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ой диск\Центрис\Проекты\КИКгеострой_МВМ\Договор_СМР_цех_8\Реализация\Август_2024\"/>
    </mc:Choice>
  </mc:AlternateContent>
  <xr:revisionPtr revIDLastSave="0" documentId="13_ncr:1_{3D3106FA-993F-4CC6-8CE4-80A52380F3CD}" xr6:coauthVersionLast="47" xr6:coauthVersionMax="47" xr10:uidLastSave="{00000000-0000-0000-0000-000000000000}"/>
  <bookViews>
    <workbookView xWindow="-110" yWindow="-110" windowWidth="25420" windowHeight="16300" tabRatio="795" xr2:uid="{00000000-000D-0000-FFFF-FFFF00000000}"/>
  </bookViews>
  <sheets>
    <sheet name="КС-2 №6" sheetId="33" r:id="rId1"/>
    <sheet name="На печать КС-3 №5" sheetId="32" r:id="rId2"/>
    <sheet name="На печать КС-2 №5" sheetId="31" r:id="rId3"/>
    <sheet name="На печать КС-3 №4" sheetId="30" r:id="rId4"/>
    <sheet name="На печать КС-2 №4" sheetId="29" r:id="rId5"/>
    <sheet name="На печать КС-3 №2 корр" sheetId="24" r:id="rId6"/>
    <sheet name="На печать КС-2 №2" sheetId="25" r:id="rId7"/>
    <sheet name="На печать КС-3 №3 корр" sheetId="26" r:id="rId8"/>
    <sheet name="На печать КС-2 №3" sheetId="27" r:id="rId9"/>
    <sheet name="кс-6а" sheetId="28" r:id="rId10"/>
  </sheets>
  <externalReferences>
    <externalReference r:id="rId11"/>
  </externalReferences>
  <definedNames>
    <definedName name="_xlnm._FilterDatabase" localSheetId="9" hidden="1">'кс-6а'!$B$11:$C$597</definedName>
    <definedName name="a01_СС_Титул_pre_rep" localSheetId="8">#REF!</definedName>
    <definedName name="a01_СС_Титул_pre_rep" localSheetId="4">#REF!</definedName>
    <definedName name="a01_СС_Титул_pre_rep" localSheetId="2">#REF!</definedName>
    <definedName name="a01_СС_Титул_pre_rep" localSheetId="7">#REF!</definedName>
    <definedName name="a01_СС_Титул_pre_rep" localSheetId="3">#REF!</definedName>
    <definedName name="a01_СС_Титул_pre_rep" localSheetId="1">#REF!</definedName>
    <definedName name="a01_СС_Титул_pre_rep">#REF!</definedName>
    <definedName name="a02_СС_Шапка_pre_rep" localSheetId="8">#REF!</definedName>
    <definedName name="a02_СС_Шапка_pre_rep" localSheetId="4">#REF!</definedName>
    <definedName name="a02_СС_Шапка_pre_rep" localSheetId="2">#REF!</definedName>
    <definedName name="a02_СС_Шапка_pre_rep" localSheetId="7">#REF!</definedName>
    <definedName name="a02_СС_Шапка_pre_rep" localSheetId="3">#REF!</definedName>
    <definedName name="a02_СС_Шапка_pre_rep" localSheetId="1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Titles" localSheetId="9">'кс-6а'!$9:$11</definedName>
    <definedName name="_xlnm.Print_Titles" localSheetId="6">'На печать КС-2 №2'!$30:$34</definedName>
    <definedName name="_xlnm.Print_Titles" localSheetId="8">'На печать КС-2 №3'!$30:$34</definedName>
    <definedName name="_xlnm.Print_Titles" localSheetId="4">'На печать КС-2 №4'!$30:$34</definedName>
    <definedName name="_xlnm.Print_Titles" localSheetId="2">'На печать КС-2 №5'!$30:$34</definedName>
    <definedName name="_xlnm.Print_Area" localSheetId="9">'кс-6а'!$A$1:$K$609</definedName>
    <definedName name="_xlnm.Print_Area" localSheetId="6">'На печать КС-2 №2'!$A$1:$K$70</definedName>
    <definedName name="_xlnm.Print_Area" localSheetId="8">'На печать КС-2 №3'!$A$1:$K$157</definedName>
    <definedName name="_xlnm.Print_Area" localSheetId="4">'На печать КС-2 №4'!$A$1:$K$83</definedName>
    <definedName name="_xlnm.Print_Area" localSheetId="2">'На печать КС-2 №5'!$A$1:$K$157</definedName>
    <definedName name="_xlnm.Print_Area" localSheetId="5">'На печать КС-3 №2 корр'!$A$1:$H$48</definedName>
    <definedName name="_xlnm.Print_Area" localSheetId="7">'На печать КС-3 №3 корр'!$A$1:$H$49</definedName>
    <definedName name="_xlnm.Print_Area" localSheetId="3">'На печать КС-3 №4'!$A$1:$H$50</definedName>
    <definedName name="_xlnm.Print_Area" localSheetId="1">'На печать КС-3 №5'!$A$1:$H$51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33" l="1"/>
  <c r="J52" i="33"/>
  <c r="H52" i="33"/>
  <c r="J51" i="33"/>
  <c r="H51" i="33"/>
  <c r="K51" i="33" s="1"/>
  <c r="J49" i="33"/>
  <c r="H49" i="33"/>
  <c r="J48" i="33"/>
  <c r="H48" i="33"/>
  <c r="J47" i="33"/>
  <c r="H47" i="33"/>
  <c r="K47" i="33" s="1"/>
  <c r="J46" i="33"/>
  <c r="H46" i="33"/>
  <c r="K46" i="33" s="1"/>
  <c r="J44" i="33"/>
  <c r="H44" i="33"/>
  <c r="J43" i="33"/>
  <c r="H43" i="33"/>
  <c r="K43" i="33" s="1"/>
  <c r="J42" i="33"/>
  <c r="H42" i="33"/>
  <c r="K42" i="33" s="1"/>
  <c r="J40" i="33"/>
  <c r="H40" i="33"/>
  <c r="K40" i="33" s="1"/>
  <c r="J39" i="33"/>
  <c r="H39" i="33"/>
  <c r="J38" i="33"/>
  <c r="H38" i="33"/>
  <c r="K38" i="33" s="1"/>
  <c r="K44" i="33" l="1"/>
  <c r="K48" i="33"/>
  <c r="K49" i="33"/>
  <c r="K39" i="33"/>
  <c r="K52" i="33"/>
  <c r="K28" i="33" l="1"/>
  <c r="F30" i="30"/>
  <c r="M30" i="32" l="1"/>
  <c r="N30" i="32"/>
  <c r="F30" i="32"/>
  <c r="L146" i="31"/>
  <c r="K146" i="31"/>
  <c r="J80" i="31"/>
  <c r="H288" i="28"/>
  <c r="J70" i="31"/>
  <c r="J85" i="31" l="1"/>
  <c r="J145" i="31"/>
  <c r="J144" i="31"/>
  <c r="J137" i="31"/>
  <c r="J133" i="31"/>
  <c r="J132" i="31"/>
  <c r="J131" i="31"/>
  <c r="J130" i="31"/>
  <c r="J129" i="31"/>
  <c r="J120" i="31"/>
  <c r="J119" i="31"/>
  <c r="J103" i="31"/>
  <c r="J101" i="31"/>
  <c r="J94" i="31"/>
  <c r="J93" i="31"/>
  <c r="J92" i="31"/>
  <c r="J91" i="31"/>
  <c r="J90" i="31"/>
  <c r="J89" i="31"/>
  <c r="J88" i="31"/>
  <c r="J87" i="31"/>
  <c r="J78" i="31"/>
  <c r="J71" i="31"/>
  <c r="J79" i="31"/>
  <c r="J74" i="31"/>
  <c r="J73" i="31"/>
  <c r="J72" i="31"/>
  <c r="K23" i="24"/>
  <c r="L23" i="24"/>
  <c r="O23" i="32"/>
  <c r="N24" i="30"/>
  <c r="L23" i="32"/>
  <c r="K23" i="32"/>
  <c r="N23" i="30"/>
  <c r="L24" i="30"/>
  <c r="O21" i="32"/>
  <c r="L72" i="29"/>
  <c r="H145" i="31"/>
  <c r="H144" i="31"/>
  <c r="J143" i="31"/>
  <c r="H143" i="31"/>
  <c r="J142" i="31"/>
  <c r="H142" i="31"/>
  <c r="J141" i="31"/>
  <c r="H141" i="31"/>
  <c r="J140" i="31"/>
  <c r="H140" i="31"/>
  <c r="J139" i="31"/>
  <c r="H139" i="31"/>
  <c r="H137" i="31"/>
  <c r="J136" i="31"/>
  <c r="H136" i="31"/>
  <c r="J135" i="31"/>
  <c r="H135" i="31"/>
  <c r="H133" i="31"/>
  <c r="H132" i="31"/>
  <c r="H131" i="31"/>
  <c r="H130" i="31"/>
  <c r="H129" i="31"/>
  <c r="J128" i="31"/>
  <c r="H128" i="31"/>
  <c r="J127" i="31"/>
  <c r="H127" i="31"/>
  <c r="J126" i="31"/>
  <c r="H126" i="31"/>
  <c r="J125" i="31"/>
  <c r="H125" i="31"/>
  <c r="J124" i="31"/>
  <c r="H124" i="31"/>
  <c r="J123" i="31"/>
  <c r="H123" i="31"/>
  <c r="J122" i="31"/>
  <c r="H122" i="31"/>
  <c r="J121" i="31"/>
  <c r="H121" i="31"/>
  <c r="H120" i="31"/>
  <c r="H119" i="31"/>
  <c r="J118" i="31"/>
  <c r="H118" i="31"/>
  <c r="J117" i="31"/>
  <c r="H117" i="31"/>
  <c r="J116" i="31"/>
  <c r="H116" i="31"/>
  <c r="J115" i="31"/>
  <c r="H115" i="31"/>
  <c r="J114" i="31"/>
  <c r="H114" i="31"/>
  <c r="J113" i="31"/>
  <c r="H113" i="31"/>
  <c r="J112" i="31"/>
  <c r="H112" i="31"/>
  <c r="J111" i="31"/>
  <c r="H111" i="31"/>
  <c r="J110" i="31"/>
  <c r="H110" i="31"/>
  <c r="J109" i="31"/>
  <c r="H109" i="31"/>
  <c r="J108" i="31"/>
  <c r="H108" i="31"/>
  <c r="J107" i="31"/>
  <c r="H107" i="31"/>
  <c r="J106" i="31"/>
  <c r="H106" i="31"/>
  <c r="J105" i="31"/>
  <c r="H105" i="31"/>
  <c r="J104" i="31"/>
  <c r="H104" i="31"/>
  <c r="H103" i="31"/>
  <c r="H101" i="31"/>
  <c r="J100" i="31"/>
  <c r="H100" i="31"/>
  <c r="J99" i="31"/>
  <c r="H99" i="31"/>
  <c r="J98" i="31"/>
  <c r="H98" i="31"/>
  <c r="J97" i="31"/>
  <c r="H97" i="31"/>
  <c r="J96" i="31"/>
  <c r="H96" i="31"/>
  <c r="H94" i="31"/>
  <c r="H93" i="31"/>
  <c r="H92" i="31"/>
  <c r="H91" i="31"/>
  <c r="H90" i="31"/>
  <c r="H89" i="31"/>
  <c r="H88" i="31"/>
  <c r="H87" i="31"/>
  <c r="H85" i="31"/>
  <c r="K85" i="31" s="1"/>
  <c r="J83" i="31"/>
  <c r="H83" i="31"/>
  <c r="J82" i="31"/>
  <c r="H82" i="31"/>
  <c r="J81" i="31"/>
  <c r="H81" i="31"/>
  <c r="H80" i="31"/>
  <c r="K80" i="31" s="1"/>
  <c r="F36" i="32" s="1"/>
  <c r="H79" i="31"/>
  <c r="K79" i="31" s="1"/>
  <c r="H78" i="31"/>
  <c r="J77" i="31"/>
  <c r="H77" i="31"/>
  <c r="J76" i="31"/>
  <c r="H76" i="31"/>
  <c r="H74" i="31"/>
  <c r="K74" i="31" s="1"/>
  <c r="H73" i="31"/>
  <c r="H72" i="31"/>
  <c r="K72" i="31" s="1"/>
  <c r="H71" i="31"/>
  <c r="H70" i="31"/>
  <c r="J69" i="31"/>
  <c r="H69" i="31"/>
  <c r="J68" i="31"/>
  <c r="H68" i="31"/>
  <c r="J67" i="31"/>
  <c r="H67" i="31"/>
  <c r="J66" i="31"/>
  <c r="H66" i="31"/>
  <c r="J65" i="31"/>
  <c r="H65" i="31"/>
  <c r="J64" i="31"/>
  <c r="H64" i="31"/>
  <c r="J63" i="31"/>
  <c r="H63" i="31"/>
  <c r="J62" i="31"/>
  <c r="H62" i="31"/>
  <c r="J61" i="31"/>
  <c r="H61" i="31"/>
  <c r="J60" i="31"/>
  <c r="H60" i="31"/>
  <c r="J59" i="31"/>
  <c r="H59" i="31"/>
  <c r="J58" i="31"/>
  <c r="H58" i="31"/>
  <c r="J57" i="31"/>
  <c r="H57" i="31"/>
  <c r="J56" i="31"/>
  <c r="H56" i="31"/>
  <c r="J55" i="31"/>
  <c r="H55" i="31"/>
  <c r="J54" i="31"/>
  <c r="H54" i="31"/>
  <c r="J53" i="31"/>
  <c r="H53" i="31"/>
  <c r="J52" i="31"/>
  <c r="H52" i="31"/>
  <c r="J51" i="31"/>
  <c r="H51" i="31"/>
  <c r="J50" i="31"/>
  <c r="H50" i="31"/>
  <c r="J49" i="31"/>
  <c r="H49" i="31"/>
  <c r="J48" i="31"/>
  <c r="H48" i="31"/>
  <c r="J47" i="31"/>
  <c r="H47" i="31"/>
  <c r="J46" i="31"/>
  <c r="H46" i="31"/>
  <c r="J45" i="31"/>
  <c r="H45" i="31"/>
  <c r="J44" i="31"/>
  <c r="H44" i="31"/>
  <c r="J43" i="31"/>
  <c r="H43" i="31"/>
  <c r="J42" i="31"/>
  <c r="H42" i="31"/>
  <c r="J41" i="31"/>
  <c r="H41" i="31"/>
  <c r="J40" i="31"/>
  <c r="H40" i="31"/>
  <c r="J39" i="31"/>
  <c r="H39" i="31"/>
  <c r="J38" i="31"/>
  <c r="H38" i="31"/>
  <c r="J37" i="31"/>
  <c r="H37" i="31"/>
  <c r="G50" i="32"/>
  <c r="G45" i="32"/>
  <c r="F35" i="32"/>
  <c r="G35" i="32" s="1"/>
  <c r="O33" i="32"/>
  <c r="P33" i="32" s="1"/>
  <c r="G32" i="32"/>
  <c r="L30" i="32"/>
  <c r="F34" i="32" s="1"/>
  <c r="K30" i="32"/>
  <c r="F33" i="32" s="1"/>
  <c r="G33" i="32" s="1"/>
  <c r="L27" i="32"/>
  <c r="H23" i="32"/>
  <c r="J40" i="32"/>
  <c r="L21" i="32"/>
  <c r="K21" i="32"/>
  <c r="K28" i="31"/>
  <c r="H41" i="30"/>
  <c r="H39" i="30"/>
  <c r="L53" i="33" l="1"/>
  <c r="K54" i="33"/>
  <c r="K78" i="31"/>
  <c r="K70" i="31"/>
  <c r="K73" i="31"/>
  <c r="O30" i="32"/>
  <c r="P30" i="32" s="1"/>
  <c r="K136" i="31"/>
  <c r="K139" i="31"/>
  <c r="K141" i="31"/>
  <c r="K135" i="31"/>
  <c r="K140" i="31"/>
  <c r="K143" i="31"/>
  <c r="K144" i="31"/>
  <c r="K142" i="31"/>
  <c r="K145" i="31"/>
  <c r="K137" i="31"/>
  <c r="K122" i="31"/>
  <c r="K126" i="31"/>
  <c r="K124" i="31"/>
  <c r="K123" i="31"/>
  <c r="K129" i="31"/>
  <c r="K128" i="31"/>
  <c r="K117" i="31"/>
  <c r="K120" i="31"/>
  <c r="K104" i="31"/>
  <c r="K107" i="31"/>
  <c r="K116" i="31"/>
  <c r="K118" i="31"/>
  <c r="K105" i="31"/>
  <c r="K115" i="31"/>
  <c r="K103" i="31"/>
  <c r="K132" i="31"/>
  <c r="K108" i="31"/>
  <c r="K130" i="31"/>
  <c r="K114" i="31"/>
  <c r="K96" i="31"/>
  <c r="K110" i="31"/>
  <c r="K113" i="31"/>
  <c r="K127" i="31"/>
  <c r="K125" i="31"/>
  <c r="K131" i="31"/>
  <c r="K109" i="31"/>
  <c r="K119" i="31"/>
  <c r="K106" i="31"/>
  <c r="K111" i="31"/>
  <c r="K133" i="31"/>
  <c r="K99" i="31"/>
  <c r="K112" i="31"/>
  <c r="K121" i="31"/>
  <c r="K100" i="31"/>
  <c r="K98" i="31"/>
  <c r="K101" i="31"/>
  <c r="K97" i="31"/>
  <c r="K94" i="31"/>
  <c r="K91" i="31"/>
  <c r="K87" i="31"/>
  <c r="K92" i="31"/>
  <c r="K89" i="31"/>
  <c r="K76" i="31"/>
  <c r="K93" i="31"/>
  <c r="K88" i="31"/>
  <c r="K81" i="31"/>
  <c r="K90" i="31"/>
  <c r="K38" i="31"/>
  <c r="K82" i="31"/>
  <c r="K83" i="31"/>
  <c r="K58" i="31"/>
  <c r="K77" i="31"/>
  <c r="K51" i="31"/>
  <c r="K55" i="31"/>
  <c r="K42" i="31"/>
  <c r="K62" i="31"/>
  <c r="K43" i="31"/>
  <c r="K46" i="31"/>
  <c r="K52" i="31"/>
  <c r="K59" i="31"/>
  <c r="K63" i="31"/>
  <c r="K54" i="31"/>
  <c r="K39" i="31"/>
  <c r="K41" i="31"/>
  <c r="K64" i="31"/>
  <c r="K50" i="31"/>
  <c r="K57" i="31"/>
  <c r="K67" i="31"/>
  <c r="K48" i="31"/>
  <c r="K45" i="31"/>
  <c r="K49" i="31"/>
  <c r="K56" i="31"/>
  <c r="K69" i="31"/>
  <c r="K61" i="31"/>
  <c r="K44" i="31"/>
  <c r="K47" i="31"/>
  <c r="K68" i="31"/>
  <c r="K65" i="31"/>
  <c r="K37" i="31"/>
  <c r="K60" i="31"/>
  <c r="K66" i="31"/>
  <c r="K40" i="31"/>
  <c r="K53" i="31"/>
  <c r="G34" i="32"/>
  <c r="G30" i="32"/>
  <c r="G30" i="30"/>
  <c r="K72" i="29"/>
  <c r="H30" i="32" l="1"/>
  <c r="J40" i="29"/>
  <c r="H40" i="29"/>
  <c r="J57" i="29"/>
  <c r="H57" i="29"/>
  <c r="K57" i="29" s="1"/>
  <c r="J56" i="29"/>
  <c r="H56" i="29"/>
  <c r="J55" i="29"/>
  <c r="H55" i="29"/>
  <c r="K55" i="29" s="1"/>
  <c r="J54" i="29"/>
  <c r="H54" i="29"/>
  <c r="K54" i="29" s="1"/>
  <c r="J52" i="29"/>
  <c r="H52" i="29"/>
  <c r="K52" i="29" s="1"/>
  <c r="J51" i="29"/>
  <c r="H51" i="29"/>
  <c r="K51" i="29" s="1"/>
  <c r="J50" i="29"/>
  <c r="H50" i="29"/>
  <c r="J49" i="29"/>
  <c r="H49" i="29"/>
  <c r="J48" i="29"/>
  <c r="H48" i="29"/>
  <c r="J47" i="29"/>
  <c r="H47" i="29"/>
  <c r="K47" i="29" s="1"/>
  <c r="J46" i="29"/>
  <c r="H46" i="29"/>
  <c r="K46" i="29" s="1"/>
  <c r="J45" i="29"/>
  <c r="H45" i="29"/>
  <c r="J44" i="29"/>
  <c r="H44" i="29"/>
  <c r="K44" i="29" s="1"/>
  <c r="J43" i="29"/>
  <c r="H43" i="29"/>
  <c r="J42" i="29"/>
  <c r="H42" i="29"/>
  <c r="K42" i="29" s="1"/>
  <c r="J41" i="29"/>
  <c r="H41" i="29"/>
  <c r="J39" i="29"/>
  <c r="H39" i="29"/>
  <c r="J38" i="29"/>
  <c r="H38" i="29"/>
  <c r="G36" i="32" l="1"/>
  <c r="H36" i="32" s="1"/>
  <c r="H37" i="32" s="1"/>
  <c r="H39" i="32" s="1"/>
  <c r="H40" i="32" s="1"/>
  <c r="K24" i="32" s="1"/>
  <c r="H38" i="32"/>
  <c r="K40" i="29"/>
  <c r="K49" i="29"/>
  <c r="K56" i="29"/>
  <c r="K48" i="29"/>
  <c r="K50" i="29"/>
  <c r="K45" i="29"/>
  <c r="K43" i="29"/>
  <c r="K38" i="29"/>
  <c r="K39" i="29"/>
  <c r="K41" i="29"/>
  <c r="N21" i="30"/>
  <c r="J71" i="29"/>
  <c r="H71" i="29"/>
  <c r="J70" i="29"/>
  <c r="H70" i="29"/>
  <c r="J69" i="29"/>
  <c r="H69" i="29"/>
  <c r="J68" i="29"/>
  <c r="H68" i="29"/>
  <c r="J67" i="29"/>
  <c r="H67" i="29"/>
  <c r="J66" i="29"/>
  <c r="H66" i="29"/>
  <c r="J65" i="29"/>
  <c r="H65" i="29"/>
  <c r="J64" i="29"/>
  <c r="H64" i="29"/>
  <c r="J63" i="29"/>
  <c r="H63" i="29"/>
  <c r="J62" i="29"/>
  <c r="H62" i="29"/>
  <c r="J61" i="29"/>
  <c r="H61" i="29"/>
  <c r="J60" i="29"/>
  <c r="H60" i="29"/>
  <c r="J59" i="29"/>
  <c r="H59" i="29"/>
  <c r="J58" i="29"/>
  <c r="H58" i="29"/>
  <c r="G49" i="30"/>
  <c r="G44" i="30"/>
  <c r="O33" i="30"/>
  <c r="P33" i="30" s="1"/>
  <c r="G32" i="30"/>
  <c r="L30" i="30"/>
  <c r="F34" i="30" s="1"/>
  <c r="G34" i="30" s="1"/>
  <c r="K30" i="30"/>
  <c r="F33" i="30" s="1"/>
  <c r="L27" i="30"/>
  <c r="H23" i="30"/>
  <c r="M21" i="30"/>
  <c r="M23" i="30" s="1"/>
  <c r="J39" i="30" s="1"/>
  <c r="L21" i="30"/>
  <c r="L23" i="30" s="1"/>
  <c r="K21" i="30"/>
  <c r="K23" i="30" s="1"/>
  <c r="K28" i="29"/>
  <c r="H38" i="26"/>
  <c r="M21" i="26"/>
  <c r="L21" i="26"/>
  <c r="H37" i="24"/>
  <c r="L21" i="24"/>
  <c r="O33" i="26"/>
  <c r="P33" i="26" s="1"/>
  <c r="O30" i="26"/>
  <c r="L27" i="26"/>
  <c r="L145" i="27"/>
  <c r="L58" i="25"/>
  <c r="F34" i="26"/>
  <c r="F33" i="26"/>
  <c r="L30" i="26"/>
  <c r="K30" i="26"/>
  <c r="F33" i="24"/>
  <c r="K30" i="24"/>
  <c r="K25" i="32" l="1"/>
  <c r="O25" i="32"/>
  <c r="O24" i="32" s="1"/>
  <c r="H41" i="32"/>
  <c r="L25" i="32"/>
  <c r="L24" i="32" s="1"/>
  <c r="H42" i="32"/>
  <c r="K73" i="29"/>
  <c r="K58" i="29"/>
  <c r="K62" i="29"/>
  <c r="K66" i="29"/>
  <c r="K63" i="29"/>
  <c r="K67" i="29"/>
  <c r="K71" i="29"/>
  <c r="O30" i="30"/>
  <c r="P30" i="30" s="1"/>
  <c r="K65" i="29"/>
  <c r="K60" i="29"/>
  <c r="K68" i="29"/>
  <c r="K61" i="29"/>
  <c r="K69" i="29"/>
  <c r="K59" i="29"/>
  <c r="K70" i="29"/>
  <c r="K64" i="29"/>
  <c r="G33" i="30"/>
  <c r="K59" i="25"/>
  <c r="K146" i="27"/>
  <c r="N599" i="28"/>
  <c r="L599" i="28"/>
  <c r="Q15" i="28"/>
  <c r="Q16" i="28"/>
  <c r="Q17" i="28"/>
  <c r="Q18" i="28"/>
  <c r="Q19" i="28"/>
  <c r="Q20" i="28"/>
  <c r="Q21" i="28"/>
  <c r="Q22" i="28"/>
  <c r="Q23" i="28"/>
  <c r="Q24" i="28"/>
  <c r="Q25" i="28"/>
  <c r="Q26" i="28"/>
  <c r="Q27" i="28"/>
  <c r="Q28" i="28"/>
  <c r="Q29" i="28"/>
  <c r="Q30" i="28"/>
  <c r="Q31" i="28"/>
  <c r="Q32" i="28"/>
  <c r="Q33" i="28"/>
  <c r="Q34" i="28"/>
  <c r="Q35" i="28"/>
  <c r="Q36" i="28"/>
  <c r="Q37" i="28"/>
  <c r="Q38" i="28"/>
  <c r="Q39" i="28"/>
  <c r="Q40" i="28"/>
  <c r="Q41" i="28"/>
  <c r="Q42" i="28"/>
  <c r="Q43" i="28"/>
  <c r="Q44" i="28"/>
  <c r="Q45" i="28"/>
  <c r="Q46" i="28"/>
  <c r="Q47" i="28"/>
  <c r="Q48" i="28"/>
  <c r="Q49" i="28"/>
  <c r="Q50" i="28"/>
  <c r="Q51" i="28"/>
  <c r="Q52" i="28"/>
  <c r="Q53" i="28"/>
  <c r="Q54" i="28"/>
  <c r="Q55" i="28"/>
  <c r="Q56" i="28"/>
  <c r="Q57" i="28"/>
  <c r="Q58" i="28"/>
  <c r="Q59" i="28"/>
  <c r="Q60" i="28"/>
  <c r="Q61" i="28"/>
  <c r="Q62" i="28"/>
  <c r="Q63" i="28"/>
  <c r="Q64" i="28"/>
  <c r="Q65" i="28"/>
  <c r="Q66" i="28"/>
  <c r="Q67" i="28"/>
  <c r="Q68" i="28"/>
  <c r="Q69" i="28"/>
  <c r="Q70" i="28"/>
  <c r="Q71" i="28"/>
  <c r="Q72" i="28"/>
  <c r="Q73" i="28"/>
  <c r="Q74" i="28"/>
  <c r="Q75" i="28"/>
  <c r="Q76" i="28"/>
  <c r="Q77" i="28"/>
  <c r="Q78" i="28"/>
  <c r="Q79" i="28"/>
  <c r="Q80" i="28"/>
  <c r="Q81" i="28"/>
  <c r="Q82" i="28"/>
  <c r="Q83" i="28"/>
  <c r="Q84" i="28"/>
  <c r="Q85" i="28"/>
  <c r="Q86" i="28"/>
  <c r="Q87" i="28"/>
  <c r="Q88" i="28"/>
  <c r="Q89" i="28"/>
  <c r="Q90" i="28"/>
  <c r="Q91" i="28"/>
  <c r="Q92" i="28"/>
  <c r="Q93" i="28"/>
  <c r="Q94" i="28"/>
  <c r="Q95" i="28"/>
  <c r="Q96" i="28"/>
  <c r="Q97" i="28"/>
  <c r="Q98" i="28"/>
  <c r="Q99" i="28"/>
  <c r="Q100" i="28"/>
  <c r="Q101" i="28"/>
  <c r="Q102" i="28"/>
  <c r="Q103" i="28"/>
  <c r="Q104" i="28"/>
  <c r="Q105" i="28"/>
  <c r="Q106" i="28"/>
  <c r="Q107" i="28"/>
  <c r="Q108" i="28"/>
  <c r="Q109" i="28"/>
  <c r="Q110" i="28"/>
  <c r="Q111" i="28"/>
  <c r="Q112" i="28"/>
  <c r="Q113" i="28"/>
  <c r="Q114" i="28"/>
  <c r="Q115" i="28"/>
  <c r="Q116" i="28"/>
  <c r="Q117" i="28"/>
  <c r="Q118" i="28"/>
  <c r="Q119" i="28"/>
  <c r="Q120" i="28"/>
  <c r="Q121" i="28"/>
  <c r="Q122" i="28"/>
  <c r="Q123" i="28"/>
  <c r="Q124" i="28"/>
  <c r="Q125" i="28"/>
  <c r="Q126" i="28"/>
  <c r="Q127" i="28"/>
  <c r="Q128" i="28"/>
  <c r="Q129" i="28"/>
  <c r="Q130" i="28"/>
  <c r="Q131" i="28"/>
  <c r="Q132" i="28"/>
  <c r="Q133" i="28"/>
  <c r="Q134" i="28"/>
  <c r="Q135" i="28"/>
  <c r="Q136" i="28"/>
  <c r="Q137" i="28"/>
  <c r="Q138" i="28"/>
  <c r="Q139" i="28"/>
  <c r="Q140" i="28"/>
  <c r="Q141" i="28"/>
  <c r="Q142" i="28"/>
  <c r="Q143" i="28"/>
  <c r="Q144" i="28"/>
  <c r="Q145" i="28"/>
  <c r="Q146" i="28"/>
  <c r="Q147" i="28"/>
  <c r="Q148" i="28"/>
  <c r="Q149" i="28"/>
  <c r="Q150" i="28"/>
  <c r="Q151" i="28"/>
  <c r="Q152" i="28"/>
  <c r="Q153" i="28"/>
  <c r="Q154" i="28"/>
  <c r="Q155" i="28"/>
  <c r="Q156" i="28"/>
  <c r="Q157" i="28"/>
  <c r="Q158" i="28"/>
  <c r="Q159" i="28"/>
  <c r="Q160" i="28"/>
  <c r="Q161" i="28"/>
  <c r="Q162" i="28"/>
  <c r="Q163" i="28"/>
  <c r="Q164" i="28"/>
  <c r="Q165" i="28"/>
  <c r="Q166" i="28"/>
  <c r="Q167" i="28"/>
  <c r="Q168" i="28"/>
  <c r="Q169" i="28"/>
  <c r="Q170" i="28"/>
  <c r="Q171" i="28"/>
  <c r="Q172" i="28"/>
  <c r="Q173" i="28"/>
  <c r="Q174" i="28"/>
  <c r="Q175" i="28"/>
  <c r="Q176" i="28"/>
  <c r="Q177" i="28"/>
  <c r="Q178" i="28"/>
  <c r="Q179" i="28"/>
  <c r="Q180" i="28"/>
  <c r="Q181" i="28"/>
  <c r="Q182" i="28"/>
  <c r="Q183" i="28"/>
  <c r="Q184" i="28"/>
  <c r="Q185" i="28"/>
  <c r="Q186" i="28"/>
  <c r="Q187" i="28"/>
  <c r="Q188" i="28"/>
  <c r="Q189" i="28"/>
  <c r="Q190" i="28"/>
  <c r="Q191" i="28"/>
  <c r="Q192" i="28"/>
  <c r="Q193" i="28"/>
  <c r="Q194" i="28"/>
  <c r="Q195" i="28"/>
  <c r="Q196" i="28"/>
  <c r="Q197" i="28"/>
  <c r="Q198" i="28"/>
  <c r="Q199" i="28"/>
  <c r="Q200" i="28"/>
  <c r="Q201" i="28"/>
  <c r="Q202" i="28"/>
  <c r="Q203" i="28"/>
  <c r="Q204" i="28"/>
  <c r="Q205" i="28"/>
  <c r="Q206" i="28"/>
  <c r="Q207" i="28"/>
  <c r="Q208" i="28"/>
  <c r="Q209" i="28"/>
  <c r="Q210" i="28"/>
  <c r="Q211" i="28"/>
  <c r="Q212" i="28"/>
  <c r="Q213" i="28"/>
  <c r="Q214" i="28"/>
  <c r="Q215" i="28"/>
  <c r="Q216" i="28"/>
  <c r="Q217" i="28"/>
  <c r="Q218" i="28"/>
  <c r="Q219" i="28"/>
  <c r="Q220" i="28"/>
  <c r="Q221" i="28"/>
  <c r="Q222" i="28"/>
  <c r="Q223" i="28"/>
  <c r="Q224" i="28"/>
  <c r="Q225" i="28"/>
  <c r="Q226" i="28"/>
  <c r="Q227" i="28"/>
  <c r="Q228" i="28"/>
  <c r="Q229" i="28"/>
  <c r="Q230" i="28"/>
  <c r="Q231" i="28"/>
  <c r="Q232" i="28"/>
  <c r="Q233" i="28"/>
  <c r="Q234" i="28"/>
  <c r="Q235" i="28"/>
  <c r="Q236" i="28"/>
  <c r="Q237" i="28"/>
  <c r="Q238" i="28"/>
  <c r="Q239" i="28"/>
  <c r="Q240" i="28"/>
  <c r="Q241" i="28"/>
  <c r="Q242" i="28"/>
  <c r="Q243" i="28"/>
  <c r="Q244" i="28"/>
  <c r="Q245" i="28"/>
  <c r="Q246" i="28"/>
  <c r="Q247" i="28"/>
  <c r="Q248" i="28"/>
  <c r="Q249" i="28"/>
  <c r="Q250" i="28"/>
  <c r="Q251" i="28"/>
  <c r="Q252" i="28"/>
  <c r="Q253" i="28"/>
  <c r="Q254" i="28"/>
  <c r="Q255" i="28"/>
  <c r="Q256" i="28"/>
  <c r="Q257" i="28"/>
  <c r="Q258" i="28"/>
  <c r="Q259" i="28"/>
  <c r="Q260" i="28"/>
  <c r="Q261" i="28"/>
  <c r="Q262" i="28"/>
  <c r="Q263" i="28"/>
  <c r="Q264" i="28"/>
  <c r="Q265" i="28"/>
  <c r="Q266" i="28"/>
  <c r="Q267" i="28"/>
  <c r="Q268" i="28"/>
  <c r="Q269" i="28"/>
  <c r="Q270" i="28"/>
  <c r="Q271" i="28"/>
  <c r="Q272" i="28"/>
  <c r="Q273" i="28"/>
  <c r="Q274" i="28"/>
  <c r="Q275" i="28"/>
  <c r="Q276" i="28"/>
  <c r="Q277" i="28"/>
  <c r="Q278" i="28"/>
  <c r="Q279" i="28"/>
  <c r="Q280" i="28"/>
  <c r="Q281" i="28"/>
  <c r="Q282" i="28"/>
  <c r="Q283" i="28"/>
  <c r="Q284" i="28"/>
  <c r="Q285" i="28"/>
  <c r="Q286" i="28"/>
  <c r="Q287" i="28"/>
  <c r="Q288" i="28"/>
  <c r="Q289" i="28"/>
  <c r="Q290" i="28"/>
  <c r="Q291" i="28"/>
  <c r="Q292" i="28"/>
  <c r="Q293" i="28"/>
  <c r="Q294" i="28"/>
  <c r="Q295" i="28"/>
  <c r="Q296" i="28"/>
  <c r="Q297" i="28"/>
  <c r="Q298" i="28"/>
  <c r="Q299" i="28"/>
  <c r="Q300" i="28"/>
  <c r="Q301" i="28"/>
  <c r="Q302" i="28"/>
  <c r="Q303" i="28"/>
  <c r="Q304" i="28"/>
  <c r="Q305" i="28"/>
  <c r="Q306" i="28"/>
  <c r="Q307" i="28"/>
  <c r="Q308" i="28"/>
  <c r="Q309" i="28"/>
  <c r="Q310" i="28"/>
  <c r="Q311" i="28"/>
  <c r="Q312" i="28"/>
  <c r="Q313" i="28"/>
  <c r="Q314" i="28"/>
  <c r="Q315" i="28"/>
  <c r="Q316" i="28"/>
  <c r="Q317" i="28"/>
  <c r="Q318" i="28"/>
  <c r="Q319" i="28"/>
  <c r="Q320" i="28"/>
  <c r="Q321" i="28"/>
  <c r="Q322" i="28"/>
  <c r="Q323" i="28"/>
  <c r="Q324" i="28"/>
  <c r="Q325" i="28"/>
  <c r="Q326" i="28"/>
  <c r="Q327" i="28"/>
  <c r="Q328" i="28"/>
  <c r="Q329" i="28"/>
  <c r="Q330" i="28"/>
  <c r="Q331" i="28"/>
  <c r="Q332" i="28"/>
  <c r="Q333" i="28"/>
  <c r="Q334" i="28"/>
  <c r="Q335" i="28"/>
  <c r="Q336" i="28"/>
  <c r="Q337" i="28"/>
  <c r="Q338" i="28"/>
  <c r="Q339" i="28"/>
  <c r="Q340" i="28"/>
  <c r="Q341" i="28"/>
  <c r="Q342" i="28"/>
  <c r="Q343" i="28"/>
  <c r="Q344" i="28"/>
  <c r="Q345" i="28"/>
  <c r="Q346" i="28"/>
  <c r="Q347" i="28"/>
  <c r="Q348" i="28"/>
  <c r="Q349" i="28"/>
  <c r="Q350" i="28"/>
  <c r="Q351" i="28"/>
  <c r="Q352" i="28"/>
  <c r="Q353" i="28"/>
  <c r="Q354" i="28"/>
  <c r="Q355" i="28"/>
  <c r="Q356" i="28"/>
  <c r="Q357" i="28"/>
  <c r="Q358" i="28"/>
  <c r="Q359" i="28"/>
  <c r="Q360" i="28"/>
  <c r="Q361" i="28"/>
  <c r="Q362" i="28"/>
  <c r="Q363" i="28"/>
  <c r="Q364" i="28"/>
  <c r="Q365" i="28"/>
  <c r="Q366" i="28"/>
  <c r="Q367" i="28"/>
  <c r="Q368" i="28"/>
  <c r="Q369" i="28"/>
  <c r="Q370" i="28"/>
  <c r="Q371" i="28"/>
  <c r="Q372" i="28"/>
  <c r="Q373" i="28"/>
  <c r="Q374" i="28"/>
  <c r="Q375" i="28"/>
  <c r="Q376" i="28"/>
  <c r="Q377" i="28"/>
  <c r="Q378" i="28"/>
  <c r="Q379" i="28"/>
  <c r="Q380" i="28"/>
  <c r="Q381" i="28"/>
  <c r="Q382" i="28"/>
  <c r="Q383" i="28"/>
  <c r="Q384" i="28"/>
  <c r="Q385" i="28"/>
  <c r="Q386" i="28"/>
  <c r="Q387" i="28"/>
  <c r="Q388" i="28"/>
  <c r="Q389" i="28"/>
  <c r="Q390" i="28"/>
  <c r="Q391" i="28"/>
  <c r="Q392" i="28"/>
  <c r="Q393" i="28"/>
  <c r="Q394" i="28"/>
  <c r="Q395" i="28"/>
  <c r="Q396" i="28"/>
  <c r="Q397" i="28"/>
  <c r="Q398" i="28"/>
  <c r="Q399" i="28"/>
  <c r="Q400" i="28"/>
  <c r="Q401" i="28"/>
  <c r="Q402" i="28"/>
  <c r="Q403" i="28"/>
  <c r="Q404" i="28"/>
  <c r="Q405" i="28"/>
  <c r="Q406" i="28"/>
  <c r="Q407" i="28"/>
  <c r="Q408" i="28"/>
  <c r="Q409" i="28"/>
  <c r="Q410" i="28"/>
  <c r="Q411" i="28"/>
  <c r="Q412" i="28"/>
  <c r="Q413" i="28"/>
  <c r="Q414" i="28"/>
  <c r="Q415" i="28"/>
  <c r="Q416" i="28"/>
  <c r="Q417" i="28"/>
  <c r="Q418" i="28"/>
  <c r="Q419" i="28"/>
  <c r="Q420" i="28"/>
  <c r="Q421" i="28"/>
  <c r="Q422" i="28"/>
  <c r="Q423" i="28"/>
  <c r="Q424" i="28"/>
  <c r="Q425" i="28"/>
  <c r="Q426" i="28"/>
  <c r="Q427" i="28"/>
  <c r="Q428" i="28"/>
  <c r="Q429" i="28"/>
  <c r="Q430" i="28"/>
  <c r="Q431" i="28"/>
  <c r="Q432" i="28"/>
  <c r="Q433" i="28"/>
  <c r="Q434" i="28"/>
  <c r="Q435" i="28"/>
  <c r="Q436" i="28"/>
  <c r="Q437" i="28"/>
  <c r="Q438" i="28"/>
  <c r="Q439" i="28"/>
  <c r="Q440" i="28"/>
  <c r="Q441" i="28"/>
  <c r="Q442" i="28"/>
  <c r="Q443" i="28"/>
  <c r="Q444" i="28"/>
  <c r="Q445" i="28"/>
  <c r="Q446" i="28"/>
  <c r="Q447" i="28"/>
  <c r="Q448" i="28"/>
  <c r="Q449" i="28"/>
  <c r="Q450" i="28"/>
  <c r="Q451" i="28"/>
  <c r="Q452" i="28"/>
  <c r="Q453" i="28"/>
  <c r="Q454" i="28"/>
  <c r="Q455" i="28"/>
  <c r="Q456" i="28"/>
  <c r="Q457" i="28"/>
  <c r="Q458" i="28"/>
  <c r="Q459" i="28"/>
  <c r="Q460" i="28"/>
  <c r="Q461" i="28"/>
  <c r="Q462" i="28"/>
  <c r="Q463" i="28"/>
  <c r="Q464" i="28"/>
  <c r="Q465" i="28"/>
  <c r="Q466" i="28"/>
  <c r="Q467" i="28"/>
  <c r="Q468" i="28"/>
  <c r="Q469" i="28"/>
  <c r="Q470" i="28"/>
  <c r="Q471" i="28"/>
  <c r="Q472" i="28"/>
  <c r="Q473" i="28"/>
  <c r="Q474" i="28"/>
  <c r="Q475" i="28"/>
  <c r="Q476" i="28"/>
  <c r="Q477" i="28"/>
  <c r="Q478" i="28"/>
  <c r="Q479" i="28"/>
  <c r="Q480" i="28"/>
  <c r="Q481" i="28"/>
  <c r="Q482" i="28"/>
  <c r="Q483" i="28"/>
  <c r="Q484" i="28"/>
  <c r="Q485" i="28"/>
  <c r="Q486" i="28"/>
  <c r="Q487" i="28"/>
  <c r="Q488" i="28"/>
  <c r="Q489" i="28"/>
  <c r="Q490" i="28"/>
  <c r="Q491" i="28"/>
  <c r="Q492" i="28"/>
  <c r="Q493" i="28"/>
  <c r="Q494" i="28"/>
  <c r="Q495" i="28"/>
  <c r="Q496" i="28"/>
  <c r="Q497" i="28"/>
  <c r="Q498" i="28"/>
  <c r="Q499" i="28"/>
  <c r="Q500" i="28"/>
  <c r="Q501" i="28"/>
  <c r="Q502" i="28"/>
  <c r="Q503" i="28"/>
  <c r="Q504" i="28"/>
  <c r="Q505" i="28"/>
  <c r="Q506" i="28"/>
  <c r="Q507" i="28"/>
  <c r="Q508" i="28"/>
  <c r="Q509" i="28"/>
  <c r="Q510" i="28"/>
  <c r="Q511" i="28"/>
  <c r="Q512" i="28"/>
  <c r="Q513" i="28"/>
  <c r="Q514" i="28"/>
  <c r="Q515" i="28"/>
  <c r="Q516" i="28"/>
  <c r="Q517" i="28"/>
  <c r="Q518" i="28"/>
  <c r="Q519" i="28"/>
  <c r="Q520" i="28"/>
  <c r="Q521" i="28"/>
  <c r="Q522" i="28"/>
  <c r="Q523" i="28"/>
  <c r="Q524" i="28"/>
  <c r="Q525" i="28"/>
  <c r="Q526" i="28"/>
  <c r="Q527" i="28"/>
  <c r="Q528" i="28"/>
  <c r="Q529" i="28"/>
  <c r="Q530" i="28"/>
  <c r="Q531" i="28"/>
  <c r="Q532" i="28"/>
  <c r="Q533" i="28"/>
  <c r="Q534" i="28"/>
  <c r="Q535" i="28"/>
  <c r="Q536" i="28"/>
  <c r="Q537" i="28"/>
  <c r="Q538" i="28"/>
  <c r="Q539" i="28"/>
  <c r="Q540" i="28"/>
  <c r="Q541" i="28"/>
  <c r="Q542" i="28"/>
  <c r="Q543" i="28"/>
  <c r="Q544" i="28"/>
  <c r="Q545" i="28"/>
  <c r="Q546" i="28"/>
  <c r="Q547" i="28"/>
  <c r="Q548" i="28"/>
  <c r="Q549" i="28"/>
  <c r="Q550" i="28"/>
  <c r="Q551" i="28"/>
  <c r="Q552" i="28"/>
  <c r="Q553" i="28"/>
  <c r="Q554" i="28"/>
  <c r="Q555" i="28"/>
  <c r="Q556" i="28"/>
  <c r="Q557" i="28"/>
  <c r="Q558" i="28"/>
  <c r="Q559" i="28"/>
  <c r="Q560" i="28"/>
  <c r="Q561" i="28"/>
  <c r="Q562" i="28"/>
  <c r="Q563" i="28"/>
  <c r="Q564" i="28"/>
  <c r="Q565" i="28"/>
  <c r="Q566" i="28"/>
  <c r="Q567" i="28"/>
  <c r="Q568" i="28"/>
  <c r="Q569" i="28"/>
  <c r="Q570" i="28"/>
  <c r="Q571" i="28"/>
  <c r="Q572" i="28"/>
  <c r="Q573" i="28"/>
  <c r="Q574" i="28"/>
  <c r="Q575" i="28"/>
  <c r="Q576" i="28"/>
  <c r="Q577" i="28"/>
  <c r="Q578" i="28"/>
  <c r="Q579" i="28"/>
  <c r="Q580" i="28"/>
  <c r="Q581" i="28"/>
  <c r="Q582" i="28"/>
  <c r="Q583" i="28"/>
  <c r="Q584" i="28"/>
  <c r="Q585" i="28"/>
  <c r="Q586" i="28"/>
  <c r="Q587" i="28"/>
  <c r="Q588" i="28"/>
  <c r="Q589" i="28"/>
  <c r="Q590" i="28"/>
  <c r="Q591" i="28"/>
  <c r="Q592" i="28"/>
  <c r="Q593" i="28"/>
  <c r="Q594" i="28"/>
  <c r="Q595" i="28"/>
  <c r="Q596" i="28"/>
  <c r="Q597" i="28"/>
  <c r="Q598" i="28"/>
  <c r="Q14" i="28"/>
  <c r="I597" i="28"/>
  <c r="G597" i="28"/>
  <c r="I596" i="28"/>
  <c r="G596" i="28"/>
  <c r="J596" i="28" s="1"/>
  <c r="I595" i="28"/>
  <c r="G595" i="28"/>
  <c r="J595" i="28" s="1"/>
  <c r="I594" i="28"/>
  <c r="G594" i="28"/>
  <c r="J594" i="28" s="1"/>
  <c r="I593" i="28"/>
  <c r="G593" i="28"/>
  <c r="J593" i="28" s="1"/>
  <c r="I592" i="28"/>
  <c r="G592" i="28"/>
  <c r="J592" i="28" s="1"/>
  <c r="I591" i="28"/>
  <c r="G591" i="28"/>
  <c r="I590" i="28"/>
  <c r="G590" i="28"/>
  <c r="J590" i="28" s="1"/>
  <c r="I589" i="28"/>
  <c r="G589" i="28"/>
  <c r="J589" i="28" s="1"/>
  <c r="I588" i="28"/>
  <c r="G588" i="28"/>
  <c r="J588" i="28" s="1"/>
  <c r="I587" i="28"/>
  <c r="G587" i="28"/>
  <c r="I586" i="28"/>
  <c r="G586" i="28"/>
  <c r="I582" i="28"/>
  <c r="G582" i="28"/>
  <c r="J582" i="28" s="1"/>
  <c r="I581" i="28"/>
  <c r="G581" i="28"/>
  <c r="I580" i="28"/>
  <c r="G580" i="28"/>
  <c r="J580" i="28" s="1"/>
  <c r="I579" i="28"/>
  <c r="G579" i="28"/>
  <c r="I578" i="28"/>
  <c r="J578" i="28" s="1"/>
  <c r="G578" i="28"/>
  <c r="I577" i="28"/>
  <c r="J577" i="28" s="1"/>
  <c r="G577" i="28"/>
  <c r="I576" i="28"/>
  <c r="G576" i="28"/>
  <c r="J576" i="28" s="1"/>
  <c r="I575" i="28"/>
  <c r="G575" i="28"/>
  <c r="I574" i="28"/>
  <c r="G574" i="28"/>
  <c r="J574" i="28" s="1"/>
  <c r="I573" i="28"/>
  <c r="G573" i="28"/>
  <c r="I572" i="28"/>
  <c r="G572" i="28"/>
  <c r="I571" i="28"/>
  <c r="G571" i="28"/>
  <c r="I570" i="28"/>
  <c r="G570" i="28"/>
  <c r="J570" i="28" s="1"/>
  <c r="I569" i="28"/>
  <c r="G569" i="28"/>
  <c r="I568" i="28"/>
  <c r="G568" i="28"/>
  <c r="I567" i="28"/>
  <c r="J567" i="28" s="1"/>
  <c r="G567" i="28"/>
  <c r="I566" i="28"/>
  <c r="G566" i="28"/>
  <c r="J566" i="28" s="1"/>
  <c r="I565" i="28"/>
  <c r="G565" i="28"/>
  <c r="I564" i="28"/>
  <c r="G564" i="28"/>
  <c r="J564" i="28" s="1"/>
  <c r="I563" i="28"/>
  <c r="G563" i="28"/>
  <c r="I562" i="28"/>
  <c r="J562" i="28" s="1"/>
  <c r="G562" i="28"/>
  <c r="I561" i="28"/>
  <c r="J561" i="28" s="1"/>
  <c r="G561" i="28"/>
  <c r="I557" i="28"/>
  <c r="G557" i="28"/>
  <c r="I556" i="28"/>
  <c r="G556" i="28"/>
  <c r="J556" i="28" s="1"/>
  <c r="I555" i="28"/>
  <c r="G555" i="28"/>
  <c r="J555" i="28" s="1"/>
  <c r="I554" i="28"/>
  <c r="G554" i="28"/>
  <c r="J554" i="28" s="1"/>
  <c r="I553" i="28"/>
  <c r="J553" i="28" s="1"/>
  <c r="G553" i="28"/>
  <c r="I552" i="28"/>
  <c r="G552" i="28"/>
  <c r="J552" i="28" s="1"/>
  <c r="I551" i="28"/>
  <c r="G551" i="28"/>
  <c r="J551" i="28" s="1"/>
  <c r="I550" i="28"/>
  <c r="G550" i="28"/>
  <c r="J550" i="28" s="1"/>
  <c r="I549" i="28"/>
  <c r="G549" i="28"/>
  <c r="J548" i="28"/>
  <c r="I548" i="28"/>
  <c r="G548" i="28"/>
  <c r="I547" i="28"/>
  <c r="G547" i="28"/>
  <c r="J547" i="28" s="1"/>
  <c r="I546" i="28"/>
  <c r="G546" i="28"/>
  <c r="J546" i="28" s="1"/>
  <c r="I545" i="28"/>
  <c r="G545" i="28"/>
  <c r="I544" i="28"/>
  <c r="J544" i="28" s="1"/>
  <c r="G544" i="28"/>
  <c r="I543" i="28"/>
  <c r="G543" i="28"/>
  <c r="J543" i="28" s="1"/>
  <c r="I542" i="28"/>
  <c r="G542" i="28"/>
  <c r="J542" i="28" s="1"/>
  <c r="I541" i="28"/>
  <c r="G541" i="28"/>
  <c r="I540" i="28"/>
  <c r="G540" i="28"/>
  <c r="J540" i="28" s="1"/>
  <c r="J539" i="28"/>
  <c r="I539" i="28"/>
  <c r="G539" i="28"/>
  <c r="I538" i="28"/>
  <c r="G538" i="28"/>
  <c r="J538" i="28" s="1"/>
  <c r="I537" i="28"/>
  <c r="G537" i="28"/>
  <c r="I536" i="28"/>
  <c r="G536" i="28"/>
  <c r="J536" i="28" s="1"/>
  <c r="I535" i="28"/>
  <c r="G535" i="28"/>
  <c r="J535" i="28" s="1"/>
  <c r="I534" i="28"/>
  <c r="G534" i="28"/>
  <c r="J534" i="28" s="1"/>
  <c r="I533" i="28"/>
  <c r="G533" i="28"/>
  <c r="I532" i="28"/>
  <c r="G532" i="28"/>
  <c r="J532" i="28" s="1"/>
  <c r="I531" i="28"/>
  <c r="G531" i="28"/>
  <c r="J531" i="28" s="1"/>
  <c r="I530" i="28"/>
  <c r="G530" i="28"/>
  <c r="J530" i="28" s="1"/>
  <c r="I529" i="28"/>
  <c r="J529" i="28" s="1"/>
  <c r="G529" i="28"/>
  <c r="I528" i="28"/>
  <c r="G528" i="28"/>
  <c r="J528" i="28" s="1"/>
  <c r="I527" i="28"/>
  <c r="G527" i="28"/>
  <c r="J527" i="28" s="1"/>
  <c r="I526" i="28"/>
  <c r="G526" i="28"/>
  <c r="J526" i="28" s="1"/>
  <c r="I525" i="28"/>
  <c r="J525" i="28" s="1"/>
  <c r="G525" i="28"/>
  <c r="I524" i="28"/>
  <c r="G524" i="28"/>
  <c r="J524" i="28" s="1"/>
  <c r="I523" i="28"/>
  <c r="G523" i="28"/>
  <c r="J523" i="28" s="1"/>
  <c r="I522" i="28"/>
  <c r="G522" i="28"/>
  <c r="J522" i="28" s="1"/>
  <c r="I521" i="28"/>
  <c r="G521" i="28"/>
  <c r="J521" i="28" s="1"/>
  <c r="I520" i="28"/>
  <c r="J520" i="28" s="1"/>
  <c r="G520" i="28"/>
  <c r="I519" i="28"/>
  <c r="G519" i="28"/>
  <c r="J519" i="28" s="1"/>
  <c r="I518" i="28"/>
  <c r="G518" i="28"/>
  <c r="J518" i="28" s="1"/>
  <c r="I517" i="28"/>
  <c r="G517" i="28"/>
  <c r="J516" i="28"/>
  <c r="I516" i="28"/>
  <c r="G516" i="28"/>
  <c r="I515" i="28"/>
  <c r="G515" i="28"/>
  <c r="J515" i="28" s="1"/>
  <c r="I514" i="28"/>
  <c r="G514" i="28"/>
  <c r="J514" i="28" s="1"/>
  <c r="I513" i="28"/>
  <c r="G513" i="28"/>
  <c r="I512" i="28"/>
  <c r="G512" i="28"/>
  <c r="J512" i="28" s="1"/>
  <c r="J511" i="28"/>
  <c r="I511" i="28"/>
  <c r="G511" i="28"/>
  <c r="I510" i="28"/>
  <c r="G510" i="28"/>
  <c r="J510" i="28" s="1"/>
  <c r="I509" i="28"/>
  <c r="G509" i="28"/>
  <c r="J509" i="28" s="1"/>
  <c r="I508" i="28"/>
  <c r="G508" i="28"/>
  <c r="J508" i="28" s="1"/>
  <c r="I507" i="28"/>
  <c r="J507" i="28" s="1"/>
  <c r="G507" i="28"/>
  <c r="I506" i="28"/>
  <c r="G506" i="28"/>
  <c r="I505" i="28"/>
  <c r="G505" i="28"/>
  <c r="I504" i="28"/>
  <c r="G504" i="28"/>
  <c r="J504" i="28" s="1"/>
  <c r="I503" i="28"/>
  <c r="G503" i="28"/>
  <c r="J503" i="28" s="1"/>
  <c r="I502" i="28"/>
  <c r="G502" i="28"/>
  <c r="I501" i="28"/>
  <c r="J501" i="28" s="1"/>
  <c r="G501" i="28"/>
  <c r="I500" i="28"/>
  <c r="G500" i="28"/>
  <c r="J500" i="28" s="1"/>
  <c r="I499" i="28"/>
  <c r="G499" i="28"/>
  <c r="J499" i="28" s="1"/>
  <c r="I498" i="28"/>
  <c r="G498" i="28"/>
  <c r="J498" i="28" s="1"/>
  <c r="I497" i="28"/>
  <c r="J497" i="28" s="1"/>
  <c r="G497" i="28"/>
  <c r="I496" i="28"/>
  <c r="G496" i="28"/>
  <c r="J496" i="28" s="1"/>
  <c r="I495" i="28"/>
  <c r="G495" i="28"/>
  <c r="J495" i="28" s="1"/>
  <c r="I494" i="28"/>
  <c r="G494" i="28"/>
  <c r="J494" i="28" s="1"/>
  <c r="I493" i="28"/>
  <c r="G493" i="28"/>
  <c r="J492" i="28"/>
  <c r="I492" i="28"/>
  <c r="G492" i="28"/>
  <c r="I491" i="28"/>
  <c r="G491" i="28"/>
  <c r="J491" i="28" s="1"/>
  <c r="I490" i="28"/>
  <c r="G490" i="28"/>
  <c r="I489" i="28"/>
  <c r="G489" i="28"/>
  <c r="I488" i="28"/>
  <c r="G488" i="28"/>
  <c r="I487" i="28"/>
  <c r="J487" i="28" s="1"/>
  <c r="G487" i="28"/>
  <c r="I486" i="28"/>
  <c r="G486" i="28"/>
  <c r="J486" i="28" s="1"/>
  <c r="I485" i="28"/>
  <c r="G485" i="28"/>
  <c r="I484" i="28"/>
  <c r="G484" i="28"/>
  <c r="J484" i="28" s="1"/>
  <c r="I483" i="28"/>
  <c r="G483" i="28"/>
  <c r="J483" i="28" s="1"/>
  <c r="I482" i="28"/>
  <c r="G482" i="28"/>
  <c r="I481" i="28"/>
  <c r="G481" i="28"/>
  <c r="J481" i="28" s="1"/>
  <c r="I480" i="28"/>
  <c r="G480" i="28"/>
  <c r="J480" i="28" s="1"/>
  <c r="I479" i="28"/>
  <c r="G479" i="28"/>
  <c r="J479" i="28" s="1"/>
  <c r="I478" i="28"/>
  <c r="G478" i="28"/>
  <c r="J478" i="28" s="1"/>
  <c r="I477" i="28"/>
  <c r="J477" i="28" s="1"/>
  <c r="G477" i="28"/>
  <c r="I476" i="28"/>
  <c r="G476" i="28"/>
  <c r="J476" i="28" s="1"/>
  <c r="I475" i="28"/>
  <c r="G475" i="28"/>
  <c r="J475" i="28" s="1"/>
  <c r="I474" i="28"/>
  <c r="G474" i="28"/>
  <c r="J474" i="28" s="1"/>
  <c r="I473" i="28"/>
  <c r="G473" i="28"/>
  <c r="J473" i="28" s="1"/>
  <c r="I472" i="28"/>
  <c r="G472" i="28"/>
  <c r="J472" i="28" s="1"/>
  <c r="I471" i="28"/>
  <c r="G471" i="28"/>
  <c r="J471" i="28" s="1"/>
  <c r="I470" i="28"/>
  <c r="G470" i="28"/>
  <c r="I469" i="28"/>
  <c r="G469" i="28"/>
  <c r="I468" i="28"/>
  <c r="G468" i="28"/>
  <c r="J468" i="28" s="1"/>
  <c r="I467" i="28"/>
  <c r="J467" i="28" s="1"/>
  <c r="G467" i="28"/>
  <c r="I466" i="28"/>
  <c r="G466" i="28"/>
  <c r="J466" i="28" s="1"/>
  <c r="I465" i="28"/>
  <c r="G465" i="28"/>
  <c r="I464" i="28"/>
  <c r="G464" i="28"/>
  <c r="J464" i="28" s="1"/>
  <c r="I463" i="28"/>
  <c r="J463" i="28" s="1"/>
  <c r="G463" i="28"/>
  <c r="I462" i="28"/>
  <c r="G462" i="28"/>
  <c r="I461" i="28"/>
  <c r="G461" i="28"/>
  <c r="J461" i="28" s="1"/>
  <c r="I457" i="28"/>
  <c r="G457" i="28"/>
  <c r="J457" i="28" s="1"/>
  <c r="I456" i="28"/>
  <c r="G456" i="28"/>
  <c r="J456" i="28" s="1"/>
  <c r="I455" i="28"/>
  <c r="G455" i="28"/>
  <c r="I454" i="28"/>
  <c r="J454" i="28" s="1"/>
  <c r="G454" i="28"/>
  <c r="I453" i="28"/>
  <c r="G453" i="28"/>
  <c r="J453" i="28" s="1"/>
  <c r="I452" i="28"/>
  <c r="G452" i="28"/>
  <c r="J452" i="28" s="1"/>
  <c r="I451" i="28"/>
  <c r="G451" i="28"/>
  <c r="J451" i="28" s="1"/>
  <c r="I450" i="28"/>
  <c r="G450" i="28"/>
  <c r="J450" i="28" s="1"/>
  <c r="I449" i="28"/>
  <c r="G449" i="28"/>
  <c r="I448" i="28"/>
  <c r="G448" i="28"/>
  <c r="I447" i="28"/>
  <c r="G447" i="28"/>
  <c r="I446" i="28"/>
  <c r="G446" i="28"/>
  <c r="J446" i="28" s="1"/>
  <c r="I445" i="28"/>
  <c r="G445" i="28"/>
  <c r="J445" i="28" s="1"/>
  <c r="I444" i="28"/>
  <c r="G444" i="28"/>
  <c r="J444" i="28" s="1"/>
  <c r="I443" i="28"/>
  <c r="G443" i="28"/>
  <c r="I442" i="28"/>
  <c r="G442" i="28"/>
  <c r="J442" i="28" s="1"/>
  <c r="I441" i="28"/>
  <c r="G441" i="28"/>
  <c r="J441" i="28" s="1"/>
  <c r="I440" i="28"/>
  <c r="G440" i="28"/>
  <c r="J440" i="28" s="1"/>
  <c r="I439" i="28"/>
  <c r="G439" i="28"/>
  <c r="J439" i="28" s="1"/>
  <c r="I438" i="28"/>
  <c r="G438" i="28"/>
  <c r="I437" i="28"/>
  <c r="G437" i="28"/>
  <c r="I436" i="28"/>
  <c r="G436" i="28"/>
  <c r="J436" i="28" s="1"/>
  <c r="I435" i="28"/>
  <c r="G435" i="28"/>
  <c r="J435" i="28" s="1"/>
  <c r="I431" i="28"/>
  <c r="G431" i="28"/>
  <c r="J431" i="28" s="1"/>
  <c r="I430" i="28"/>
  <c r="G430" i="28"/>
  <c r="J430" i="28" s="1"/>
  <c r="I429" i="28"/>
  <c r="G429" i="28"/>
  <c r="I428" i="28"/>
  <c r="G428" i="28"/>
  <c r="J428" i="28" s="1"/>
  <c r="I427" i="28"/>
  <c r="G427" i="28"/>
  <c r="I426" i="28"/>
  <c r="G426" i="28"/>
  <c r="J426" i="28" s="1"/>
  <c r="I425" i="28"/>
  <c r="G425" i="28"/>
  <c r="J425" i="28" s="1"/>
  <c r="I424" i="28"/>
  <c r="G424" i="28"/>
  <c r="I423" i="28"/>
  <c r="G423" i="28"/>
  <c r="I422" i="28"/>
  <c r="G422" i="28"/>
  <c r="J422" i="28" s="1"/>
  <c r="I421" i="28"/>
  <c r="G421" i="28"/>
  <c r="J421" i="28" s="1"/>
  <c r="I420" i="28"/>
  <c r="G420" i="28"/>
  <c r="J420" i="28" s="1"/>
  <c r="I419" i="28"/>
  <c r="G419" i="28"/>
  <c r="I418" i="28"/>
  <c r="G418" i="28"/>
  <c r="J418" i="28" s="1"/>
  <c r="I417" i="28"/>
  <c r="G417" i="28"/>
  <c r="J417" i="28" s="1"/>
  <c r="I416" i="28"/>
  <c r="G416" i="28"/>
  <c r="J416" i="28" s="1"/>
  <c r="I415" i="28"/>
  <c r="G415" i="28"/>
  <c r="J415" i="28" s="1"/>
  <c r="I414" i="28"/>
  <c r="J414" i="28" s="1"/>
  <c r="G414" i="28"/>
  <c r="I413" i="28"/>
  <c r="G413" i="28"/>
  <c r="I412" i="28"/>
  <c r="G412" i="28"/>
  <c r="J412" i="28" s="1"/>
  <c r="I411" i="28"/>
  <c r="G411" i="28"/>
  <c r="J411" i="28" s="1"/>
  <c r="I410" i="28"/>
  <c r="G410" i="28"/>
  <c r="J410" i="28" s="1"/>
  <c r="I409" i="28"/>
  <c r="G409" i="28"/>
  <c r="J409" i="28" s="1"/>
  <c r="I408" i="28"/>
  <c r="J408" i="28" s="1"/>
  <c r="G408" i="28"/>
  <c r="I407" i="28"/>
  <c r="G407" i="28"/>
  <c r="I406" i="28"/>
  <c r="G406" i="28"/>
  <c r="J406" i="28" s="1"/>
  <c r="I405" i="28"/>
  <c r="G405" i="28"/>
  <c r="J405" i="28" s="1"/>
  <c r="I404" i="28"/>
  <c r="G404" i="28"/>
  <c r="J404" i="28" s="1"/>
  <c r="I403" i="28"/>
  <c r="J403" i="28" s="1"/>
  <c r="G403" i="28"/>
  <c r="I402" i="28"/>
  <c r="G402" i="28"/>
  <c r="J402" i="28" s="1"/>
  <c r="I401" i="28"/>
  <c r="G401" i="28"/>
  <c r="J401" i="28" s="1"/>
  <c r="I400" i="28"/>
  <c r="G400" i="28"/>
  <c r="J400" i="28" s="1"/>
  <c r="I399" i="28"/>
  <c r="G399" i="28"/>
  <c r="I398" i="28"/>
  <c r="J398" i="28" s="1"/>
  <c r="G398" i="28"/>
  <c r="I394" i="28"/>
  <c r="G394" i="28"/>
  <c r="I393" i="28"/>
  <c r="G393" i="28"/>
  <c r="J393" i="28" s="1"/>
  <c r="I392" i="28"/>
  <c r="G392" i="28"/>
  <c r="J392" i="28" s="1"/>
  <c r="I391" i="28"/>
  <c r="G391" i="28"/>
  <c r="J391" i="28" s="1"/>
  <c r="I390" i="28"/>
  <c r="G390" i="28"/>
  <c r="I389" i="28"/>
  <c r="J389" i="28" s="1"/>
  <c r="G389" i="28"/>
  <c r="I388" i="28"/>
  <c r="G388" i="28"/>
  <c r="J388" i="28" s="1"/>
  <c r="I387" i="28"/>
  <c r="G387" i="28"/>
  <c r="J387" i="28" s="1"/>
  <c r="I386" i="28"/>
  <c r="G386" i="28"/>
  <c r="J386" i="28" s="1"/>
  <c r="I385" i="28"/>
  <c r="G385" i="28"/>
  <c r="I384" i="28"/>
  <c r="G384" i="28"/>
  <c r="J384" i="28" s="1"/>
  <c r="I383" i="28"/>
  <c r="G383" i="28"/>
  <c r="J383" i="28" s="1"/>
  <c r="I382" i="28"/>
  <c r="G382" i="28"/>
  <c r="J382" i="28" s="1"/>
  <c r="I381" i="28"/>
  <c r="G381" i="28"/>
  <c r="I380" i="28"/>
  <c r="G380" i="28"/>
  <c r="J380" i="28" s="1"/>
  <c r="J379" i="28"/>
  <c r="I379" i="28"/>
  <c r="G379" i="28"/>
  <c r="I378" i="28"/>
  <c r="G378" i="28"/>
  <c r="J378" i="28" s="1"/>
  <c r="I377" i="28"/>
  <c r="G377" i="28"/>
  <c r="I376" i="28"/>
  <c r="G376" i="28"/>
  <c r="J376" i="28" s="1"/>
  <c r="I375" i="28"/>
  <c r="G375" i="28"/>
  <c r="J375" i="28" s="1"/>
  <c r="I374" i="28"/>
  <c r="G374" i="28"/>
  <c r="I373" i="28"/>
  <c r="J373" i="28" s="1"/>
  <c r="G373" i="28"/>
  <c r="I369" i="28"/>
  <c r="G369" i="28"/>
  <c r="J369" i="28" s="1"/>
  <c r="I368" i="28"/>
  <c r="G368" i="28"/>
  <c r="J368" i="28" s="1"/>
  <c r="I367" i="28"/>
  <c r="G367" i="28"/>
  <c r="J367" i="28" s="1"/>
  <c r="I366" i="28"/>
  <c r="G366" i="28"/>
  <c r="J366" i="28" s="1"/>
  <c r="I365" i="28"/>
  <c r="G365" i="28"/>
  <c r="I364" i="28"/>
  <c r="G364" i="28"/>
  <c r="J364" i="28" s="1"/>
  <c r="I363" i="28"/>
  <c r="G363" i="28"/>
  <c r="J363" i="28" s="1"/>
  <c r="I362" i="28"/>
  <c r="G362" i="28"/>
  <c r="J362" i="28" s="1"/>
  <c r="I361" i="28"/>
  <c r="G361" i="28"/>
  <c r="J361" i="28" s="1"/>
  <c r="I360" i="28"/>
  <c r="G360" i="28"/>
  <c r="J360" i="28" s="1"/>
  <c r="I359" i="28"/>
  <c r="G359" i="28"/>
  <c r="I358" i="28"/>
  <c r="G358" i="28"/>
  <c r="J358" i="28" s="1"/>
  <c r="I357" i="28"/>
  <c r="G357" i="28"/>
  <c r="J357" i="28" s="1"/>
  <c r="I356" i="28"/>
  <c r="G356" i="28"/>
  <c r="J356" i="28" s="1"/>
  <c r="I355" i="28"/>
  <c r="G355" i="28"/>
  <c r="J355" i="28" s="1"/>
  <c r="I354" i="28"/>
  <c r="G354" i="28"/>
  <c r="I353" i="28"/>
  <c r="G353" i="28"/>
  <c r="I349" i="28"/>
  <c r="G349" i="28"/>
  <c r="J349" i="28" s="1"/>
  <c r="I348" i="28"/>
  <c r="G348" i="28"/>
  <c r="I347" i="28"/>
  <c r="G347" i="28"/>
  <c r="I346" i="28"/>
  <c r="G346" i="28"/>
  <c r="I345" i="28"/>
  <c r="G345" i="28"/>
  <c r="I344" i="28"/>
  <c r="G344" i="28"/>
  <c r="I343" i="28"/>
  <c r="G343" i="28"/>
  <c r="H342" i="28"/>
  <c r="G342" i="28"/>
  <c r="J342" i="28" s="1"/>
  <c r="H341" i="28"/>
  <c r="G341" i="28"/>
  <c r="J341" i="28" s="1"/>
  <c r="I340" i="28"/>
  <c r="J340" i="28" s="1"/>
  <c r="G340" i="28"/>
  <c r="I339" i="28"/>
  <c r="J339" i="28" s="1"/>
  <c r="G339" i="28"/>
  <c r="I338" i="28"/>
  <c r="G338" i="28"/>
  <c r="J338" i="28" s="1"/>
  <c r="I337" i="28"/>
  <c r="G337" i="28"/>
  <c r="J337" i="28" s="1"/>
  <c r="I336" i="28"/>
  <c r="G336" i="28"/>
  <c r="J336" i="28" s="1"/>
  <c r="I335" i="28"/>
  <c r="G335" i="28"/>
  <c r="I334" i="28"/>
  <c r="J334" i="28" s="1"/>
  <c r="G334" i="28"/>
  <c r="I333" i="28"/>
  <c r="G333" i="28"/>
  <c r="J333" i="28" s="1"/>
  <c r="I332" i="28"/>
  <c r="G332" i="28"/>
  <c r="J332" i="28" s="1"/>
  <c r="I331" i="28"/>
  <c r="G331" i="28"/>
  <c r="I330" i="28"/>
  <c r="G330" i="28"/>
  <c r="I329" i="28"/>
  <c r="G329" i="28"/>
  <c r="I328" i="28"/>
  <c r="G328" i="28"/>
  <c r="I327" i="28"/>
  <c r="G327" i="28"/>
  <c r="I326" i="28"/>
  <c r="G326" i="28"/>
  <c r="I325" i="28"/>
  <c r="G325" i="28"/>
  <c r="J325" i="28" s="1"/>
  <c r="I324" i="28"/>
  <c r="G324" i="28"/>
  <c r="I323" i="28"/>
  <c r="J323" i="28" s="1"/>
  <c r="G323" i="28"/>
  <c r="I322" i="28"/>
  <c r="J322" i="28" s="1"/>
  <c r="G322" i="28"/>
  <c r="I321" i="28"/>
  <c r="G321" i="28"/>
  <c r="I320" i="28"/>
  <c r="G320" i="28"/>
  <c r="J320" i="28" s="1"/>
  <c r="I319" i="28"/>
  <c r="G319" i="28"/>
  <c r="I318" i="28"/>
  <c r="G318" i="28"/>
  <c r="I317" i="28"/>
  <c r="G317" i="28"/>
  <c r="I316" i="28"/>
  <c r="G316" i="28"/>
  <c r="J316" i="28" s="1"/>
  <c r="I315" i="28"/>
  <c r="G315" i="28"/>
  <c r="I314" i="28"/>
  <c r="G314" i="28"/>
  <c r="J314" i="28" s="1"/>
  <c r="I313" i="28"/>
  <c r="G313" i="28"/>
  <c r="I312" i="28"/>
  <c r="G312" i="28"/>
  <c r="I311" i="28"/>
  <c r="J311" i="28" s="1"/>
  <c r="G311" i="28"/>
  <c r="I310" i="28"/>
  <c r="G310" i="28"/>
  <c r="J310" i="28" s="1"/>
  <c r="I309" i="28"/>
  <c r="G309" i="28"/>
  <c r="J309" i="28" s="1"/>
  <c r="I308" i="28"/>
  <c r="G308" i="28"/>
  <c r="J308" i="28" s="1"/>
  <c r="I307" i="28"/>
  <c r="J307" i="28" s="1"/>
  <c r="G307" i="28"/>
  <c r="I306" i="28"/>
  <c r="G306" i="28"/>
  <c r="I305" i="28"/>
  <c r="G305" i="28"/>
  <c r="J305" i="28" s="1"/>
  <c r="I304" i="28"/>
  <c r="G304" i="28"/>
  <c r="J304" i="28" s="1"/>
  <c r="I303" i="28"/>
  <c r="G303" i="28"/>
  <c r="I302" i="28"/>
  <c r="G302" i="28"/>
  <c r="I301" i="28"/>
  <c r="G301" i="28"/>
  <c r="I300" i="28"/>
  <c r="G300" i="28"/>
  <c r="I299" i="28"/>
  <c r="G299" i="28"/>
  <c r="I298" i="28"/>
  <c r="G298" i="28"/>
  <c r="I297" i="28"/>
  <c r="G297" i="28"/>
  <c r="I296" i="28"/>
  <c r="G296" i="28"/>
  <c r="J296" i="28" s="1"/>
  <c r="J292" i="28"/>
  <c r="I292" i="28"/>
  <c r="G292" i="28"/>
  <c r="I291" i="28"/>
  <c r="G291" i="28"/>
  <c r="J291" i="28" s="1"/>
  <c r="I290" i="28"/>
  <c r="G290" i="28"/>
  <c r="I289" i="28"/>
  <c r="G289" i="28"/>
  <c r="G288" i="28"/>
  <c r="J288" i="28" s="1"/>
  <c r="J287" i="28"/>
  <c r="H287" i="28"/>
  <c r="G287" i="28"/>
  <c r="H286" i="28"/>
  <c r="G286" i="28"/>
  <c r="J286" i="28" s="1"/>
  <c r="I285" i="28"/>
  <c r="G285" i="28"/>
  <c r="I284" i="28"/>
  <c r="G284" i="28"/>
  <c r="J284" i="28" s="1"/>
  <c r="I283" i="28"/>
  <c r="J283" i="28" s="1"/>
  <c r="G283" i="28"/>
  <c r="I282" i="28"/>
  <c r="J282" i="28" s="1"/>
  <c r="G282" i="28"/>
  <c r="I281" i="28"/>
  <c r="G281" i="28"/>
  <c r="I280" i="28"/>
  <c r="G280" i="28"/>
  <c r="J280" i="28" s="1"/>
  <c r="I279" i="28"/>
  <c r="G279" i="28"/>
  <c r="J279" i="28" s="1"/>
  <c r="I278" i="28"/>
  <c r="J278" i="28" s="1"/>
  <c r="G278" i="28"/>
  <c r="I274" i="28"/>
  <c r="G274" i="28"/>
  <c r="I273" i="28"/>
  <c r="G273" i="28"/>
  <c r="J273" i="28" s="1"/>
  <c r="I272" i="28"/>
  <c r="G272" i="28"/>
  <c r="J272" i="28" s="1"/>
  <c r="H271" i="28"/>
  <c r="G271" i="28"/>
  <c r="J271" i="28" s="1"/>
  <c r="H270" i="28"/>
  <c r="G270" i="28"/>
  <c r="J270" i="28" s="1"/>
  <c r="H269" i="28"/>
  <c r="G269" i="28"/>
  <c r="J269" i="28" s="1"/>
  <c r="H268" i="28"/>
  <c r="G268" i="28"/>
  <c r="J268" i="28" s="1"/>
  <c r="H267" i="28"/>
  <c r="G267" i="28"/>
  <c r="J267" i="28" s="1"/>
  <c r="I266" i="28"/>
  <c r="G266" i="28"/>
  <c r="J266" i="28" s="1"/>
  <c r="I265" i="28"/>
  <c r="G265" i="28"/>
  <c r="J265" i="28" s="1"/>
  <c r="I264" i="28"/>
  <c r="G264" i="28"/>
  <c r="J264" i="28" s="1"/>
  <c r="I263" i="28"/>
  <c r="G263" i="28"/>
  <c r="I262" i="28"/>
  <c r="G262" i="28"/>
  <c r="J262" i="28" s="1"/>
  <c r="I261" i="28"/>
  <c r="G261" i="28"/>
  <c r="I260" i="28"/>
  <c r="G260" i="28"/>
  <c r="J260" i="28" s="1"/>
  <c r="I259" i="28"/>
  <c r="G259" i="28"/>
  <c r="I258" i="28"/>
  <c r="G258" i="28"/>
  <c r="J258" i="28" s="1"/>
  <c r="I257" i="28"/>
  <c r="G257" i="28"/>
  <c r="J257" i="28" s="1"/>
  <c r="I256" i="28"/>
  <c r="G256" i="28"/>
  <c r="J256" i="28" s="1"/>
  <c r="I255" i="28"/>
  <c r="G255" i="28"/>
  <c r="J255" i="28" s="1"/>
  <c r="I254" i="28"/>
  <c r="G254" i="28"/>
  <c r="J254" i="28" s="1"/>
  <c r="I253" i="28"/>
  <c r="G253" i="28"/>
  <c r="J253" i="28" s="1"/>
  <c r="I252" i="28"/>
  <c r="G252" i="28"/>
  <c r="I251" i="28"/>
  <c r="G251" i="28"/>
  <c r="J251" i="28" s="1"/>
  <c r="I250" i="28"/>
  <c r="G250" i="28"/>
  <c r="J250" i="28" s="1"/>
  <c r="I249" i="28"/>
  <c r="G249" i="28"/>
  <c r="J249" i="28" s="1"/>
  <c r="I248" i="28"/>
  <c r="G248" i="28"/>
  <c r="J248" i="28" s="1"/>
  <c r="I247" i="28"/>
  <c r="G247" i="28"/>
  <c r="J247" i="28" s="1"/>
  <c r="I246" i="28"/>
  <c r="G246" i="28"/>
  <c r="J246" i="28" s="1"/>
  <c r="I245" i="28"/>
  <c r="G245" i="28"/>
  <c r="J245" i="28" s="1"/>
  <c r="I244" i="28"/>
  <c r="G244" i="28"/>
  <c r="J244" i="28" s="1"/>
  <c r="I243" i="28"/>
  <c r="G243" i="28"/>
  <c r="J243" i="28" s="1"/>
  <c r="I242" i="28"/>
  <c r="G242" i="28"/>
  <c r="J242" i="28" s="1"/>
  <c r="I241" i="28"/>
  <c r="G241" i="28"/>
  <c r="I240" i="28"/>
  <c r="G240" i="28"/>
  <c r="I239" i="28"/>
  <c r="G239" i="28"/>
  <c r="J239" i="28" s="1"/>
  <c r="I238" i="28"/>
  <c r="G238" i="28"/>
  <c r="J238" i="28" s="1"/>
  <c r="I237" i="28"/>
  <c r="G237" i="28"/>
  <c r="I236" i="28"/>
  <c r="G236" i="28"/>
  <c r="J236" i="28" s="1"/>
  <c r="I235" i="28"/>
  <c r="J235" i="28" s="1"/>
  <c r="G235" i="28"/>
  <c r="I234" i="28"/>
  <c r="G234" i="28"/>
  <c r="I233" i="28"/>
  <c r="G233" i="28"/>
  <c r="J233" i="28" s="1"/>
  <c r="I232" i="28"/>
  <c r="G232" i="28"/>
  <c r="J232" i="28" s="1"/>
  <c r="I231" i="28"/>
  <c r="G231" i="28"/>
  <c r="J231" i="28" s="1"/>
  <c r="I230" i="28"/>
  <c r="G230" i="28"/>
  <c r="J230" i="28" s="1"/>
  <c r="I229" i="28"/>
  <c r="G229" i="28"/>
  <c r="J229" i="28" s="1"/>
  <c r="I228" i="28"/>
  <c r="G228" i="28"/>
  <c r="J228" i="28" s="1"/>
  <c r="I227" i="28"/>
  <c r="G227" i="28"/>
  <c r="J227" i="28" s="1"/>
  <c r="I226" i="28"/>
  <c r="G226" i="28"/>
  <c r="J226" i="28" s="1"/>
  <c r="I225" i="28"/>
  <c r="G225" i="28"/>
  <c r="I224" i="28"/>
  <c r="G224" i="28"/>
  <c r="I223" i="28"/>
  <c r="G223" i="28"/>
  <c r="I222" i="28"/>
  <c r="G222" i="28"/>
  <c r="J222" i="28" s="1"/>
  <c r="I221" i="28"/>
  <c r="G221" i="28"/>
  <c r="J221" i="28" s="1"/>
  <c r="I220" i="28"/>
  <c r="G220" i="28"/>
  <c r="J220" i="28" s="1"/>
  <c r="I219" i="28"/>
  <c r="G219" i="28"/>
  <c r="J218" i="28"/>
  <c r="I218" i="28"/>
  <c r="G218" i="28"/>
  <c r="I217" i="28"/>
  <c r="G217" i="28"/>
  <c r="J217" i="28" s="1"/>
  <c r="I216" i="28"/>
  <c r="G216" i="28"/>
  <c r="J216" i="28" s="1"/>
  <c r="I215" i="28"/>
  <c r="G215" i="28"/>
  <c r="J215" i="28" s="1"/>
  <c r="I214" i="28"/>
  <c r="G214" i="28"/>
  <c r="J214" i="28" s="1"/>
  <c r="I213" i="28"/>
  <c r="G213" i="28"/>
  <c r="I212" i="28"/>
  <c r="G212" i="28"/>
  <c r="J212" i="28" s="1"/>
  <c r="I211" i="28"/>
  <c r="G211" i="28"/>
  <c r="I210" i="28"/>
  <c r="G210" i="28"/>
  <c r="J210" i="28" s="1"/>
  <c r="I209" i="28"/>
  <c r="G209" i="28"/>
  <c r="J209" i="28" s="1"/>
  <c r="I208" i="28"/>
  <c r="G208" i="28"/>
  <c r="J208" i="28" s="1"/>
  <c r="I207" i="28"/>
  <c r="G207" i="28"/>
  <c r="J207" i="28" s="1"/>
  <c r="I203" i="28"/>
  <c r="J203" i="28" s="1"/>
  <c r="G203" i="28"/>
  <c r="I202" i="28"/>
  <c r="G202" i="28"/>
  <c r="I201" i="28"/>
  <c r="G201" i="28"/>
  <c r="J201" i="28" s="1"/>
  <c r="I200" i="28"/>
  <c r="G200" i="28"/>
  <c r="J200" i="28" s="1"/>
  <c r="I199" i="28"/>
  <c r="G199" i="28"/>
  <c r="I198" i="28"/>
  <c r="G198" i="28"/>
  <c r="I197" i="28"/>
  <c r="G197" i="28"/>
  <c r="J197" i="28" s="1"/>
  <c r="I196" i="28"/>
  <c r="G196" i="28"/>
  <c r="I195" i="28"/>
  <c r="G195" i="28"/>
  <c r="I194" i="28"/>
  <c r="G194" i="28"/>
  <c r="I193" i="28"/>
  <c r="G193" i="28"/>
  <c r="J193" i="28" s="1"/>
  <c r="I192" i="28"/>
  <c r="G192" i="28"/>
  <c r="J192" i="28" s="1"/>
  <c r="I191" i="28"/>
  <c r="J191" i="28" s="1"/>
  <c r="G191" i="28"/>
  <c r="I190" i="28"/>
  <c r="G190" i="28"/>
  <c r="I189" i="28"/>
  <c r="G189" i="28"/>
  <c r="I187" i="28"/>
  <c r="G187" i="28"/>
  <c r="J187" i="28" s="1"/>
  <c r="I186" i="28"/>
  <c r="G186" i="28"/>
  <c r="I185" i="28"/>
  <c r="J185" i="28" s="1"/>
  <c r="G185" i="28"/>
  <c r="I184" i="28"/>
  <c r="G184" i="28"/>
  <c r="I182" i="28"/>
  <c r="G182" i="28"/>
  <c r="J182" i="28" s="1"/>
  <c r="I181" i="28"/>
  <c r="G181" i="28"/>
  <c r="I180" i="28"/>
  <c r="G180" i="28"/>
  <c r="I179" i="28"/>
  <c r="G179" i="28"/>
  <c r="I178" i="28"/>
  <c r="G178" i="28"/>
  <c r="J178" i="28" s="1"/>
  <c r="I177" i="28"/>
  <c r="G177" i="28"/>
  <c r="J176" i="28"/>
  <c r="H176" i="28"/>
  <c r="F176" i="28"/>
  <c r="I175" i="28"/>
  <c r="G175" i="28"/>
  <c r="J175" i="28" s="1"/>
  <c r="I174" i="28"/>
  <c r="G174" i="28"/>
  <c r="I173" i="28"/>
  <c r="J173" i="28" s="1"/>
  <c r="G173" i="28"/>
  <c r="I172" i="28"/>
  <c r="J172" i="28" s="1"/>
  <c r="G172" i="28"/>
  <c r="I171" i="28"/>
  <c r="G171" i="28"/>
  <c r="J171" i="28" s="1"/>
  <c r="I170" i="28"/>
  <c r="G170" i="28"/>
  <c r="I169" i="28"/>
  <c r="G169" i="28"/>
  <c r="I168" i="28"/>
  <c r="J168" i="28" s="1"/>
  <c r="G168" i="28"/>
  <c r="I167" i="28"/>
  <c r="G167" i="28"/>
  <c r="I166" i="28"/>
  <c r="G166" i="28"/>
  <c r="J165" i="28"/>
  <c r="H165" i="28"/>
  <c r="F165" i="28"/>
  <c r="I164" i="28"/>
  <c r="G164" i="28"/>
  <c r="J164" i="28" s="1"/>
  <c r="I163" i="28"/>
  <c r="G163" i="28"/>
  <c r="J163" i="28" s="1"/>
  <c r="I162" i="28"/>
  <c r="G162" i="28"/>
  <c r="I161" i="28"/>
  <c r="J161" i="28" s="1"/>
  <c r="G161" i="28"/>
  <c r="I160" i="28"/>
  <c r="G160" i="28"/>
  <c r="I159" i="28"/>
  <c r="G159" i="28"/>
  <c r="J159" i="28" s="1"/>
  <c r="I158" i="28"/>
  <c r="G158" i="28"/>
  <c r="J158" i="28" s="1"/>
  <c r="I157" i="28"/>
  <c r="G157" i="28"/>
  <c r="I156" i="28"/>
  <c r="J156" i="28" s="1"/>
  <c r="G156" i="28"/>
  <c r="I155" i="28"/>
  <c r="G155" i="28"/>
  <c r="J154" i="28"/>
  <c r="H154" i="28"/>
  <c r="F154" i="28"/>
  <c r="I153" i="28"/>
  <c r="G153" i="28"/>
  <c r="I152" i="28"/>
  <c r="G152" i="28"/>
  <c r="I151" i="28"/>
  <c r="G151" i="28"/>
  <c r="I150" i="28"/>
  <c r="G150" i="28"/>
  <c r="J150" i="28" s="1"/>
  <c r="I149" i="28"/>
  <c r="G149" i="28"/>
  <c r="I148" i="28"/>
  <c r="G148" i="28"/>
  <c r="I147" i="28"/>
  <c r="G147" i="28"/>
  <c r="J147" i="28" s="1"/>
  <c r="I146" i="28"/>
  <c r="G146" i="28"/>
  <c r="J146" i="28" s="1"/>
  <c r="I145" i="28"/>
  <c r="J145" i="28" s="1"/>
  <c r="G145" i="28"/>
  <c r="I144" i="28"/>
  <c r="G144" i="28"/>
  <c r="J144" i="28" s="1"/>
  <c r="I143" i="28"/>
  <c r="G143" i="28"/>
  <c r="J143" i="28" s="1"/>
  <c r="I142" i="28"/>
  <c r="G142" i="28"/>
  <c r="J142" i="28" s="1"/>
  <c r="I141" i="28"/>
  <c r="G141" i="28"/>
  <c r="I140" i="28"/>
  <c r="J140" i="28" s="1"/>
  <c r="G140" i="28"/>
  <c r="J139" i="28"/>
  <c r="H139" i="28"/>
  <c r="F139" i="28"/>
  <c r="I138" i="28"/>
  <c r="G138" i="28"/>
  <c r="J138" i="28" s="1"/>
  <c r="I137" i="28"/>
  <c r="G137" i="28"/>
  <c r="I136" i="28"/>
  <c r="G136" i="28"/>
  <c r="I135" i="28"/>
  <c r="G135" i="28"/>
  <c r="I134" i="28"/>
  <c r="G134" i="28"/>
  <c r="J134" i="28" s="1"/>
  <c r="I133" i="28"/>
  <c r="G133" i="28"/>
  <c r="I132" i="28"/>
  <c r="G132" i="28"/>
  <c r="J132" i="28" s="1"/>
  <c r="I131" i="28"/>
  <c r="G131" i="28"/>
  <c r="I130" i="28"/>
  <c r="G130" i="28"/>
  <c r="J130" i="28" s="1"/>
  <c r="I129" i="28"/>
  <c r="J129" i="28" s="1"/>
  <c r="G129" i="28"/>
  <c r="I128" i="28"/>
  <c r="J128" i="28" s="1"/>
  <c r="G128" i="28"/>
  <c r="I127" i="28"/>
  <c r="G127" i="28"/>
  <c r="J127" i="28" s="1"/>
  <c r="I126" i="28"/>
  <c r="G126" i="28"/>
  <c r="J126" i="28" s="1"/>
  <c r="I125" i="28"/>
  <c r="G125" i="28"/>
  <c r="J124" i="28"/>
  <c r="H124" i="28"/>
  <c r="F124" i="28"/>
  <c r="I123" i="28"/>
  <c r="G123" i="28"/>
  <c r="J123" i="28" s="1"/>
  <c r="I122" i="28"/>
  <c r="G122" i="28"/>
  <c r="J122" i="28" s="1"/>
  <c r="I121" i="28"/>
  <c r="G121" i="28"/>
  <c r="I120" i="28"/>
  <c r="G120" i="28"/>
  <c r="I119" i="28"/>
  <c r="G119" i="28"/>
  <c r="J119" i="28" s="1"/>
  <c r="I118" i="28"/>
  <c r="G118" i="28"/>
  <c r="I117" i="28"/>
  <c r="J117" i="28" s="1"/>
  <c r="G117" i="28"/>
  <c r="I116" i="28"/>
  <c r="G116" i="28"/>
  <c r="I115" i="28"/>
  <c r="G115" i="28"/>
  <c r="J115" i="28" s="1"/>
  <c r="I114" i="28"/>
  <c r="G114" i="28"/>
  <c r="J114" i="28" s="1"/>
  <c r="I113" i="28"/>
  <c r="G113" i="28"/>
  <c r="I112" i="28"/>
  <c r="G112" i="28"/>
  <c r="I111" i="28"/>
  <c r="G111" i="28"/>
  <c r="I110" i="28"/>
  <c r="G110" i="28"/>
  <c r="J110" i="28" s="1"/>
  <c r="I109" i="28"/>
  <c r="G109" i="28"/>
  <c r="I108" i="28"/>
  <c r="G108" i="28"/>
  <c r="J108" i="28" s="1"/>
  <c r="I107" i="28"/>
  <c r="G107" i="28"/>
  <c r="I106" i="28"/>
  <c r="G106" i="28"/>
  <c r="I105" i="28"/>
  <c r="J105" i="28" s="1"/>
  <c r="G105" i="28"/>
  <c r="I104" i="28"/>
  <c r="G104" i="28"/>
  <c r="I103" i="28"/>
  <c r="G103" i="28"/>
  <c r="J103" i="28" s="1"/>
  <c r="I102" i="28"/>
  <c r="G102" i="28"/>
  <c r="J102" i="28" s="1"/>
  <c r="I101" i="28"/>
  <c r="G101" i="28"/>
  <c r="I100" i="28"/>
  <c r="J100" i="28" s="1"/>
  <c r="G100" i="28"/>
  <c r="I99" i="28"/>
  <c r="G99" i="28"/>
  <c r="I98" i="28"/>
  <c r="G98" i="28"/>
  <c r="J98" i="28" s="1"/>
  <c r="I97" i="28"/>
  <c r="G97" i="28"/>
  <c r="I96" i="28"/>
  <c r="G96" i="28"/>
  <c r="I95" i="28"/>
  <c r="G95" i="28"/>
  <c r="J95" i="28" s="1"/>
  <c r="I94" i="28"/>
  <c r="J94" i="28" s="1"/>
  <c r="G94" i="28"/>
  <c r="I93" i="28"/>
  <c r="J93" i="28" s="1"/>
  <c r="G93" i="28"/>
  <c r="I92" i="28"/>
  <c r="G92" i="28"/>
  <c r="I91" i="28"/>
  <c r="G91" i="28"/>
  <c r="J91" i="28" s="1"/>
  <c r="I90" i="28"/>
  <c r="G90" i="28"/>
  <c r="J90" i="28" s="1"/>
  <c r="I89" i="28"/>
  <c r="G89" i="28"/>
  <c r="I88" i="28"/>
  <c r="J88" i="28" s="1"/>
  <c r="G88" i="28"/>
  <c r="I87" i="28"/>
  <c r="G87" i="28"/>
  <c r="I86" i="28"/>
  <c r="G86" i="28"/>
  <c r="J86" i="28" s="1"/>
  <c r="I85" i="28"/>
  <c r="G85" i="28"/>
  <c r="I84" i="28"/>
  <c r="G84" i="28"/>
  <c r="J84" i="28" s="1"/>
  <c r="I83" i="28"/>
  <c r="G83" i="28"/>
  <c r="I82" i="28"/>
  <c r="G82" i="28"/>
  <c r="J82" i="28" s="1"/>
  <c r="I81" i="28"/>
  <c r="G81" i="28"/>
  <c r="I80" i="28"/>
  <c r="G80" i="28"/>
  <c r="I79" i="28"/>
  <c r="G79" i="28"/>
  <c r="J79" i="28" s="1"/>
  <c r="I78" i="28"/>
  <c r="G78" i="28"/>
  <c r="J78" i="28" s="1"/>
  <c r="I77" i="28"/>
  <c r="G77" i="28"/>
  <c r="I76" i="28"/>
  <c r="J76" i="28" s="1"/>
  <c r="G76" i="28"/>
  <c r="I75" i="28"/>
  <c r="G75" i="28"/>
  <c r="J75" i="28" s="1"/>
  <c r="I74" i="28"/>
  <c r="G74" i="28"/>
  <c r="J74" i="28" s="1"/>
  <c r="I73" i="28"/>
  <c r="G73" i="28"/>
  <c r="I72" i="28"/>
  <c r="G72" i="28"/>
  <c r="I71" i="28"/>
  <c r="G71" i="28"/>
  <c r="J71" i="28" s="1"/>
  <c r="I70" i="28"/>
  <c r="J70" i="28" s="1"/>
  <c r="G70" i="28"/>
  <c r="J69" i="28"/>
  <c r="H69" i="28"/>
  <c r="F69" i="28"/>
  <c r="I68" i="28"/>
  <c r="G68" i="28"/>
  <c r="J68" i="28" s="1"/>
  <c r="I67" i="28"/>
  <c r="G67" i="28"/>
  <c r="J67" i="28" s="1"/>
  <c r="I66" i="28"/>
  <c r="G66" i="28"/>
  <c r="J66" i="28" s="1"/>
  <c r="I65" i="28"/>
  <c r="J65" i="28" s="1"/>
  <c r="G65" i="28"/>
  <c r="I64" i="28"/>
  <c r="G64" i="28"/>
  <c r="J64" i="28" s="1"/>
  <c r="I63" i="28"/>
  <c r="G63" i="28"/>
  <c r="J63" i="28" s="1"/>
  <c r="I62" i="28"/>
  <c r="G62" i="28"/>
  <c r="J62" i="28" s="1"/>
  <c r="I61" i="28"/>
  <c r="G61" i="28"/>
  <c r="I60" i="28"/>
  <c r="J60" i="28" s="1"/>
  <c r="G60" i="28"/>
  <c r="I58" i="28"/>
  <c r="G58" i="28"/>
  <c r="J58" i="28" s="1"/>
  <c r="I57" i="28"/>
  <c r="G57" i="28"/>
  <c r="J57" i="28" s="1"/>
  <c r="I56" i="28"/>
  <c r="G56" i="28"/>
  <c r="J55" i="28"/>
  <c r="H55" i="28"/>
  <c r="F55" i="28"/>
  <c r="I54" i="28"/>
  <c r="G54" i="28"/>
  <c r="I53" i="28"/>
  <c r="G53" i="28"/>
  <c r="J52" i="28"/>
  <c r="H52" i="28"/>
  <c r="F52" i="28"/>
  <c r="I51" i="28"/>
  <c r="J51" i="28" s="1"/>
  <c r="F51" i="28"/>
  <c r="I50" i="28"/>
  <c r="G50" i="28"/>
  <c r="J50" i="28" s="1"/>
  <c r="I49" i="28"/>
  <c r="G49" i="28"/>
  <c r="I48" i="28"/>
  <c r="J48" i="28" s="1"/>
  <c r="G48" i="28"/>
  <c r="I46" i="28"/>
  <c r="G46" i="28"/>
  <c r="I45" i="28"/>
  <c r="G45" i="28"/>
  <c r="J45" i="28" s="1"/>
  <c r="I44" i="28"/>
  <c r="G44" i="28"/>
  <c r="J44" i="28" s="1"/>
  <c r="I43" i="28"/>
  <c r="G43" i="28"/>
  <c r="I42" i="28"/>
  <c r="G42" i="28"/>
  <c r="I41" i="28"/>
  <c r="G41" i="28"/>
  <c r="I40" i="28"/>
  <c r="G40" i="28"/>
  <c r="J40" i="28" s="1"/>
  <c r="I39" i="28"/>
  <c r="G39" i="28"/>
  <c r="J39" i="28" s="1"/>
  <c r="H38" i="28"/>
  <c r="G38" i="28"/>
  <c r="J38" i="28" s="1"/>
  <c r="I37" i="28"/>
  <c r="G37" i="28"/>
  <c r="J37" i="28" s="1"/>
  <c r="I35" i="28"/>
  <c r="G35" i="28"/>
  <c r="I34" i="28"/>
  <c r="J34" i="28" s="1"/>
  <c r="G34" i="28"/>
  <c r="I33" i="28"/>
  <c r="G33" i="28"/>
  <c r="I32" i="28"/>
  <c r="G32" i="28"/>
  <c r="J32" i="28" s="1"/>
  <c r="I31" i="28"/>
  <c r="G31" i="28"/>
  <c r="J31" i="28" s="1"/>
  <c r="I30" i="28"/>
  <c r="J30" i="28" s="1"/>
  <c r="G30" i="28"/>
  <c r="I29" i="28"/>
  <c r="J29" i="28" s="1"/>
  <c r="G29" i="28"/>
  <c r="I28" i="28"/>
  <c r="G28" i="28"/>
  <c r="J28" i="28" s="1"/>
  <c r="I26" i="28"/>
  <c r="G26" i="28"/>
  <c r="I25" i="28"/>
  <c r="G25" i="28"/>
  <c r="I24" i="28"/>
  <c r="G24" i="28"/>
  <c r="J24" i="28" s="1"/>
  <c r="J23" i="28"/>
  <c r="H23" i="28"/>
  <c r="F23" i="28"/>
  <c r="I22" i="28"/>
  <c r="G22" i="28"/>
  <c r="I20" i="28"/>
  <c r="G20" i="28"/>
  <c r="I19" i="28"/>
  <c r="G19" i="28"/>
  <c r="J19" i="28" s="1"/>
  <c r="I18" i="28"/>
  <c r="G18" i="28"/>
  <c r="I17" i="28"/>
  <c r="G17" i="28"/>
  <c r="J17" i="28" s="1"/>
  <c r="H16" i="28"/>
  <c r="G16" i="28"/>
  <c r="J16" i="28" s="1"/>
  <c r="I15" i="28"/>
  <c r="G15" i="28"/>
  <c r="I14" i="28"/>
  <c r="G14" i="28"/>
  <c r="J14" i="28" s="1"/>
  <c r="F35" i="30" l="1"/>
  <c r="J157" i="28"/>
  <c r="J112" i="28"/>
  <c r="J573" i="28"/>
  <c r="J42" i="28"/>
  <c r="J318" i="28"/>
  <c r="J324" i="28"/>
  <c r="J549" i="28"/>
  <c r="J385" i="28"/>
  <c r="J118" i="28"/>
  <c r="J77" i="28"/>
  <c r="J101" i="28"/>
  <c r="J335" i="28"/>
  <c r="J61" i="28"/>
  <c r="J18" i="28"/>
  <c r="J179" i="28"/>
  <c r="J198" i="28"/>
  <c r="J219" i="28"/>
  <c r="J225" i="28"/>
  <c r="J301" i="28"/>
  <c r="J313" i="28"/>
  <c r="J455" i="28"/>
  <c r="J276" i="28"/>
  <c r="J89" i="28"/>
  <c r="J49" i="28"/>
  <c r="J174" i="28"/>
  <c r="J488" i="28"/>
  <c r="J330" i="28"/>
  <c r="J568" i="28"/>
  <c r="J141" i="28"/>
  <c r="J563" i="28"/>
  <c r="J559" i="28" s="1"/>
  <c r="J579" i="28"/>
  <c r="J319" i="28"/>
  <c r="J331" i="28"/>
  <c r="J381" i="28"/>
  <c r="J469" i="28"/>
  <c r="J569" i="28"/>
  <c r="J73" i="28"/>
  <c r="J15" i="28"/>
  <c r="J26" i="28"/>
  <c r="J56" i="28"/>
  <c r="J85" i="28"/>
  <c r="J97" i="28"/>
  <c r="J170" i="28"/>
  <c r="J326" i="28"/>
  <c r="J348" i="28"/>
  <c r="J465" i="28"/>
  <c r="J485" i="28"/>
  <c r="J575" i="28"/>
  <c r="J581" i="28"/>
  <c r="J81" i="28"/>
  <c r="J99" i="28"/>
  <c r="J116" i="28"/>
  <c r="J133" i="28"/>
  <c r="J149" i="28"/>
  <c r="J155" i="28"/>
  <c r="J166" i="28"/>
  <c r="J177" i="28"/>
  <c r="J190" i="28"/>
  <c r="J196" i="28"/>
  <c r="J202" i="28"/>
  <c r="J211" i="28"/>
  <c r="J223" i="28"/>
  <c r="J234" i="28"/>
  <c r="J240" i="28"/>
  <c r="J274" i="28"/>
  <c r="J299" i="28"/>
  <c r="J328" i="28"/>
  <c r="J344" i="28"/>
  <c r="J407" i="28"/>
  <c r="J413" i="28"/>
  <c r="J423" i="28"/>
  <c r="J437" i="28"/>
  <c r="J448" i="28"/>
  <c r="J462" i="28"/>
  <c r="J506" i="28"/>
  <c r="J533" i="28"/>
  <c r="J571" i="28"/>
  <c r="J493" i="28"/>
  <c r="J113" i="28"/>
  <c r="J186" i="28"/>
  <c r="J259" i="28"/>
  <c r="J302" i="28"/>
  <c r="J399" i="28"/>
  <c r="J517" i="28"/>
  <c r="J545" i="28"/>
  <c r="J25" i="28"/>
  <c r="J43" i="28"/>
  <c r="J96" i="28"/>
  <c r="J169" i="28"/>
  <c r="J289" i="28"/>
  <c r="J303" i="28"/>
  <c r="J541" i="28"/>
  <c r="J109" i="28"/>
  <c r="J148" i="28"/>
  <c r="J298" i="28"/>
  <c r="J294" i="28" s="1"/>
  <c r="J537" i="28"/>
  <c r="J565" i="28"/>
  <c r="J22" i="28"/>
  <c r="J33" i="28"/>
  <c r="J160" i="28"/>
  <c r="J327" i="28"/>
  <c r="J343" i="28"/>
  <c r="J447" i="28"/>
  <c r="J557" i="28"/>
  <c r="J46" i="28"/>
  <c r="J53" i="28"/>
  <c r="J263" i="28"/>
  <c r="J359" i="28"/>
  <c r="J365" i="28"/>
  <c r="J429" i="28"/>
  <c r="J572" i="28"/>
  <c r="J597" i="28"/>
  <c r="J346" i="28"/>
  <c r="J72" i="28"/>
  <c r="J136" i="28"/>
  <c r="J152" i="28"/>
  <c r="J180" i="28"/>
  <c r="J199" i="28"/>
  <c r="J125" i="28"/>
  <c r="J347" i="28"/>
  <c r="J489" i="28"/>
  <c r="J120" i="28"/>
  <c r="J137" i="28"/>
  <c r="J153" i="28"/>
  <c r="J181" i="28"/>
  <c r="J194" i="28"/>
  <c r="J513" i="28"/>
  <c r="J20" i="28"/>
  <c r="J285" i="28"/>
  <c r="J80" i="28"/>
  <c r="J121" i="28"/>
  <c r="J195" i="28"/>
  <c r="J290" i="28"/>
  <c r="J315" i="28"/>
  <c r="J377" i="28"/>
  <c r="J92" i="28"/>
  <c r="J104" i="28"/>
  <c r="J281" i="28"/>
  <c r="J505" i="28"/>
  <c r="J35" i="28"/>
  <c r="J106" i="28"/>
  <c r="J162" i="28"/>
  <c r="J167" i="28"/>
  <c r="J224" i="28"/>
  <c r="J241" i="28"/>
  <c r="J252" i="28"/>
  <c r="J300" i="28"/>
  <c r="J306" i="28"/>
  <c r="J312" i="28"/>
  <c r="J317" i="28"/>
  <c r="J329" i="28"/>
  <c r="J354" i="28"/>
  <c r="J374" i="28"/>
  <c r="J390" i="28"/>
  <c r="J419" i="28"/>
  <c r="J424" i="28"/>
  <c r="J438" i="28"/>
  <c r="J443" i="28"/>
  <c r="J502" i="28"/>
  <c r="J586" i="28"/>
  <c r="J87" i="28"/>
  <c r="J111" i="28"/>
  <c r="J135" i="28"/>
  <c r="J189" i="28"/>
  <c r="J490" i="28"/>
  <c r="J54" i="28"/>
  <c r="J83" i="28"/>
  <c r="J107" i="28"/>
  <c r="J131" i="28"/>
  <c r="J184" i="28"/>
  <c r="J394" i="28"/>
  <c r="J482" i="28"/>
  <c r="J591" i="28"/>
  <c r="J41" i="28"/>
  <c r="J151" i="28"/>
  <c r="J213" i="28"/>
  <c r="J205" i="28" s="1"/>
  <c r="J237" i="28"/>
  <c r="J261" i="28"/>
  <c r="J297" i="28"/>
  <c r="J321" i="28"/>
  <c r="J345" i="28"/>
  <c r="J353" i="28"/>
  <c r="J427" i="28"/>
  <c r="J449" i="28"/>
  <c r="J470" i="28"/>
  <c r="J587" i="28"/>
  <c r="J584" i="28" s="1"/>
  <c r="H30" i="30" l="1"/>
  <c r="G35" i="30"/>
  <c r="H35" i="30" s="1"/>
  <c r="H36" i="30" s="1"/>
  <c r="H38" i="30" s="1"/>
  <c r="J12" i="28"/>
  <c r="J459" i="28"/>
  <c r="J433" i="28"/>
  <c r="J396" i="28"/>
  <c r="J351" i="28"/>
  <c r="J371" i="28"/>
  <c r="N25" i="30" l="1"/>
  <c r="K24" i="30"/>
  <c r="H37" i="30"/>
  <c r="M25" i="30"/>
  <c r="M24" i="30" s="1"/>
  <c r="K25" i="30"/>
  <c r="J599" i="28"/>
  <c r="J600" i="28" s="1"/>
  <c r="L25" i="30" l="1"/>
  <c r="H40" i="30"/>
  <c r="J144" i="27"/>
  <c r="H144" i="27"/>
  <c r="K144" i="27" s="1"/>
  <c r="J143" i="27"/>
  <c r="H143" i="27"/>
  <c r="K143" i="27" s="1"/>
  <c r="J142" i="27"/>
  <c r="H142" i="27"/>
  <c r="J140" i="27"/>
  <c r="H140" i="27"/>
  <c r="K140" i="27" s="1"/>
  <c r="J139" i="27"/>
  <c r="H139" i="27"/>
  <c r="K139" i="27" s="1"/>
  <c r="J138" i="27"/>
  <c r="H138" i="27"/>
  <c r="K138" i="27" s="1"/>
  <c r="J137" i="27"/>
  <c r="H137" i="27"/>
  <c r="J135" i="27"/>
  <c r="H135" i="27"/>
  <c r="K135" i="27" s="1"/>
  <c r="J134" i="27"/>
  <c r="H134" i="27"/>
  <c r="K134" i="27" s="1"/>
  <c r="J133" i="27"/>
  <c r="H133" i="27"/>
  <c r="K133" i="27" s="1"/>
  <c r="J131" i="27"/>
  <c r="H131" i="27"/>
  <c r="J130" i="27"/>
  <c r="H130" i="27"/>
  <c r="K130" i="27" s="1"/>
  <c r="J129" i="27"/>
  <c r="H129" i="27"/>
  <c r="K129" i="27" s="1"/>
  <c r="J127" i="27"/>
  <c r="H127" i="27"/>
  <c r="K127" i="27" s="1"/>
  <c r="J126" i="27"/>
  <c r="H126" i="27"/>
  <c r="J125" i="27"/>
  <c r="H125" i="27"/>
  <c r="K125" i="27" s="1"/>
  <c r="J124" i="27"/>
  <c r="H124" i="27"/>
  <c r="K124" i="27" s="1"/>
  <c r="J123" i="27"/>
  <c r="H123" i="27"/>
  <c r="K123" i="27" s="1"/>
  <c r="J121" i="27"/>
  <c r="H121" i="27"/>
  <c r="J120" i="27"/>
  <c r="H120" i="27"/>
  <c r="K120" i="27" s="1"/>
  <c r="J118" i="27"/>
  <c r="H118" i="27"/>
  <c r="K118" i="27" s="1"/>
  <c r="J117" i="27"/>
  <c r="H117" i="27"/>
  <c r="K117" i="27" s="1"/>
  <c r="J116" i="27"/>
  <c r="H116" i="27"/>
  <c r="J115" i="27"/>
  <c r="H115" i="27"/>
  <c r="K115" i="27" s="1"/>
  <c r="J114" i="27"/>
  <c r="H114" i="27"/>
  <c r="K114" i="27" s="1"/>
  <c r="J113" i="27"/>
  <c r="H113" i="27"/>
  <c r="K113" i="27" s="1"/>
  <c r="J112" i="27"/>
  <c r="H112" i="27"/>
  <c r="J110" i="27"/>
  <c r="H110" i="27"/>
  <c r="K110" i="27" s="1"/>
  <c r="J109" i="27"/>
  <c r="H109" i="27"/>
  <c r="K109" i="27" s="1"/>
  <c r="J108" i="27"/>
  <c r="H108" i="27"/>
  <c r="K108" i="27" s="1"/>
  <c r="J107" i="27"/>
  <c r="H107" i="27"/>
  <c r="J106" i="27"/>
  <c r="H106" i="27"/>
  <c r="K106" i="27" s="1"/>
  <c r="J105" i="27"/>
  <c r="H105" i="27"/>
  <c r="K105" i="27" s="1"/>
  <c r="J103" i="27"/>
  <c r="H103" i="27"/>
  <c r="K103" i="27" s="1"/>
  <c r="J102" i="27"/>
  <c r="H102" i="27"/>
  <c r="J101" i="27"/>
  <c r="H101" i="27"/>
  <c r="K101" i="27" s="1"/>
  <c r="J100" i="27"/>
  <c r="H100" i="27"/>
  <c r="K100" i="27" s="1"/>
  <c r="J99" i="27"/>
  <c r="H99" i="27"/>
  <c r="K99" i="27" s="1"/>
  <c r="J98" i="27"/>
  <c r="H98" i="27"/>
  <c r="K97" i="27"/>
  <c r="J97" i="27"/>
  <c r="H97" i="27"/>
  <c r="J96" i="27"/>
  <c r="H96" i="27"/>
  <c r="K96" i="27" s="1"/>
  <c r="J95" i="27"/>
  <c r="H95" i="27"/>
  <c r="K95" i="27" s="1"/>
  <c r="J94" i="27"/>
  <c r="H94" i="27"/>
  <c r="J93" i="27"/>
  <c r="H93" i="27"/>
  <c r="J92" i="27"/>
  <c r="H92" i="27"/>
  <c r="K92" i="27" s="1"/>
  <c r="J91" i="27"/>
  <c r="H91" i="27"/>
  <c r="K91" i="27" s="1"/>
  <c r="J90" i="27"/>
  <c r="H90" i="27"/>
  <c r="J89" i="27"/>
  <c r="H89" i="27"/>
  <c r="J88" i="27"/>
  <c r="H88" i="27"/>
  <c r="K88" i="27" s="1"/>
  <c r="J87" i="27"/>
  <c r="H87" i="27"/>
  <c r="K87" i="27" s="1"/>
  <c r="J61" i="27"/>
  <c r="H61" i="27"/>
  <c r="K61" i="27" s="1"/>
  <c r="J60" i="27"/>
  <c r="H60" i="27"/>
  <c r="K60" i="27" s="1"/>
  <c r="J59" i="27"/>
  <c r="H59" i="27"/>
  <c r="K59" i="27" s="1"/>
  <c r="J57" i="27"/>
  <c r="H57" i="27"/>
  <c r="K57" i="27" s="1"/>
  <c r="J56" i="27"/>
  <c r="H56" i="27"/>
  <c r="K56" i="27" s="1"/>
  <c r="J55" i="27"/>
  <c r="H55" i="27"/>
  <c r="K55" i="27" s="1"/>
  <c r="K54" i="27"/>
  <c r="I54" i="27"/>
  <c r="G54" i="27"/>
  <c r="J53" i="27"/>
  <c r="H53" i="27"/>
  <c r="J52" i="27"/>
  <c r="H52" i="27"/>
  <c r="K51" i="27"/>
  <c r="I51" i="27"/>
  <c r="G51" i="27"/>
  <c r="J50" i="27"/>
  <c r="K50" i="27" s="1"/>
  <c r="G50" i="27"/>
  <c r="J49" i="27"/>
  <c r="H49" i="27"/>
  <c r="J48" i="27"/>
  <c r="H48" i="27"/>
  <c r="J47" i="27"/>
  <c r="H47" i="27"/>
  <c r="K47" i="27" s="1"/>
  <c r="J45" i="27"/>
  <c r="H45" i="27"/>
  <c r="K45" i="27" s="1"/>
  <c r="J44" i="27"/>
  <c r="H44" i="27"/>
  <c r="K44" i="27" s="1"/>
  <c r="J43" i="27"/>
  <c r="H43" i="27"/>
  <c r="K43" i="27" s="1"/>
  <c r="J42" i="27"/>
  <c r="H42" i="27"/>
  <c r="K42" i="27" s="1"/>
  <c r="J40" i="27"/>
  <c r="H40" i="27"/>
  <c r="K40" i="27" s="1"/>
  <c r="J39" i="27"/>
  <c r="H39" i="27"/>
  <c r="K39" i="27" s="1"/>
  <c r="J38" i="27"/>
  <c r="H38" i="27"/>
  <c r="K38" i="27" s="1"/>
  <c r="K28" i="27"/>
  <c r="G48" i="26"/>
  <c r="G43" i="26"/>
  <c r="G32" i="26"/>
  <c r="M23" i="26"/>
  <c r="J38" i="26" s="1"/>
  <c r="L23" i="26"/>
  <c r="H23" i="26"/>
  <c r="K21" i="26"/>
  <c r="K23" i="26" s="1"/>
  <c r="K48" i="27" l="1"/>
  <c r="K89" i="27"/>
  <c r="K93" i="27"/>
  <c r="K52" i="27"/>
  <c r="K49" i="27"/>
  <c r="K145" i="27" s="1"/>
  <c r="K90" i="27"/>
  <c r="K94" i="27"/>
  <c r="K53" i="27"/>
  <c r="K98" i="27"/>
  <c r="K102" i="27"/>
  <c r="K107" i="27"/>
  <c r="K112" i="27"/>
  <c r="K116" i="27"/>
  <c r="K121" i="27"/>
  <c r="K126" i="27"/>
  <c r="K131" i="27"/>
  <c r="K137" i="27"/>
  <c r="K142" i="27"/>
  <c r="G34" i="26"/>
  <c r="H34" i="26" s="1"/>
  <c r="H35" i="26" l="1"/>
  <c r="H37" i="26" s="1"/>
  <c r="H36" i="26" s="1"/>
  <c r="H30" i="26"/>
  <c r="K24" i="26"/>
  <c r="M25" i="26"/>
  <c r="M24" i="26" s="1"/>
  <c r="H40" i="26" l="1"/>
  <c r="K25" i="26"/>
  <c r="L25" i="26"/>
  <c r="L24" i="26" s="1"/>
  <c r="H39" i="26"/>
  <c r="J37" i="24" l="1"/>
  <c r="J52" i="25"/>
  <c r="H52" i="25"/>
  <c r="K52" i="25" s="1"/>
  <c r="J51" i="25"/>
  <c r="H51" i="25"/>
  <c r="K51" i="25" s="1"/>
  <c r="J50" i="25"/>
  <c r="H50" i="25"/>
  <c r="J49" i="25"/>
  <c r="H49" i="25"/>
  <c r="J48" i="25"/>
  <c r="H48" i="25"/>
  <c r="K48" i="25" s="1"/>
  <c r="J47" i="25"/>
  <c r="H47" i="25"/>
  <c r="K47" i="25" s="1"/>
  <c r="J46" i="25"/>
  <c r="H46" i="25"/>
  <c r="K46" i="25" s="1"/>
  <c r="J45" i="25"/>
  <c r="H45" i="25"/>
  <c r="J44" i="25"/>
  <c r="H44" i="25"/>
  <c r="K44" i="25" s="1"/>
  <c r="J43" i="25"/>
  <c r="H43" i="25"/>
  <c r="K43" i="25" s="1"/>
  <c r="J42" i="25"/>
  <c r="H42" i="25"/>
  <c r="K42" i="25" s="1"/>
  <c r="J41" i="25"/>
  <c r="H41" i="25"/>
  <c r="J40" i="25"/>
  <c r="H40" i="25"/>
  <c r="K39" i="25"/>
  <c r="J57" i="25"/>
  <c r="J56" i="25"/>
  <c r="J54" i="25"/>
  <c r="J38" i="25"/>
  <c r="H57" i="25"/>
  <c r="H56" i="25"/>
  <c r="H54" i="25"/>
  <c r="G39" i="25"/>
  <c r="H38" i="25"/>
  <c r="I39" i="25"/>
  <c r="K49" i="25" l="1"/>
  <c r="K50" i="25"/>
  <c r="K40" i="25"/>
  <c r="K56" i="25"/>
  <c r="K41" i="25"/>
  <c r="K45" i="25"/>
  <c r="K38" i="25"/>
  <c r="K54" i="25"/>
  <c r="K57" i="25"/>
  <c r="G32" i="24"/>
  <c r="K21" i="24" l="1"/>
  <c r="G47" i="24" l="1"/>
  <c r="G42" i="24"/>
  <c r="K28" i="25"/>
  <c r="K58" i="25" l="1"/>
  <c r="F30" i="24" l="1"/>
  <c r="H23" i="24"/>
  <c r="M599" i="28" l="1"/>
  <c r="Q599" i="28" s="1"/>
  <c r="P30" i="26"/>
  <c r="G33" i="24"/>
  <c r="H33" i="24" s="1"/>
  <c r="G30" i="24"/>
  <c r="H34" i="24" l="1"/>
  <c r="H36" i="24" s="1"/>
  <c r="K24" i="24" s="1"/>
  <c r="H30" i="24"/>
  <c r="F30" i="26"/>
  <c r="G30" i="26" s="1"/>
  <c r="G33" i="26"/>
  <c r="K25" i="24" l="1"/>
  <c r="H35" i="24"/>
  <c r="H38" i="24" s="1"/>
  <c r="L25" i="24"/>
  <c r="L24" i="24" s="1"/>
  <c r="H39" i="24"/>
  <c r="K71" i="31" l="1"/>
  <c r="K147" i="3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CDE93A11-5673-43B0-BFA1-48E3BEA3CDE4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D115F50B-6808-400E-A021-11CF7767124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466198EA-3AAA-40E5-9E49-9C54B945991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добавлен авансовый платеж от 15.04.24 на 5млн (пп 385)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D8B99BF0-0D89-4FC5-B91D-A81DA715F40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sharedStrings.xml><?xml version="1.0" encoding="utf-8"?>
<sst xmlns="http://schemas.openxmlformats.org/spreadsheetml/2006/main" count="3707" uniqueCount="1407">
  <si>
    <t>Объект:</t>
  </si>
  <si>
    <t>Генеральный директор</t>
  </si>
  <si>
    <t>М.П.</t>
  </si>
  <si>
    <t>Утверждена постановлением Госкомстата России</t>
  </si>
  <si>
    <t>от 11.11.99 № 100</t>
  </si>
  <si>
    <t>Код</t>
  </si>
  <si>
    <t>Форма по ОКУД</t>
  </si>
  <si>
    <t>Инвестор:</t>
  </si>
  <si>
    <t>по ОКПО</t>
  </si>
  <si>
    <t>Подрядчик:</t>
  </si>
  <si>
    <t>Стройка:</t>
  </si>
  <si>
    <t>Вид деятельности по ОКДП</t>
  </si>
  <si>
    <t>номер</t>
  </si>
  <si>
    <t>дата</t>
  </si>
  <si>
    <t>Номер</t>
  </si>
  <si>
    <t>Дата</t>
  </si>
  <si>
    <t>Отчетный период</t>
  </si>
  <si>
    <t>О ПРИЕМКЕ ВЫПОЛНЕННЫХ РАБОТ</t>
  </si>
  <si>
    <t>документа</t>
  </si>
  <si>
    <t>составления</t>
  </si>
  <si>
    <t>с</t>
  </si>
  <si>
    <t>по</t>
  </si>
  <si>
    <t xml:space="preserve"> руб.</t>
  </si>
  <si>
    <t>Сдал:</t>
  </si>
  <si>
    <t>______________________</t>
  </si>
  <si>
    <t>(должность)</t>
  </si>
  <si>
    <t>(расшифровка подписи)</t>
  </si>
  <si>
    <t>Принял:</t>
  </si>
  <si>
    <t>Унифицированная форма № КС-3</t>
  </si>
  <si>
    <t>0322001</t>
  </si>
  <si>
    <t>-</t>
  </si>
  <si>
    <t>организация, адрес, телефон, факс</t>
  </si>
  <si>
    <t xml:space="preserve">Стройка: </t>
  </si>
  <si>
    <t>наименование, адрес</t>
  </si>
  <si>
    <t>Вид операции</t>
  </si>
  <si>
    <t>Номер документа</t>
  </si>
  <si>
    <t>Дата составления</t>
  </si>
  <si>
    <t>СПРАВКА</t>
  </si>
  <si>
    <t>1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</si>
  <si>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</si>
  <si>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</si>
  <si>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</si>
  <si>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 начала проведения работ</t>
  </si>
  <si>
    <t>с начала года</t>
  </si>
  <si>
    <t>в том числе за отчетный период</t>
  </si>
  <si>
    <t>Всего работ и затрат, включаемых в стоимость работ</t>
  </si>
  <si>
    <t>в том числе:</t>
  </si>
  <si>
    <t>Итого</t>
  </si>
  <si>
    <t xml:space="preserve">Подрядчик:  </t>
  </si>
  <si>
    <t>должность</t>
  </si>
  <si>
    <t>подпись</t>
  </si>
  <si>
    <t>расшифровка  подписи</t>
  </si>
  <si>
    <t xml:space="preserve">         </t>
  </si>
  <si>
    <t>Договор</t>
  </si>
  <si>
    <t>С.А. Ажнов</t>
  </si>
  <si>
    <t>03734625</t>
  </si>
  <si>
    <t>Генеральный директор ООО «Центрис»</t>
  </si>
  <si>
    <t>Сумма НДС 20%</t>
  </si>
  <si>
    <t>ВСЕГО с учетом НДС 20%</t>
  </si>
  <si>
    <t>ООО "Центрис", 121352, г. Москва, ул. Давыдковская, д. 12, корп. 3</t>
  </si>
  <si>
    <t>(подпись)</t>
  </si>
  <si>
    <t>Унифицированная форма № КС-2</t>
  </si>
  <si>
    <t>от 11.11.99. № 100</t>
  </si>
  <si>
    <t>Сметная (договорная) стоимость в соответствии с договором подряда (субподряда)</t>
  </si>
  <si>
    <t>НДС 20%</t>
  </si>
  <si>
    <t>Наименование</t>
  </si>
  <si>
    <t>Марка/тип</t>
  </si>
  <si>
    <t>Ед.изм.</t>
  </si>
  <si>
    <t>Кол.</t>
  </si>
  <si>
    <t>Стоимость работ в руб.</t>
  </si>
  <si>
    <t>Стоимость материалов в руб.</t>
  </si>
  <si>
    <t>Итого в руб.</t>
  </si>
  <si>
    <t>п/п</t>
  </si>
  <si>
    <t>поз. по смете</t>
  </si>
  <si>
    <t>за ед.</t>
  </si>
  <si>
    <t>итого</t>
  </si>
  <si>
    <t>AKT</t>
  </si>
  <si>
    <t>Стоимость выполненных работ и затрат, руб.</t>
  </si>
  <si>
    <t>Итого с НДС 20%</t>
  </si>
  <si>
    <t>аванс</t>
  </si>
  <si>
    <t>зачет аванса</t>
  </si>
  <si>
    <t>сумма акта</t>
  </si>
  <si>
    <t>Итого к оплате:</t>
  </si>
  <si>
    <t>58306175</t>
  </si>
  <si>
    <t>ООО "ШЕЛЛРОКК", 117535, г. Москва, проезд 3-ий Дорожный, д.6, к.2, кв.54</t>
  </si>
  <si>
    <t>МВМ/19-07-СП2</t>
  </si>
  <si>
    <t>Е.А. Бусел</t>
  </si>
  <si>
    <t>Генеральный директор ООО «ШЕЛЛРОКК»</t>
  </si>
  <si>
    <t>№ 1</t>
  </si>
  <si>
    <t>%</t>
  </si>
  <si>
    <t>м2</t>
  </si>
  <si>
    <t>1.3</t>
  </si>
  <si>
    <t>Устройство перегородок</t>
  </si>
  <si>
    <t>1.3.1.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</si>
  <si>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</si>
  <si>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1.9</t>
  </si>
  <si>
    <t>Субподрядчик:</t>
  </si>
  <si>
    <t>Цех № 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</si>
  <si>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</si>
  <si>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 xml:space="preserve">Субподрядчик:  </t>
  </si>
  <si>
    <t>2</t>
  </si>
  <si>
    <t>4</t>
  </si>
  <si>
    <t>3</t>
  </si>
  <si>
    <t>10</t>
  </si>
  <si>
    <t>11</t>
  </si>
  <si>
    <t>12</t>
  </si>
  <si>
    <t>13</t>
  </si>
  <si>
    <t>14</t>
  </si>
  <si>
    <t>130-23-АС3</t>
  </si>
  <si>
    <t>130-23-ЭМ2. Силовое электрооборудование</t>
  </si>
  <si>
    <t>шт.</t>
  </si>
  <si>
    <t>Дополнительное соглашение</t>
  </si>
  <si>
    <t>02.05.2024</t>
  </si>
  <si>
    <t>130-23-СКС. Структурированная кабельная система</t>
  </si>
  <si>
    <t>3.1</t>
  </si>
  <si>
    <t>Шкаф настенный 19", 18U, 600х901x600 мм, стеклянная дверь с перфорацией, цвет черный. IP20</t>
  </si>
  <si>
    <t>SH-05F-18U60/60-R-ВК</t>
  </si>
  <si>
    <t>компл.</t>
  </si>
  <si>
    <t>8.5</t>
  </si>
  <si>
    <t xml:space="preserve">Ящик силовой с рубильником  и штепсельным разъемом 63А </t>
  </si>
  <si>
    <t>ЯВЗШ-31 100А IP54 ППН-33 100А (ЯВЗШ-31М-54)</t>
  </si>
  <si>
    <t xml:space="preserve">Полоса стальная </t>
  </si>
  <si>
    <t>40х5 ГОСТ 103-2006 Ст3 ГОСТ 535-2005</t>
  </si>
  <si>
    <t>м</t>
  </si>
  <si>
    <t>по Акту № 2 от 02.05.2024 г.</t>
  </si>
  <si>
    <t>№ 2</t>
  </si>
  <si>
    <t>8.79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</si>
  <si>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</si>
  <si>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</si>
  <si>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</si>
  <si>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Арматура 12 А500</t>
  </si>
  <si>
    <t>Арматура 8 А500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</si>
  <si>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</si>
  <si>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</si>
  <si>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</si>
  <si>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</si>
  <si>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</si>
  <si>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</si>
  <si>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</si>
  <si>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</si>
  <si>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м3</t>
  </si>
  <si>
    <t>тн</t>
  </si>
  <si>
    <t>шт</t>
  </si>
  <si>
    <t>м.п.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</si>
  <si>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</si>
  <si>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</si>
  <si>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</si>
  <si>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</si>
  <si>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</si>
  <si>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</si>
  <si>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</si>
  <si>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</si>
  <si>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</si>
  <si>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</si>
  <si>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</si>
  <si>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</si>
  <si>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</si>
  <si>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Пол АБК, в том числе:</t>
  </si>
  <si>
    <t>5</t>
  </si>
  <si>
    <t>6</t>
  </si>
  <si>
    <t>7</t>
  </si>
  <si>
    <t>8</t>
  </si>
  <si>
    <t>9</t>
  </si>
  <si>
    <t>15</t>
  </si>
  <si>
    <t>16</t>
  </si>
  <si>
    <t>17</t>
  </si>
  <si>
    <t>18</t>
  </si>
  <si>
    <t>19</t>
  </si>
  <si>
    <t>20</t>
  </si>
  <si>
    <t>21</t>
  </si>
  <si>
    <t>22</t>
  </si>
  <si>
    <t>№ 3</t>
  </si>
  <si>
    <t>23.05.2024</t>
  </si>
  <si>
    <t>по Акту № 3 от 23.05.2024 г.</t>
  </si>
  <si>
    <t>1.5</t>
  </si>
  <si>
    <t>Отделка потолков помещений</t>
  </si>
  <si>
    <t>1.5.1</t>
  </si>
  <si>
    <t>Подвесной потолок системы "Армстронг"</t>
  </si>
  <si>
    <t>1.5.2</t>
  </si>
  <si>
    <t>Подвесной потолок системы "Кнауф-акустика"</t>
  </si>
  <si>
    <t>1.5.3</t>
  </si>
  <si>
    <t>Реечный алюминиевый потолок</t>
  </si>
  <si>
    <t>1.6</t>
  </si>
  <si>
    <t>Полы</t>
  </si>
  <si>
    <t>1.6.3</t>
  </si>
  <si>
    <t>Керамогранитная плитка</t>
  </si>
  <si>
    <t>1.6.5</t>
  </si>
  <si>
    <t>Коммерческий линолеум (33-34 кл.)</t>
  </si>
  <si>
    <t>1.6.6</t>
  </si>
  <si>
    <t>Гидроизоляция Гидроизол</t>
  </si>
  <si>
    <t>1.6.7</t>
  </si>
  <si>
    <t>Наливной пол толщиной до 50мм</t>
  </si>
  <si>
    <t>1.7</t>
  </si>
  <si>
    <t>Отделка стен помещений, в том числе:</t>
  </si>
  <si>
    <t>1.7.1</t>
  </si>
  <si>
    <t>Штукатурка поверхностей (улучшенная)</t>
  </si>
  <si>
    <t>1.7.2</t>
  </si>
  <si>
    <t>Обшивка колонн Гипсокартон ГКЛ толщиной 12,5 мм в 2 слоя</t>
  </si>
  <si>
    <t>1.7.3</t>
  </si>
  <si>
    <t>Обшивка колонн Гипсокартон ГКЛВ толщиной 12,5 мм в 2 слоя</t>
  </si>
  <si>
    <t>1.7.4</t>
  </si>
  <si>
    <t>Грунтовка в 2 слоя</t>
  </si>
  <si>
    <t>1.7.5</t>
  </si>
  <si>
    <t>Устроиство шпаклевки в 2 слоя</t>
  </si>
  <si>
    <t>1.7.8</t>
  </si>
  <si>
    <t>Окраска стен водоэмульсионной краской(улучшенная) за 2 раза</t>
  </si>
  <si>
    <t>1.7.9</t>
  </si>
  <si>
    <t>Керамическая глазированная плитка</t>
  </si>
  <si>
    <t>1.7.10</t>
  </si>
  <si>
    <t>Обои под покраску с окраской в 2 раза</t>
  </si>
  <si>
    <t>1.7.12</t>
  </si>
  <si>
    <t>Окраска стен силикатной краской за 2 раза</t>
  </si>
  <si>
    <t>1.7.13</t>
  </si>
  <si>
    <t>Установка потивопожарных окон</t>
  </si>
  <si>
    <t>1.7.14</t>
  </si>
  <si>
    <t>Установка внутренних окон</t>
  </si>
  <si>
    <t>1.7.15</t>
  </si>
  <si>
    <t>1.7.16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</si>
  <si>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</si>
  <si>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1.7.17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</si>
  <si>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</si>
  <si>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1.8</t>
  </si>
  <si>
    <t>Лестничная клетка, в том числе</t>
  </si>
  <si>
    <t>1.8.1</t>
  </si>
  <si>
    <t>Устройство стен из газобетонных</t>
  </si>
  <si>
    <t>1.8.2</t>
  </si>
  <si>
    <t>Клей для газоблоков</t>
  </si>
  <si>
    <t>1.8.3</t>
  </si>
  <si>
    <t>Устройство опорных подушек ОП-1</t>
  </si>
  <si>
    <t>1.8.4</t>
  </si>
  <si>
    <t>Устройство перемычек 3ПБ 16-37 П</t>
  </si>
  <si>
    <t>1.8.5</t>
  </si>
  <si>
    <t>Устройство пояса из бетона</t>
  </si>
  <si>
    <t>1.8.6</t>
  </si>
  <si>
    <t>Арматура Ш10А500С</t>
  </si>
  <si>
    <t>1.8.7</t>
  </si>
  <si>
    <t>Арматура Ш10А240</t>
  </si>
  <si>
    <t>1.8.12</t>
  </si>
  <si>
    <t>Перекрытие лестничной клетки</t>
  </si>
  <si>
    <t>1.8.13</t>
  </si>
  <si>
    <t>Швеллер стальной горячекатаный 22П</t>
  </si>
  <si>
    <t>1.8.14</t>
  </si>
  <si>
    <t>Швеллер стальной гнутый равнополочный 160х80х4</t>
  </si>
  <si>
    <t>1.8.15</t>
  </si>
  <si>
    <t>Листовая сталь марки С245</t>
  </si>
  <si>
    <t>1.8.16</t>
  </si>
  <si>
    <t>Химический анкер, шпилька М16х165</t>
  </si>
  <si>
    <t>1.8.17</t>
  </si>
  <si>
    <t>Химический анкер, шпилька М12х120</t>
  </si>
  <si>
    <t>1.8.18</t>
  </si>
  <si>
    <t>Распорный анкер типа Hilti HSA M10х83</t>
  </si>
  <si>
    <t>1.8.19</t>
  </si>
  <si>
    <t>Монтаж кровельных сэндвич-панелей «Металл Профиль» МП ТСП-К-100-1000-К-Г-МВ</t>
  </si>
  <si>
    <t>1.8.28</t>
  </si>
  <si>
    <t>Устройство лестничных маршей</t>
  </si>
  <si>
    <t>1.8.29</t>
  </si>
  <si>
    <t>1.8.30</t>
  </si>
  <si>
    <t>Труба стальная электросварная прямошовная Ш45х3</t>
  </si>
  <si>
    <t>1.8.31</t>
  </si>
  <si>
    <t>Труба стальная электросварная прямошовная Ш25х2.5</t>
  </si>
  <si>
    <t>1.8.32</t>
  </si>
  <si>
    <t>1.8.33</t>
  </si>
  <si>
    <t>1.8.34</t>
  </si>
  <si>
    <t>1.8.35</t>
  </si>
  <si>
    <t>Ступень ЛС12</t>
  </si>
  <si>
    <t>1.8.36</t>
  </si>
  <si>
    <t>Устройство монолитных плит из бетона кл. В20 F100 W4</t>
  </si>
  <si>
    <t>1.8.37</t>
  </si>
  <si>
    <t>1.8.45</t>
  </si>
  <si>
    <t>Усиление металлических колонн</t>
  </si>
  <si>
    <t>1.8.46</t>
  </si>
  <si>
    <t>1.8.47</t>
  </si>
  <si>
    <t>1.8.48</t>
  </si>
  <si>
    <t>Устройство металлической лестницы</t>
  </si>
  <si>
    <t>1.8.49</t>
  </si>
  <si>
    <t>1.8.50</t>
  </si>
  <si>
    <t>1.8.51</t>
  </si>
  <si>
    <t>1.8.52</t>
  </si>
  <si>
    <t>1.8.53</t>
  </si>
  <si>
    <t>1.8.54</t>
  </si>
  <si>
    <t>Лист стальной с чечевичным рифлением 4мм</t>
  </si>
  <si>
    <t>1.13</t>
  </si>
  <si>
    <t>Устройство дверного проёма</t>
  </si>
  <si>
    <t>1.13.1</t>
  </si>
  <si>
    <t>Алмазная резка проёма</t>
  </si>
  <si>
    <t>1.13.2</t>
  </si>
  <si>
    <t>Усиление дверного проёма</t>
  </si>
  <si>
    <t>1.13.3</t>
  </si>
  <si>
    <t>Монтаж двери</t>
  </si>
  <si>
    <t>1.13.4</t>
  </si>
  <si>
    <t>Штукатурка дверного откоса</t>
  </si>
  <si>
    <t>1.13.5</t>
  </si>
  <si>
    <t>Подготовка откоса под покраску</t>
  </si>
  <si>
    <t>1.13.6</t>
  </si>
  <si>
    <t>Окраска откосов</t>
  </si>
  <si>
    <t>130-23-ПС. Автоматическая пожарная сигнализация</t>
  </si>
  <si>
    <t>2.3</t>
  </si>
  <si>
    <t>Шкаф пожарной сигнализации</t>
  </si>
  <si>
    <t>ШПС-24 исп.12</t>
  </si>
  <si>
    <t>2.14</t>
  </si>
  <si>
    <t>Извещатель пожарный дымовой оптико-электронный аналого-адресный</t>
  </si>
  <si>
    <t>ДИП-34А-04</t>
  </si>
  <si>
    <t>2.15</t>
  </si>
  <si>
    <t>Извещатель пожарный линейный однопозиционный адресный</t>
  </si>
  <si>
    <t>С2000-ИПДЛ исп.120</t>
  </si>
  <si>
    <t>2.17</t>
  </si>
  <si>
    <t>Извещатель пожарный ручной адресный</t>
  </si>
  <si>
    <t>ИПР 513-3АМ исп.01</t>
  </si>
  <si>
    <t>2.33</t>
  </si>
  <si>
    <t>Блок сигнально-пусковой адресный</t>
  </si>
  <si>
    <t>С2000-СП4/220</t>
  </si>
  <si>
    <t>2.35</t>
  </si>
  <si>
    <t>Кнопка "Тест"</t>
  </si>
  <si>
    <t>Автоматизация управления воротами</t>
  </si>
  <si>
    <t>2.70</t>
  </si>
  <si>
    <t>Пульт контроля и управления</t>
  </si>
  <si>
    <t>С2000-М</t>
  </si>
  <si>
    <t>2.71</t>
  </si>
  <si>
    <t>Прибор приемно-контрольный охранно-пожарный</t>
  </si>
  <si>
    <t>Сигнал-10</t>
  </si>
  <si>
    <t>2.72</t>
  </si>
  <si>
    <t>Щит с монтажной панелью 600х600х250 ЩМПг-60.60.25 IP54</t>
  </si>
  <si>
    <t>mb24-06-3001</t>
  </si>
  <si>
    <t>2.75</t>
  </si>
  <si>
    <t xml:space="preserve">Светофор двухцветный светодиодный </t>
  </si>
  <si>
    <t>ARGO S-24K</t>
  </si>
  <si>
    <t>2.76</t>
  </si>
  <si>
    <t>Устройство коммутационное</t>
  </si>
  <si>
    <t>УК-ВК/04</t>
  </si>
  <si>
    <t>2.77</t>
  </si>
  <si>
    <t>Извещатель охранный точечный магнитоконтактный</t>
  </si>
  <si>
    <t>ИО 102-26 исп.00 "Аякс"</t>
  </si>
  <si>
    <t>2.81</t>
  </si>
  <si>
    <t>Коробка ответвительная с кабельными вводами IP55, 100х100х50</t>
  </si>
  <si>
    <t>3.46</t>
  </si>
  <si>
    <t>Кабель волоконно-оптический 9/125 одномодовый, 16 волокон, для внутренней прокладки, LSZH</t>
  </si>
  <si>
    <t>3.47</t>
  </si>
  <si>
    <t>Кабель витая пара неэкранированный U/UTP 4x2x0,51 категория 5е, материал оболочки LSZH (нг(А)-HF)</t>
  </si>
  <si>
    <t>UUTP4-C5E-S24-IN-LSZH-GY-305</t>
  </si>
  <si>
    <t>130-23-СОТ. Система охранного телевидения</t>
  </si>
  <si>
    <t>4.1</t>
  </si>
  <si>
    <t xml:space="preserve">IP-камера уличная цилиндрическая. Разрешение 2 Мп, 1/2.8" Progressive   </t>
  </si>
  <si>
    <t>DS-2CD2623G2-IZS</t>
  </si>
  <si>
    <t>4.2</t>
  </si>
  <si>
    <t>IP-камера уличая купольная. Разрешение 2 Мп, 1/2.8" Progressive Scan CMOS</t>
  </si>
  <si>
    <t>DS-2CD2123G2-IS</t>
  </si>
  <si>
    <t>4.3</t>
  </si>
  <si>
    <t>Кронштейн для крепления IP-камер</t>
  </si>
  <si>
    <t>4.4</t>
  </si>
  <si>
    <t>Монтажная коробка для IP-камер</t>
  </si>
  <si>
    <t>JB3-115W</t>
  </si>
  <si>
    <t>4.5</t>
  </si>
  <si>
    <t>Коммутатор управляемый, уровень L3, 16 портов PoE 10/100M RJ45</t>
  </si>
  <si>
    <t>SW-216 версия 3</t>
  </si>
  <si>
    <t>130-23-ЭО1. Электрическое освещение</t>
  </si>
  <si>
    <t>5.1</t>
  </si>
  <si>
    <t>Демонтаж прожектора</t>
  </si>
  <si>
    <t>5.6</t>
  </si>
  <si>
    <t>Светодиодный светильник промышленный 180Вт, без БАП</t>
  </si>
  <si>
    <t>RVH-07-660-180-3-5000-70</t>
  </si>
  <si>
    <t>5.7</t>
  </si>
  <si>
    <t>Светодиодный светильник промышленный 180Вт, c БАП</t>
  </si>
  <si>
    <t>RVH-07-660-180-3-5000-70-E</t>
  </si>
  <si>
    <t>130-23-ЭО2. Электрическое освещение</t>
  </si>
  <si>
    <t>6.6</t>
  </si>
  <si>
    <t xml:space="preserve">Светодиодный светильник  20 Вт 4000 K IP40, VARTON A070 2.0 </t>
  </si>
  <si>
    <t>V1-A0-0LL70-01OP0-4002040</t>
  </si>
  <si>
    <t>6.7</t>
  </si>
  <si>
    <t>Светодиодный светильник 20 Вт 4000 K IP40 с БАП</t>
  </si>
  <si>
    <t>VARTON A070 2.0 EM 1h</t>
  </si>
  <si>
    <t>6.8</t>
  </si>
  <si>
    <t xml:space="preserve">Светодиодный светильник 25 ВТ 4000 K IP54, VARTON DL-01 </t>
  </si>
  <si>
    <t>V1-R0-00083-10000-4402540</t>
  </si>
  <si>
    <t>8.1</t>
  </si>
  <si>
    <t>Демонтаж силовых щитов</t>
  </si>
  <si>
    <t>8.11</t>
  </si>
  <si>
    <t>Щит питания оборудования СКС</t>
  </si>
  <si>
    <t>ЩП СКС</t>
  </si>
  <si>
    <t>8.42</t>
  </si>
  <si>
    <t>Монтаж стойки для ЯВЗШ (индивидуального изготовления)</t>
  </si>
  <si>
    <t>130-23-ЭН. Наружное освещение</t>
  </si>
  <si>
    <t>10.1</t>
  </si>
  <si>
    <t>Ящик управления освещением</t>
  </si>
  <si>
    <t>ЯУО9601-3474</t>
  </si>
  <si>
    <t>10.4</t>
  </si>
  <si>
    <t>Светодиодный светильник прожектор 50 Вт 5000К RAL70 VARTON FL-PRO 60°</t>
  </si>
  <si>
    <t>V1-I0-70589-04L07-6505050</t>
  </si>
  <si>
    <t>10.11</t>
  </si>
  <si>
    <t>Аксессуары (расходные материалы, крепеж)</t>
  </si>
  <si>
    <t>кс-3№1</t>
  </si>
  <si>
    <t>кс-3№2</t>
  </si>
  <si>
    <t>по Акту № 1 от 20.03.2024 г.</t>
  </si>
  <si>
    <t>кс-3№3</t>
  </si>
  <si>
    <t>входит в п.1.7 (в объеме 1095,94м2)</t>
  </si>
  <si>
    <t>Установка потивопожарных дверей, в том числе:</t>
  </si>
  <si>
    <t>входит в п.1.7.15</t>
  </si>
  <si>
    <t>входит в п.1.8</t>
  </si>
  <si>
    <t>входит в п.1.13</t>
  </si>
  <si>
    <t>входит в п.1.9</t>
  </si>
  <si>
    <t>остаток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</si>
  <si>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</si>
  <si>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Приложение № 1.1</t>
  </si>
  <si>
    <t>к Договору строительного субподряда</t>
  </si>
  <si>
    <t>№ МВМ/19-07-СП/2 от 29 сентября 2023 г.</t>
  </si>
  <si>
    <t>Ведомость и стоимость Строительно-монтажных работ</t>
  </si>
  <si>
    <t>№</t>
  </si>
  <si>
    <t>Наименовение</t>
  </si>
  <si>
    <t>Обозначение</t>
  </si>
  <si>
    <t>Ед.изм</t>
  </si>
  <si>
    <t>Стоимость работ, руб с НДС</t>
  </si>
  <si>
    <t>Стоимость материалов, руб с НДС</t>
  </si>
  <si>
    <t>Итого, руб с НДС</t>
  </si>
  <si>
    <t>Примечание</t>
  </si>
  <si>
    <t>за ед</t>
  </si>
  <si>
    <t>1.1</t>
  </si>
  <si>
    <t>Демонтажные работы</t>
  </si>
  <si>
    <t>1.1.1</t>
  </si>
  <si>
    <t>Частичный демонтаж крестовых связей</t>
  </si>
  <si>
    <t>1.1.2</t>
  </si>
  <si>
    <t>Демонтаж сэндвич панелей</t>
  </si>
  <si>
    <t>1.2</t>
  </si>
  <si>
    <t>Устройство фахверка, в том числе:</t>
  </si>
  <si>
    <t>1.2.1</t>
  </si>
  <si>
    <t>Швеллер гнутый 160х80х4</t>
  </si>
  <si>
    <t>п.м.</t>
  </si>
  <si>
    <t>1.2.2</t>
  </si>
  <si>
    <t>Уголок 75х5</t>
  </si>
  <si>
    <t>1.2.3</t>
  </si>
  <si>
    <t>Листовая сталь t10 C245</t>
  </si>
  <si>
    <t>1.2.4</t>
  </si>
  <si>
    <t>Устройство сэндвич панелей</t>
  </si>
  <si>
    <t>1.3.1</t>
  </si>
  <si>
    <t>1.4</t>
  </si>
  <si>
    <t>Устройство отверстий под воздуховоды, в том числе</t>
  </si>
  <si>
    <t>1.4.1</t>
  </si>
  <si>
    <t>Круглое d=500мм</t>
  </si>
  <si>
    <t>1.4.2</t>
  </si>
  <si>
    <t>Квадратное 600х900</t>
  </si>
  <si>
    <t>1.4.3</t>
  </si>
  <si>
    <t>Обрамление отверстия уголком 75х5</t>
  </si>
  <si>
    <t>1.5.4</t>
  </si>
  <si>
    <t>Затирка бетонной поверхности перекрытия перед устройством потолка</t>
  </si>
  <si>
    <t>1.5.5</t>
  </si>
  <si>
    <t>Устроиство базового слоя шпаклевки</t>
  </si>
  <si>
    <t>1.5.6</t>
  </si>
  <si>
    <t>Устроиство финишного слоя шпаклевки</t>
  </si>
  <si>
    <t>1.5.7</t>
  </si>
  <si>
    <t>Окраска потолка силикатной краской за 2 раза</t>
  </si>
  <si>
    <t>1.5.8</t>
  </si>
  <si>
    <t>Грунтовка поверхностей перед окрашиванием</t>
  </si>
  <si>
    <t>1.6.1</t>
  </si>
  <si>
    <t>Очистка поверхности от грязи и мусора</t>
  </si>
  <si>
    <t>1.6.2</t>
  </si>
  <si>
    <t>Устройство пола из бетона кл. В25 толщиной до 100 мм</t>
  </si>
  <si>
    <t>1.6.4</t>
  </si>
  <si>
    <t>Напольная керамическая плитка</t>
  </si>
  <si>
    <t>1.6.8</t>
  </si>
  <si>
    <t>Керамогранитная плитка с шероховатой поверхностью</t>
  </si>
  <si>
    <t>1.6.9</t>
  </si>
  <si>
    <t>Наливной пол толщиной до 45мм армированный сеткой d4 В500 100х100</t>
  </si>
  <si>
    <t>1.6.10</t>
  </si>
  <si>
    <t>Грунтовка поверхностей перед финишным покрытием</t>
  </si>
  <si>
    <t>1.7.18</t>
  </si>
  <si>
    <t>ДПВ Г Бпр Оп Пр 2100х900</t>
  </si>
  <si>
    <t>1.7.19</t>
  </si>
  <si>
    <t>ДПВ Г Бпр Оп Л 2100х900</t>
  </si>
  <si>
    <t>1.7.20</t>
  </si>
  <si>
    <t>ДПВ О Бпр Дп 2100х1200 с доводчиком</t>
  </si>
  <si>
    <t>1.7.21</t>
  </si>
  <si>
    <t>ДПВ Г Бпр Оп Пр 2100х700</t>
  </si>
  <si>
    <t>1.7.22</t>
  </si>
  <si>
    <t>1.7.23</t>
  </si>
  <si>
    <t>ДПВ Г Бпр Оп Л 2100х800</t>
  </si>
  <si>
    <t>1.7.24</t>
  </si>
  <si>
    <t>1.8.8</t>
  </si>
  <si>
    <t>Перфорированная монтажная лента 60х2,0</t>
  </si>
  <si>
    <t>1.8.9</t>
  </si>
  <si>
    <t>Сетка кладочная 50х50х3 Вр1</t>
  </si>
  <si>
    <t>т.н.</t>
  </si>
  <si>
    <t>1.8.10</t>
  </si>
  <si>
    <t>Дюбель 6х60</t>
  </si>
  <si>
    <t>1.8.11</t>
  </si>
  <si>
    <t>Дюбель по газобетону 6х60</t>
  </si>
  <si>
    <t>1.8.20</t>
  </si>
  <si>
    <t>Устройство фасонных элементов из оцинкованной стали с полимерным покрытием t=0,5 мм</t>
  </si>
  <si>
    <t>1.8.21</t>
  </si>
  <si>
    <t>Устройство мин. ваты</t>
  </si>
  <si>
    <t>1.8.22</t>
  </si>
  <si>
    <t>Устройство огнестойкого герметика</t>
  </si>
  <si>
    <t>1.8.23</t>
  </si>
  <si>
    <t>Устройство уплотнительной терморазделяющей полосы</t>
  </si>
  <si>
    <t>1.8.24</t>
  </si>
  <si>
    <t>Саморез 5.5х135мм с EPDM-</t>
  </si>
  <si>
    <t>1.8.25</t>
  </si>
  <si>
    <t>Заклепка 3.2х8</t>
  </si>
  <si>
    <t>1.8.26</t>
  </si>
  <si>
    <t>1.8.27</t>
  </si>
  <si>
    <t>1.8.38</t>
  </si>
  <si>
    <t>Устройство перекрытия, в том числе:</t>
  </si>
  <si>
    <t>1.8.39</t>
  </si>
  <si>
    <t>Устройство плиты из бетона кл. В20 F50 W4</t>
  </si>
  <si>
    <t>1.8.40</t>
  </si>
  <si>
    <t>1.8.41</t>
  </si>
  <si>
    <t>Арматурная сетка 5В500С 100х100</t>
  </si>
  <si>
    <t>1.8.42</t>
  </si>
  <si>
    <t>Профнастил Н75-750-0,8</t>
  </si>
  <si>
    <t>1.8.43</t>
  </si>
  <si>
    <t>Уголок 75х6</t>
  </si>
  <si>
    <t>1.8.44</t>
  </si>
  <si>
    <t>Пол АБК</t>
  </si>
  <si>
    <t>1.9.14</t>
  </si>
  <si>
    <t>Прорезка проёмов дверных и оконных</t>
  </si>
  <si>
    <t>1.10</t>
  </si>
  <si>
    <t>Устройство отверстия на кровле в осях В/32-34, в том числе</t>
  </si>
  <si>
    <t>1.10.1</t>
  </si>
  <si>
    <t>Демонтаж рулонной кровли из 2-х слоев рубероида</t>
  </si>
  <si>
    <t>1.10.2</t>
  </si>
  <si>
    <t>Устройство отверстия в ж/б плите толщиной 50 мм размером 900 х600 мм</t>
  </si>
  <si>
    <t>1.10.3</t>
  </si>
  <si>
    <t>Очистка поверхности плиты от пыли и грязи</t>
  </si>
  <si>
    <t>1.10.4</t>
  </si>
  <si>
    <t>Устройство насечек на плите</t>
  </si>
  <si>
    <t>1.10.5</t>
  </si>
  <si>
    <t>Устройство дополнительного армирования на плите из арматуры Ш10 А400</t>
  </si>
  <si>
    <t>1.10.6</t>
  </si>
  <si>
    <t>Устройство бетона В25 F150</t>
  </si>
  <si>
    <t>1.10.7</t>
  </si>
  <si>
    <t>Монтаж оцинкованного перфорированного уголка .80х4</t>
  </si>
  <si>
    <t>1.10.8</t>
  </si>
  <si>
    <t>Монтаж винтов М8 с гайками и шайбами</t>
  </si>
  <si>
    <t>1.10.9</t>
  </si>
  <si>
    <t>Устройство фартуков из оцинкованной кровельной стали толщ. 0,5 мм</t>
  </si>
  <si>
    <t>1.10.10</t>
  </si>
  <si>
    <t>Устройство бортика из цементно-песчаного раствора М100 F150</t>
  </si>
  <si>
    <t>1.10.11</t>
  </si>
  <si>
    <t>Монтаж уплотнительного жгута ПРП 30х40 мм</t>
  </si>
  <si>
    <t>1.10.12</t>
  </si>
  <si>
    <t>Восстановление кровли из 2-х слоев рубероида</t>
  </si>
  <si>
    <t>1.10.13</t>
  </si>
  <si>
    <t>Устройство дополнительных слоев из рубероида</t>
  </si>
  <si>
    <t>1.10.14</t>
  </si>
  <si>
    <t>Заделка стыков толщ. 100х50 мм монтажной огнестойкой пеной (240 PROFISSIONAL ТЕХНОНИКОЛЬ или аналог) при проходе через покрытие</t>
  </si>
  <si>
    <t>1.11</t>
  </si>
  <si>
    <t>Проходка воздуховодов сквозь кровлю АБК, в том числе</t>
  </si>
  <si>
    <t>1.11.1</t>
  </si>
  <si>
    <t>Сверление отверстий в покрытии из сэндвич-панелей размером 200х200</t>
  </si>
  <si>
    <t>1.11.2</t>
  </si>
  <si>
    <t>Сверление отверстий в покрытии из сэндвич-панелей размером 300х300</t>
  </si>
  <si>
    <t>1.11.3</t>
  </si>
  <si>
    <t>Сверление отверстий в покрытии из сэндвич-панелей размером 350х350</t>
  </si>
  <si>
    <t>1.11.4</t>
  </si>
  <si>
    <t>Сверление отверстий в покрытии из сэндвич-панелей размером 900х600</t>
  </si>
  <si>
    <t>1.11.5</t>
  </si>
  <si>
    <t>Сверление отверстий в покрытии из сэндвич-панелей размером 900х700</t>
  </si>
  <si>
    <t>1.11.6</t>
  </si>
  <si>
    <t>Сверление отверстий в покрытии из сэндвич-панелей размером 400х500</t>
  </si>
  <si>
    <t>1.11.7</t>
  </si>
  <si>
    <t>Устройство фартуков и хомутов из оцинкованной из оцинкованной кровельной стали толщ. 0,5 мм</t>
  </si>
  <si>
    <t>1.11.8</t>
  </si>
  <si>
    <t>Устройство самосверлящехся шурупов 4,2х14 с EPDM шайбой</t>
  </si>
  <si>
    <t>1.11.9</t>
  </si>
  <si>
    <t>Устройство герметика</t>
  </si>
  <si>
    <t>1.11.10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</si>
  <si>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</si>
  <si>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1.12</t>
  </si>
  <si>
    <t>Устройство мк отверстий диам. 400 мм в покрытии здания, в том числе</t>
  </si>
  <si>
    <t>1.12.1</t>
  </si>
  <si>
    <t>1.12.2</t>
  </si>
  <si>
    <t>1.12.3</t>
  </si>
  <si>
    <t>Сверление отверстий в ж/б ребристой плите перекрытия толщ.50 мм диам. 400 мм</t>
  </si>
  <si>
    <t>1.12.4</t>
  </si>
  <si>
    <t>Установка мк для крепления стакана и установка стакана С1</t>
  </si>
  <si>
    <t>1.12.5</t>
  </si>
  <si>
    <t>Окраска мк покрытием типа «Алпол» в 2 слоя по слою «Цинол» в 2 1 слой (расход 0,18 кг/м в один слой)</t>
  </si>
  <si>
    <t>1.12.6</t>
  </si>
  <si>
    <t>Устройство распорных анкеров HST-M8/10</t>
  </si>
  <si>
    <t>1.12.7</t>
  </si>
  <si>
    <t>Установка мк деталей пропуска</t>
  </si>
  <si>
    <t>1.12.8</t>
  </si>
  <si>
    <t>Устройство дополнительных 3-х слоев для примыкания из рубероида</t>
  </si>
  <si>
    <t>1.12.9</t>
  </si>
  <si>
    <t>Устройство бортика вокруг стакана из цементно-песчаного раствора М100 F150</t>
  </si>
  <si>
    <t>1.12.10</t>
  </si>
  <si>
    <t>Заделка пространства между воздуховодом монтажной пеной огнестойкой Технониколь 240 PROFESSIONAL</t>
  </si>
  <si>
    <t>Устройство дверного проёма в стене цеха (пож.выход), в том числе</t>
  </si>
  <si>
    <t>1.14</t>
  </si>
  <si>
    <t>Дополнительные работы</t>
  </si>
  <si>
    <t>1.14.1</t>
  </si>
  <si>
    <t>Обшивка стен Гипсокартон ГКЛ толщиной 12,5 мм в 2 слоя</t>
  </si>
  <si>
    <t>1.14.2</t>
  </si>
  <si>
    <t>Перенос дверных проёмов</t>
  </si>
  <si>
    <t>1.14.3</t>
  </si>
  <si>
    <t>Обрамление оконных проёмов ( развёртка 180 мм )</t>
  </si>
  <si>
    <t>1.14.4</t>
  </si>
  <si>
    <t>Демонтаж и монтаж временных ворот</t>
  </si>
  <si>
    <t>1.14.5</t>
  </si>
  <si>
    <t>Монтаж фасоных элементов</t>
  </si>
  <si>
    <t>1.14.6</t>
  </si>
  <si>
    <t>Монтаж фасоного элемента Дз-1( развёртка 534 мм )</t>
  </si>
  <si>
    <t>1.14.7</t>
  </si>
  <si>
    <t>Монтаж фасоного элемента Дз-2 ( развёртка 360 мм )</t>
  </si>
  <si>
    <t>1.14.8</t>
  </si>
  <si>
    <t>Монтаж фасоного элемента Дз-3 ( развёртка 180 мм )</t>
  </si>
  <si>
    <t>1.14.9</t>
  </si>
  <si>
    <t>Монтаж фасоного элемента Дз-4 ( развёртка 140 мм )</t>
  </si>
  <si>
    <t>1.14.10</t>
  </si>
  <si>
    <t>Монтаж фасоного элемента Дз-5 ( развёртка 220 мм )</t>
  </si>
  <si>
    <t>1.14.11</t>
  </si>
  <si>
    <t>Монтаж колонн (усиление перегородок)</t>
  </si>
  <si>
    <t>1.14.12</t>
  </si>
  <si>
    <t>Демонтаж ГКЛ 2 слоя</t>
  </si>
  <si>
    <t>1.14.13</t>
  </si>
  <si>
    <t>Монтаж профильной трубы 40х40</t>
  </si>
  <si>
    <t>1.14.14</t>
  </si>
  <si>
    <t>Монтаж ГКЛ 2 слоя</t>
  </si>
  <si>
    <t>1.14.15</t>
  </si>
  <si>
    <t>Увеличение дверных проёмов</t>
  </si>
  <si>
    <t>1.14.16</t>
  </si>
  <si>
    <t>1.14.17</t>
  </si>
  <si>
    <t>Усиление площадки лестничного марша</t>
  </si>
  <si>
    <t>1.14.18</t>
  </si>
  <si>
    <t>Устройство стен из газобетонных блоков</t>
  </si>
  <si>
    <t>1.14.19</t>
  </si>
  <si>
    <t>Облицовка ступеней плиткой на лестнечной клетке</t>
  </si>
  <si>
    <t>1.14.20</t>
  </si>
  <si>
    <t>Штукатурка откосов Ролл ворот в цеху</t>
  </si>
  <si>
    <t>130-23-ПС. Пожарная сигнализация</t>
  </si>
  <si>
    <t>2.1</t>
  </si>
  <si>
    <t>Сервер "Орион Про"</t>
  </si>
  <si>
    <t>2.2</t>
  </si>
  <si>
    <t>Прибор приемно-контрольный и управления пожарный</t>
  </si>
  <si>
    <t>Сириус</t>
  </si>
  <si>
    <t>2.4</t>
  </si>
  <si>
    <t>Монтажный комплект</t>
  </si>
  <si>
    <t>МК-1 ШПС</t>
  </si>
  <si>
    <t>2.5</t>
  </si>
  <si>
    <t>Аккумулятор 12 В, 17 А/ч</t>
  </si>
  <si>
    <t>2.6</t>
  </si>
  <si>
    <t>Источник питания резервированный</t>
  </si>
  <si>
    <t>РИП-24 исп.56 (РИП-24-4/40М3-Р-RS)</t>
  </si>
  <si>
    <t>2.7</t>
  </si>
  <si>
    <t>Аккумулятор 12 В, 40 А/ч</t>
  </si>
  <si>
    <t>АКБ 12/40</t>
  </si>
  <si>
    <t>2.8</t>
  </si>
  <si>
    <t>РИП-24 исп.51 (РИП-24-2/7П1-Р-RS)</t>
  </si>
  <si>
    <t>2.9</t>
  </si>
  <si>
    <t>Аккумулятор 12 В, 7 А/ч</t>
  </si>
  <si>
    <t>АКБ 12/7</t>
  </si>
  <si>
    <t>2.10</t>
  </si>
  <si>
    <t>2.11</t>
  </si>
  <si>
    <t>Блок контроля и индикации</t>
  </si>
  <si>
    <t>С2000-БКИ в.3.хх (2xRS-485)</t>
  </si>
  <si>
    <t>2.12</t>
  </si>
  <si>
    <t>Контроллер двухпроводной линиии связи</t>
  </si>
  <si>
    <t>С2000-КДЛ-2И исп.01</t>
  </si>
  <si>
    <t>2.13</t>
  </si>
  <si>
    <t>Блок контрольно-пусковой</t>
  </si>
  <si>
    <t>С2000-КПБ</t>
  </si>
  <si>
    <t>2.16</t>
  </si>
  <si>
    <t>Кронштейн юстировочный для монтажа линейного извещателя</t>
  </si>
  <si>
    <t>Кронштейн 152</t>
  </si>
  <si>
    <t>2.18</t>
  </si>
  <si>
    <t>Блок разветвительно-изолирующий</t>
  </si>
  <si>
    <t>БРИЗ</t>
  </si>
  <si>
    <t>2.19</t>
  </si>
  <si>
    <t>Преобразователь интерфейса</t>
  </si>
  <si>
    <t>С2000-Ethernet</t>
  </si>
  <si>
    <t>2.20</t>
  </si>
  <si>
    <t>Преобразователь интерфейсов</t>
  </si>
  <si>
    <t>RS-FX-SM40</t>
  </si>
  <si>
    <t>2.21</t>
  </si>
  <si>
    <t>Коммутатор сетевой гигабитный 6 портовый</t>
  </si>
  <si>
    <t>NS-SW-4G2G</t>
  </si>
  <si>
    <t>2.22</t>
  </si>
  <si>
    <t>Блок питания</t>
  </si>
  <si>
    <t>PS-57057</t>
  </si>
  <si>
    <t>2.23</t>
  </si>
  <si>
    <t>Полка 19" перфорированная консольная 1U</t>
  </si>
  <si>
    <t>SH-J017-1U-315</t>
  </si>
  <si>
    <t>2.24</t>
  </si>
  <si>
    <t>Патч-корд волоконно-оптический LC/UPC-LC/UPC 50 м</t>
  </si>
  <si>
    <t>FC-D2-9-LC/UR-LC/UR-H-50M-LSZH-YL</t>
  </si>
  <si>
    <t>2.25</t>
  </si>
  <si>
    <t>Патч-корд волоконно-оптический LC/UPC-LC/UPC 1 м</t>
  </si>
  <si>
    <t>FC-D2-9-LC/UR-LC/UR-H-1M-LSZH-YL</t>
  </si>
  <si>
    <t>2.26</t>
  </si>
  <si>
    <t>Оповещатель охранно-пожарный световой (табло)</t>
  </si>
  <si>
    <t>ЛЮКС-24 "Выход"</t>
  </si>
  <si>
    <t>2.27</t>
  </si>
  <si>
    <t>ЛЮКС-24 "Стрелка влево"</t>
  </si>
  <si>
    <t>2.28</t>
  </si>
  <si>
    <t>ЛЮКС-24 "Стрелка вправо"</t>
  </si>
  <si>
    <t>2.29</t>
  </si>
  <si>
    <t>Оповещатель охранно-пожарный комбинированный свето-звуковой</t>
  </si>
  <si>
    <t>Маяк-24-КПМ2</t>
  </si>
  <si>
    <t>2.30</t>
  </si>
  <si>
    <t>Комбинированный оповещатель со стробовспышкой</t>
  </si>
  <si>
    <t>Г-24КПР</t>
  </si>
  <si>
    <t>2.31</t>
  </si>
  <si>
    <t>Оповещатель охранно-пожарный звуковой</t>
  </si>
  <si>
    <t>Маяк-24-ЗМ2</t>
  </si>
  <si>
    <t>2.32</t>
  </si>
  <si>
    <t>Модуль подключения нагрузки</t>
  </si>
  <si>
    <t>МПН</t>
  </si>
  <si>
    <t>2.34</t>
  </si>
  <si>
    <t>2.36</t>
  </si>
  <si>
    <t>Шкаф контрольно-пусковой</t>
  </si>
  <si>
    <t>ШКП-18RS (М)</t>
  </si>
  <si>
    <t>2.37</t>
  </si>
  <si>
    <t>ШКП-10RS (М)</t>
  </si>
  <si>
    <t>2.38</t>
  </si>
  <si>
    <t>Лоток перфорированный 100х50х3000</t>
  </si>
  <si>
    <t>2.39</t>
  </si>
  <si>
    <t>Перегородка для лотка</t>
  </si>
  <si>
    <t>2.40</t>
  </si>
  <si>
    <t>Крышка с заземлением на лоток основание 100 L3000</t>
  </si>
  <si>
    <t>2.41</t>
  </si>
  <si>
    <t>Лоток 50х50 L=3000 перфорированный</t>
  </si>
  <si>
    <t>35260</t>
  </si>
  <si>
    <t>2.42</t>
  </si>
  <si>
    <t>Крышка с заземлением на лоток основание 50 L3000</t>
  </si>
  <si>
    <t>35520</t>
  </si>
  <si>
    <t>2.43</t>
  </si>
  <si>
    <t>Угол CPO 90 горизонтальный 90° 100х50</t>
  </si>
  <si>
    <t>36002K</t>
  </si>
  <si>
    <t>2.44</t>
  </si>
  <si>
    <t>Крышка S5 CPO90 90х100 угла горизонтального</t>
  </si>
  <si>
    <t>38002</t>
  </si>
  <si>
    <t>2.45</t>
  </si>
  <si>
    <t>Угол CS 90 вертикальный внутренний 90° 100х50</t>
  </si>
  <si>
    <t>36662K</t>
  </si>
  <si>
    <t>2.46</t>
  </si>
  <si>
    <t>Крышка S5  CS90 90x100 угла вертикального внутреннего</t>
  </si>
  <si>
    <t>38202</t>
  </si>
  <si>
    <t>2.47</t>
  </si>
  <si>
    <t>Ответвитель S5  DL 100x50 горизонтальный</t>
  </si>
  <si>
    <t>36235К</t>
  </si>
  <si>
    <t>2.48</t>
  </si>
  <si>
    <t>Крышка S5  DL 100х50 ответвителя горизонтального</t>
  </si>
  <si>
    <t>38363</t>
  </si>
  <si>
    <t>2.49</t>
  </si>
  <si>
    <t>Угол S5  CD90 90x50x50 вертикальный внешний</t>
  </si>
  <si>
    <t>36780К</t>
  </si>
  <si>
    <t>2.50</t>
  </si>
  <si>
    <t xml:space="preserve">Крышка S5  CD90 90x50 угла вертикального внешнего </t>
  </si>
  <si>
    <t>38240</t>
  </si>
  <si>
    <t>2.51</t>
  </si>
  <si>
    <t>Ответвитель S5  DL 50x50 горизонтальный</t>
  </si>
  <si>
    <t>36233К</t>
  </si>
  <si>
    <t>2.52</t>
  </si>
  <si>
    <t>Крышка S5  DL 50х50 ответвителя горизонтального</t>
  </si>
  <si>
    <t>38361</t>
  </si>
  <si>
    <t>2.53</t>
  </si>
  <si>
    <t>Кронштейн индивидуального изготовления L=1250</t>
  </si>
  <si>
    <t>2.54</t>
  </si>
  <si>
    <t>Стандартный анкер с болтом М8</t>
  </si>
  <si>
    <t>CM430850</t>
  </si>
  <si>
    <t>2.55</t>
  </si>
  <si>
    <t>Винт для электрического соединения М5х8</t>
  </si>
  <si>
    <t>CM030508</t>
  </si>
  <si>
    <t>2.56</t>
  </si>
  <si>
    <t>Труба гофрированная ПВХ легкая серая D20</t>
  </si>
  <si>
    <t>2.57</t>
  </si>
  <si>
    <t>Скоба металлическая однолапковая Д20</t>
  </si>
  <si>
    <t>СМО 19-20</t>
  </si>
  <si>
    <t>2.58</t>
  </si>
  <si>
    <t>Металлический дюбель для газобетона 6х32</t>
  </si>
  <si>
    <t>CM280632</t>
  </si>
  <si>
    <t>2.59</t>
  </si>
  <si>
    <t>Саморез с пресс-шайбой 4.2х32</t>
  </si>
  <si>
    <t>CM275032</t>
  </si>
  <si>
    <t>2.60</t>
  </si>
  <si>
    <t xml:space="preserve">Коробка огнестойкая 100х100х50мм </t>
  </si>
  <si>
    <t>FSB11404</t>
  </si>
  <si>
    <t>2.61</t>
  </si>
  <si>
    <t>Кабель огнестойкий</t>
  </si>
  <si>
    <t>КПСЭнг(А)-FRHF 1х2х1,0</t>
  </si>
  <si>
    <t>2.62</t>
  </si>
  <si>
    <t>КПСЭнг(А)-FRHF 1х2х1,5</t>
  </si>
  <si>
    <t>2.63</t>
  </si>
  <si>
    <t>КПСЭнг(А)-FRHF 2х2х0,75</t>
  </si>
  <si>
    <t>2.64</t>
  </si>
  <si>
    <t>КПСЭнг(А)-FRHF 2х2х0,5</t>
  </si>
  <si>
    <t>2.65</t>
  </si>
  <si>
    <t>Кабель силовой огнестойкий</t>
  </si>
  <si>
    <t>ППГнг(А)-FRHF 3х1.5</t>
  </si>
  <si>
    <t>2.66</t>
  </si>
  <si>
    <t>2.67</t>
  </si>
  <si>
    <t>Пуско-наладочные работы</t>
  </si>
  <si>
    <t>2.68</t>
  </si>
  <si>
    <t>Аренда вышки 28 м</t>
  </si>
  <si>
    <t>час</t>
  </si>
  <si>
    <t>2.73</t>
  </si>
  <si>
    <t>2.74</t>
  </si>
  <si>
    <t xml:space="preserve">Аккумулятор 12 В, 17 А/ч </t>
  </si>
  <si>
    <t>2.78</t>
  </si>
  <si>
    <t>Кабель силовой</t>
  </si>
  <si>
    <t>2.79</t>
  </si>
  <si>
    <t>2.80</t>
  </si>
  <si>
    <t>2.82</t>
  </si>
  <si>
    <t>2.83</t>
  </si>
  <si>
    <t>2.84</t>
  </si>
  <si>
    <t>3.2</t>
  </si>
  <si>
    <t>Панель с щеточным кабельным вводом в пол/потолок, 65х293 мм, цвет черный</t>
  </si>
  <si>
    <t>JD04B-BK</t>
  </si>
  <si>
    <t>3.3</t>
  </si>
  <si>
    <t xml:space="preserve">Оптический кросс-бокс стационарный 19", 1U, 32 порта, адаптеры SC/2xLC. </t>
  </si>
  <si>
    <t>CABEUS FO-19-32SC (LC DUPLEX)</t>
  </si>
  <si>
    <t>3.4</t>
  </si>
  <si>
    <t>Пигтейл с коннектором LC/UPC, 9/125 (SM), LSZH, 1,5 м</t>
  </si>
  <si>
    <t xml:space="preserve">PT-LC-9 </t>
  </si>
  <si>
    <t>3.5</t>
  </si>
  <si>
    <t>Оптический адаптер (проходной соединитель) LC-LC duplex, SM</t>
  </si>
  <si>
    <t>DLC-DLC-SM</t>
  </si>
  <si>
    <t>3.6</t>
  </si>
  <si>
    <t>Патч-панель 19", 1U, 24 порта RJ-45, категория 5e, Dual IDC, RоHS, цвет черный</t>
  </si>
  <si>
    <t>PP3-19-24-8P8C-C5E-110D</t>
  </si>
  <si>
    <t>3.7</t>
  </si>
  <si>
    <t>Коммутатор управляемый, уровень L3, 48 портов 1 Гбит/с, 4 порта SFP+, питание по Ethernet (PoE)</t>
  </si>
  <si>
    <t>Cisco Catalyst WS-C2960X-48TS-LL</t>
  </si>
  <si>
    <t>3.8</t>
  </si>
  <si>
    <t>Коммутатор управляемый, уровень L2/3, 24 10/100/1000, 2 SFP, РоЕ</t>
  </si>
  <si>
    <t>ES-24-250W</t>
  </si>
  <si>
    <t>3.9</t>
  </si>
  <si>
    <t>Источник бесперебойного питания однофазный вход/выход, 2200 ВА/1980 Вт</t>
  </si>
  <si>
    <t>SMT2200RMI2UNC</t>
  </si>
  <si>
    <t>3.10</t>
  </si>
  <si>
    <t>Источник бесперебойного питания однофазный вход/выход, 1000 ВА/800 Вт</t>
  </si>
  <si>
    <t>SMTSE1000RMI2U</t>
  </si>
  <si>
    <t>3.11</t>
  </si>
  <si>
    <t xml:space="preserve">Карта мониторинга </t>
  </si>
  <si>
    <t>Спутник/12</t>
  </si>
  <si>
    <t>3.12</t>
  </si>
  <si>
    <t>Кабельный органайзер пластиковый с крышкой, глубина 53 мм, 19", 1U</t>
  </si>
  <si>
    <t>CM-1U-D53-PL-COV</t>
  </si>
  <si>
    <t>3.13</t>
  </si>
  <si>
    <t>Блок розеток горизонтальный  8 розеток C13, с LED выключателем, 1U, IP20,</t>
  </si>
  <si>
    <t>PH12-8C131 ITK PDU</t>
  </si>
  <si>
    <t>3.14</t>
  </si>
  <si>
    <t>Розетка компьютерная RJ-45 8P8C серии "Viva", установка в кабель-каналы, кат. 5е 45x25мм</t>
  </si>
  <si>
    <t>45038</t>
  </si>
  <si>
    <t>3.15</t>
  </si>
  <si>
    <t xml:space="preserve">Розетка компьютерная RJ-45 настенная, IP66, с откидной крышкой </t>
  </si>
  <si>
    <t>DIS137448150 ДКС</t>
  </si>
  <si>
    <t>3.16</t>
  </si>
  <si>
    <t xml:space="preserve">Корпус настенной розетки компьютерной для 1 вставки </t>
  </si>
  <si>
    <t>SSB3-1-WH</t>
  </si>
  <si>
    <t>3.17</t>
  </si>
  <si>
    <t>Вставка RJ-45 (8P8C), кат. 5e, 110 IDC, монтаж инструментом NE-TOOL, белая</t>
  </si>
  <si>
    <t>KJNE-8P8C-C5e-90-WH</t>
  </si>
  <si>
    <t>3.18</t>
  </si>
  <si>
    <t>Розетка силовая с заземлением для накладного монтажа, Iном 16А, Uном 250 В, IP20</t>
  </si>
  <si>
    <t>Quteo</t>
  </si>
  <si>
    <t>3.19</t>
  </si>
  <si>
    <t>Точка доступа (радиомодуль беспроводной), мощность передатчика до 20 дБм</t>
  </si>
  <si>
    <t xml:space="preserve">UniFi AP AC Pro </t>
  </si>
  <si>
    <t>3.20</t>
  </si>
  <si>
    <t>Кронштейн для крепления точки доступа</t>
  </si>
  <si>
    <t>3.21</t>
  </si>
  <si>
    <t>Шнур (патч-корд) оптический, SM 9/125 мкм, дуплекс, LC-LC, 3 м</t>
  </si>
  <si>
    <t>ШОС-2SM/2.0 мм-LC/UPC-LC/UPC-3.0 м</t>
  </si>
  <si>
    <t>3.22</t>
  </si>
  <si>
    <t>Патч-корд U/UTP cat. 5e, внешняя оболочка LSZH, 4 пары, RJ45-RJ45, длина 1 м, серый</t>
  </si>
  <si>
    <t>PC-LPM-UTP-RJ45-RJ45-C5e-1M-LSZH-GY</t>
  </si>
  <si>
    <t>3.23</t>
  </si>
  <si>
    <t>Патч-корд U/UTP cat. 5e, внешняя оболочка LSZH, 4 пары, RJ45-RJ45, длина 3 м, серый</t>
  </si>
  <si>
    <t>PC-LPM-UTP-RJ45-RJ45-C5e-3M-LSZH-GY</t>
  </si>
  <si>
    <t>3.24</t>
  </si>
  <si>
    <t>Шнур (патч-корд) оптический, SM 9/125 мкм, дуплекс, LC-ST, 3 м</t>
  </si>
  <si>
    <t>ШОС-2SM/2.0 мм-LC/UPC-ST/UPC-3.0 м</t>
  </si>
  <si>
    <t>3.25</t>
  </si>
  <si>
    <t>Кабельный короб 80x40  с крышкой на защелке, с направляющими для разделителей, ПВХ, белый, L=2м</t>
  </si>
  <si>
    <t>01781</t>
  </si>
  <si>
    <t>3.26</t>
  </si>
  <si>
    <t>Разделитель  (перегородка) пространства короба на секции, L=2</t>
  </si>
  <si>
    <t>09514</t>
  </si>
  <si>
    <t>3.27</t>
  </si>
  <si>
    <t>Угол внутренний изменяемый 80x40 изменяемый (70-120°) , белый</t>
  </si>
  <si>
    <t>01724</t>
  </si>
  <si>
    <t>3.28</t>
  </si>
  <si>
    <t xml:space="preserve">Угол внешний 80x40мм  изменяемый (70-120°), белый </t>
  </si>
  <si>
    <t>01708</t>
  </si>
  <si>
    <t>3.29</t>
  </si>
  <si>
    <t>Рамка-суппорт 2-модульная для электроустановочных изделий "Viva", 45х50 мм, белый</t>
  </si>
  <si>
    <t>3.30</t>
  </si>
  <si>
    <t>Накладка  на стык профиля 80х40, белый</t>
  </si>
  <si>
    <t>00823</t>
  </si>
  <si>
    <t>3.31</t>
  </si>
  <si>
    <t>Накладка на стык крышки 80х40, белый</t>
  </si>
  <si>
    <t>00886</t>
  </si>
  <si>
    <t>3.32</t>
  </si>
  <si>
    <t>Тройник /отвод 80х40, белый</t>
  </si>
  <si>
    <t>01756</t>
  </si>
  <si>
    <t>3.33</t>
  </si>
  <si>
    <t>Заглушка 80x40, белый</t>
  </si>
  <si>
    <t>00871</t>
  </si>
  <si>
    <t>3.34</t>
  </si>
  <si>
    <t xml:space="preserve">Саморез 3.5х50мм с дюбелем F6 </t>
  </si>
  <si>
    <t>СМ06541</t>
  </si>
  <si>
    <t>3.35</t>
  </si>
  <si>
    <t>Лоток 50х300 L=3000 перфорированный</t>
  </si>
  <si>
    <t>35265</t>
  </si>
  <si>
    <t>3.36</t>
  </si>
  <si>
    <t>Лоток 50х100 L=3000 перфорированный</t>
  </si>
  <si>
    <t>35262</t>
  </si>
  <si>
    <t>3.37</t>
  </si>
  <si>
    <t>Перегородка SEP для лотка, высота 50 мм, L=3 м</t>
  </si>
  <si>
    <t>36480</t>
  </si>
  <si>
    <t>3.38</t>
  </si>
  <si>
    <t>Крышка на лоток с заземлением, основание 100 мм, L=3 м, толщина 0,6 мм</t>
  </si>
  <si>
    <t>35522</t>
  </si>
  <si>
    <t>3.39</t>
  </si>
  <si>
    <t>Угол вертикальный внутренний 90° 300х50мм,  в комплекте с крепежными элементами</t>
  </si>
  <si>
    <t>36665K</t>
  </si>
  <si>
    <t>3.40</t>
  </si>
  <si>
    <t>Угол горизонтальный 90° 100х50 мм, в комплекте с крепежными элементами</t>
  </si>
  <si>
    <t>3.41</t>
  </si>
  <si>
    <t>Ответвитель T-образный горизонтальный 300х50,   в комплекте с крепежными элементами</t>
  </si>
  <si>
    <t>36125K</t>
  </si>
  <si>
    <t>3.42</t>
  </si>
  <si>
    <t>Легкая консоль потолочная для лотков с основанием 300 мм. Крепление к потолку/стене (С-образный кронштейн)</t>
  </si>
  <si>
    <t>BBA3030</t>
  </si>
  <si>
    <t>3.43</t>
  </si>
  <si>
    <t>Легкая консоль для лотков с основанием 100 мм. Крепление к стене</t>
  </si>
  <si>
    <t>BBL3010</t>
  </si>
  <si>
    <t>3.44</t>
  </si>
  <si>
    <t>СМ430850</t>
  </si>
  <si>
    <t>3.45</t>
  </si>
  <si>
    <t>Винт для соединения крышек лотков</t>
  </si>
  <si>
    <t>3.48</t>
  </si>
  <si>
    <t>3.49</t>
  </si>
  <si>
    <t>Держатель с защелкой и дюбелем d=20 мм</t>
  </si>
  <si>
    <t>51320</t>
  </si>
  <si>
    <t>3.50</t>
  </si>
  <si>
    <t>Универсальная противопожарная пена</t>
  </si>
  <si>
    <t>CP620</t>
  </si>
  <si>
    <t>3.51</t>
  </si>
  <si>
    <t>Лента ламинированная для маркирования, черный текст на белом фоне, термотрансферная печать, шир 12 мм, дл 8м</t>
  </si>
  <si>
    <t>Vell-231</t>
  </si>
  <si>
    <t>3.52</t>
  </si>
  <si>
    <t>Лента ламинированная для маркирования, черный текст на белом фоне, термотрансферная печать, шир 9 мм</t>
  </si>
  <si>
    <t>Vell-221</t>
  </si>
  <si>
    <t>3.53</t>
  </si>
  <si>
    <t>3.54</t>
  </si>
  <si>
    <t>4.6</t>
  </si>
  <si>
    <t>Шнур (патч-корд) оптический, SM9/125 мкм, дуплекс, LC-LC, 3 м</t>
  </si>
  <si>
    <t>130202-02793</t>
  </si>
  <si>
    <t>4.7</t>
  </si>
  <si>
    <t>4.8</t>
  </si>
  <si>
    <t>Муфта вводная dвн=20,4 мм, dнар=20,6 мм, исполнение прямолинейное, вводная резьба 1/2"</t>
  </si>
  <si>
    <t>МВП-15</t>
  </si>
  <si>
    <t>4.9</t>
  </si>
  <si>
    <t>Коннектор RJ-45 кат.5E неэкранированный</t>
  </si>
  <si>
    <t>RN5RJ45U</t>
  </si>
  <si>
    <t>4.10</t>
  </si>
  <si>
    <t>Кабель витая пара неэкранированный U/UTP 4x2x0,51 кат. 5е, материал оболочки LSZH (нг(А)-HF)</t>
  </si>
  <si>
    <t>4.11</t>
  </si>
  <si>
    <t>4.12</t>
  </si>
  <si>
    <t>Стяжка нейлоновая неоткрывающаяся, безгалогенная, 300х3,6 мм</t>
  </si>
  <si>
    <t>GT-300IBC</t>
  </si>
  <si>
    <t>4.13</t>
  </si>
  <si>
    <t>Лента ламинированная для маркирования, черный текст на белом фоне, термотрансферная печать, шир 12 мм</t>
  </si>
  <si>
    <t>4.14</t>
  </si>
  <si>
    <t>4.15</t>
  </si>
  <si>
    <t>4.16</t>
  </si>
  <si>
    <t>4.17</t>
  </si>
  <si>
    <t>Демонтаж светильников</t>
  </si>
  <si>
    <t>5.2</t>
  </si>
  <si>
    <t>Панель ППУ в комплекте с АВР, навесного исполнения с двумя вводами на 63А</t>
  </si>
  <si>
    <t>ППУ</t>
  </si>
  <si>
    <t>5.3</t>
  </si>
  <si>
    <t>Щит управления освещением</t>
  </si>
  <si>
    <t>ЩУО1</t>
  </si>
  <si>
    <t>5.4</t>
  </si>
  <si>
    <t>Кабель силовой  с медными жилами огнестойкий с пониженным содержанием галогенов</t>
  </si>
  <si>
    <t>ППГнг(А)-FRHF 5х25</t>
  </si>
  <si>
    <t>5.5</t>
  </si>
  <si>
    <t>поставка Подрядчика</t>
  </si>
  <si>
    <t>5.8</t>
  </si>
  <si>
    <t>Лоток 50х200 L=3000 перфорированный</t>
  </si>
  <si>
    <t>5.9</t>
  </si>
  <si>
    <t>Крышка L=3000 для лотков шириной 200мм</t>
  </si>
  <si>
    <t>5.10</t>
  </si>
  <si>
    <t>5.11</t>
  </si>
  <si>
    <t>Крышка L=3000 для лотков шириной 50мм</t>
  </si>
  <si>
    <t>5.12</t>
  </si>
  <si>
    <t>Консоль ML 2000мм легкая</t>
  </si>
  <si>
    <t>BBL3020</t>
  </si>
  <si>
    <t>5.13</t>
  </si>
  <si>
    <t>Профиль 21x41x1,5 L=3000 C-образный</t>
  </si>
  <si>
    <t>BPL2130</t>
  </si>
  <si>
    <t>5.14</t>
  </si>
  <si>
    <t>Коробка распаечная 80х80х40мм IP44 серая</t>
  </si>
  <si>
    <t>53700</t>
  </si>
  <si>
    <t>5.15</t>
  </si>
  <si>
    <t>Анкер М8 латунный разрезной</t>
  </si>
  <si>
    <t>СМ410831</t>
  </si>
  <si>
    <t>5.16</t>
  </si>
  <si>
    <t>Шпилька М8х2000</t>
  </si>
  <si>
    <t>СМ200802</t>
  </si>
  <si>
    <t>5.17</t>
  </si>
  <si>
    <t>Шайба М8</t>
  </si>
  <si>
    <t>СМ120800</t>
  </si>
  <si>
    <t>5.18</t>
  </si>
  <si>
    <t>Гайка М8</t>
  </si>
  <si>
    <t>СМ110800</t>
  </si>
  <si>
    <t>5.19</t>
  </si>
  <si>
    <t>С-образный профиль 41х21, L2000, толщ. 2,0 мм</t>
  </si>
  <si>
    <t>BPV2120</t>
  </si>
  <si>
    <t>5.20</t>
  </si>
  <si>
    <t>Коробка ответвительная с кабельными вводами, из термопласта, 4 полюса</t>
  </si>
  <si>
    <t>FSB1104</t>
  </si>
  <si>
    <t>5.21</t>
  </si>
  <si>
    <t>5.22</t>
  </si>
  <si>
    <t>6.1</t>
  </si>
  <si>
    <t>Щит распределительный навесного исполнения</t>
  </si>
  <si>
    <t>ЩО</t>
  </si>
  <si>
    <t>6.2</t>
  </si>
  <si>
    <t>Кабель силовой, не поддерживающий горение, безгалогенный</t>
  </si>
  <si>
    <t>ППГнг(А)-HF 5х6</t>
  </si>
  <si>
    <t>6.3</t>
  </si>
  <si>
    <t>ППГнг(А)-HF 3х2.5</t>
  </si>
  <si>
    <t>6.4</t>
  </si>
  <si>
    <t>ППГнг(А)-HF 3х1.5</t>
  </si>
  <si>
    <t>6.5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</si>
  <si>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</si>
  <si>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</si>
  <si>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6.9</t>
  </si>
  <si>
    <t xml:space="preserve">Светодиодный светильник VARTON ЖКХ круг 10 W IP65 185х70 мм антивандальный 4000 Kг  </t>
  </si>
  <si>
    <t>V1-U0-00005-21000-6501040</t>
  </si>
  <si>
    <t>6.10</t>
  </si>
  <si>
    <t>Светильник светодиодный 40 Вт, 4500 Лм, IP65</t>
  </si>
  <si>
    <t>6.11</t>
  </si>
  <si>
    <t>Светильник светодиодный 40 Вт, 4500 Лм, IP65 с БАП 1 ч</t>
  </si>
  <si>
    <t>6.12</t>
  </si>
  <si>
    <t>Выключатель однополюсный для открытой установки, одноклавишный, ~220В,10А, IP20</t>
  </si>
  <si>
    <t>6.13</t>
  </si>
  <si>
    <t>Выключатель однополюсный для открытой установки, одноклавишный, ~220В,10А, IP54</t>
  </si>
  <si>
    <t>6.14</t>
  </si>
  <si>
    <t>Переключатель проходной ОП Этюд 1-кл. для открытой установки IP20, 10А, 250В</t>
  </si>
  <si>
    <t>ВА10-004В</t>
  </si>
  <si>
    <t>6.15</t>
  </si>
  <si>
    <t>Переключатель Aling-conel одноклавишный перекрестный открытая установка серый IP44</t>
  </si>
  <si>
    <t>254,1А</t>
  </si>
  <si>
    <t>6.16</t>
  </si>
  <si>
    <t>Розетка силовая Viva 2 модуля белая</t>
  </si>
  <si>
    <t>45005</t>
  </si>
  <si>
    <t>6.17</t>
  </si>
  <si>
    <t>Коробка ответвительная с кабельными вводами IP55, 150х110х70</t>
  </si>
  <si>
    <t>54000</t>
  </si>
  <si>
    <t>6.18</t>
  </si>
  <si>
    <t>6.19</t>
  </si>
  <si>
    <t>Труба D=25 гибкая  гофрированная не распространяющая горение, с зондом</t>
  </si>
  <si>
    <t>6.20</t>
  </si>
  <si>
    <t>Коробка монтажная</t>
  </si>
  <si>
    <t>6.21</t>
  </si>
  <si>
    <t>6.22</t>
  </si>
  <si>
    <t>6.23</t>
  </si>
  <si>
    <t>6.24</t>
  </si>
  <si>
    <t>6.25</t>
  </si>
  <si>
    <t>СМ 410831</t>
  </si>
  <si>
    <t>6.26</t>
  </si>
  <si>
    <t>Болт М6х12 с шестигранной головкой DIN 933, оцинкованная сталь</t>
  </si>
  <si>
    <t>СМ020612</t>
  </si>
  <si>
    <t>6.27</t>
  </si>
  <si>
    <t>Шайба М6</t>
  </si>
  <si>
    <t>СМ120600</t>
  </si>
  <si>
    <t>6.28</t>
  </si>
  <si>
    <t>Гайка М6</t>
  </si>
  <si>
    <t>СМ110600</t>
  </si>
  <si>
    <t>6.29</t>
  </si>
  <si>
    <t>6.30</t>
  </si>
  <si>
    <t>6.31</t>
  </si>
  <si>
    <t>Короб 25x30 TA-EN</t>
  </si>
  <si>
    <t>TA-EN (00323)</t>
  </si>
  <si>
    <t>6.32</t>
  </si>
  <si>
    <t>6.33</t>
  </si>
  <si>
    <t>6.34</t>
  </si>
  <si>
    <t>130-23-ЭМ1. Силовое электрооборудование</t>
  </si>
  <si>
    <t>7.1</t>
  </si>
  <si>
    <t>Щит распределительный, навесного исполнения</t>
  </si>
  <si>
    <t>ШУВ АБК</t>
  </si>
  <si>
    <t>7.2</t>
  </si>
  <si>
    <t>ППГнг(А)-HF 5х16</t>
  </si>
  <si>
    <t>7.3</t>
  </si>
  <si>
    <t>ППГнг(А)-HF 5х2.5</t>
  </si>
  <si>
    <t>7.4</t>
  </si>
  <si>
    <t>ППГнг(А)-HF 3х6</t>
  </si>
  <si>
    <t>7.5</t>
  </si>
  <si>
    <t>7.6</t>
  </si>
  <si>
    <t>КПСЭнг(А)-FRHF 1х2х1.5</t>
  </si>
  <si>
    <t>7.7</t>
  </si>
  <si>
    <t>7.8</t>
  </si>
  <si>
    <t>Крышка L=3000 для лотков шириной 100мм</t>
  </si>
  <si>
    <t>7.9</t>
  </si>
  <si>
    <t>7.10</t>
  </si>
  <si>
    <t>7.11</t>
  </si>
  <si>
    <t>7.12</t>
  </si>
  <si>
    <t>7.13</t>
  </si>
  <si>
    <t>7.14</t>
  </si>
  <si>
    <t>Провод силовой желто-зеленый</t>
  </si>
  <si>
    <t>ПуГВнг(А)-LS 1х16</t>
  </si>
  <si>
    <t>7.15</t>
  </si>
  <si>
    <t xml:space="preserve">Наконечник медный 16 мм2 </t>
  </si>
  <si>
    <t>ТМ 16-8-6 ГОСТ 7386-80</t>
  </si>
  <si>
    <t>7.16</t>
  </si>
  <si>
    <t>Труба D=32 гибкая гофрированная не распространяющая горение, с зондом</t>
  </si>
  <si>
    <t>91932</t>
  </si>
  <si>
    <t>7.17</t>
  </si>
  <si>
    <t>Металлорукав в ПВХ-изоляции</t>
  </si>
  <si>
    <t>РЗ-ЦПнг-LS-32</t>
  </si>
  <si>
    <t>7.18</t>
  </si>
  <si>
    <t xml:space="preserve">Скоба металлическая </t>
  </si>
  <si>
    <t>СМД-П 38-40</t>
  </si>
  <si>
    <t>7.19</t>
  </si>
  <si>
    <t>Шина заземления ГЗШ 20 подключений</t>
  </si>
  <si>
    <t>ГЗШ 20 40х5</t>
  </si>
  <si>
    <t>7.20</t>
  </si>
  <si>
    <t>Коробка распределительная 70х70х40 мм IP55</t>
  </si>
  <si>
    <t>7.21</t>
  </si>
  <si>
    <t>7.22</t>
  </si>
  <si>
    <t>7.23</t>
  </si>
  <si>
    <t>8.2</t>
  </si>
  <si>
    <t>Демонтаж труб ВГП по колоннам</t>
  </si>
  <si>
    <t>8.3</t>
  </si>
  <si>
    <t>Демонтаж силовых кабелей от коммутационных боксов на шинопроводе до щитов</t>
  </si>
  <si>
    <t>8.4</t>
  </si>
  <si>
    <t>ЩР1….ЩР19</t>
  </si>
  <si>
    <t>8.6</t>
  </si>
  <si>
    <t>Щит управления компрессорами</t>
  </si>
  <si>
    <t>ЩУк1, ЩУк2</t>
  </si>
  <si>
    <t>8.7</t>
  </si>
  <si>
    <t>Щит силовой</t>
  </si>
  <si>
    <t>ЩС1 ЩС2</t>
  </si>
  <si>
    <t>8.8</t>
  </si>
  <si>
    <t>Щит управления воротами</t>
  </si>
  <si>
    <t>ЩУ1</t>
  </si>
  <si>
    <t>8.9</t>
  </si>
  <si>
    <t>ЩУ2</t>
  </si>
  <si>
    <t>8.10</t>
  </si>
  <si>
    <t>Шкаф питания вентиляции</t>
  </si>
  <si>
    <t>ШПВ</t>
  </si>
  <si>
    <t>8.12</t>
  </si>
  <si>
    <t>Щит питания компрессоров</t>
  </si>
  <si>
    <t>ЩУк2.1</t>
  </si>
  <si>
    <t>8.13</t>
  </si>
  <si>
    <t>Щит питания светильников 12 В</t>
  </si>
  <si>
    <t>ЩОС</t>
  </si>
  <si>
    <t>8.14</t>
  </si>
  <si>
    <t>Ящик с понижающими трансформаторами с розеткой</t>
  </si>
  <si>
    <t>ЯТП-0,25-2 У3 12В</t>
  </si>
  <si>
    <t>8.15</t>
  </si>
  <si>
    <t>Выключатель автоматический 3р, Iном=16 А, Icu=10 кА, хар. С</t>
  </si>
  <si>
    <t>ВА47-100-3С16-УХЛЗ (10кА)</t>
  </si>
  <si>
    <t>8.16</t>
  </si>
  <si>
    <t>Выключатель автоматический трехполюсный 50А, хар. C</t>
  </si>
  <si>
    <t>ВА47-100-3C50-УХЛ3 318143</t>
  </si>
  <si>
    <t>8.17</t>
  </si>
  <si>
    <t>Выключатель автоматический трехполюсный 200А, хар. C</t>
  </si>
  <si>
    <t>ВА57-35 200А РЭ2000А 108594</t>
  </si>
  <si>
    <t>8.18</t>
  </si>
  <si>
    <t>Выключатель автоматический OptiMat 200 А, 690 В, 25 кА</t>
  </si>
  <si>
    <t>D250L-TM200-УХЛ3 291420</t>
  </si>
  <si>
    <t>8.19</t>
  </si>
  <si>
    <t>Выключатель автоматический 320 А, 690 В, 40 кА</t>
  </si>
  <si>
    <t>ВА57-39-340010-320А-3200-690AC-УХЛ3 109881</t>
  </si>
  <si>
    <t>8.20</t>
  </si>
  <si>
    <t>ППГнг(A)-HF 1х120</t>
  </si>
  <si>
    <t>8.21</t>
  </si>
  <si>
    <t>ППГнг(А)-HF 5х70</t>
  </si>
  <si>
    <t>8.22</t>
  </si>
  <si>
    <t>ППГнг(A)-HF 1х50</t>
  </si>
  <si>
    <t>8.23</t>
  </si>
  <si>
    <t>ППГнг(A)-HF 1х35</t>
  </si>
  <si>
    <t>8.24</t>
  </si>
  <si>
    <t xml:space="preserve">ППГнг(А)-HF 5х16 </t>
  </si>
  <si>
    <t>8.25</t>
  </si>
  <si>
    <t xml:space="preserve">ППГнг(А)-HF 5х10 </t>
  </si>
  <si>
    <t>8.26</t>
  </si>
  <si>
    <t>8.27</t>
  </si>
  <si>
    <t>ППГнг(А)-HF 5х4</t>
  </si>
  <si>
    <t>8.28</t>
  </si>
  <si>
    <t>8.29</t>
  </si>
  <si>
    <t>8.30</t>
  </si>
  <si>
    <t>8.31</t>
  </si>
  <si>
    <t>8.32</t>
  </si>
  <si>
    <t>Провод силовой желто-зеленый 1х95</t>
  </si>
  <si>
    <t>ПуГВнг(А)-LS 1х95</t>
  </si>
  <si>
    <t>8.33</t>
  </si>
  <si>
    <t>Провод силовой желто-зеленый 1х25</t>
  </si>
  <si>
    <t>ПуГВнг(А)-LS 1х25</t>
  </si>
  <si>
    <t>8.34</t>
  </si>
  <si>
    <t>Провод силовой желто-зеленый 1х6</t>
  </si>
  <si>
    <t>ПуГВнг(А)-LS 1х6</t>
  </si>
  <si>
    <t>8.35</t>
  </si>
  <si>
    <t>Наконечник кабельный медный луженый</t>
  </si>
  <si>
    <t>ТМЛ 120-10-17</t>
  </si>
  <si>
    <t>8.36</t>
  </si>
  <si>
    <t>ТМЛ У 70-8</t>
  </si>
  <si>
    <t>8.37</t>
  </si>
  <si>
    <t>ТМЛ 35-10-10</t>
  </si>
  <si>
    <t>8.38</t>
  </si>
  <si>
    <t>Наконечник штифтовой плоский</t>
  </si>
  <si>
    <t>НШП-35 50311</t>
  </si>
  <si>
    <t>8.39</t>
  </si>
  <si>
    <t>ТМЛ 25-8-7</t>
  </si>
  <si>
    <t>8.40</t>
  </si>
  <si>
    <t>Светильник светодиодный 1000Лм 12в 10м переносной 12 В со штепсельной вилкой</t>
  </si>
  <si>
    <t>LED СРП-01-1000Лм 12 В 10м</t>
  </si>
  <si>
    <t>8.41</t>
  </si>
  <si>
    <t>Светильник для смотровой ямы</t>
  </si>
  <si>
    <t>LE-СПП-26-012-6279-65Д</t>
  </si>
  <si>
    <t>8.43</t>
  </si>
  <si>
    <t>8.44</t>
  </si>
  <si>
    <t>8.45</t>
  </si>
  <si>
    <t>8.46</t>
  </si>
  <si>
    <t>8.47</t>
  </si>
  <si>
    <t>8.48</t>
  </si>
  <si>
    <t>8.49</t>
  </si>
  <si>
    <t>8.50</t>
  </si>
  <si>
    <t>8.51</t>
  </si>
  <si>
    <t>Угол CD 90x100x50 вертикальный внешний</t>
  </si>
  <si>
    <t>36782К</t>
  </si>
  <si>
    <t>8.52</t>
  </si>
  <si>
    <t>Крышка S5 CD90 90x100 угла вертикального вешнего</t>
  </si>
  <si>
    <t>8.53</t>
  </si>
  <si>
    <t>Лоток неперфорированный 300х100х3000</t>
  </si>
  <si>
    <t>8.54</t>
  </si>
  <si>
    <t>Крышка на лоток 300 мм L=3000мм с заземлением</t>
  </si>
  <si>
    <t>8.55</t>
  </si>
  <si>
    <t>8.56</t>
  </si>
  <si>
    <t>8.57</t>
  </si>
  <si>
    <t>8.58</t>
  </si>
  <si>
    <t>Клемма заземления</t>
  </si>
  <si>
    <t>FC37302</t>
  </si>
  <si>
    <t>8.59</t>
  </si>
  <si>
    <t>Саморез HW5-R 5,5x32 с пресс-шайбой</t>
  </si>
  <si>
    <t>8.60</t>
  </si>
  <si>
    <t>8.61</t>
  </si>
  <si>
    <t>8.62</t>
  </si>
  <si>
    <t>Труба D=20 гибкая гофрированная не распространяющая горение</t>
  </si>
  <si>
    <t>8.63</t>
  </si>
  <si>
    <t>8.64</t>
  </si>
  <si>
    <t>Труба гофрированная ПВХ с протяжкой Д32</t>
  </si>
  <si>
    <t>8.65</t>
  </si>
  <si>
    <t>Труба гофрированная ПВХ с протяжкой, тяжелая Д32</t>
  </si>
  <si>
    <t>8.66</t>
  </si>
  <si>
    <t>Металлорукав из оцинкованной стали с протяжкой, d внеш =32мм</t>
  </si>
  <si>
    <t>РЗ-ЦХ 32 с протяжкой</t>
  </si>
  <si>
    <t>8.67</t>
  </si>
  <si>
    <t>Муфта вводная для металлорукава</t>
  </si>
  <si>
    <t>ВМ-32</t>
  </si>
  <si>
    <t>8.68</t>
  </si>
  <si>
    <t>Скоба металлическая двухлапковая, d 38-40 мм</t>
  </si>
  <si>
    <t>8.69</t>
  </si>
  <si>
    <t>Лента сигнальная ЛСЭ-150 "Осторожно кабель"</t>
  </si>
  <si>
    <t>ЛСЭ-150</t>
  </si>
  <si>
    <t>8.70</t>
  </si>
  <si>
    <t>ПуГВ нг(А)LS 1х16</t>
  </si>
  <si>
    <t>8.71</t>
  </si>
  <si>
    <t xml:space="preserve">Наконечник медный 25 мм2 </t>
  </si>
  <si>
    <t>ТМЛ 25-8-8 ГОСТ 7386-80</t>
  </si>
  <si>
    <t>8.72</t>
  </si>
  <si>
    <t xml:space="preserve">Пена двухкомпонентная огнезащитная </t>
  </si>
  <si>
    <t>DN1201</t>
  </si>
  <si>
    <t>8.73</t>
  </si>
  <si>
    <t>Труба гофрированная ПА безгалогенная (HF) стойкая к ультрафиолету черная с/з d 50мм</t>
  </si>
  <si>
    <t>PR02.0206</t>
  </si>
  <si>
    <t>8.74</t>
  </si>
  <si>
    <t>Хомут трубный 1 1/2" М8</t>
  </si>
  <si>
    <t>8.75</t>
  </si>
  <si>
    <t>Крепление универсальное для сэндвич-панелей КРСП</t>
  </si>
  <si>
    <t>221602</t>
  </si>
  <si>
    <t>8.76</t>
  </si>
  <si>
    <t>8.77</t>
  </si>
  <si>
    <t>Устройство песчаной подушки</t>
  </si>
  <si>
    <t>8.78</t>
  </si>
  <si>
    <t>Лак битумный</t>
  </si>
  <si>
    <t>БТ-577</t>
  </si>
  <si>
    <t>кг</t>
  </si>
  <si>
    <t>8.80</t>
  </si>
  <si>
    <t>Шина N ноль на 15 присоединений медь 480А 500В</t>
  </si>
  <si>
    <t>8.81</t>
  </si>
  <si>
    <t>Держатель шины заземления</t>
  </si>
  <si>
    <t>Код: 70021</t>
  </si>
  <si>
    <t>8.82</t>
  </si>
  <si>
    <t>Стержень заземления омедненный 16 мм х 1.5 метра</t>
  </si>
  <si>
    <t>Код: 16151</t>
  </si>
  <si>
    <t>8.83</t>
  </si>
  <si>
    <t xml:space="preserve">Муфта соединительная для стержня 16 мм, латунь </t>
  </si>
  <si>
    <t>Код: 16001</t>
  </si>
  <si>
    <t>8.84</t>
  </si>
  <si>
    <t>Наконечник заземления для стержня 16 мм, сталь оцинк</t>
  </si>
  <si>
    <t>Код: 16002</t>
  </si>
  <si>
    <t>8.85</t>
  </si>
  <si>
    <t>Зажим стержень - полоса/пруток крестообразный, нержавеющая сталь</t>
  </si>
  <si>
    <t>Код: 13046-3</t>
  </si>
  <si>
    <t>8.86</t>
  </si>
  <si>
    <t>Смазка графитная 100 гр</t>
  </si>
  <si>
    <t>Код: 11100</t>
  </si>
  <si>
    <t>8.87</t>
  </si>
  <si>
    <t>Лента антикоррозионная</t>
  </si>
  <si>
    <t>Код: NA1001</t>
  </si>
  <si>
    <t>8.88</t>
  </si>
  <si>
    <t>Головка удароприемная для стержня 16 мм, сталь</t>
  </si>
  <si>
    <t>Код: 16023</t>
  </si>
  <si>
    <t>8.89</t>
  </si>
  <si>
    <t>Труба  водогазопроводная оцинкованная d наруж=80мм</t>
  </si>
  <si>
    <t>ВГП d80x3 ОЦ   ГОСТ 3262-75</t>
  </si>
  <si>
    <t>8.90</t>
  </si>
  <si>
    <t>Труба  водогазопроводная оцинкованная d наруж=50мм</t>
  </si>
  <si>
    <t>ВГП d50x3 ОЦ   ГОСТ 3262-75</t>
  </si>
  <si>
    <t>8.91</t>
  </si>
  <si>
    <t>Разработка грунта вручную</t>
  </si>
  <si>
    <t>8.92</t>
  </si>
  <si>
    <t>8.93</t>
  </si>
  <si>
    <t>Обратная засыпка вручную</t>
  </si>
  <si>
    <t>8.94</t>
  </si>
  <si>
    <t>Вывоз лишнего грунта</t>
  </si>
  <si>
    <t>8.95</t>
  </si>
  <si>
    <t>8.96</t>
  </si>
  <si>
    <t>8.97</t>
  </si>
  <si>
    <t>Подключение оборудования (компрессоры 2 шт., ворота 4 шт., ФВУ 12 шт.)</t>
  </si>
  <si>
    <t>130-23-ЭМ3. Силовое электрооборудование</t>
  </si>
  <si>
    <t>9.1</t>
  </si>
  <si>
    <t>ШПВ АБК</t>
  </si>
  <si>
    <t>9.2</t>
  </si>
  <si>
    <t>Кабель силовой , не поддерживающий горение, безгалогенный</t>
  </si>
  <si>
    <t>ППГнг(А)-HF 5х25</t>
  </si>
  <si>
    <t>9.3</t>
  </si>
  <si>
    <t>9.4</t>
  </si>
  <si>
    <t xml:space="preserve">ППГнг(А)-HF 3х6 </t>
  </si>
  <si>
    <t>9.5</t>
  </si>
  <si>
    <t xml:space="preserve">ППГнг(А)-HF 3х2.5 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</si>
  <si>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</si>
  <si>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</si>
  <si>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</si>
  <si>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</si>
  <si>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</si>
  <si>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</si>
  <si>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</si>
  <si>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</si>
  <si>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</si>
  <si>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</si>
  <si>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</si>
  <si>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</si>
  <si>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Металлорукав герметичный в ПВХ изоляции</t>
  </si>
  <si>
    <t>РЗ-ЦП нг-LS-32</t>
  </si>
  <si>
    <t>9.18</t>
  </si>
  <si>
    <t>9.19</t>
  </si>
  <si>
    <t>70х70х40  IP55</t>
  </si>
  <si>
    <t>9.20</t>
  </si>
  <si>
    <t>Труба  водогазопроводная оцинкованная,  d наруж = 50мм</t>
  </si>
  <si>
    <t>ВГП d50x3 ОЦ ГОСТ 3262-75</t>
  </si>
  <si>
    <t>9.21</t>
  </si>
  <si>
    <t>9.22</t>
  </si>
  <si>
    <t>10.2</t>
  </si>
  <si>
    <t>10.3</t>
  </si>
  <si>
    <t>Светильник светодиодный промышленный FL-Pro 60° 50 Вт 5000К Вартон</t>
  </si>
  <si>
    <t>10.5</t>
  </si>
  <si>
    <t>Коробка распределительная  влагозащищенная IP 65 80x51 Т25</t>
  </si>
  <si>
    <t>10.6</t>
  </si>
  <si>
    <t>10.7</t>
  </si>
  <si>
    <t>Зажим безвинтовой 3х(0,5-2,5) кв.мм прозрачный</t>
  </si>
  <si>
    <t>VSE-203</t>
  </si>
  <si>
    <t>10.8</t>
  </si>
  <si>
    <t>Стандартный анкер со шпилькой М8</t>
  </si>
  <si>
    <t>CM440850</t>
  </si>
  <si>
    <t>10.9</t>
  </si>
  <si>
    <t>Анкер клиновой</t>
  </si>
  <si>
    <t>ERA-M12/10x100</t>
  </si>
  <si>
    <t>10.10</t>
  </si>
  <si>
    <t>Дюбель-гвоздь</t>
  </si>
  <si>
    <t>LYT 6/40 UK KP</t>
  </si>
  <si>
    <t>10.12</t>
  </si>
  <si>
    <t>ИТОГО стоимость с НДС 20%</t>
  </si>
  <si>
    <t>в том числе НДС 20%</t>
  </si>
  <si>
    <t>ООО «ШЕЛЛРОКК»</t>
  </si>
  <si>
    <t>ООО «Центрис»</t>
  </si>
  <si>
    <t>______________/ Е.А. Бусел /</t>
  </si>
  <si>
    <t>______________/ С.А. Ажнов /</t>
  </si>
  <si>
    <t>кс3№1</t>
  </si>
  <si>
    <t>кс3№2</t>
  </si>
  <si>
    <t>кс3№3</t>
  </si>
  <si>
    <t>Итого c НДС 20%</t>
  </si>
  <si>
    <t>\</t>
  </si>
  <si>
    <t>с НДС</t>
  </si>
  <si>
    <t>без НДС</t>
  </si>
  <si>
    <t>Итого, без НДС</t>
  </si>
  <si>
    <t>Итого, с НДС</t>
  </si>
  <si>
    <r>
      <t>Зачет аванса</t>
    </r>
    <r>
      <rPr>
        <sz val="9"/>
        <color rgb="FFFF0000"/>
        <rFont val="Arial Narrow"/>
        <family val="2"/>
        <charset val="204"/>
      </rPr>
      <t xml:space="preserve"> (74,22%) </t>
    </r>
    <r>
      <rPr>
        <sz val="9"/>
        <rFont val="Arial Narrow"/>
        <family val="2"/>
        <charset val="204"/>
      </rPr>
      <t>c учетом НДС 20%</t>
    </r>
  </si>
  <si>
    <r>
      <t xml:space="preserve">Зачет аванса </t>
    </r>
    <r>
      <rPr>
        <sz val="9"/>
        <color rgb="FFFF0000"/>
        <rFont val="Arial Narrow"/>
        <family val="2"/>
        <charset val="204"/>
      </rPr>
      <t>(74,22%)</t>
    </r>
    <r>
      <rPr>
        <sz val="9"/>
        <rFont val="Arial Narrow"/>
        <family val="2"/>
        <charset val="204"/>
      </rPr>
      <t xml:space="preserve"> c учетом НДС 20%</t>
    </r>
  </si>
  <si>
    <t>кс3№4</t>
  </si>
  <si>
    <t>20.06.2024</t>
  </si>
  <si>
    <t>по Акту № 4 от 20.06.2024 г.</t>
  </si>
  <si>
    <t>кс3№5</t>
  </si>
  <si>
    <t>по Акту № 5 от 20.06.2024 г.</t>
  </si>
  <si>
    <t>№ 4</t>
  </si>
  <si>
    <t>№ 5</t>
  </si>
  <si>
    <t>25.06.2024</t>
  </si>
  <si>
    <t>кс-3№4</t>
  </si>
  <si>
    <t>кс-3№5</t>
  </si>
  <si>
    <t>20.08.2024</t>
  </si>
  <si>
    <t>Установка пластиковых дверей</t>
  </si>
  <si>
    <t>Демонтаж перегородок ГКЛВ перед кладкой газоблока</t>
  </si>
  <si>
    <t>1.14.43</t>
  </si>
  <si>
    <t>1.14.22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</si>
</sst>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(* #,##0.00_);_(* \(#,##0.00\);_(* &quot;-&quot;??_);_(@_)"/>
    <numFmt numFmtId="168" formatCode="#,##0.00;[Red]#,##0.00"/>
    <numFmt numFmtId="169" formatCode="* #,##0.00;* \-#,##0.00;* &quot;-&quot;??;@"/>
    <numFmt numFmtId="170" formatCode="_-* #,##0.00_р_._-;\-* #,##0.00_р_._-;_-* \-??_р_._-;_-@_-"/>
    <numFmt numFmtId="171" formatCode="#,##0.00;[Red]\-\ #,##0.00"/>
    <numFmt numFmtId="172" formatCode="#,##0.0"/>
  </numFmts>
  <fonts count="71">
    <font>
      <sz val="10"/>
      <name val="Arial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Pragmatica"/>
    </font>
    <font>
      <sz val="10"/>
      <name val="Helv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indexed="9"/>
      <name val="Arial Narrow"/>
      <family val="2"/>
      <charset val="204"/>
    </font>
    <font>
      <u/>
      <sz val="1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name val="Arial Narrow"/>
      <family val="2"/>
      <charset val="204"/>
    </font>
    <font>
      <sz val="10"/>
      <name val="Arial"/>
      <family val="2"/>
      <charset val="204"/>
    </font>
    <font>
      <sz val="6"/>
      <name val="Arial Narrow"/>
      <family val="2"/>
      <charset val="204"/>
    </font>
    <font>
      <sz val="9"/>
      <color theme="0" tint="-0.249977111117893"/>
      <name val="Arial Narrow"/>
      <family val="2"/>
      <charset val="204"/>
    </font>
    <font>
      <sz val="8"/>
      <color theme="0" tint="-0.249977111117893"/>
      <name val="Arial Narrow"/>
      <family val="2"/>
      <charset val="204"/>
    </font>
    <font>
      <sz val="10"/>
      <color theme="0" tint="-0.249977111117893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8"/>
      <name val="Arial"/>
      <family val="2"/>
      <charset val="204"/>
    </font>
    <font>
      <sz val="10"/>
      <color rgb="FFFF000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9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9"/>
      <color rgb="FFFF0000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u/>
      <sz val="9"/>
      <color rgb="FFFF0000"/>
      <name val="Arial Narrow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Arial Narrow"/>
      <family val="2"/>
      <charset val="204"/>
    </font>
    <font>
      <sz val="8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D9D9"/>
      </patternFill>
    </fill>
    <fill>
      <patternFill patternType="solid">
        <fgColor theme="0"/>
        <bgColor rgb="FFD9D9D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2">
    <xf numFmtId="0" fontId="0" fillId="0" borderId="0"/>
    <xf numFmtId="0" fontId="11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27" fillId="3" borderId="0" applyNumberFormat="0" applyBorder="0" applyAlignment="0" applyProtection="0"/>
    <xf numFmtId="0" fontId="19" fillId="20" borderId="1" applyNumberFormat="0" applyAlignment="0" applyProtection="0"/>
    <xf numFmtId="0" fontId="24" fillId="21" borderId="2" applyNumberFormat="0" applyAlignment="0" applyProtection="0"/>
    <xf numFmtId="0" fontId="28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7" fillId="7" borderId="1" applyNumberFormat="0" applyAlignment="0" applyProtection="0"/>
    <xf numFmtId="0" fontId="29" fillId="0" borderId="6" applyNumberFormat="0" applyFill="0" applyAlignment="0" applyProtection="0"/>
    <xf numFmtId="0" fontId="26" fillId="22" borderId="0" applyNumberFormat="0" applyBorder="0" applyAlignment="0" applyProtection="0"/>
    <xf numFmtId="0" fontId="12" fillId="0" borderId="0"/>
    <xf numFmtId="0" fontId="12" fillId="23" borderId="7" applyNumberFormat="0" applyFont="0" applyAlignment="0" applyProtection="0"/>
    <xf numFmtId="0" fontId="18" fillId="20" borderId="8" applyNumberFormat="0" applyAlignment="0" applyProtection="0"/>
    <xf numFmtId="0" fontId="25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2" fillId="0" borderId="0"/>
    <xf numFmtId="0" fontId="12" fillId="0" borderId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32" fillId="0" borderId="0"/>
    <xf numFmtId="0" fontId="10" fillId="0" borderId="0"/>
    <xf numFmtId="0" fontId="8" fillId="0" borderId="0"/>
    <xf numFmtId="0" fontId="19" fillId="20" borderId="10" applyNumberFormat="0" applyAlignment="0" applyProtection="0"/>
    <xf numFmtId="0" fontId="17" fillId="7" borderId="10" applyNumberFormat="0" applyAlignment="0" applyProtection="0"/>
    <xf numFmtId="0" fontId="10" fillId="0" borderId="0"/>
    <xf numFmtId="0" fontId="10" fillId="23" borderId="11" applyNumberFormat="0" applyFont="0" applyAlignment="0" applyProtection="0"/>
    <xf numFmtId="0" fontId="18" fillId="20" borderId="12" applyNumberFormat="0" applyAlignment="0" applyProtection="0"/>
    <xf numFmtId="0" fontId="23" fillId="0" borderId="13" applyNumberFormat="0" applyFill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33" fillId="0" borderId="0"/>
    <xf numFmtId="0" fontId="34" fillId="0" borderId="0"/>
    <xf numFmtId="0" fontId="10" fillId="0" borderId="0"/>
    <xf numFmtId="0" fontId="10" fillId="0" borderId="0"/>
    <xf numFmtId="0" fontId="6" fillId="0" borderId="0"/>
    <xf numFmtId="169" fontId="35" fillId="0" borderId="0" applyFont="0" applyFill="0" applyBorder="0" applyAlignment="0" applyProtection="0"/>
    <xf numFmtId="0" fontId="36" fillId="0" borderId="0"/>
    <xf numFmtId="0" fontId="37" fillId="0" borderId="0"/>
    <xf numFmtId="165" fontId="33" fillId="0" borderId="0" applyFont="0" applyFill="0" applyBorder="0" applyAlignment="0" applyProtection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164" fontId="51" fillId="0" borderId="0" applyFont="0" applyFill="0" applyBorder="0" applyAlignment="0" applyProtection="0"/>
    <xf numFmtId="0" fontId="11" fillId="0" borderId="0"/>
    <xf numFmtId="0" fontId="59" fillId="0" borderId="0"/>
    <xf numFmtId="0" fontId="11" fillId="0" borderId="0"/>
    <xf numFmtId="164" fontId="10" fillId="0" borderId="0" applyFont="0" applyFill="0" applyBorder="0" applyAlignment="0" applyProtection="0"/>
    <xf numFmtId="0" fontId="2" fillId="0" borderId="0"/>
    <xf numFmtId="0" fontId="10" fillId="0" borderId="0"/>
  </cellStyleXfs>
  <cellXfs count="550">
    <xf numFmtId="0" fontId="0" fillId="0" borderId="0" xfId="0"/>
    <xf numFmtId="0" fontId="38" fillId="0" borderId="0" xfId="54" applyFont="1"/>
    <xf numFmtId="0" fontId="38" fillId="0" borderId="0" xfId="54" applyFont="1" applyAlignment="1">
      <alignment wrapText="1"/>
    </xf>
    <xf numFmtId="0" fontId="38" fillId="0" borderId="0" xfId="54" applyFont="1" applyAlignment="1">
      <alignment horizontal="center"/>
    </xf>
    <xf numFmtId="0" fontId="38" fillId="0" borderId="0" xfId="54" applyFont="1" applyAlignment="1">
      <alignment horizontal="right"/>
    </xf>
    <xf numFmtId="0" fontId="38" fillId="0" borderId="0" xfId="54" applyFont="1" applyAlignment="1">
      <alignment horizontal="center" vertical="center"/>
    </xf>
    <xf numFmtId="0" fontId="38" fillId="0" borderId="0" xfId="70" applyFont="1" applyAlignment="1">
      <alignment horizontal="left" vertical="top" wrapText="1"/>
    </xf>
    <xf numFmtId="0" fontId="38" fillId="0" borderId="0" xfId="70" applyFont="1" applyAlignment="1">
      <alignment horizontal="center" vertical="top" wrapText="1"/>
    </xf>
    <xf numFmtId="0" fontId="38" fillId="0" borderId="0" xfId="70" applyFont="1"/>
    <xf numFmtId="0" fontId="38" fillId="0" borderId="14" xfId="70" applyFont="1" applyBorder="1" applyAlignment="1">
      <alignment horizontal="center"/>
    </xf>
    <xf numFmtId="0" fontId="38" fillId="0" borderId="0" xfId="70" applyFont="1" applyAlignment="1">
      <alignment horizontal="center" vertical="center"/>
    </xf>
    <xf numFmtId="0" fontId="38" fillId="0" borderId="0" xfId="70" applyFont="1" applyAlignment="1">
      <alignment horizontal="right"/>
    </xf>
    <xf numFmtId="0" fontId="39" fillId="0" borderId="0" xfId="70" applyFont="1" applyAlignment="1">
      <alignment horizontal="right" vertical="top"/>
    </xf>
    <xf numFmtId="0" fontId="39" fillId="0" borderId="14" xfId="70" applyFont="1" applyBorder="1" applyAlignment="1">
      <alignment horizontal="right" vertical="top"/>
    </xf>
    <xf numFmtId="0" fontId="38" fillId="0" borderId="0" xfId="71" applyFont="1" applyAlignment="1">
      <alignment horizontal="left"/>
    </xf>
    <xf numFmtId="0" fontId="40" fillId="0" borderId="0" xfId="70" applyFont="1" applyAlignment="1">
      <alignment vertical="top" wrapText="1"/>
    </xf>
    <xf numFmtId="0" fontId="40" fillId="0" borderId="0" xfId="70" applyFont="1" applyAlignment="1">
      <alignment horizontal="center" vertical="top" wrapText="1"/>
    </xf>
    <xf numFmtId="0" fontId="38" fillId="0" borderId="0" xfId="70" applyFont="1" applyAlignment="1">
      <alignment horizontal="right" vertical="top"/>
    </xf>
    <xf numFmtId="0" fontId="38" fillId="0" borderId="14" xfId="70" applyFont="1" applyBorder="1" applyAlignment="1">
      <alignment horizontal="center" vertical="top"/>
    </xf>
    <xf numFmtId="0" fontId="38" fillId="0" borderId="0" xfId="70" applyFont="1" applyAlignment="1">
      <alignment horizontal="left"/>
    </xf>
    <xf numFmtId="49" fontId="38" fillId="0" borderId="14" xfId="70" applyNumberFormat="1" applyFont="1" applyBorder="1" applyAlignment="1">
      <alignment horizontal="center" vertical="top"/>
    </xf>
    <xf numFmtId="0" fontId="38" fillId="0" borderId="0" xfId="54" applyFont="1" applyAlignment="1">
      <alignment horizontal="center" wrapText="1"/>
    </xf>
    <xf numFmtId="0" fontId="39" fillId="0" borderId="15" xfId="70" applyFont="1" applyBorder="1" applyAlignment="1">
      <alignment horizontal="right" vertical="top"/>
    </xf>
    <xf numFmtId="0" fontId="38" fillId="0" borderId="0" xfId="71" applyFont="1" applyAlignment="1">
      <alignment horizontal="right"/>
    </xf>
    <xf numFmtId="0" fontId="38" fillId="0" borderId="14" xfId="70" applyFont="1" applyBorder="1"/>
    <xf numFmtId="0" fontId="38" fillId="0" borderId="0" xfId="71" applyFont="1"/>
    <xf numFmtId="0" fontId="38" fillId="0" borderId="0" xfId="70" applyFont="1" applyAlignment="1">
      <alignment horizontal="right" vertical="center"/>
    </xf>
    <xf numFmtId="0" fontId="38" fillId="0" borderId="30" xfId="71" applyFont="1" applyBorder="1" applyAlignment="1">
      <alignment horizontal="right" vertical="center"/>
    </xf>
    <xf numFmtId="49" fontId="43" fillId="0" borderId="14" xfId="72" applyNumberFormat="1" applyFont="1" applyBorder="1" applyAlignment="1">
      <alignment horizontal="center" vertical="center" wrapText="1"/>
    </xf>
    <xf numFmtId="0" fontId="38" fillId="0" borderId="0" xfId="70" applyFont="1" applyAlignment="1">
      <alignment vertical="top" wrapText="1"/>
    </xf>
    <xf numFmtId="0" fontId="38" fillId="0" borderId="14" xfId="71" applyFont="1" applyBorder="1" applyAlignment="1">
      <alignment horizontal="right" vertical="center"/>
    </xf>
    <xf numFmtId="14" fontId="43" fillId="0" borderId="14" xfId="72" applyNumberFormat="1" applyFont="1" applyBorder="1" applyAlignment="1">
      <alignment horizontal="center" vertical="center" wrapText="1"/>
    </xf>
    <xf numFmtId="49" fontId="43" fillId="0" borderId="32" xfId="72" applyNumberFormat="1" applyFont="1" applyBorder="1" applyAlignment="1">
      <alignment horizontal="center" vertical="center" wrapText="1"/>
    </xf>
    <xf numFmtId="0" fontId="38" fillId="0" borderId="32" xfId="71" applyFont="1" applyBorder="1" applyAlignment="1">
      <alignment horizontal="right" vertical="center"/>
    </xf>
    <xf numFmtId="14" fontId="43" fillId="0" borderId="32" xfId="72" applyNumberFormat="1" applyFont="1" applyBorder="1" applyAlignment="1">
      <alignment horizontal="center" vertical="center" wrapText="1"/>
    </xf>
    <xf numFmtId="0" fontId="38" fillId="0" borderId="0" xfId="71" applyFont="1" applyAlignment="1">
      <alignment horizontal="right" vertical="center"/>
    </xf>
    <xf numFmtId="14" fontId="38" fillId="0" borderId="0" xfId="72" applyNumberFormat="1" applyFont="1" applyAlignment="1">
      <alignment horizontal="center" vertical="center" wrapText="1"/>
    </xf>
    <xf numFmtId="0" fontId="39" fillId="0" borderId="0" xfId="71" applyFont="1" applyAlignment="1">
      <alignment horizontal="center" wrapText="1"/>
    </xf>
    <xf numFmtId="0" fontId="39" fillId="0" borderId="0" xfId="71" applyFont="1" applyAlignment="1">
      <alignment horizontal="center"/>
    </xf>
    <xf numFmtId="0" fontId="38" fillId="0" borderId="17" xfId="70" applyFont="1" applyBorder="1" applyAlignment="1">
      <alignment horizontal="center" vertical="center" wrapText="1"/>
    </xf>
    <xf numFmtId="0" fontId="38" fillId="0" borderId="31" xfId="71" applyFont="1" applyBorder="1" applyAlignment="1">
      <alignment horizontal="center" vertical="center"/>
    </xf>
    <xf numFmtId="0" fontId="38" fillId="0" borderId="20" xfId="70" applyFont="1" applyBorder="1" applyAlignment="1">
      <alignment horizontal="center" vertical="center" wrapText="1"/>
    </xf>
    <xf numFmtId="0" fontId="38" fillId="0" borderId="14" xfId="71" applyFont="1" applyBorder="1" applyAlignment="1">
      <alignment horizontal="center" vertical="center"/>
    </xf>
    <xf numFmtId="0" fontId="38" fillId="0" borderId="0" xfId="70" applyFont="1" applyAlignment="1">
      <alignment wrapText="1"/>
    </xf>
    <xf numFmtId="0" fontId="38" fillId="0" borderId="0" xfId="70" applyFont="1" applyAlignment="1">
      <alignment horizontal="center"/>
    </xf>
    <xf numFmtId="49" fontId="38" fillId="0" borderId="20" xfId="71" applyNumberFormat="1" applyFont="1" applyBorder="1" applyAlignment="1">
      <alignment horizontal="center" vertical="center"/>
    </xf>
    <xf numFmtId="49" fontId="38" fillId="0" borderId="14" xfId="71" applyNumberFormat="1" applyFont="1" applyBorder="1" applyAlignment="1">
      <alignment horizontal="center" vertical="center"/>
    </xf>
    <xf numFmtId="14" fontId="56" fillId="0" borderId="0" xfId="7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0" xfId="0" applyFont="1"/>
    <xf numFmtId="0" fontId="48" fillId="0" borderId="0" xfId="0" applyFont="1"/>
    <xf numFmtId="168" fontId="47" fillId="0" borderId="21" xfId="54" applyNumberFormat="1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6" fillId="0" borderId="0" xfId="0" applyFont="1"/>
    <xf numFmtId="0" fontId="4" fillId="0" borderId="32" xfId="0" applyFont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center" vertical="center" wrapText="1"/>
    </xf>
    <xf numFmtId="4" fontId="45" fillId="0" borderId="32" xfId="0" applyNumberFormat="1" applyFont="1" applyBorder="1" applyAlignment="1">
      <alignment horizontal="right" vertical="center" wrapText="1"/>
    </xf>
    <xf numFmtId="4" fontId="39" fillId="0" borderId="32" xfId="0" applyNumberFormat="1" applyFont="1" applyBorder="1" applyAlignment="1">
      <alignment horizontal="right" vertical="center" wrapText="1"/>
    </xf>
    <xf numFmtId="49" fontId="4" fillId="0" borderId="32" xfId="0" applyNumberFormat="1" applyFont="1" applyBorder="1" applyAlignment="1">
      <alignment horizontal="center" vertical="center"/>
    </xf>
    <xf numFmtId="0" fontId="45" fillId="0" borderId="32" xfId="0" applyFont="1" applyBorder="1" applyAlignment="1">
      <alignment vertical="center" wrapText="1"/>
    </xf>
    <xf numFmtId="0" fontId="38" fillId="0" borderId="32" xfId="96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vertical="center" wrapText="1"/>
    </xf>
    <xf numFmtId="4" fontId="38" fillId="0" borderId="32" xfId="96" applyNumberFormat="1" applyFont="1" applyBorder="1" applyAlignment="1">
      <alignment horizontal="right" vertical="center" wrapText="1"/>
    </xf>
    <xf numFmtId="4" fontId="38" fillId="0" borderId="0" xfId="54" applyNumberFormat="1" applyFont="1" applyAlignment="1">
      <alignment horizontal="center" vertical="center"/>
    </xf>
    <xf numFmtId="49" fontId="38" fillId="0" borderId="32" xfId="96" applyNumberFormat="1" applyFont="1" applyBorder="1" applyAlignment="1">
      <alignment horizontal="center" vertical="center" wrapText="1"/>
    </xf>
    <xf numFmtId="4" fontId="38" fillId="0" borderId="32" xfId="96" applyNumberFormat="1" applyFont="1" applyBorder="1" applyAlignment="1">
      <alignment horizontal="center" vertical="center" wrapText="1"/>
    </xf>
    <xf numFmtId="3" fontId="38" fillId="0" borderId="32" xfId="96" applyNumberFormat="1" applyFont="1" applyBorder="1" applyAlignment="1">
      <alignment horizontal="center" vertical="center" wrapText="1"/>
    </xf>
    <xf numFmtId="49" fontId="5" fillId="0" borderId="32" xfId="62" applyNumberFormat="1" applyFont="1" applyBorder="1" applyAlignment="1">
      <alignment horizontal="center" vertical="center" wrapText="1"/>
    </xf>
    <xf numFmtId="0" fontId="45" fillId="0" borderId="32" xfId="62" applyFont="1" applyBorder="1" applyAlignment="1">
      <alignment horizontal="center" vertical="center" wrapText="1"/>
    </xf>
    <xf numFmtId="0" fontId="38" fillId="0" borderId="32" xfId="0" applyFont="1" applyBorder="1" applyAlignment="1">
      <alignment vertical="center" wrapText="1"/>
    </xf>
    <xf numFmtId="170" fontId="38" fillId="0" borderId="32" xfId="95" applyNumberFormat="1" applyFont="1" applyFill="1" applyBorder="1" applyAlignment="1" applyProtection="1">
      <alignment horizontal="center" vertical="center" wrapText="1"/>
    </xf>
    <xf numFmtId="4" fontId="38" fillId="0" borderId="32" xfId="95" applyNumberFormat="1" applyFont="1" applyFill="1" applyBorder="1" applyAlignment="1" applyProtection="1">
      <alignment horizontal="center" vertical="center" wrapText="1"/>
    </xf>
    <xf numFmtId="4" fontId="38" fillId="0" borderId="32" xfId="95" applyNumberFormat="1" applyFont="1" applyFill="1" applyBorder="1" applyAlignment="1" applyProtection="1">
      <alignment horizontal="center" vertical="center"/>
    </xf>
    <xf numFmtId="4" fontId="38" fillId="0" borderId="32" xfId="95" applyNumberFormat="1" applyFont="1" applyFill="1" applyBorder="1" applyAlignment="1" applyProtection="1">
      <alignment horizontal="right" vertical="center"/>
    </xf>
    <xf numFmtId="4" fontId="38" fillId="0" borderId="32" xfId="95" applyNumberFormat="1" applyFont="1" applyFill="1" applyBorder="1" applyAlignment="1" applyProtection="1">
      <alignment horizontal="right" vertical="center" wrapText="1" shrinkToFit="1"/>
    </xf>
    <xf numFmtId="0" fontId="38" fillId="0" borderId="0" xfId="73" applyFont="1" applyAlignment="1">
      <alignment horizontal="left" vertical="center"/>
    </xf>
    <xf numFmtId="0" fontId="38" fillId="0" borderId="0" xfId="73" applyFont="1" applyAlignment="1">
      <alignment horizontal="left" vertical="center" wrapText="1"/>
    </xf>
    <xf numFmtId="0" fontId="38" fillId="0" borderId="0" xfId="73" applyFont="1" applyAlignment="1">
      <alignment horizontal="center" vertical="center"/>
    </xf>
    <xf numFmtId="0" fontId="39" fillId="0" borderId="0" xfId="73" applyFont="1" applyAlignment="1">
      <alignment horizontal="left" vertical="center"/>
    </xf>
    <xf numFmtId="0" fontId="41" fillId="0" borderId="0" xfId="73" applyFont="1" applyAlignment="1">
      <alignment horizontal="center" vertical="center" wrapText="1"/>
    </xf>
    <xf numFmtId="0" fontId="41" fillId="0" borderId="0" xfId="73" applyFont="1" applyAlignment="1">
      <alignment horizontal="center" vertical="center"/>
    </xf>
    <xf numFmtId="0" fontId="38" fillId="0" borderId="15" xfId="73" applyFont="1" applyBorder="1" applyAlignment="1">
      <alignment horizontal="left" vertical="center"/>
    </xf>
    <xf numFmtId="0" fontId="42" fillId="0" borderId="0" xfId="54" applyFont="1"/>
    <xf numFmtId="0" fontId="42" fillId="0" borderId="0" xfId="73" applyFont="1" applyAlignment="1">
      <alignment horizontal="center" vertical="center" wrapText="1"/>
    </xf>
    <xf numFmtId="0" fontId="42" fillId="0" borderId="0" xfId="73" applyFont="1" applyAlignment="1">
      <alignment horizontal="center" vertical="center"/>
    </xf>
    <xf numFmtId="0" fontId="42" fillId="0" borderId="0" xfId="73" applyFont="1" applyAlignment="1">
      <alignment horizontal="left" vertical="center"/>
    </xf>
    <xf numFmtId="0" fontId="42" fillId="0" borderId="0" xfId="54" applyFont="1" applyAlignment="1">
      <alignment horizontal="center" vertical="center"/>
    </xf>
    <xf numFmtId="0" fontId="43" fillId="0" borderId="0" xfId="93" applyFont="1"/>
    <xf numFmtId="0" fontId="43" fillId="0" borderId="0" xfId="93" applyFont="1" applyAlignment="1">
      <alignment horizontal="right"/>
    </xf>
    <xf numFmtId="0" fontId="43" fillId="0" borderId="0" xfId="54" applyFont="1"/>
    <xf numFmtId="4" fontId="43" fillId="0" borderId="0" xfId="94" applyNumberFormat="1" applyFont="1"/>
    <xf numFmtId="0" fontId="43" fillId="0" borderId="0" xfId="94" applyFont="1"/>
    <xf numFmtId="0" fontId="43" fillId="0" borderId="0" xfId="93" applyFont="1" applyAlignment="1">
      <alignment horizontal="left"/>
    </xf>
    <xf numFmtId="0" fontId="43" fillId="0" borderId="0" xfId="93" applyFont="1" applyAlignment="1">
      <alignment horizontal="center"/>
    </xf>
    <xf numFmtId="0" fontId="43" fillId="0" borderId="30" xfId="93" applyFont="1" applyBorder="1" applyAlignment="1">
      <alignment horizontal="center"/>
    </xf>
    <xf numFmtId="0" fontId="43" fillId="0" borderId="0" xfId="93" applyFont="1" applyAlignment="1">
      <alignment horizontal="right" vertical="center"/>
    </xf>
    <xf numFmtId="0" fontId="43" fillId="0" borderId="0" xfId="93" applyFont="1" applyAlignment="1">
      <alignment vertical="top" wrapText="1"/>
    </xf>
    <xf numFmtId="49" fontId="43" fillId="0" borderId="0" xfId="93" applyNumberFormat="1" applyFont="1" applyAlignment="1">
      <alignment horizontal="left"/>
    </xf>
    <xf numFmtId="0" fontId="43" fillId="0" borderId="0" xfId="93" applyFont="1" applyAlignment="1">
      <alignment vertical="top"/>
    </xf>
    <xf numFmtId="0" fontId="43" fillId="0" borderId="0" xfId="93" applyFont="1" applyAlignment="1">
      <alignment horizontal="center" vertical="top"/>
    </xf>
    <xf numFmtId="49" fontId="43" fillId="0" borderId="0" xfId="93" applyNumberFormat="1" applyFont="1" applyAlignment="1">
      <alignment horizontal="center"/>
    </xf>
    <xf numFmtId="49" fontId="43" fillId="0" borderId="0" xfId="93" applyNumberFormat="1" applyFont="1" applyAlignment="1">
      <alignment horizontal="center" wrapText="1"/>
    </xf>
    <xf numFmtId="49" fontId="43" fillId="0" borderId="15" xfId="93" applyNumberFormat="1" applyFont="1" applyBorder="1" applyAlignment="1">
      <alignment wrapText="1"/>
    </xf>
    <xf numFmtId="0" fontId="54" fillId="0" borderId="0" xfId="94" applyFont="1" applyAlignment="1">
      <alignment horizontal="center"/>
    </xf>
    <xf numFmtId="49" fontId="43" fillId="0" borderId="0" xfId="93" applyNumberFormat="1" applyFont="1"/>
    <xf numFmtId="0" fontId="53" fillId="0" borderId="0" xfId="94" applyFont="1"/>
    <xf numFmtId="4" fontId="53" fillId="0" borderId="0" xfId="94" applyNumberFormat="1" applyFont="1"/>
    <xf numFmtId="0" fontId="43" fillId="0" borderId="18" xfId="93" applyFont="1" applyBorder="1" applyAlignment="1">
      <alignment horizontal="center" vertical="center" wrapText="1"/>
    </xf>
    <xf numFmtId="0" fontId="53" fillId="0" borderId="0" xfId="94" applyFont="1" applyAlignment="1">
      <alignment horizontal="right"/>
    </xf>
    <xf numFmtId="49" fontId="43" fillId="0" borderId="32" xfId="93" applyNumberFormat="1" applyFont="1" applyBorder="1" applyAlignment="1">
      <alignment horizontal="center"/>
    </xf>
    <xf numFmtId="0" fontId="44" fillId="0" borderId="0" xfId="93" applyFont="1" applyAlignment="1">
      <alignment horizontal="center"/>
    </xf>
    <xf numFmtId="49" fontId="43" fillId="0" borderId="32" xfId="93" applyNumberFormat="1" applyFont="1" applyBorder="1" applyAlignment="1">
      <alignment horizontal="center" vertical="center"/>
    </xf>
    <xf numFmtId="49" fontId="43" fillId="0" borderId="18" xfId="93" applyNumberFormat="1" applyFont="1" applyBorder="1" applyAlignment="1">
      <alignment horizontal="center" vertical="center"/>
    </xf>
    <xf numFmtId="0" fontId="53" fillId="0" borderId="0" xfId="94" applyFont="1" applyAlignment="1">
      <alignment horizontal="center"/>
    </xf>
    <xf numFmtId="10" fontId="53" fillId="0" borderId="0" xfId="94" applyNumberFormat="1" applyFont="1"/>
    <xf numFmtId="0" fontId="54" fillId="0" borderId="0" xfId="94" applyFont="1"/>
    <xf numFmtId="0" fontId="42" fillId="0" borderId="32" xfId="93" applyFont="1" applyBorder="1" applyAlignment="1">
      <alignment horizontal="center"/>
    </xf>
    <xf numFmtId="4" fontId="42" fillId="0" borderId="0" xfId="94" applyNumberFormat="1" applyFont="1"/>
    <xf numFmtId="0" fontId="42" fillId="0" borderId="0" xfId="94" applyFont="1"/>
    <xf numFmtId="49" fontId="43" fillId="0" borderId="17" xfId="93" applyNumberFormat="1" applyFont="1" applyBorder="1" applyAlignment="1">
      <alignment horizontal="center" vertical="center"/>
    </xf>
    <xf numFmtId="4" fontId="43" fillId="0" borderId="32" xfId="93" applyNumberFormat="1" applyFont="1" applyBorder="1" applyAlignment="1">
      <alignment horizontal="right" vertical="center"/>
    </xf>
    <xf numFmtId="49" fontId="43" fillId="0" borderId="20" xfId="93" applyNumberFormat="1" applyFont="1" applyBorder="1" applyAlignment="1">
      <alignment horizontal="center" vertical="center"/>
    </xf>
    <xf numFmtId="0" fontId="43" fillId="0" borderId="26" xfId="93" applyFont="1" applyBorder="1" applyAlignment="1">
      <alignment horizontal="left" vertical="center"/>
    </xf>
    <xf numFmtId="0" fontId="43" fillId="0" borderId="27" xfId="93" applyFont="1" applyBorder="1" applyAlignment="1">
      <alignment horizontal="left" vertical="center"/>
    </xf>
    <xf numFmtId="49" fontId="43" fillId="0" borderId="28" xfId="93" applyNumberFormat="1" applyFont="1" applyBorder="1" applyAlignment="1">
      <alignment horizontal="center"/>
    </xf>
    <xf numFmtId="0" fontId="44" fillId="0" borderId="28" xfId="93" applyFont="1" applyBorder="1" applyAlignment="1">
      <alignment horizontal="left"/>
    </xf>
    <xf numFmtId="4" fontId="43" fillId="0" borderId="23" xfId="93" applyNumberFormat="1" applyFont="1" applyBorder="1" applyAlignment="1">
      <alignment horizontal="right"/>
    </xf>
    <xf numFmtId="4" fontId="43" fillId="0" borderId="32" xfId="93" applyNumberFormat="1" applyFont="1" applyBorder="1" applyAlignment="1">
      <alignment horizontal="right"/>
    </xf>
    <xf numFmtId="0" fontId="44" fillId="0" borderId="0" xfId="93" applyFont="1" applyAlignment="1">
      <alignment horizontal="left"/>
    </xf>
    <xf numFmtId="4" fontId="43" fillId="0" borderId="15" xfId="93" applyNumberFormat="1" applyFont="1" applyBorder="1" applyAlignment="1">
      <alignment horizontal="right"/>
    </xf>
    <xf numFmtId="0" fontId="38" fillId="0" borderId="0" xfId="94" applyFont="1"/>
    <xf numFmtId="49" fontId="44" fillId="0" borderId="0" xfId="93" applyNumberFormat="1" applyFont="1" applyAlignment="1">
      <alignment horizontal="center"/>
    </xf>
    <xf numFmtId="4" fontId="44" fillId="0" borderId="15" xfId="93" applyNumberFormat="1" applyFont="1" applyBorder="1" applyAlignment="1">
      <alignment horizontal="right"/>
    </xf>
    <xf numFmtId="4" fontId="44" fillId="0" borderId="32" xfId="93" applyNumberFormat="1" applyFont="1" applyBorder="1" applyAlignment="1">
      <alignment horizontal="right"/>
    </xf>
    <xf numFmtId="49" fontId="39" fillId="0" borderId="0" xfId="93" applyNumberFormat="1" applyFont="1" applyAlignment="1">
      <alignment horizontal="right"/>
    </xf>
    <xf numFmtId="49" fontId="43" fillId="0" borderId="0" xfId="93" applyNumberFormat="1" applyFont="1" applyAlignment="1">
      <alignment horizontal="right"/>
    </xf>
    <xf numFmtId="49" fontId="38" fillId="0" borderId="0" xfId="93" applyNumberFormat="1" applyFont="1" applyAlignment="1">
      <alignment horizontal="center"/>
    </xf>
    <xf numFmtId="0" fontId="39" fillId="0" borderId="0" xfId="93" applyFont="1" applyAlignment="1">
      <alignment horizontal="left"/>
    </xf>
    <xf numFmtId="49" fontId="39" fillId="0" borderId="0" xfId="93" applyNumberFormat="1" applyFont="1" applyAlignment="1">
      <alignment horizontal="center"/>
    </xf>
    <xf numFmtId="49" fontId="44" fillId="0" borderId="0" xfId="93" applyNumberFormat="1" applyFont="1" applyAlignment="1">
      <alignment horizontal="right"/>
    </xf>
    <xf numFmtId="4" fontId="38" fillId="0" borderId="0" xfId="94" applyNumberFormat="1" applyFont="1"/>
    <xf numFmtId="0" fontId="55" fillId="0" borderId="0" xfId="94" applyFont="1"/>
    <xf numFmtId="4" fontId="55" fillId="0" borderId="0" xfId="94" applyNumberFormat="1" applyFont="1"/>
    <xf numFmtId="4" fontId="44" fillId="0" borderId="0" xfId="93" applyNumberFormat="1" applyFont="1" applyAlignment="1">
      <alignment horizontal="right"/>
    </xf>
    <xf numFmtId="0" fontId="38" fillId="0" borderId="0" xfId="93" applyFont="1"/>
    <xf numFmtId="0" fontId="38" fillId="0" borderId="0" xfId="93" applyFont="1" applyAlignment="1">
      <alignment horizontal="left"/>
    </xf>
    <xf numFmtId="3" fontId="38" fillId="0" borderId="0" xfId="93" applyNumberFormat="1" applyFont="1" applyAlignment="1">
      <alignment horizontal="left"/>
    </xf>
    <xf numFmtId="0" fontId="38" fillId="0" borderId="0" xfId="93" applyFont="1" applyAlignment="1">
      <alignment horizontal="center"/>
    </xf>
    <xf numFmtId="0" fontId="38" fillId="0" borderId="21" xfId="93" applyFont="1" applyBorder="1" applyAlignment="1">
      <alignment horizontal="left"/>
    </xf>
    <xf numFmtId="0" fontId="38" fillId="0" borderId="21" xfId="93" applyFont="1" applyBorder="1" applyAlignment="1">
      <alignment horizontal="center"/>
    </xf>
    <xf numFmtId="0" fontId="42" fillId="0" borderId="0" xfId="93" applyFont="1" applyAlignment="1">
      <alignment horizontal="center"/>
    </xf>
    <xf numFmtId="0" fontId="42" fillId="0" borderId="0" xfId="93" applyFont="1" applyAlignment="1">
      <alignment horizontal="left"/>
    </xf>
    <xf numFmtId="4" fontId="43" fillId="0" borderId="0" xfId="93" applyNumberFormat="1" applyFont="1"/>
    <xf numFmtId="0" fontId="3" fillId="24" borderId="32" xfId="0" applyFont="1" applyFill="1" applyBorder="1" applyAlignment="1">
      <alignment horizontal="center" vertical="center" wrapText="1"/>
    </xf>
    <xf numFmtId="0" fontId="45" fillId="24" borderId="32" xfId="0" applyFont="1" applyFill="1" applyBorder="1" applyAlignment="1">
      <alignment horizontal="left" vertical="center" wrapText="1"/>
    </xf>
    <xf numFmtId="4" fontId="3" fillId="24" borderId="32" xfId="0" applyNumberFormat="1" applyFont="1" applyFill="1" applyBorder="1" applyAlignment="1">
      <alignment horizontal="center" vertical="center" wrapText="1"/>
    </xf>
    <xf numFmtId="4" fontId="38" fillId="24" borderId="32" xfId="0" applyNumberFormat="1" applyFont="1" applyFill="1" applyBorder="1" applyAlignment="1">
      <alignment horizontal="center" vertical="center" wrapText="1"/>
    </xf>
    <xf numFmtId="4" fontId="39" fillId="24" borderId="32" xfId="0" applyNumberFormat="1" applyFont="1" applyFill="1" applyBorder="1" applyAlignment="1">
      <alignment horizontal="right" vertical="center" wrapText="1"/>
    </xf>
    <xf numFmtId="0" fontId="43" fillId="0" borderId="26" xfId="93" applyFont="1" applyBorder="1" applyAlignment="1">
      <alignment horizontal="center" vertical="center"/>
    </xf>
    <xf numFmtId="0" fontId="43" fillId="0" borderId="27" xfId="93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4" fontId="38" fillId="0" borderId="32" xfId="0" applyNumberFormat="1" applyFont="1" applyBorder="1" applyAlignment="1">
      <alignment vertical="center"/>
    </xf>
    <xf numFmtId="49" fontId="38" fillId="0" borderId="32" xfId="0" applyNumberFormat="1" applyFont="1" applyBorder="1" applyAlignment="1" applyProtection="1">
      <alignment horizontal="left" vertical="center"/>
      <protection locked="0"/>
    </xf>
    <xf numFmtId="49" fontId="3" fillId="0" borderId="20" xfId="0" applyNumberFormat="1" applyFont="1" applyBorder="1" applyAlignment="1">
      <alignment horizontal="center" vertical="center" wrapText="1"/>
    </xf>
    <xf numFmtId="49" fontId="43" fillId="0" borderId="20" xfId="54" applyNumberFormat="1" applyFont="1" applyBorder="1" applyAlignment="1">
      <alignment horizontal="center" vertical="center"/>
    </xf>
    <xf numFmtId="0" fontId="45" fillId="0" borderId="32" xfId="0" applyFont="1" applyBorder="1" applyAlignment="1">
      <alignment horizontal="left" vertical="center" wrapText="1"/>
    </xf>
    <xf numFmtId="0" fontId="39" fillId="0" borderId="32" xfId="0" applyFont="1" applyBorder="1" applyAlignment="1">
      <alignment horizontal="left" vertical="center" wrapText="1"/>
    </xf>
    <xf numFmtId="49" fontId="38" fillId="0" borderId="32" xfId="0" applyNumberFormat="1" applyFont="1" applyBorder="1" applyAlignment="1">
      <alignment horizontal="left" vertical="center"/>
    </xf>
    <xf numFmtId="49" fontId="38" fillId="0" borderId="32" xfId="0" applyNumberFormat="1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49" fontId="38" fillId="0" borderId="32" xfId="0" applyNumberFormat="1" applyFont="1" applyBorder="1" applyAlignment="1">
      <alignment horizontal="center" vertical="center"/>
    </xf>
    <xf numFmtId="0" fontId="38" fillId="0" borderId="32" xfId="70" applyFont="1" applyBorder="1" applyAlignment="1">
      <alignment horizontal="center"/>
    </xf>
    <xf numFmtId="0" fontId="39" fillId="0" borderId="32" xfId="70" applyFont="1" applyBorder="1" applyAlignment="1">
      <alignment horizontal="right" vertical="top"/>
    </xf>
    <xf numFmtId="0" fontId="38" fillId="0" borderId="32" xfId="70" applyFont="1" applyBorder="1" applyAlignment="1">
      <alignment horizontal="center" vertical="top"/>
    </xf>
    <xf numFmtId="49" fontId="38" fillId="0" borderId="32" xfId="70" applyNumberFormat="1" applyFont="1" applyBorder="1" applyAlignment="1">
      <alignment horizontal="center" vertical="top"/>
    </xf>
    <xf numFmtId="0" fontId="38" fillId="0" borderId="32" xfId="70" applyFont="1" applyBorder="1"/>
    <xf numFmtId="0" fontId="38" fillId="0" borderId="32" xfId="71" applyFont="1" applyBorder="1" applyAlignment="1">
      <alignment horizontal="center" vertical="center"/>
    </xf>
    <xf numFmtId="14" fontId="38" fillId="0" borderId="32" xfId="71" applyNumberFormat="1" applyFont="1" applyBorder="1" applyAlignment="1">
      <alignment horizontal="center" vertical="center"/>
    </xf>
    <xf numFmtId="49" fontId="38" fillId="0" borderId="32" xfId="71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9" fillId="0" borderId="32" xfId="0" applyFont="1" applyBorder="1" applyAlignment="1">
      <alignment vertical="center"/>
    </xf>
    <xf numFmtId="0" fontId="38" fillId="25" borderId="32" xfId="0" applyFont="1" applyFill="1" applyBorder="1" applyAlignment="1">
      <alignment vertical="center"/>
    </xf>
    <xf numFmtId="0" fontId="38" fillId="25" borderId="32" xfId="96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center" vertical="center"/>
    </xf>
    <xf numFmtId="4" fontId="38" fillId="25" borderId="32" xfId="0" applyNumberFormat="1" applyFont="1" applyFill="1" applyBorder="1" applyAlignment="1">
      <alignment vertical="center"/>
    </xf>
    <xf numFmtId="4" fontId="38" fillId="25" borderId="32" xfId="96" applyNumberFormat="1" applyFont="1" applyFill="1" applyBorder="1" applyAlignment="1">
      <alignment horizontal="right" vertical="center" wrapText="1"/>
    </xf>
    <xf numFmtId="0" fontId="58" fillId="0" borderId="0" xfId="54" applyFont="1"/>
    <xf numFmtId="0" fontId="39" fillId="0" borderId="32" xfId="0" applyFont="1" applyBorder="1" applyAlignment="1">
      <alignment vertical="center" wrapText="1"/>
    </xf>
    <xf numFmtId="0" fontId="39" fillId="0" borderId="32" xfId="0" applyFont="1" applyBorder="1" applyAlignment="1">
      <alignment horizontal="center" vertical="center" wrapText="1"/>
    </xf>
    <xf numFmtId="4" fontId="39" fillId="0" borderId="32" xfId="0" applyNumberFormat="1" applyFont="1" applyBorder="1" applyAlignment="1">
      <alignment horizontal="center" vertical="center" wrapText="1"/>
    </xf>
    <xf numFmtId="4" fontId="38" fillId="0" borderId="32" xfId="0" applyNumberFormat="1" applyFont="1" applyBorder="1" applyAlignment="1">
      <alignment horizontal="center" vertical="center" wrapText="1"/>
    </xf>
    <xf numFmtId="4" fontId="38" fillId="0" borderId="32" xfId="0" applyNumberFormat="1" applyFont="1" applyBorder="1" applyAlignment="1">
      <alignment horizontal="right" vertical="center" shrinkToFit="1"/>
    </xf>
    <xf numFmtId="0" fontId="38" fillId="0" borderId="32" xfId="0" applyFont="1" applyBorder="1" applyAlignment="1">
      <alignment horizontal="left" vertical="center" wrapText="1"/>
    </xf>
    <xf numFmtId="0" fontId="38" fillId="0" borderId="32" xfId="97" applyFont="1" applyBorder="1" applyAlignment="1">
      <alignment horizontal="left" vertical="center" wrapText="1"/>
    </xf>
    <xf numFmtId="0" fontId="38" fillId="0" borderId="32" xfId="97" applyFont="1" applyBorder="1" applyAlignment="1">
      <alignment horizontal="center" vertical="center" wrapText="1"/>
    </xf>
    <xf numFmtId="0" fontId="38" fillId="0" borderId="32" xfId="96" applyFont="1" applyBorder="1" applyAlignment="1">
      <alignment horizontal="left" vertical="center" wrapText="1"/>
    </xf>
    <xf numFmtId="3" fontId="38" fillId="0" borderId="32" xfId="98" applyNumberFormat="1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/>
    </xf>
    <xf numFmtId="0" fontId="38" fillId="25" borderId="32" xfId="0" applyFont="1" applyFill="1" applyBorder="1" applyAlignment="1">
      <alignment vertical="center" wrapText="1"/>
    </xf>
    <xf numFmtId="0" fontId="38" fillId="26" borderId="32" xfId="96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left" vertical="center" wrapText="1"/>
    </xf>
    <xf numFmtId="49" fontId="3" fillId="0" borderId="32" xfId="62" applyNumberFormat="1" applyFont="1" applyBorder="1" applyAlignment="1">
      <alignment horizontal="center" vertical="center" wrapText="1"/>
    </xf>
    <xf numFmtId="170" fontId="38" fillId="0" borderId="32" xfId="99" applyNumberFormat="1" applyFont="1" applyFill="1" applyBorder="1" applyAlignment="1" applyProtection="1">
      <alignment horizontal="center" vertical="center" wrapText="1"/>
    </xf>
    <xf numFmtId="4" fontId="38" fillId="0" borderId="32" xfId="99" applyNumberFormat="1" applyFont="1" applyFill="1" applyBorder="1" applyAlignment="1" applyProtection="1">
      <alignment horizontal="center" vertical="center" wrapText="1"/>
    </xf>
    <xf numFmtId="4" fontId="38" fillId="0" borderId="32" xfId="99" applyNumberFormat="1" applyFont="1" applyFill="1" applyBorder="1" applyAlignment="1" applyProtection="1">
      <alignment horizontal="center" vertical="center"/>
    </xf>
    <xf numFmtId="4" fontId="38" fillId="0" borderId="32" xfId="99" applyNumberFormat="1" applyFont="1" applyFill="1" applyBorder="1" applyAlignment="1" applyProtection="1">
      <alignment horizontal="right" vertical="center"/>
    </xf>
    <xf numFmtId="4" fontId="38" fillId="0" borderId="32" xfId="99" applyNumberFormat="1" applyFont="1" applyFill="1" applyBorder="1" applyAlignment="1" applyProtection="1">
      <alignment horizontal="right" vertical="center" wrapText="1" shrinkToFit="1"/>
    </xf>
    <xf numFmtId="0" fontId="42" fillId="0" borderId="0" xfId="94" applyFont="1" applyAlignment="1">
      <alignment horizontal="center" vertical="center"/>
    </xf>
    <xf numFmtId="0" fontId="43" fillId="0" borderId="0" xfId="94" applyFont="1" applyAlignment="1">
      <alignment horizontal="center" vertical="center"/>
    </xf>
    <xf numFmtId="4" fontId="43" fillId="0" borderId="0" xfId="94" applyNumberFormat="1" applyFont="1" applyAlignment="1">
      <alignment horizontal="center" vertical="center"/>
    </xf>
    <xf numFmtId="14" fontId="58" fillId="0" borderId="14" xfId="71" applyNumberFormat="1" applyFont="1" applyBorder="1" applyAlignment="1">
      <alignment horizontal="center" vertical="center"/>
    </xf>
    <xf numFmtId="14" fontId="60" fillId="0" borderId="20" xfId="54" applyNumberFormat="1" applyFont="1" applyBorder="1" applyAlignment="1">
      <alignment horizontal="center" vertical="center"/>
    </xf>
    <xf numFmtId="0" fontId="60" fillId="0" borderId="26" xfId="93" applyFont="1" applyBorder="1" applyAlignment="1">
      <alignment horizontal="left" vertical="center"/>
    </xf>
    <xf numFmtId="4" fontId="60" fillId="0" borderId="32" xfId="93" applyNumberFormat="1" applyFont="1" applyBorder="1" applyAlignment="1">
      <alignment horizontal="right" vertical="center"/>
    </xf>
    <xf numFmtId="0" fontId="45" fillId="0" borderId="32" xfId="0" applyFont="1" applyBorder="1" applyAlignment="1">
      <alignment horizontal="center" vertical="center" wrapText="1"/>
    </xf>
    <xf numFmtId="49" fontId="39" fillId="0" borderId="32" xfId="0" applyNumberFormat="1" applyFont="1" applyBorder="1" applyAlignment="1">
      <alignment horizontal="center" vertical="center"/>
    </xf>
    <xf numFmtId="0" fontId="39" fillId="0" borderId="32" xfId="96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/>
    </xf>
    <xf numFmtId="4" fontId="39" fillId="0" borderId="32" xfId="0" applyNumberFormat="1" applyFont="1" applyBorder="1" applyAlignment="1">
      <alignment vertical="center"/>
    </xf>
    <xf numFmtId="4" fontId="39" fillId="0" borderId="32" xfId="96" applyNumberFormat="1" applyFont="1" applyBorder="1" applyAlignment="1">
      <alignment horizontal="right" vertical="center" wrapText="1"/>
    </xf>
    <xf numFmtId="0" fontId="39" fillId="0" borderId="0" xfId="54" applyFont="1" applyAlignment="1">
      <alignment horizontal="center" vertical="center"/>
    </xf>
    <xf numFmtId="0" fontId="39" fillId="0" borderId="0" xfId="54" applyFont="1"/>
    <xf numFmtId="0" fontId="61" fillId="25" borderId="32" xfId="0" applyFont="1" applyFill="1" applyBorder="1" applyAlignment="1">
      <alignment vertical="center"/>
    </xf>
    <xf numFmtId="0" fontId="39" fillId="25" borderId="32" xfId="0" applyFont="1" applyFill="1" applyBorder="1" applyAlignment="1">
      <alignment horizontal="center" vertical="center"/>
    </xf>
    <xf numFmtId="0" fontId="61" fillId="25" borderId="32" xfId="0" applyFont="1" applyFill="1" applyBorder="1" applyAlignment="1">
      <alignment horizontal="center" vertical="center"/>
    </xf>
    <xf numFmtId="0" fontId="45" fillId="0" borderId="20" xfId="0" applyFont="1" applyBorder="1" applyAlignment="1">
      <alignment horizontal="center" vertical="center" wrapText="1"/>
    </xf>
    <xf numFmtId="0" fontId="58" fillId="0" borderId="0" xfId="54" applyFont="1" applyAlignment="1">
      <alignment vertical="center" wrapText="1"/>
    </xf>
    <xf numFmtId="4" fontId="39" fillId="25" borderId="32" xfId="0" applyNumberFormat="1" applyFont="1" applyFill="1" applyBorder="1" applyAlignment="1">
      <alignment horizontal="center" vertical="center" wrapText="1"/>
    </xf>
    <xf numFmtId="3" fontId="38" fillId="25" borderId="32" xfId="0" applyNumberFormat="1" applyFont="1" applyFill="1" applyBorder="1" applyAlignment="1">
      <alignment horizontal="center" vertical="center" wrapText="1"/>
    </xf>
    <xf numFmtId="3" fontId="38" fillId="25" borderId="32" xfId="96" applyNumberFormat="1" applyFont="1" applyFill="1" applyBorder="1" applyAlignment="1">
      <alignment horizontal="center" vertical="center" wrapText="1"/>
    </xf>
    <xf numFmtId="3" fontId="38" fillId="25" borderId="32" xfId="98" applyNumberFormat="1" applyFont="1" applyFill="1" applyBorder="1" applyAlignment="1">
      <alignment horizontal="center" vertical="center" wrapText="1"/>
    </xf>
    <xf numFmtId="3" fontId="39" fillId="25" borderId="32" xfId="0" applyNumberFormat="1" applyFont="1" applyFill="1" applyBorder="1" applyAlignment="1">
      <alignment horizontal="center" vertical="center" wrapText="1"/>
    </xf>
    <xf numFmtId="0" fontId="38" fillId="25" borderId="32" xfId="0" applyFont="1" applyFill="1" applyBorder="1" applyAlignment="1" applyProtection="1">
      <alignment horizontal="center" vertical="center"/>
      <protection locked="0"/>
    </xf>
    <xf numFmtId="172" fontId="38" fillId="25" borderId="32" xfId="96" applyNumberFormat="1" applyFont="1" applyFill="1" applyBorder="1" applyAlignment="1">
      <alignment horizontal="center" vertical="center" wrapText="1"/>
    </xf>
    <xf numFmtId="0" fontId="4" fillId="25" borderId="32" xfId="0" applyFont="1" applyFill="1" applyBorder="1" applyAlignment="1">
      <alignment horizontal="center" vertical="center"/>
    </xf>
    <xf numFmtId="4" fontId="62" fillId="0" borderId="0" xfId="94" applyNumberFormat="1" applyFont="1" applyAlignment="1">
      <alignment horizontal="center" vertical="center"/>
    </xf>
    <xf numFmtId="4" fontId="62" fillId="0" borderId="0" xfId="94" applyNumberFormat="1" applyFont="1"/>
    <xf numFmtId="0" fontId="48" fillId="0" borderId="0" xfId="100" applyFont="1" applyAlignment="1">
      <alignment horizontal="center"/>
    </xf>
    <xf numFmtId="0" fontId="48" fillId="0" borderId="0" xfId="100" applyFont="1"/>
    <xf numFmtId="0" fontId="48" fillId="0" borderId="0" xfId="100" applyFont="1" applyAlignment="1">
      <alignment wrapText="1"/>
    </xf>
    <xf numFmtId="0" fontId="48" fillId="0" borderId="0" xfId="100" applyFont="1" applyAlignment="1">
      <alignment horizontal="right" vertical="center"/>
    </xf>
    <xf numFmtId="0" fontId="48" fillId="0" borderId="0" xfId="100" applyFont="1" applyAlignment="1">
      <alignment horizontal="center" vertical="center"/>
    </xf>
    <xf numFmtId="0" fontId="48" fillId="0" borderId="0" xfId="100" applyFont="1" applyAlignment="1">
      <alignment vertical="center"/>
    </xf>
    <xf numFmtId="0" fontId="43" fillId="0" borderId="0" xfId="100" applyFont="1" applyAlignment="1">
      <alignment horizontal="center"/>
    </xf>
    <xf numFmtId="0" fontId="43" fillId="0" borderId="32" xfId="100" applyFont="1" applyBorder="1" applyAlignment="1">
      <alignment horizontal="center" vertical="center"/>
    </xf>
    <xf numFmtId="0" fontId="38" fillId="0" borderId="0" xfId="100" applyFont="1"/>
    <xf numFmtId="0" fontId="39" fillId="27" borderId="32" xfId="100" applyFont="1" applyFill="1" applyBorder="1" applyAlignment="1">
      <alignment horizontal="left" vertical="center" wrapText="1"/>
    </xf>
    <xf numFmtId="0" fontId="39" fillId="27" borderId="32" xfId="100" applyFont="1" applyFill="1" applyBorder="1" applyAlignment="1">
      <alignment horizontal="center" vertical="center" wrapText="1"/>
    </xf>
    <xf numFmtId="4" fontId="39" fillId="27" borderId="32" xfId="100" applyNumberFormat="1" applyFont="1" applyFill="1" applyBorder="1" applyAlignment="1">
      <alignment horizontal="center" vertical="center" wrapText="1"/>
    </xf>
    <xf numFmtId="3" fontId="39" fillId="27" borderId="32" xfId="100" applyNumberFormat="1" applyFont="1" applyFill="1" applyBorder="1" applyAlignment="1">
      <alignment horizontal="center" vertical="center" wrapText="1"/>
    </xf>
    <xf numFmtId="0" fontId="38" fillId="0" borderId="0" xfId="100" applyFont="1" applyAlignment="1">
      <alignment vertical="center"/>
    </xf>
    <xf numFmtId="0" fontId="39" fillId="0" borderId="32" xfId="100" applyFont="1" applyBorder="1" applyAlignment="1">
      <alignment vertical="center"/>
    </xf>
    <xf numFmtId="0" fontId="38" fillId="0" borderId="32" xfId="100" applyFont="1" applyBorder="1" applyAlignment="1">
      <alignment horizontal="center" vertical="center"/>
    </xf>
    <xf numFmtId="4" fontId="38" fillId="0" borderId="32" xfId="100" applyNumberFormat="1" applyFont="1" applyBorder="1" applyAlignment="1">
      <alignment horizontal="right" vertical="center"/>
    </xf>
    <xf numFmtId="4" fontId="38" fillId="0" borderId="32" xfId="100" applyNumberFormat="1" applyFont="1" applyBorder="1" applyAlignment="1">
      <alignment vertical="center"/>
    </xf>
    <xf numFmtId="0" fontId="38" fillId="0" borderId="32" xfId="100" applyFont="1" applyBorder="1" applyAlignment="1">
      <alignment vertical="center"/>
    </xf>
    <xf numFmtId="0" fontId="39" fillId="0" borderId="32" xfId="100" applyFont="1" applyBorder="1" applyAlignment="1">
      <alignment horizontal="center" vertical="center"/>
    </xf>
    <xf numFmtId="4" fontId="39" fillId="0" borderId="32" xfId="100" applyNumberFormat="1" applyFont="1" applyBorder="1" applyAlignment="1">
      <alignment vertical="center"/>
    </xf>
    <xf numFmtId="0" fontId="61" fillId="0" borderId="0" xfId="100" applyFont="1" applyAlignment="1">
      <alignment vertical="center"/>
    </xf>
    <xf numFmtId="0" fontId="38" fillId="0" borderId="32" xfId="100" applyFont="1" applyBorder="1" applyAlignment="1">
      <alignment vertical="center" wrapText="1"/>
    </xf>
    <xf numFmtId="0" fontId="39" fillId="0" borderId="32" xfId="100" applyFont="1" applyBorder="1" applyAlignment="1">
      <alignment vertical="center" wrapText="1"/>
    </xf>
    <xf numFmtId="0" fontId="39" fillId="0" borderId="0" xfId="100" applyFont="1" applyAlignment="1">
      <alignment vertical="center"/>
    </xf>
    <xf numFmtId="0" fontId="38" fillId="25" borderId="32" xfId="100" applyFont="1" applyFill="1" applyBorder="1" applyAlignment="1">
      <alignment horizontal="center" vertical="center"/>
    </xf>
    <xf numFmtId="0" fontId="3" fillId="0" borderId="32" xfId="100" applyFont="1" applyBorder="1" applyAlignment="1">
      <alignment horizontal="center" vertical="center"/>
    </xf>
    <xf numFmtId="0" fontId="3" fillId="0" borderId="0" xfId="100" applyFont="1" applyAlignment="1">
      <alignment vertical="center"/>
    </xf>
    <xf numFmtId="0" fontId="3" fillId="0" borderId="32" xfId="100" applyFont="1" applyBorder="1" applyAlignment="1">
      <alignment vertical="center"/>
    </xf>
    <xf numFmtId="0" fontId="38" fillId="25" borderId="32" xfId="100" applyFont="1" applyFill="1" applyBorder="1" applyAlignment="1">
      <alignment vertical="center" wrapText="1"/>
    </xf>
    <xf numFmtId="0" fontId="39" fillId="0" borderId="32" xfId="100" applyFont="1" applyBorder="1" applyAlignment="1">
      <alignment horizontal="center" vertical="center" wrapText="1"/>
    </xf>
    <xf numFmtId="4" fontId="39" fillId="0" borderId="32" xfId="100" applyNumberFormat="1" applyFont="1" applyBorder="1" applyAlignment="1">
      <alignment horizontal="center" vertical="center" wrapText="1"/>
    </xf>
    <xf numFmtId="49" fontId="38" fillId="0" borderId="32" xfId="100" applyNumberFormat="1" applyFont="1" applyBorder="1" applyAlignment="1" applyProtection="1">
      <alignment horizontal="center" vertical="center" wrapText="1"/>
      <protection locked="0"/>
    </xf>
    <xf numFmtId="4" fontId="38" fillId="0" borderId="32" xfId="100" applyNumberFormat="1" applyFont="1" applyBorder="1" applyAlignment="1">
      <alignment horizontal="center" vertical="center" wrapText="1"/>
    </xf>
    <xf numFmtId="3" fontId="38" fillId="0" borderId="32" xfId="100" applyNumberFormat="1" applyFont="1" applyBorder="1" applyAlignment="1">
      <alignment horizontal="center" vertical="center" wrapText="1"/>
    </xf>
    <xf numFmtId="4" fontId="38" fillId="0" borderId="32" xfId="100" applyNumberFormat="1" applyFont="1" applyBorder="1" applyAlignment="1">
      <alignment horizontal="right" vertical="center" wrapText="1"/>
    </xf>
    <xf numFmtId="4" fontId="38" fillId="0" borderId="32" xfId="100" applyNumberFormat="1" applyFont="1" applyBorder="1" applyAlignment="1">
      <alignment horizontal="right" vertical="center" shrinkToFit="1"/>
    </xf>
    <xf numFmtId="0" fontId="38" fillId="0" borderId="32" xfId="100" applyFont="1" applyBorder="1" applyAlignment="1">
      <alignment horizontal="left" vertical="center" wrapText="1"/>
    </xf>
    <xf numFmtId="0" fontId="38" fillId="25" borderId="32" xfId="97" applyFont="1" applyFill="1" applyBorder="1" applyAlignment="1">
      <alignment horizontal="left" vertical="center" wrapText="1"/>
    </xf>
    <xf numFmtId="0" fontId="38" fillId="29" borderId="32" xfId="97" applyFont="1" applyFill="1" applyBorder="1" applyAlignment="1">
      <alignment horizontal="center" vertical="center" wrapText="1"/>
    </xf>
    <xf numFmtId="4" fontId="38" fillId="25" borderId="32" xfId="100" applyNumberFormat="1" applyFont="1" applyFill="1" applyBorder="1" applyAlignment="1">
      <alignment horizontal="center" vertical="center" wrapText="1"/>
    </xf>
    <xf numFmtId="3" fontId="38" fillId="25" borderId="32" xfId="100" applyNumberFormat="1" applyFont="1" applyFill="1" applyBorder="1" applyAlignment="1">
      <alignment horizontal="center" vertical="center" wrapText="1"/>
    </xf>
    <xf numFmtId="4" fontId="38" fillId="0" borderId="32" xfId="98" applyNumberFormat="1" applyFont="1" applyBorder="1" applyAlignment="1">
      <alignment horizontal="right" vertical="center" wrapText="1"/>
    </xf>
    <xf numFmtId="4" fontId="38" fillId="0" borderId="0" xfId="100" applyNumberFormat="1" applyFont="1" applyAlignment="1">
      <alignment vertical="center"/>
    </xf>
    <xf numFmtId="0" fontId="38" fillId="26" borderId="32" xfId="97" applyFont="1" applyFill="1" applyBorder="1" applyAlignment="1">
      <alignment horizontal="center" vertical="center" wrapText="1"/>
    </xf>
    <xf numFmtId="4" fontId="38" fillId="0" borderId="32" xfId="101" applyNumberFormat="1" applyFont="1" applyBorder="1" applyAlignment="1">
      <alignment horizontal="right" vertical="center" wrapText="1" shrinkToFit="1"/>
    </xf>
    <xf numFmtId="0" fontId="38" fillId="25" borderId="32" xfId="97" applyFont="1" applyFill="1" applyBorder="1" applyAlignment="1">
      <alignment horizontal="center" vertical="center" wrapText="1"/>
    </xf>
    <xf numFmtId="4" fontId="38" fillId="0" borderId="0" xfId="100" applyNumberFormat="1" applyFont="1"/>
    <xf numFmtId="0" fontId="38" fillId="26" borderId="32" xfId="97" applyFont="1" applyFill="1" applyBorder="1" applyAlignment="1">
      <alignment horizontal="center" wrapText="1"/>
    </xf>
    <xf numFmtId="49" fontId="38" fillId="0" borderId="32" xfId="100" applyNumberFormat="1" applyFont="1" applyBorder="1" applyAlignment="1" applyProtection="1">
      <alignment horizontal="center" vertical="center"/>
      <protection locked="0"/>
    </xf>
    <xf numFmtId="0" fontId="38" fillId="0" borderId="32" xfId="100" applyFont="1" applyBorder="1" applyAlignment="1" applyProtection="1">
      <alignment horizontal="center" vertical="center"/>
      <protection locked="0"/>
    </xf>
    <xf numFmtId="4" fontId="38" fillId="0" borderId="32" xfId="100" applyNumberFormat="1" applyFont="1" applyBorder="1" applyAlignment="1">
      <alignment horizontal="center" vertical="center"/>
    </xf>
    <xf numFmtId="49" fontId="38" fillId="0" borderId="32" xfId="100" applyNumberFormat="1" applyFont="1" applyBorder="1" applyAlignment="1" applyProtection="1">
      <alignment vertical="center"/>
      <protection locked="0"/>
    </xf>
    <xf numFmtId="49" fontId="38" fillId="0" borderId="32" xfId="100" applyNumberFormat="1" applyFont="1" applyBorder="1" applyAlignment="1">
      <alignment horizontal="left" vertical="center"/>
    </xf>
    <xf numFmtId="49" fontId="38" fillId="0" borderId="32" xfId="100" applyNumberFormat="1" applyFont="1" applyBorder="1" applyAlignment="1" applyProtection="1">
      <alignment horizontal="left" vertical="center"/>
      <protection locked="0"/>
    </xf>
    <xf numFmtId="0" fontId="38" fillId="0" borderId="32" xfId="100" applyFont="1" applyBorder="1" applyAlignment="1" applyProtection="1">
      <alignment horizontal="center" vertical="center" wrapText="1"/>
      <protection locked="0"/>
    </xf>
    <xf numFmtId="0" fontId="38" fillId="25" borderId="32" xfId="100" applyFont="1" applyFill="1" applyBorder="1" applyAlignment="1">
      <alignment horizontal="left" vertical="center" wrapText="1"/>
    </xf>
    <xf numFmtId="49" fontId="38" fillId="0" borderId="32" xfId="100" applyNumberFormat="1" applyFont="1" applyBorder="1" applyAlignment="1">
      <alignment horizontal="center" vertical="center" wrapText="1"/>
    </xf>
    <xf numFmtId="0" fontId="38" fillId="0" borderId="0" xfId="100" applyFont="1" applyAlignment="1">
      <alignment wrapText="1"/>
    </xf>
    <xf numFmtId="0" fontId="38" fillId="0" borderId="0" xfId="100" applyFont="1" applyAlignment="1">
      <alignment horizontal="center"/>
    </xf>
    <xf numFmtId="0" fontId="39" fillId="0" borderId="0" xfId="100" applyFont="1" applyAlignment="1">
      <alignment vertical="center" wrapText="1"/>
    </xf>
    <xf numFmtId="4" fontId="38" fillId="0" borderId="0" xfId="100" applyNumberFormat="1" applyFont="1" applyAlignment="1">
      <alignment horizontal="center"/>
    </xf>
    <xf numFmtId="0" fontId="38" fillId="0" borderId="0" xfId="100" applyFont="1" applyAlignment="1">
      <alignment vertical="center" wrapText="1"/>
    </xf>
    <xf numFmtId="0" fontId="38" fillId="0" borderId="0" xfId="100" applyFont="1" applyAlignment="1">
      <alignment vertical="top" wrapText="1"/>
    </xf>
    <xf numFmtId="0" fontId="39" fillId="27" borderId="20" xfId="100" applyFont="1" applyFill="1" applyBorder="1" applyAlignment="1">
      <alignment horizontal="left" vertical="center" wrapText="1"/>
    </xf>
    <xf numFmtId="0" fontId="39" fillId="27" borderId="20" xfId="100" applyFont="1" applyFill="1" applyBorder="1" applyAlignment="1">
      <alignment horizontal="center" vertical="center" wrapText="1"/>
    </xf>
    <xf numFmtId="4" fontId="39" fillId="27" borderId="20" xfId="100" applyNumberFormat="1" applyFont="1" applyFill="1" applyBorder="1" applyAlignment="1">
      <alignment horizontal="center" vertical="center" wrapText="1"/>
    </xf>
    <xf numFmtId="3" fontId="39" fillId="27" borderId="20" xfId="100" applyNumberFormat="1" applyFont="1" applyFill="1" applyBorder="1" applyAlignment="1">
      <alignment horizontal="center" vertical="center" wrapText="1"/>
    </xf>
    <xf numFmtId="4" fontId="39" fillId="27" borderId="20" xfId="100" applyNumberFormat="1" applyFont="1" applyFill="1" applyBorder="1" applyAlignment="1">
      <alignment horizontal="right" vertical="center" wrapText="1"/>
    </xf>
    <xf numFmtId="0" fontId="38" fillId="0" borderId="34" xfId="100" applyFont="1" applyBorder="1"/>
    <xf numFmtId="0" fontId="38" fillId="0" borderId="34" xfId="100" applyFont="1" applyBorder="1" applyAlignment="1">
      <alignment wrapText="1"/>
    </xf>
    <xf numFmtId="4" fontId="38" fillId="0" borderId="34" xfId="100" applyNumberFormat="1" applyFont="1" applyBorder="1"/>
    <xf numFmtId="0" fontId="38" fillId="0" borderId="35" xfId="100" applyFont="1" applyBorder="1" applyAlignment="1">
      <alignment horizontal="center"/>
    </xf>
    <xf numFmtId="4" fontId="39" fillId="27" borderId="27" xfId="100" applyNumberFormat="1" applyFont="1" applyFill="1" applyBorder="1" applyAlignment="1">
      <alignment horizontal="center" vertical="center" wrapText="1"/>
    </xf>
    <xf numFmtId="0" fontId="38" fillId="0" borderId="31" xfId="100" applyFont="1" applyBorder="1" applyAlignment="1">
      <alignment horizontal="center" vertical="center"/>
    </xf>
    <xf numFmtId="0" fontId="61" fillId="0" borderId="31" xfId="100" applyFont="1" applyBorder="1" applyAlignment="1">
      <alignment horizontal="center" vertical="center"/>
    </xf>
    <xf numFmtId="0" fontId="39" fillId="0" borderId="31" xfId="100" applyFont="1" applyBorder="1" applyAlignment="1">
      <alignment horizontal="center" vertical="center"/>
    </xf>
    <xf numFmtId="0" fontId="3" fillId="0" borderId="31" xfId="100" applyFont="1" applyBorder="1" applyAlignment="1">
      <alignment horizontal="center" vertical="center"/>
    </xf>
    <xf numFmtId="4" fontId="39" fillId="0" borderId="31" xfId="100" applyNumberFormat="1" applyFont="1" applyBorder="1" applyAlignment="1">
      <alignment horizontal="center" vertical="center" wrapText="1"/>
    </xf>
    <xf numFmtId="4" fontId="39" fillId="27" borderId="31" xfId="100" applyNumberFormat="1" applyFont="1" applyFill="1" applyBorder="1" applyAlignment="1">
      <alignment horizontal="center" vertical="center" wrapText="1"/>
    </xf>
    <xf numFmtId="4" fontId="38" fillId="0" borderId="31" xfId="100" applyNumberFormat="1" applyFont="1" applyBorder="1" applyAlignment="1">
      <alignment horizontal="center"/>
    </xf>
    <xf numFmtId="4" fontId="38" fillId="0" borderId="31" xfId="100" applyNumberFormat="1" applyFont="1" applyBorder="1" applyAlignment="1">
      <alignment horizontal="center" vertical="center"/>
    </xf>
    <xf numFmtId="4" fontId="43" fillId="0" borderId="31" xfId="100" applyNumberFormat="1" applyFont="1" applyBorder="1" applyAlignment="1">
      <alignment horizontal="center" vertical="center"/>
    </xf>
    <xf numFmtId="0" fontId="38" fillId="0" borderId="31" xfId="100" applyFont="1" applyBorder="1" applyAlignment="1">
      <alignment horizontal="center"/>
    </xf>
    <xf numFmtId="0" fontId="38" fillId="0" borderId="41" xfId="100" applyFont="1" applyBorder="1"/>
    <xf numFmtId="4" fontId="38" fillId="0" borderId="42" xfId="100" applyNumberFormat="1" applyFont="1" applyBorder="1"/>
    <xf numFmtId="0" fontId="39" fillId="27" borderId="43" xfId="100" applyFont="1" applyFill="1" applyBorder="1" applyAlignment="1">
      <alignment horizontal="center" vertical="center"/>
    </xf>
    <xf numFmtId="4" fontId="39" fillId="27" borderId="44" xfId="100" applyNumberFormat="1" applyFont="1" applyFill="1" applyBorder="1" applyAlignment="1">
      <alignment horizontal="right" vertical="center" wrapText="1"/>
    </xf>
    <xf numFmtId="49" fontId="38" fillId="0" borderId="39" xfId="100" applyNumberFormat="1" applyFont="1" applyBorder="1" applyAlignment="1">
      <alignment horizontal="center" vertical="center"/>
    </xf>
    <xf numFmtId="4" fontId="38" fillId="0" borderId="40" xfId="100" applyNumberFormat="1" applyFont="1" applyBorder="1" applyAlignment="1">
      <alignment horizontal="right" vertical="center"/>
    </xf>
    <xf numFmtId="4" fontId="38" fillId="0" borderId="40" xfId="96" applyNumberFormat="1" applyFont="1" applyBorder="1" applyAlignment="1">
      <alignment horizontal="right" vertical="center" wrapText="1"/>
    </xf>
    <xf numFmtId="49" fontId="39" fillId="0" borderId="39" xfId="100" applyNumberFormat="1" applyFont="1" applyBorder="1" applyAlignment="1">
      <alignment horizontal="center" vertical="center"/>
    </xf>
    <xf numFmtId="4" fontId="39" fillId="0" borderId="40" xfId="96" applyNumberFormat="1" applyFont="1" applyBorder="1" applyAlignment="1">
      <alignment horizontal="right" vertical="center" wrapText="1"/>
    </xf>
    <xf numFmtId="49" fontId="3" fillId="0" borderId="39" xfId="100" applyNumberFormat="1" applyFont="1" applyBorder="1" applyAlignment="1">
      <alignment horizontal="center" vertical="center"/>
    </xf>
    <xf numFmtId="0" fontId="39" fillId="0" borderId="39" xfId="100" applyFont="1" applyBorder="1" applyAlignment="1">
      <alignment horizontal="center" vertical="center"/>
    </xf>
    <xf numFmtId="4" fontId="39" fillId="0" borderId="40" xfId="100" applyNumberFormat="1" applyFont="1" applyBorder="1" applyAlignment="1">
      <alignment horizontal="right" vertical="center" wrapText="1"/>
    </xf>
    <xf numFmtId="0" fontId="38" fillId="0" borderId="39" xfId="100" applyFont="1" applyBorder="1" applyAlignment="1">
      <alignment vertical="center"/>
    </xf>
    <xf numFmtId="4" fontId="38" fillId="0" borderId="40" xfId="100" applyNumberFormat="1" applyFont="1" applyBorder="1" applyAlignment="1">
      <alignment horizontal="right" vertical="center" wrapText="1"/>
    </xf>
    <xf numFmtId="49" fontId="38" fillId="25" borderId="39" xfId="100" applyNumberFormat="1" applyFont="1" applyFill="1" applyBorder="1" applyAlignment="1">
      <alignment horizontal="center" vertical="center"/>
    </xf>
    <xf numFmtId="4" fontId="38" fillId="0" borderId="40" xfId="98" applyNumberFormat="1" applyFont="1" applyBorder="1" applyAlignment="1">
      <alignment horizontal="right" vertical="center" wrapText="1"/>
    </xf>
    <xf numFmtId="0" fontId="39" fillId="27" borderId="39" xfId="100" applyFont="1" applyFill="1" applyBorder="1" applyAlignment="1">
      <alignment horizontal="center"/>
    </xf>
    <xf numFmtId="4" fontId="39" fillId="27" borderId="40" xfId="100" applyNumberFormat="1" applyFont="1" applyFill="1" applyBorder="1" applyAlignment="1">
      <alignment horizontal="right" vertical="center" wrapText="1"/>
    </xf>
    <xf numFmtId="0" fontId="38" fillId="0" borderId="39" xfId="100" applyFont="1" applyBorder="1"/>
    <xf numFmtId="0" fontId="39" fillId="27" borderId="39" xfId="100" applyFont="1" applyFill="1" applyBorder="1" applyAlignment="1">
      <alignment horizontal="center" vertical="center"/>
    </xf>
    <xf numFmtId="49" fontId="38" fillId="0" borderId="39" xfId="96" applyNumberFormat="1" applyFont="1" applyBorder="1" applyAlignment="1">
      <alignment horizontal="center" vertical="center" wrapText="1"/>
    </xf>
    <xf numFmtId="4" fontId="38" fillId="0" borderId="40" xfId="100" applyNumberFormat="1" applyFont="1" applyBorder="1" applyAlignment="1">
      <alignment vertical="center"/>
    </xf>
    <xf numFmtId="0" fontId="38" fillId="0" borderId="45" xfId="100" applyFont="1" applyBorder="1"/>
    <xf numFmtId="0" fontId="38" fillId="0" borderId="46" xfId="100" applyFont="1" applyBorder="1"/>
    <xf numFmtId="0" fontId="38" fillId="0" borderId="46" xfId="100" applyFont="1" applyBorder="1" applyAlignment="1">
      <alignment wrapText="1"/>
    </xf>
    <xf numFmtId="4" fontId="38" fillId="0" borderId="47" xfId="100" applyNumberFormat="1" applyFont="1" applyBorder="1"/>
    <xf numFmtId="0" fontId="38" fillId="0" borderId="20" xfId="100" applyFont="1" applyBorder="1" applyAlignment="1">
      <alignment horizontal="center" vertical="center"/>
    </xf>
    <xf numFmtId="2" fontId="38" fillId="0" borderId="32" xfId="100" applyNumberFormat="1" applyFont="1" applyBorder="1" applyAlignment="1">
      <alignment horizontal="center" vertical="center"/>
    </xf>
    <xf numFmtId="0" fontId="38" fillId="0" borderId="0" xfId="100" applyFont="1" applyAlignment="1">
      <alignment horizontal="center" vertical="center"/>
    </xf>
    <xf numFmtId="0" fontId="38" fillId="0" borderId="32" xfId="100" applyFont="1" applyBorder="1" applyAlignment="1">
      <alignment horizontal="center" vertical="center" wrapText="1"/>
    </xf>
    <xf numFmtId="2" fontId="38" fillId="0" borderId="0" xfId="100" applyNumberFormat="1" applyFont="1" applyAlignment="1">
      <alignment horizontal="center" vertical="center"/>
    </xf>
    <xf numFmtId="4" fontId="38" fillId="0" borderId="0" xfId="100" applyNumberFormat="1" applyFont="1" applyAlignment="1">
      <alignment horizontal="center" vertical="center"/>
    </xf>
    <xf numFmtId="0" fontId="38" fillId="30" borderId="43" xfId="100" applyFont="1" applyFill="1" applyBorder="1" applyAlignment="1">
      <alignment vertical="center"/>
    </xf>
    <xf numFmtId="0" fontId="39" fillId="31" borderId="20" xfId="96" applyFont="1" applyFill="1" applyBorder="1" applyAlignment="1">
      <alignment horizontal="left" vertical="center" wrapText="1"/>
    </xf>
    <xf numFmtId="0" fontId="39" fillId="31" borderId="20" xfId="100" applyFont="1" applyFill="1" applyBorder="1" applyAlignment="1">
      <alignment vertical="center" wrapText="1"/>
    </xf>
    <xf numFmtId="0" fontId="38" fillId="31" borderId="20" xfId="100" applyFont="1" applyFill="1" applyBorder="1" applyAlignment="1">
      <alignment vertical="center"/>
    </xf>
    <xf numFmtId="4" fontId="38" fillId="31" borderId="20" xfId="100" applyNumberFormat="1" applyFont="1" applyFill="1" applyBorder="1" applyAlignment="1">
      <alignment vertical="center"/>
    </xf>
    <xf numFmtId="4" fontId="38" fillId="31" borderId="20" xfId="96" applyNumberFormat="1" applyFont="1" applyFill="1" applyBorder="1" applyAlignment="1">
      <alignment horizontal="right" vertical="center" wrapText="1"/>
    </xf>
    <xf numFmtId="4" fontId="39" fillId="31" borderId="44" xfId="96" applyNumberFormat="1" applyFont="1" applyFill="1" applyBorder="1" applyAlignment="1">
      <alignment horizontal="right" vertical="center" wrapText="1"/>
    </xf>
    <xf numFmtId="49" fontId="38" fillId="0" borderId="41" xfId="96" applyNumberFormat="1" applyFont="1" applyBorder="1" applyAlignment="1">
      <alignment horizontal="center" vertical="center" wrapText="1"/>
    </xf>
    <xf numFmtId="0" fontId="38" fillId="0" borderId="34" xfId="96" applyFont="1" applyBorder="1" applyAlignment="1">
      <alignment horizontal="left" vertical="center" wrapText="1"/>
    </xf>
    <xf numFmtId="0" fontId="38" fillId="0" borderId="34" xfId="96" applyFont="1" applyBorder="1" applyAlignment="1">
      <alignment horizontal="center" vertical="center" wrapText="1"/>
    </xf>
    <xf numFmtId="4" fontId="38" fillId="0" borderId="34" xfId="96" applyNumberFormat="1" applyFont="1" applyBorder="1" applyAlignment="1">
      <alignment horizontal="center" vertical="center" wrapText="1"/>
    </xf>
    <xf numFmtId="3" fontId="38" fillId="0" borderId="34" xfId="96" applyNumberFormat="1" applyFont="1" applyBorder="1" applyAlignment="1">
      <alignment horizontal="center" vertical="center" wrapText="1"/>
    </xf>
    <xf numFmtId="4" fontId="38" fillId="0" borderId="34" xfId="96" applyNumberFormat="1" applyFont="1" applyBorder="1" applyAlignment="1">
      <alignment horizontal="right" vertical="center" wrapText="1"/>
    </xf>
    <xf numFmtId="4" fontId="38" fillId="0" borderId="42" xfId="96" applyNumberFormat="1" applyFont="1" applyBorder="1" applyAlignment="1">
      <alignment horizontal="right" vertical="center" wrapText="1"/>
    </xf>
    <xf numFmtId="4" fontId="38" fillId="0" borderId="35" xfId="100" applyNumberFormat="1" applyFont="1" applyBorder="1" applyAlignment="1">
      <alignment horizontal="center" vertical="center"/>
    </xf>
    <xf numFmtId="4" fontId="38" fillId="0" borderId="34" xfId="100" applyNumberFormat="1" applyFont="1" applyBorder="1" applyAlignment="1">
      <alignment horizontal="center" vertical="center"/>
    </xf>
    <xf numFmtId="2" fontId="38" fillId="0" borderId="34" xfId="100" applyNumberFormat="1" applyFont="1" applyBorder="1" applyAlignment="1">
      <alignment horizontal="center" vertical="center"/>
    </xf>
    <xf numFmtId="4" fontId="39" fillId="0" borderId="20" xfId="100" applyNumberFormat="1" applyFont="1" applyBorder="1" applyAlignment="1">
      <alignment horizontal="center" vertical="center"/>
    </xf>
    <xf numFmtId="4" fontId="38" fillId="33" borderId="32" xfId="99" applyNumberFormat="1" applyFont="1" applyFill="1" applyBorder="1" applyAlignment="1" applyProtection="1">
      <alignment horizontal="right" vertical="center" wrapText="1" shrinkToFit="1"/>
    </xf>
    <xf numFmtId="4" fontId="38" fillId="33" borderId="32" xfId="95" applyNumberFormat="1" applyFont="1" applyFill="1" applyBorder="1" applyAlignment="1" applyProtection="1">
      <alignment horizontal="right" vertical="center" wrapText="1" shrinkToFit="1"/>
    </xf>
    <xf numFmtId="4" fontId="43" fillId="33" borderId="32" xfId="93" applyNumberFormat="1" applyFont="1" applyFill="1" applyBorder="1" applyAlignment="1">
      <alignment horizontal="right"/>
    </xf>
    <xf numFmtId="0" fontId="42" fillId="28" borderId="0" xfId="94" applyFont="1" applyFill="1" applyAlignment="1">
      <alignment horizontal="center" vertical="center"/>
    </xf>
    <xf numFmtId="4" fontId="43" fillId="28" borderId="0" xfId="94" applyNumberFormat="1" applyFont="1" applyFill="1"/>
    <xf numFmtId="0" fontId="42" fillId="28" borderId="0" xfId="94" applyFont="1" applyFill="1"/>
    <xf numFmtId="0" fontId="43" fillId="28" borderId="0" xfId="94" applyFont="1" applyFill="1"/>
    <xf numFmtId="4" fontId="42" fillId="28" borderId="0" xfId="94" applyNumberFormat="1" applyFont="1" applyFill="1" applyAlignment="1">
      <alignment horizontal="center" vertical="center"/>
    </xf>
    <xf numFmtId="49" fontId="60" fillId="0" borderId="32" xfId="72" applyNumberFormat="1" applyFont="1" applyBorder="1" applyAlignment="1">
      <alignment horizontal="center" vertical="center" wrapText="1"/>
    </xf>
    <xf numFmtId="14" fontId="60" fillId="0" borderId="32" xfId="72" applyNumberFormat="1" applyFont="1" applyBorder="1" applyAlignment="1">
      <alignment horizontal="center" vertical="center" wrapText="1"/>
    </xf>
    <xf numFmtId="0" fontId="38" fillId="33" borderId="20" xfId="100" applyFont="1" applyFill="1" applyBorder="1" applyAlignment="1">
      <alignment horizontal="center" vertical="center"/>
    </xf>
    <xf numFmtId="0" fontId="38" fillId="33" borderId="32" xfId="100" applyFont="1" applyFill="1" applyBorder="1" applyAlignment="1">
      <alignment horizontal="center" vertical="center"/>
    </xf>
    <xf numFmtId="0" fontId="61" fillId="33" borderId="32" xfId="100" applyFont="1" applyFill="1" applyBorder="1" applyAlignment="1">
      <alignment horizontal="center" vertical="center"/>
    </xf>
    <xf numFmtId="0" fontId="39" fillId="33" borderId="32" xfId="100" applyFont="1" applyFill="1" applyBorder="1" applyAlignment="1">
      <alignment horizontal="center" vertical="center"/>
    </xf>
    <xf numFmtId="0" fontId="3" fillId="33" borderId="32" xfId="100" applyFont="1" applyFill="1" applyBorder="1" applyAlignment="1">
      <alignment horizontal="center" vertical="center"/>
    </xf>
    <xf numFmtId="4" fontId="38" fillId="33" borderId="32" xfId="100" applyNumberFormat="1" applyFont="1" applyFill="1" applyBorder="1" applyAlignment="1">
      <alignment horizontal="center" vertical="center"/>
    </xf>
    <xf numFmtId="4" fontId="38" fillId="33" borderId="34" xfId="100" applyNumberFormat="1" applyFont="1" applyFill="1" applyBorder="1" applyAlignment="1">
      <alignment horizontal="center" vertical="center"/>
    </xf>
    <xf numFmtId="0" fontId="39" fillId="25" borderId="32" xfId="100" applyFont="1" applyFill="1" applyBorder="1" applyAlignment="1">
      <alignment vertical="center"/>
    </xf>
    <xf numFmtId="0" fontId="38" fillId="25" borderId="32" xfId="100" applyFont="1" applyFill="1" applyBorder="1" applyAlignment="1">
      <alignment vertical="center"/>
    </xf>
    <xf numFmtId="4" fontId="38" fillId="25" borderId="32" xfId="100" applyNumberFormat="1" applyFont="1" applyFill="1" applyBorder="1" applyAlignment="1">
      <alignment vertical="center"/>
    </xf>
    <xf numFmtId="4" fontId="38" fillId="25" borderId="40" xfId="96" applyNumberFormat="1" applyFont="1" applyFill="1" applyBorder="1" applyAlignment="1">
      <alignment horizontal="right" vertical="center" wrapText="1"/>
    </xf>
    <xf numFmtId="0" fontId="39" fillId="25" borderId="32" xfId="100" applyFont="1" applyFill="1" applyBorder="1" applyAlignment="1">
      <alignment vertical="center" wrapText="1"/>
    </xf>
    <xf numFmtId="0" fontId="61" fillId="25" borderId="32" xfId="96" applyFont="1" applyFill="1" applyBorder="1" applyAlignment="1">
      <alignment horizontal="center" vertical="center" wrapText="1"/>
    </xf>
    <xf numFmtId="0" fontId="39" fillId="25" borderId="32" xfId="100" applyFont="1" applyFill="1" applyBorder="1" applyAlignment="1">
      <alignment horizontal="center" vertical="center"/>
    </xf>
    <xf numFmtId="4" fontId="39" fillId="25" borderId="32" xfId="100" applyNumberFormat="1" applyFont="1" applyFill="1" applyBorder="1" applyAlignment="1">
      <alignment vertical="center"/>
    </xf>
    <xf numFmtId="4" fontId="39" fillId="25" borderId="32" xfId="96" applyNumberFormat="1" applyFont="1" applyFill="1" applyBorder="1" applyAlignment="1">
      <alignment horizontal="right" vertical="center" wrapText="1"/>
    </xf>
    <xf numFmtId="4" fontId="39" fillId="25" borderId="40" xfId="96" applyNumberFormat="1" applyFont="1" applyFill="1" applyBorder="1" applyAlignment="1">
      <alignment horizontal="right" vertical="center" wrapText="1"/>
    </xf>
    <xf numFmtId="0" fontId="45" fillId="25" borderId="32" xfId="100" applyFont="1" applyFill="1" applyBorder="1" applyAlignment="1">
      <alignment vertical="center" wrapText="1"/>
    </xf>
    <xf numFmtId="0" fontId="3" fillId="25" borderId="32" xfId="100" applyFont="1" applyFill="1" applyBorder="1" applyAlignment="1">
      <alignment vertical="center" wrapText="1"/>
    </xf>
    <xf numFmtId="0" fontId="3" fillId="25" borderId="32" xfId="100" applyFont="1" applyFill="1" applyBorder="1" applyAlignment="1">
      <alignment vertical="center"/>
    </xf>
    <xf numFmtId="49" fontId="43" fillId="0" borderId="0" xfId="93" applyNumberFormat="1" applyFont="1" applyAlignment="1">
      <alignment horizontal="center" vertical="center"/>
    </xf>
    <xf numFmtId="0" fontId="43" fillId="0" borderId="0" xfId="93" applyFont="1" applyAlignment="1">
      <alignment horizontal="left" vertical="center"/>
    </xf>
    <xf numFmtId="4" fontId="43" fillId="0" borderId="28" xfId="93" applyNumberFormat="1" applyFont="1" applyBorder="1" applyAlignment="1">
      <alignment horizontal="right" vertical="center"/>
    </xf>
    <xf numFmtId="0" fontId="43" fillId="0" borderId="30" xfId="93" applyFont="1" applyBorder="1" applyAlignment="1">
      <alignment horizontal="center" vertical="center"/>
    </xf>
    <xf numFmtId="0" fontId="43" fillId="0" borderId="31" xfId="93" applyFont="1" applyBorder="1" applyAlignment="1">
      <alignment horizontal="center" vertical="center"/>
    </xf>
    <xf numFmtId="49" fontId="60" fillId="0" borderId="32" xfId="93" applyNumberFormat="1" applyFont="1" applyBorder="1" applyAlignment="1">
      <alignment horizontal="center" vertical="center"/>
    </xf>
    <xf numFmtId="0" fontId="67" fillId="0" borderId="26" xfId="93" applyFont="1" applyBorder="1" applyAlignment="1">
      <alignment horizontal="left" vertical="center"/>
    </xf>
    <xf numFmtId="49" fontId="43" fillId="0" borderId="30" xfId="93" applyNumberFormat="1" applyFont="1" applyBorder="1" applyAlignment="1">
      <alignment horizontal="center" vertical="center"/>
    </xf>
    <xf numFmtId="0" fontId="43" fillId="0" borderId="22" xfId="93" applyFont="1" applyBorder="1" applyAlignment="1">
      <alignment horizontal="left" vertical="center"/>
    </xf>
    <xf numFmtId="0" fontId="43" fillId="0" borderId="23" xfId="93" applyFont="1" applyBorder="1" applyAlignment="1">
      <alignment horizontal="left" vertical="center"/>
    </xf>
    <xf numFmtId="0" fontId="61" fillId="0" borderId="32" xfId="100" applyFont="1" applyBorder="1" applyAlignment="1">
      <alignment horizontal="center" vertical="center"/>
    </xf>
    <xf numFmtId="0" fontId="39" fillId="0" borderId="20" xfId="100" applyFont="1" applyBorder="1" applyAlignment="1">
      <alignment horizontal="center" vertical="center"/>
    </xf>
    <xf numFmtId="0" fontId="48" fillId="33" borderId="0" xfId="100" applyFont="1" applyFill="1" applyAlignment="1">
      <alignment horizontal="center" vertical="center"/>
    </xf>
    <xf numFmtId="0" fontId="39" fillId="33" borderId="20" xfId="100" applyFont="1" applyFill="1" applyBorder="1" applyAlignment="1">
      <alignment horizontal="center" vertical="center"/>
    </xf>
    <xf numFmtId="0" fontId="38" fillId="33" borderId="0" xfId="100" applyFont="1" applyFill="1" applyAlignment="1">
      <alignment horizontal="center" vertical="center"/>
    </xf>
    <xf numFmtId="0" fontId="45" fillId="0" borderId="32" xfId="100" applyFont="1" applyBorder="1" applyAlignment="1">
      <alignment vertical="center" wrapText="1"/>
    </xf>
    <xf numFmtId="0" fontId="3" fillId="0" borderId="32" xfId="100" applyFont="1" applyBorder="1" applyAlignment="1">
      <alignment vertical="center" wrapText="1"/>
    </xf>
    <xf numFmtId="0" fontId="38" fillId="28" borderId="32" xfId="100" applyFont="1" applyFill="1" applyBorder="1" applyAlignment="1">
      <alignment vertical="center" wrapText="1"/>
    </xf>
    <xf numFmtId="0" fontId="39" fillId="28" borderId="32" xfId="100" applyFont="1" applyFill="1" applyBorder="1" applyAlignment="1">
      <alignment horizontal="left" vertical="center" wrapText="1"/>
    </xf>
    <xf numFmtId="0" fontId="38" fillId="28" borderId="32" xfId="97" applyFont="1" applyFill="1" applyBorder="1" applyAlignment="1">
      <alignment horizontal="left" vertical="center" wrapText="1"/>
    </xf>
    <xf numFmtId="0" fontId="38" fillId="28" borderId="32" xfId="100" applyFont="1" applyFill="1" applyBorder="1" applyAlignment="1">
      <alignment horizontal="left" vertical="center" wrapText="1"/>
    </xf>
    <xf numFmtId="0" fontId="38" fillId="28" borderId="32" xfId="96" applyFont="1" applyFill="1" applyBorder="1" applyAlignment="1">
      <alignment horizontal="left" vertical="center" wrapText="1"/>
    </xf>
    <xf numFmtId="49" fontId="38" fillId="28" borderId="32" xfId="100" applyNumberFormat="1" applyFont="1" applyFill="1" applyBorder="1" applyAlignment="1" applyProtection="1">
      <alignment horizontal="left" vertical="center"/>
      <protection locked="0"/>
    </xf>
    <xf numFmtId="0" fontId="38" fillId="25" borderId="32" xfId="96" applyFont="1" applyFill="1" applyBorder="1" applyAlignment="1">
      <alignment horizontal="left" vertical="center" wrapText="1"/>
    </xf>
    <xf numFmtId="49" fontId="38" fillId="25" borderId="32" xfId="100" applyNumberFormat="1" applyFont="1" applyFill="1" applyBorder="1" applyAlignment="1" applyProtection="1">
      <alignment horizontal="left" vertical="center"/>
      <protection locked="0"/>
    </xf>
    <xf numFmtId="0" fontId="43" fillId="0" borderId="30" xfId="93" applyFont="1" applyBorder="1" applyAlignment="1">
      <alignment horizontal="left" vertical="center"/>
    </xf>
    <xf numFmtId="0" fontId="43" fillId="0" borderId="25" xfId="93" applyFont="1" applyBorder="1" applyAlignment="1">
      <alignment horizontal="left" vertical="center"/>
    </xf>
    <xf numFmtId="0" fontId="43" fillId="0" borderId="15" xfId="93" applyFont="1" applyBorder="1" applyAlignment="1">
      <alignment horizontal="left" vertical="center"/>
    </xf>
    <xf numFmtId="0" fontId="43" fillId="0" borderId="31" xfId="93" applyFont="1" applyBorder="1" applyAlignment="1">
      <alignment horizontal="left" vertical="center"/>
    </xf>
    <xf numFmtId="49" fontId="38" fillId="25" borderId="32" xfId="100" applyNumberFormat="1" applyFont="1" applyFill="1" applyBorder="1" applyAlignment="1" applyProtection="1">
      <alignment horizontal="center" vertical="center" wrapText="1"/>
      <protection locked="0"/>
    </xf>
    <xf numFmtId="4" fontId="61" fillId="35" borderId="31" xfId="0" applyNumberFormat="1" applyFont="1" applyFill="1" applyBorder="1" applyAlignment="1">
      <alignment horizontal="left" vertical="center" wrapText="1"/>
    </xf>
    <xf numFmtId="4" fontId="39" fillId="27" borderId="32" xfId="100" applyNumberFormat="1" applyFont="1" applyFill="1" applyBorder="1" applyAlignment="1">
      <alignment horizontal="right" vertical="center" wrapText="1"/>
    </xf>
    <xf numFmtId="49" fontId="38" fillId="0" borderId="32" xfId="100" applyNumberFormat="1" applyFont="1" applyBorder="1" applyAlignment="1">
      <alignment horizontal="center" vertical="center"/>
    </xf>
    <xf numFmtId="49" fontId="38" fillId="25" borderId="32" xfId="100" applyNumberFormat="1" applyFont="1" applyFill="1" applyBorder="1" applyAlignment="1">
      <alignment horizontal="center" vertical="center"/>
    </xf>
    <xf numFmtId="0" fontId="39" fillId="27" borderId="32" xfId="100" applyFont="1" applyFill="1" applyBorder="1" applyAlignment="1">
      <alignment horizontal="center"/>
    </xf>
    <xf numFmtId="0" fontId="39" fillId="27" borderId="32" xfId="100" applyFont="1" applyFill="1" applyBorder="1" applyAlignment="1">
      <alignment horizontal="center" vertical="center"/>
    </xf>
    <xf numFmtId="4" fontId="61" fillId="34" borderId="31" xfId="0" applyNumberFormat="1" applyFont="1" applyFill="1" applyBorder="1" applyAlignment="1">
      <alignment horizontal="left" vertical="center" wrapText="1"/>
    </xf>
    <xf numFmtId="49" fontId="39" fillId="0" borderId="32" xfId="100" applyNumberFormat="1" applyFont="1" applyBorder="1" applyAlignment="1">
      <alignment horizontal="center" vertical="center"/>
    </xf>
    <xf numFmtId="49" fontId="3" fillId="0" borderId="32" xfId="100" applyNumberFormat="1" applyFont="1" applyBorder="1" applyAlignment="1">
      <alignment horizontal="center" vertical="center"/>
    </xf>
    <xf numFmtId="0" fontId="69" fillId="0" borderId="32" xfId="0" applyFont="1" applyBorder="1" applyAlignment="1">
      <alignment vertical="center" wrapText="1"/>
    </xf>
    <xf numFmtId="0" fontId="70" fillId="0" borderId="32" xfId="0" applyFont="1" applyBorder="1" applyAlignment="1">
      <alignment horizontal="center" vertical="center" wrapText="1"/>
    </xf>
    <xf numFmtId="0" fontId="70" fillId="0" borderId="32" xfId="0" applyFont="1" applyBorder="1" applyAlignment="1">
      <alignment horizontal="right" vertical="center" wrapText="1"/>
    </xf>
    <xf numFmtId="4" fontId="70" fillId="0" borderId="32" xfId="0" applyNumberFormat="1" applyFont="1" applyBorder="1" applyAlignment="1">
      <alignment horizontal="right" vertical="center" wrapText="1"/>
    </xf>
    <xf numFmtId="4" fontId="39" fillId="0" borderId="32" xfId="0" applyNumberFormat="1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0" fontId="38" fillId="0" borderId="0" xfId="71" applyFont="1" applyAlignment="1">
      <alignment horizontal="left"/>
    </xf>
    <xf numFmtId="0" fontId="38" fillId="0" borderId="30" xfId="71" applyFont="1" applyBorder="1" applyAlignment="1">
      <alignment horizontal="center" vertical="center"/>
    </xf>
    <xf numFmtId="0" fontId="38" fillId="0" borderId="31" xfId="71" applyFont="1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0" borderId="0" xfId="0" applyFont="1" applyAlignment="1">
      <alignment horizontal="right"/>
    </xf>
    <xf numFmtId="171" fontId="47" fillId="0" borderId="21" xfId="0" applyNumberFormat="1" applyFont="1" applyBorder="1" applyAlignment="1">
      <alignment horizontal="right"/>
    </xf>
    <xf numFmtId="0" fontId="38" fillId="0" borderId="0" xfId="54" applyFont="1" applyAlignment="1">
      <alignment horizontal="left" wrapText="1"/>
    </xf>
    <xf numFmtId="0" fontId="43" fillId="0" borderId="30" xfId="93" applyFont="1" applyBorder="1" applyAlignment="1">
      <alignment horizontal="center"/>
    </xf>
    <xf numFmtId="0" fontId="43" fillId="0" borderId="31" xfId="93" applyFont="1" applyBorder="1" applyAlignment="1">
      <alignment horizontal="center"/>
    </xf>
    <xf numFmtId="0" fontId="43" fillId="0" borderId="0" xfId="93" applyFont="1" applyAlignment="1">
      <alignment horizontal="right"/>
    </xf>
    <xf numFmtId="0" fontId="43" fillId="0" borderId="15" xfId="93" applyFont="1" applyBorder="1" applyAlignment="1">
      <alignment horizontal="right"/>
    </xf>
    <xf numFmtId="49" fontId="43" fillId="0" borderId="30" xfId="93" applyNumberFormat="1" applyFont="1" applyBorder="1" applyAlignment="1">
      <alignment horizontal="center"/>
    </xf>
    <xf numFmtId="49" fontId="43" fillId="0" borderId="31" xfId="93" applyNumberFormat="1" applyFont="1" applyBorder="1" applyAlignment="1">
      <alignment horizontal="center"/>
    </xf>
    <xf numFmtId="0" fontId="43" fillId="0" borderId="21" xfId="93" applyFont="1" applyBorder="1" applyAlignment="1">
      <alignment horizontal="center" vertical="center"/>
    </xf>
    <xf numFmtId="49" fontId="43" fillId="0" borderId="22" xfId="93" applyNumberFormat="1" applyFont="1" applyBorder="1" applyAlignment="1">
      <alignment horizontal="center" vertical="center"/>
    </xf>
    <xf numFmtId="49" fontId="43" fillId="0" borderId="23" xfId="93" applyNumberFormat="1" applyFont="1" applyBorder="1" applyAlignment="1">
      <alignment horizontal="center" vertical="center"/>
    </xf>
    <xf numFmtId="49" fontId="43" fillId="0" borderId="26" xfId="93" applyNumberFormat="1" applyFont="1" applyBorder="1" applyAlignment="1">
      <alignment horizontal="center" vertical="center"/>
    </xf>
    <xf numFmtId="49" fontId="43" fillId="0" borderId="27" xfId="93" applyNumberFormat="1" applyFont="1" applyBorder="1" applyAlignment="1">
      <alignment horizontal="center" vertical="center"/>
    </xf>
    <xf numFmtId="0" fontId="52" fillId="0" borderId="0" xfId="93" applyFont="1" applyAlignment="1">
      <alignment horizontal="center"/>
    </xf>
    <xf numFmtId="0" fontId="43" fillId="0" borderId="0" xfId="93" applyFont="1" applyAlignment="1">
      <alignment horizontal="left" wrapText="1"/>
    </xf>
    <xf numFmtId="0" fontId="52" fillId="0" borderId="0" xfId="93" applyFont="1" applyAlignment="1">
      <alignment horizontal="center" vertical="top"/>
    </xf>
    <xf numFmtId="49" fontId="43" fillId="0" borderId="30" xfId="93" applyNumberFormat="1" applyFont="1" applyBorder="1" applyAlignment="1">
      <alignment horizontal="center" vertical="center"/>
    </xf>
    <xf numFmtId="49" fontId="43" fillId="0" borderId="31" xfId="93" applyNumberFormat="1" applyFont="1" applyBorder="1" applyAlignment="1">
      <alignment horizontal="center" vertical="center"/>
    </xf>
    <xf numFmtId="0" fontId="43" fillId="0" borderId="21" xfId="93" applyFont="1" applyBorder="1" applyAlignment="1">
      <alignment horizontal="left" vertical="center"/>
    </xf>
    <xf numFmtId="0" fontId="52" fillId="0" borderId="29" xfId="93" applyFont="1" applyBorder="1" applyAlignment="1">
      <alignment horizontal="center" vertical="top"/>
    </xf>
    <xf numFmtId="0" fontId="52" fillId="0" borderId="29" xfId="93" applyFont="1" applyBorder="1" applyAlignment="1">
      <alignment horizontal="center"/>
    </xf>
    <xf numFmtId="49" fontId="43" fillId="0" borderId="30" xfId="93" applyNumberFormat="1" applyFont="1" applyBorder="1" applyAlignment="1">
      <alignment horizontal="center" vertical="center" wrapText="1"/>
    </xf>
    <xf numFmtId="49" fontId="43" fillId="0" borderId="31" xfId="93" applyNumberFormat="1" applyFont="1" applyBorder="1" applyAlignment="1">
      <alignment horizontal="center" vertical="center" wrapText="1"/>
    </xf>
    <xf numFmtId="14" fontId="43" fillId="0" borderId="30" xfId="93" applyNumberFormat="1" applyFont="1" applyBorder="1" applyAlignment="1">
      <alignment horizontal="center" vertical="center"/>
    </xf>
    <xf numFmtId="49" fontId="60" fillId="0" borderId="30" xfId="93" applyNumberFormat="1" applyFont="1" applyBorder="1" applyAlignment="1">
      <alignment horizontal="center" vertical="center" wrapText="1"/>
    </xf>
    <xf numFmtId="49" fontId="60" fillId="0" borderId="31" xfId="93" applyNumberFormat="1" applyFont="1" applyBorder="1" applyAlignment="1">
      <alignment horizontal="center" vertical="center" wrapText="1"/>
    </xf>
    <xf numFmtId="14" fontId="60" fillId="0" borderId="30" xfId="93" applyNumberFormat="1" applyFont="1" applyBorder="1" applyAlignment="1">
      <alignment horizontal="center" vertical="center"/>
    </xf>
    <xf numFmtId="49" fontId="60" fillId="0" borderId="31" xfId="93" applyNumberFormat="1" applyFont="1" applyBorder="1" applyAlignment="1">
      <alignment horizontal="center" vertical="center"/>
    </xf>
    <xf numFmtId="0" fontId="43" fillId="0" borderId="17" xfId="93" applyFont="1" applyBorder="1" applyAlignment="1">
      <alignment horizontal="center" vertical="center" wrapText="1"/>
    </xf>
    <xf numFmtId="0" fontId="43" fillId="0" borderId="18" xfId="93" applyFont="1" applyBorder="1" applyAlignment="1">
      <alignment horizontal="center" vertical="center" wrapText="1"/>
    </xf>
    <xf numFmtId="0" fontId="43" fillId="0" borderId="22" xfId="93" applyFont="1" applyBorder="1" applyAlignment="1">
      <alignment horizontal="center" vertical="center" wrapText="1"/>
    </xf>
    <xf numFmtId="0" fontId="43" fillId="0" borderId="23" xfId="93" applyFont="1" applyBorder="1" applyAlignment="1">
      <alignment horizontal="center" vertical="center" wrapText="1"/>
    </xf>
    <xf numFmtId="0" fontId="43" fillId="0" borderId="25" xfId="93" applyFont="1" applyBorder="1" applyAlignment="1">
      <alignment horizontal="center" vertical="center" wrapText="1"/>
    </xf>
    <xf numFmtId="0" fontId="43" fillId="0" borderId="15" xfId="93" applyFont="1" applyBorder="1" applyAlignment="1">
      <alignment horizontal="center" vertical="center" wrapText="1"/>
    </xf>
    <xf numFmtId="0" fontId="43" fillId="0" borderId="30" xfId="93" applyFont="1" applyBorder="1" applyAlignment="1">
      <alignment horizontal="center" wrapText="1"/>
    </xf>
    <xf numFmtId="0" fontId="43" fillId="0" borderId="24" xfId="93" applyFont="1" applyBorder="1" applyAlignment="1">
      <alignment horizontal="center"/>
    </xf>
    <xf numFmtId="0" fontId="43" fillId="0" borderId="20" xfId="93" applyFont="1" applyBorder="1" applyAlignment="1">
      <alignment horizontal="center" vertical="center" wrapText="1"/>
    </xf>
    <xf numFmtId="0" fontId="43" fillId="0" borderId="26" xfId="93" applyFont="1" applyBorder="1" applyAlignment="1">
      <alignment horizontal="center" vertical="center" wrapText="1"/>
    </xf>
    <xf numFmtId="0" fontId="43" fillId="0" borderId="27" xfId="93" applyFont="1" applyBorder="1" applyAlignment="1">
      <alignment horizontal="center" vertical="center" wrapText="1"/>
    </xf>
    <xf numFmtId="49" fontId="43" fillId="0" borderId="31" xfId="93" applyNumberFormat="1" applyFont="1" applyBorder="1" applyAlignment="1">
      <alignment vertical="center"/>
    </xf>
    <xf numFmtId="49" fontId="60" fillId="0" borderId="30" xfId="93" applyNumberFormat="1" applyFont="1" applyBorder="1" applyAlignment="1">
      <alignment horizontal="center" vertical="center"/>
    </xf>
    <xf numFmtId="0" fontId="43" fillId="0" borderId="0" xfId="93" applyFont="1" applyAlignment="1">
      <alignment horizontal="center"/>
    </xf>
    <xf numFmtId="0" fontId="64" fillId="28" borderId="0" xfId="94" applyFont="1" applyFill="1" applyAlignment="1">
      <alignment horizontal="center"/>
    </xf>
    <xf numFmtId="0" fontId="42" fillId="0" borderId="30" xfId="93" applyFont="1" applyBorder="1" applyAlignment="1">
      <alignment horizontal="center"/>
    </xf>
    <xf numFmtId="0" fontId="42" fillId="0" borderId="31" xfId="93" applyFont="1" applyBorder="1" applyAlignment="1">
      <alignment horizontal="center"/>
    </xf>
    <xf numFmtId="0" fontId="38" fillId="0" borderId="21" xfId="93" applyFont="1" applyBorder="1" applyAlignment="1">
      <alignment horizontal="center"/>
    </xf>
    <xf numFmtId="0" fontId="42" fillId="0" borderId="0" xfId="93" applyFont="1" applyAlignment="1">
      <alignment horizontal="center"/>
    </xf>
    <xf numFmtId="0" fontId="43" fillId="0" borderId="26" xfId="93" applyFont="1" applyBorder="1" applyAlignment="1">
      <alignment horizontal="left" vertical="center"/>
    </xf>
    <xf numFmtId="0" fontId="43" fillId="0" borderId="27" xfId="93" applyFont="1" applyBorder="1" applyAlignment="1">
      <alignment horizontal="left" vertical="center"/>
    </xf>
    <xf numFmtId="0" fontId="43" fillId="0" borderId="26" xfId="93" applyFont="1" applyBorder="1" applyAlignment="1">
      <alignment horizontal="center" vertical="center"/>
    </xf>
    <xf numFmtId="0" fontId="43" fillId="0" borderId="27" xfId="93" applyFont="1" applyBorder="1" applyAlignment="1">
      <alignment horizontal="center" vertical="center"/>
    </xf>
    <xf numFmtId="0" fontId="43" fillId="0" borderId="30" xfId="93" applyFont="1" applyBorder="1" applyAlignment="1">
      <alignment horizontal="center" vertical="center"/>
    </xf>
    <xf numFmtId="0" fontId="43" fillId="0" borderId="31" xfId="93" applyFont="1" applyBorder="1" applyAlignment="1">
      <alignment horizontal="center" vertical="center"/>
    </xf>
    <xf numFmtId="3" fontId="41" fillId="0" borderId="21" xfId="93" applyNumberFormat="1" applyFont="1" applyBorder="1" applyAlignment="1">
      <alignment horizontal="center"/>
    </xf>
    <xf numFmtId="0" fontId="43" fillId="0" borderId="22" xfId="93" applyFont="1" applyBorder="1" applyAlignment="1">
      <alignment horizontal="left" vertical="center"/>
    </xf>
    <xf numFmtId="0" fontId="43" fillId="0" borderId="23" xfId="93" applyFont="1" applyBorder="1" applyAlignment="1">
      <alignment horizontal="left" vertical="center"/>
    </xf>
    <xf numFmtId="0" fontId="43" fillId="0" borderId="22" xfId="93" applyFont="1" applyBorder="1" applyAlignment="1">
      <alignment horizontal="center" vertical="center"/>
    </xf>
    <xf numFmtId="0" fontId="43" fillId="0" borderId="23" xfId="93" applyFont="1" applyBorder="1" applyAlignment="1">
      <alignment horizontal="center" vertical="center"/>
    </xf>
    <xf numFmtId="49" fontId="43" fillId="0" borderId="16" xfId="93" applyNumberFormat="1" applyFont="1" applyBorder="1" applyAlignment="1">
      <alignment horizontal="center" vertical="center"/>
    </xf>
    <xf numFmtId="49" fontId="43" fillId="0" borderId="19" xfId="93" applyNumberFormat="1" applyFont="1" applyBorder="1" applyAlignment="1">
      <alignment horizontal="center" vertical="center"/>
    </xf>
    <xf numFmtId="14" fontId="43" fillId="0" borderId="16" xfId="93" applyNumberFormat="1" applyFont="1" applyBorder="1" applyAlignment="1">
      <alignment horizontal="center" vertical="center"/>
    </xf>
    <xf numFmtId="0" fontId="38" fillId="0" borderId="25" xfId="54" applyFont="1" applyBorder="1" applyAlignment="1">
      <alignment horizontal="center" vertical="center"/>
    </xf>
    <xf numFmtId="0" fontId="47" fillId="28" borderId="17" xfId="100" applyFont="1" applyFill="1" applyBorder="1" applyAlignment="1">
      <alignment horizontal="center" vertical="center"/>
    </xf>
    <xf numFmtId="0" fontId="47" fillId="28" borderId="18" xfId="100" applyFont="1" applyFill="1" applyBorder="1" applyAlignment="1">
      <alignment horizontal="center" vertical="center"/>
    </xf>
    <xf numFmtId="0" fontId="47" fillId="28" borderId="33" xfId="100" applyFont="1" applyFill="1" applyBorder="1" applyAlignment="1">
      <alignment horizontal="center" vertical="center"/>
    </xf>
    <xf numFmtId="0" fontId="47" fillId="32" borderId="17" xfId="100" applyFont="1" applyFill="1" applyBorder="1" applyAlignment="1">
      <alignment horizontal="center" vertical="center"/>
    </xf>
    <xf numFmtId="0" fontId="47" fillId="32" borderId="18" xfId="100" applyFont="1" applyFill="1" applyBorder="1" applyAlignment="1">
      <alignment horizontal="center" vertical="center"/>
    </xf>
    <xf numFmtId="0" fontId="47" fillId="32" borderId="33" xfId="100" applyFont="1" applyFill="1" applyBorder="1" applyAlignment="1">
      <alignment horizontal="center" vertical="center"/>
    </xf>
    <xf numFmtId="0" fontId="47" fillId="33" borderId="17" xfId="100" applyFont="1" applyFill="1" applyBorder="1" applyAlignment="1">
      <alignment horizontal="center" vertical="center"/>
    </xf>
    <xf numFmtId="0" fontId="47" fillId="33" borderId="18" xfId="100" applyFont="1" applyFill="1" applyBorder="1" applyAlignment="1">
      <alignment horizontal="center" vertical="center"/>
    </xf>
    <xf numFmtId="0" fontId="47" fillId="33" borderId="33" xfId="100" applyFont="1" applyFill="1" applyBorder="1" applyAlignment="1">
      <alignment horizontal="center" vertical="center"/>
    </xf>
    <xf numFmtId="0" fontId="43" fillId="0" borderId="38" xfId="100" applyFont="1" applyBorder="1" applyAlignment="1">
      <alignment horizontal="center" vertical="center"/>
    </xf>
    <xf numFmtId="0" fontId="43" fillId="0" borderId="40" xfId="100" applyFont="1" applyBorder="1" applyAlignment="1">
      <alignment horizontal="center" vertical="center"/>
    </xf>
    <xf numFmtId="0" fontId="43" fillId="0" borderId="31" xfId="100" applyFont="1" applyBorder="1" applyAlignment="1">
      <alignment horizontal="center" vertical="center"/>
    </xf>
    <xf numFmtId="0" fontId="39" fillId="0" borderId="0" xfId="100" applyFont="1" applyAlignment="1">
      <alignment horizontal="left" vertical="center"/>
    </xf>
    <xf numFmtId="0" fontId="48" fillId="0" borderId="0" xfId="100" applyFont="1" applyAlignment="1">
      <alignment horizontal="right"/>
    </xf>
    <xf numFmtId="0" fontId="47" fillId="0" borderId="0" xfId="100" applyFont="1" applyAlignment="1">
      <alignment horizontal="center" vertical="center"/>
    </xf>
    <xf numFmtId="0" fontId="63" fillId="0" borderId="0" xfId="100" applyFont="1" applyAlignment="1">
      <alignment horizontal="center" vertical="center"/>
    </xf>
    <xf numFmtId="0" fontId="43" fillId="0" borderId="36" xfId="100" applyFont="1" applyBorder="1" applyAlignment="1">
      <alignment horizontal="center" vertical="center"/>
    </xf>
    <xf numFmtId="0" fontId="43" fillId="0" borderId="39" xfId="100" applyFont="1" applyBorder="1" applyAlignment="1">
      <alignment horizontal="center" vertical="center"/>
    </xf>
    <xf numFmtId="0" fontId="43" fillId="0" borderId="37" xfId="100" applyFont="1" applyBorder="1" applyAlignment="1">
      <alignment horizontal="center" vertical="center"/>
    </xf>
    <xf numFmtId="0" fontId="43" fillId="0" borderId="32" xfId="100" applyFont="1" applyBorder="1" applyAlignment="1">
      <alignment horizontal="center" vertical="center"/>
    </xf>
    <xf numFmtId="0" fontId="43" fillId="0" borderId="37" xfId="100" applyFont="1" applyBorder="1" applyAlignment="1">
      <alignment horizontal="center" vertical="center" wrapText="1"/>
    </xf>
    <xf numFmtId="0" fontId="43" fillId="0" borderId="32" xfId="10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vertical="center" wrapText="1"/>
    </xf>
    <xf numFmtId="0" fontId="1" fillId="0" borderId="32" xfId="0" applyFont="1" applyBorder="1" applyAlignment="1">
      <alignment horizontal="left" vertical="center"/>
    </xf>
    <xf numFmtId="0" fontId="1" fillId="0" borderId="32" xfId="0" applyFont="1" applyBorder="1" applyAlignment="1">
      <alignment vertical="center"/>
    </xf>
    <xf numFmtId="2" fontId="1" fillId="0" borderId="32" xfId="0" applyNumberFormat="1" applyFont="1" applyBorder="1" applyAlignment="1">
      <alignment vertical="center"/>
    </xf>
    <xf numFmtId="4" fontId="1" fillId="0" borderId="32" xfId="0" applyNumberFormat="1" applyFont="1" applyBorder="1" applyAlignment="1">
      <alignment vertical="center"/>
    </xf>
  </cellXfs>
  <cellStyles count="102">
    <cellStyle name="_x000d__x000a_JournalTemplate=C:\COMFO\CTALK\JOURSTD.TPL_x000d__x000a_LbStateAddress=3 3 0 251 1 89 2 311_x000d__x000a_LbStateJou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alculation 2" xfId="56" xr:uid="{00000000-0005-0000-0000-00001B000000}"/>
    <cellStyle name="Check Cell" xfId="28" xr:uid="{00000000-0005-0000-0000-00001C000000}"/>
    <cellStyle name="Explanatory Text" xfId="29" xr:uid="{00000000-0005-0000-0000-00001D000000}"/>
    <cellStyle name="Good" xfId="30" xr:uid="{00000000-0005-0000-0000-00001E000000}"/>
    <cellStyle name="Heading 1" xfId="31" xr:uid="{00000000-0005-0000-0000-00001F000000}"/>
    <cellStyle name="Heading 2" xfId="32" xr:uid="{00000000-0005-0000-0000-000020000000}"/>
    <cellStyle name="Heading 3" xfId="33" xr:uid="{00000000-0005-0000-0000-000021000000}"/>
    <cellStyle name="Heading 4" xfId="34" xr:uid="{00000000-0005-0000-0000-000022000000}"/>
    <cellStyle name="Input" xfId="35" xr:uid="{00000000-0005-0000-0000-000023000000}"/>
    <cellStyle name="Input 2" xfId="57" xr:uid="{00000000-0005-0000-0000-000024000000}"/>
    <cellStyle name="Linked Cell" xfId="36" xr:uid="{00000000-0005-0000-0000-000025000000}"/>
    <cellStyle name="Neutral" xfId="37" xr:uid="{00000000-0005-0000-0000-000026000000}"/>
    <cellStyle name="Normal 2" xfId="38" xr:uid="{00000000-0005-0000-0000-000027000000}"/>
    <cellStyle name="Normal 2 2" xfId="58" xr:uid="{00000000-0005-0000-0000-000028000000}"/>
    <cellStyle name="Normal_AMSD" xfId="76" xr:uid="{00000000-0005-0000-0000-000029000000}"/>
    <cellStyle name="Normal_B7087BudgetRev1A10(2).02.00" xfId="101" xr:uid="{36578987-AEDB-431B-923B-580146941E4A}"/>
    <cellStyle name="Note" xfId="39" xr:uid="{00000000-0005-0000-0000-00002A000000}"/>
    <cellStyle name="Note 2" xfId="59" xr:uid="{00000000-0005-0000-0000-00002B000000}"/>
    <cellStyle name="Output" xfId="40" xr:uid="{00000000-0005-0000-0000-00002C000000}"/>
    <cellStyle name="Output 2" xfId="60" xr:uid="{00000000-0005-0000-0000-00002D000000}"/>
    <cellStyle name="Style 1" xfId="77" xr:uid="{00000000-0005-0000-0000-00002E000000}"/>
    <cellStyle name="Title" xfId="41" xr:uid="{00000000-0005-0000-0000-00002F000000}"/>
    <cellStyle name="Total" xfId="42" xr:uid="{00000000-0005-0000-0000-000030000000}"/>
    <cellStyle name="Total 2" xfId="61" xr:uid="{00000000-0005-0000-0000-000031000000}"/>
    <cellStyle name="Warning Text" xfId="43" xr:uid="{00000000-0005-0000-0000-000032000000}"/>
    <cellStyle name="Денежный 2" xfId="78" xr:uid="{00000000-0005-0000-0000-000033000000}"/>
    <cellStyle name="Обычный" xfId="0" builtinId="0"/>
    <cellStyle name="Обычный 2" xfId="44" xr:uid="{00000000-0005-0000-0000-000035000000}"/>
    <cellStyle name="Обычный 2 2" xfId="79" xr:uid="{00000000-0005-0000-0000-000036000000}"/>
    <cellStyle name="Обычный 2 2 2" xfId="80" xr:uid="{00000000-0005-0000-0000-000037000000}"/>
    <cellStyle name="Обычный 2 2 2 2" xfId="81" xr:uid="{00000000-0005-0000-0000-000038000000}"/>
    <cellStyle name="Обычный 2 2 2 3" xfId="82" xr:uid="{00000000-0005-0000-0000-000039000000}"/>
    <cellStyle name="Обычный 2 2 2 4" xfId="83" xr:uid="{00000000-0005-0000-0000-00003A000000}"/>
    <cellStyle name="Обычный 2 2 3" xfId="53" xr:uid="{00000000-0005-0000-0000-00003B000000}"/>
    <cellStyle name="Обычный 2 2 3 2" xfId="84" xr:uid="{00000000-0005-0000-0000-00003C000000}"/>
    <cellStyle name="Обычный 2 2 4" xfId="85" xr:uid="{00000000-0005-0000-0000-00003D000000}"/>
    <cellStyle name="Обычный 2 2 5" xfId="86" xr:uid="{00000000-0005-0000-0000-00003E000000}"/>
    <cellStyle name="Обычный 2 2 6" xfId="87" xr:uid="{00000000-0005-0000-0000-00003F000000}"/>
    <cellStyle name="Обычный 2 2 7" xfId="88" xr:uid="{00000000-0005-0000-0000-000040000000}"/>
    <cellStyle name="Обычный 2 3" xfId="89" xr:uid="{00000000-0005-0000-0000-000041000000}"/>
    <cellStyle name="Обычный 2 4" xfId="90" xr:uid="{00000000-0005-0000-0000-000042000000}"/>
    <cellStyle name="Обычный 2 5" xfId="54" xr:uid="{00000000-0005-0000-0000-000043000000}"/>
    <cellStyle name="Обычный 3" xfId="45" xr:uid="{00000000-0005-0000-0000-000044000000}"/>
    <cellStyle name="Обычный 3 2" xfId="62" xr:uid="{00000000-0005-0000-0000-000045000000}"/>
    <cellStyle name="Обычный 3 2 2" xfId="91" xr:uid="{00000000-0005-0000-0000-000046000000}"/>
    <cellStyle name="Обычный 3 3" xfId="74" xr:uid="{00000000-0005-0000-0000-000047000000}"/>
    <cellStyle name="Обычный 3 4" xfId="92" xr:uid="{00000000-0005-0000-0000-000048000000}"/>
    <cellStyle name="Обычный 4" xfId="55" xr:uid="{00000000-0005-0000-0000-000049000000}"/>
    <cellStyle name="Обычный 4 2" xfId="69" xr:uid="{00000000-0005-0000-0000-00004A000000}"/>
    <cellStyle name="Обычный 5" xfId="100" xr:uid="{042765E2-A700-432F-82B0-4309DE797026}"/>
    <cellStyle name="Обычный_3_31" xfId="71" xr:uid="{00000000-0005-0000-0000-00004B000000}"/>
    <cellStyle name="Обычный_W-30 СОЗП Периметр с коэф.1,2" xfId="73" xr:uid="{00000000-0005-0000-0000-00004C000000}"/>
    <cellStyle name="Обычный_Билибинская Атомная Станция СТН - СМР1этап+команд+транспорт КС-2, КС-3" xfId="72" xr:uid="{00000000-0005-0000-0000-00004D000000}"/>
    <cellStyle name="Обычный_КС_АГПТ_0210" xfId="93" xr:uid="{00000000-0005-0000-0000-00004E000000}"/>
    <cellStyle name="Обычный_КС-2,КС-3" xfId="70" xr:uid="{00000000-0005-0000-0000-00004F000000}"/>
    <cellStyle name="Обычный_КС-3-090104" xfId="94" xr:uid="{00000000-0005-0000-0000-000050000000}"/>
    <cellStyle name="Обычный_Смета к договору Красная Пресня д.26" xfId="96" xr:uid="{00000000-0005-0000-0000-000051000000}"/>
    <cellStyle name="Обычный_Смета к договору Красная Пресня д.26 2" xfId="98" xr:uid="{281D192F-FAA4-4299-8340-B7EF0AD41A80}"/>
    <cellStyle name="Обычный_Смета к договору Красная Пресня д.26 3" xfId="97" xr:uid="{6B029A2F-B2F0-4B67-B9BE-8E53A1EF382D}"/>
    <cellStyle name="Процентный 2" xfId="46" xr:uid="{00000000-0005-0000-0000-000052000000}"/>
    <cellStyle name="Процентный 2 2" xfId="47" xr:uid="{00000000-0005-0000-0000-000053000000}"/>
    <cellStyle name="Процентный 2 2 2" xfId="64" xr:uid="{00000000-0005-0000-0000-000054000000}"/>
    <cellStyle name="Процентный 2 3" xfId="63" xr:uid="{00000000-0005-0000-0000-000055000000}"/>
    <cellStyle name="Стиль 1" xfId="48" xr:uid="{00000000-0005-0000-0000-000056000000}"/>
    <cellStyle name="Финансовый" xfId="95" builtinId="3"/>
    <cellStyle name="Финансовый 14" xfId="52" xr:uid="{00000000-0005-0000-0000-000058000000}"/>
    <cellStyle name="Финансовый 14 2" xfId="68" xr:uid="{00000000-0005-0000-0000-000059000000}"/>
    <cellStyle name="Финансовый 2" xfId="49" xr:uid="{00000000-0005-0000-0000-00005A000000}"/>
    <cellStyle name="Финансовый 2 2" xfId="50" xr:uid="{00000000-0005-0000-0000-00005B000000}"/>
    <cellStyle name="Финансовый 2 2 2" xfId="66" xr:uid="{00000000-0005-0000-0000-00005C000000}"/>
    <cellStyle name="Финансовый 2 3" xfId="65" xr:uid="{00000000-0005-0000-0000-00005D000000}"/>
    <cellStyle name="Финансовый 3" xfId="51" xr:uid="{00000000-0005-0000-0000-00005E000000}"/>
    <cellStyle name="Финансовый 3 2" xfId="67" xr:uid="{00000000-0005-0000-0000-00005F000000}"/>
    <cellStyle name="Финансовый 4" xfId="75" xr:uid="{00000000-0005-0000-0000-000060000000}"/>
    <cellStyle name="Финансовый 5" xfId="99" xr:uid="{3C5C7F07-9F7C-4509-B747-A16FD679D4E1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8%20&#1094;&#1077;&#1093;_130-23\&#1089;&#1091;&#1073;&#1087;&#1086;&#1076;&#1088;&#1103;&#1076;\&#1062;&#1077;&#1085;&#1090;&#1088;&#1080;&#1089;\&#1062;&#1077;&#1085;&#1090;&#1088;&#1080;&#1089;_&#1052;&#1042;&#1052;_&#1050;&#1057;2_&#1050;&#1057;3_&#1040;&#1057;3_20240523_&#8470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С-3 №3"/>
      <sheetName val="КС-2 №3"/>
    </sheetNames>
    <sheetDataSet>
      <sheetData sheetId="0"/>
      <sheetData sheetId="1">
        <row r="144">
          <cell r="K144">
            <v>9984</v>
          </cell>
        </row>
        <row r="151">
          <cell r="H151" t="str">
            <v>С.А. Ажнов</v>
          </cell>
        </row>
        <row r="157">
          <cell r="H157" t="str">
            <v>Е.А. Бусел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91A2-677A-4865-8737-F2BDD91FABE9}">
  <sheetPr>
    <tabColor theme="0" tint="-0.14999847407452621"/>
  </sheetPr>
  <dimension ref="A1:L64"/>
  <sheetViews>
    <sheetView tabSelected="1" topLeftCell="A24" workbookViewId="0">
      <selection activeCell="C44" sqref="C44"/>
    </sheetView>
  </sheetViews>
  <sheetFormatPr defaultRowHeight="13"/>
  <cols>
    <col min="1" max="1" width="6.1796875" style="1" customWidth="1"/>
    <col min="2" max="2" width="7.54296875" style="1" customWidth="1"/>
    <col min="3" max="3" width="86.54296875" style="2" customWidth="1"/>
    <col min="4" max="4" width="33.7265625" style="3" customWidth="1"/>
    <col min="5" max="6" width="7.54296875" style="1" customWidth="1"/>
    <col min="7" max="7" width="11.54296875" style="1" customWidth="1"/>
    <col min="8" max="9" width="12.453125" style="1" customWidth="1"/>
    <col min="10" max="10" width="14.7265625" style="1" customWidth="1"/>
    <col min="11" max="11" width="12.7265625" style="1" customWidth="1"/>
    <col min="12" max="12" width="14.26953125" style="1" customWidth="1"/>
    <col min="13" max="205" width="8.7265625" style="1"/>
    <col min="206" max="206" width="8.54296875" style="1" customWidth="1"/>
    <col min="207" max="207" width="9.54296875" style="1" customWidth="1"/>
    <col min="208" max="208" width="36.26953125" style="1" customWidth="1"/>
    <col min="209" max="209" width="86.453125" style="1" customWidth="1"/>
    <col min="210" max="210" width="18.7265625" style="1" customWidth="1"/>
    <col min="211" max="211" width="9" style="1" customWidth="1"/>
    <col min="212" max="212" width="8.453125" style="1" customWidth="1"/>
    <col min="213" max="213" width="12.54296875" style="1" customWidth="1"/>
    <col min="214" max="214" width="11.54296875" style="1" customWidth="1"/>
    <col min="215" max="215" width="11.453125" style="1" customWidth="1"/>
    <col min="216" max="216" width="13.7265625" style="1" customWidth="1"/>
    <col min="217" max="217" width="14.7265625" style="1" customWidth="1"/>
    <col min="218" max="218" width="13.453125" style="1" customWidth="1"/>
    <col min="219" max="461" width="8.7265625" style="1"/>
    <col min="462" max="462" width="8.54296875" style="1" customWidth="1"/>
    <col min="463" max="463" width="9.54296875" style="1" customWidth="1"/>
    <col min="464" max="464" width="36.26953125" style="1" customWidth="1"/>
    <col min="465" max="465" width="86.453125" style="1" customWidth="1"/>
    <col min="466" max="466" width="18.7265625" style="1" customWidth="1"/>
    <col min="467" max="467" width="9" style="1" customWidth="1"/>
    <col min="468" max="468" width="8.453125" style="1" customWidth="1"/>
    <col min="469" max="469" width="12.54296875" style="1" customWidth="1"/>
    <col min="470" max="470" width="11.54296875" style="1" customWidth="1"/>
    <col min="471" max="471" width="11.453125" style="1" customWidth="1"/>
    <col min="472" max="472" width="13.7265625" style="1" customWidth="1"/>
    <col min="473" max="473" width="14.7265625" style="1" customWidth="1"/>
    <col min="474" max="474" width="13.453125" style="1" customWidth="1"/>
    <col min="475" max="717" width="8.7265625" style="1"/>
    <col min="718" max="718" width="8.54296875" style="1" customWidth="1"/>
    <col min="719" max="719" width="9.54296875" style="1" customWidth="1"/>
    <col min="720" max="720" width="36.26953125" style="1" customWidth="1"/>
    <col min="721" max="721" width="86.453125" style="1" customWidth="1"/>
    <col min="722" max="722" width="18.7265625" style="1" customWidth="1"/>
    <col min="723" max="723" width="9" style="1" customWidth="1"/>
    <col min="724" max="724" width="8.453125" style="1" customWidth="1"/>
    <col min="725" max="725" width="12.54296875" style="1" customWidth="1"/>
    <col min="726" max="726" width="11.54296875" style="1" customWidth="1"/>
    <col min="727" max="727" width="11.453125" style="1" customWidth="1"/>
    <col min="728" max="728" width="13.7265625" style="1" customWidth="1"/>
    <col min="729" max="729" width="14.7265625" style="1" customWidth="1"/>
    <col min="730" max="730" width="13.453125" style="1" customWidth="1"/>
    <col min="731" max="973" width="8.7265625" style="1"/>
    <col min="974" max="974" width="8.54296875" style="1" customWidth="1"/>
    <col min="975" max="975" width="9.54296875" style="1" customWidth="1"/>
    <col min="976" max="976" width="36.26953125" style="1" customWidth="1"/>
    <col min="977" max="977" width="86.453125" style="1" customWidth="1"/>
    <col min="978" max="978" width="18.7265625" style="1" customWidth="1"/>
    <col min="979" max="979" width="9" style="1" customWidth="1"/>
    <col min="980" max="980" width="8.453125" style="1" customWidth="1"/>
    <col min="981" max="981" width="12.54296875" style="1" customWidth="1"/>
    <col min="982" max="982" width="11.54296875" style="1" customWidth="1"/>
    <col min="983" max="983" width="11.453125" style="1" customWidth="1"/>
    <col min="984" max="984" width="13.7265625" style="1" customWidth="1"/>
    <col min="985" max="985" width="14.7265625" style="1" customWidth="1"/>
    <col min="986" max="986" width="13.453125" style="1" customWidth="1"/>
    <col min="987" max="1229" width="8.7265625" style="1"/>
    <col min="1230" max="1230" width="8.54296875" style="1" customWidth="1"/>
    <col min="1231" max="1231" width="9.54296875" style="1" customWidth="1"/>
    <col min="1232" max="1232" width="36.26953125" style="1" customWidth="1"/>
    <col min="1233" max="1233" width="86.453125" style="1" customWidth="1"/>
    <col min="1234" max="1234" width="18.7265625" style="1" customWidth="1"/>
    <col min="1235" max="1235" width="9" style="1" customWidth="1"/>
    <col min="1236" max="1236" width="8.453125" style="1" customWidth="1"/>
    <col min="1237" max="1237" width="12.54296875" style="1" customWidth="1"/>
    <col min="1238" max="1238" width="11.54296875" style="1" customWidth="1"/>
    <col min="1239" max="1239" width="11.453125" style="1" customWidth="1"/>
    <col min="1240" max="1240" width="13.7265625" style="1" customWidth="1"/>
    <col min="1241" max="1241" width="14.7265625" style="1" customWidth="1"/>
    <col min="1242" max="1242" width="13.453125" style="1" customWidth="1"/>
    <col min="1243" max="1485" width="8.7265625" style="1"/>
    <col min="1486" max="1486" width="8.54296875" style="1" customWidth="1"/>
    <col min="1487" max="1487" width="9.54296875" style="1" customWidth="1"/>
    <col min="1488" max="1488" width="36.26953125" style="1" customWidth="1"/>
    <col min="1489" max="1489" width="86.453125" style="1" customWidth="1"/>
    <col min="1490" max="1490" width="18.7265625" style="1" customWidth="1"/>
    <col min="1491" max="1491" width="9" style="1" customWidth="1"/>
    <col min="1492" max="1492" width="8.453125" style="1" customWidth="1"/>
    <col min="1493" max="1493" width="12.54296875" style="1" customWidth="1"/>
    <col min="1494" max="1494" width="11.54296875" style="1" customWidth="1"/>
    <col min="1495" max="1495" width="11.453125" style="1" customWidth="1"/>
    <col min="1496" max="1496" width="13.7265625" style="1" customWidth="1"/>
    <col min="1497" max="1497" width="14.7265625" style="1" customWidth="1"/>
    <col min="1498" max="1498" width="13.453125" style="1" customWidth="1"/>
    <col min="1499" max="1741" width="8.7265625" style="1"/>
    <col min="1742" max="1742" width="8.54296875" style="1" customWidth="1"/>
    <col min="1743" max="1743" width="9.54296875" style="1" customWidth="1"/>
    <col min="1744" max="1744" width="36.26953125" style="1" customWidth="1"/>
    <col min="1745" max="1745" width="86.453125" style="1" customWidth="1"/>
    <col min="1746" max="1746" width="18.7265625" style="1" customWidth="1"/>
    <col min="1747" max="1747" width="9" style="1" customWidth="1"/>
    <col min="1748" max="1748" width="8.453125" style="1" customWidth="1"/>
    <col min="1749" max="1749" width="12.54296875" style="1" customWidth="1"/>
    <col min="1750" max="1750" width="11.54296875" style="1" customWidth="1"/>
    <col min="1751" max="1751" width="11.453125" style="1" customWidth="1"/>
    <col min="1752" max="1752" width="13.7265625" style="1" customWidth="1"/>
    <col min="1753" max="1753" width="14.7265625" style="1" customWidth="1"/>
    <col min="1754" max="1754" width="13.453125" style="1" customWidth="1"/>
    <col min="1755" max="1997" width="8.7265625" style="1"/>
    <col min="1998" max="1998" width="8.54296875" style="1" customWidth="1"/>
    <col min="1999" max="1999" width="9.54296875" style="1" customWidth="1"/>
    <col min="2000" max="2000" width="36.26953125" style="1" customWidth="1"/>
    <col min="2001" max="2001" width="86.453125" style="1" customWidth="1"/>
    <col min="2002" max="2002" width="18.7265625" style="1" customWidth="1"/>
    <col min="2003" max="2003" width="9" style="1" customWidth="1"/>
    <col min="2004" max="2004" width="8.453125" style="1" customWidth="1"/>
    <col min="2005" max="2005" width="12.54296875" style="1" customWidth="1"/>
    <col min="2006" max="2006" width="11.54296875" style="1" customWidth="1"/>
    <col min="2007" max="2007" width="11.453125" style="1" customWidth="1"/>
    <col min="2008" max="2008" width="13.7265625" style="1" customWidth="1"/>
    <col min="2009" max="2009" width="14.7265625" style="1" customWidth="1"/>
    <col min="2010" max="2010" width="13.453125" style="1" customWidth="1"/>
    <col min="2011" max="2253" width="8.7265625" style="1"/>
    <col min="2254" max="2254" width="8.54296875" style="1" customWidth="1"/>
    <col min="2255" max="2255" width="9.54296875" style="1" customWidth="1"/>
    <col min="2256" max="2256" width="36.26953125" style="1" customWidth="1"/>
    <col min="2257" max="2257" width="86.453125" style="1" customWidth="1"/>
    <col min="2258" max="2258" width="18.7265625" style="1" customWidth="1"/>
    <col min="2259" max="2259" width="9" style="1" customWidth="1"/>
    <col min="2260" max="2260" width="8.453125" style="1" customWidth="1"/>
    <col min="2261" max="2261" width="12.54296875" style="1" customWidth="1"/>
    <col min="2262" max="2262" width="11.54296875" style="1" customWidth="1"/>
    <col min="2263" max="2263" width="11.453125" style="1" customWidth="1"/>
    <col min="2264" max="2264" width="13.7265625" style="1" customWidth="1"/>
    <col min="2265" max="2265" width="14.7265625" style="1" customWidth="1"/>
    <col min="2266" max="2266" width="13.453125" style="1" customWidth="1"/>
    <col min="2267" max="2509" width="8.7265625" style="1"/>
    <col min="2510" max="2510" width="8.54296875" style="1" customWidth="1"/>
    <col min="2511" max="2511" width="9.54296875" style="1" customWidth="1"/>
    <col min="2512" max="2512" width="36.26953125" style="1" customWidth="1"/>
    <col min="2513" max="2513" width="86.453125" style="1" customWidth="1"/>
    <col min="2514" max="2514" width="18.7265625" style="1" customWidth="1"/>
    <col min="2515" max="2515" width="9" style="1" customWidth="1"/>
    <col min="2516" max="2516" width="8.453125" style="1" customWidth="1"/>
    <col min="2517" max="2517" width="12.54296875" style="1" customWidth="1"/>
    <col min="2518" max="2518" width="11.54296875" style="1" customWidth="1"/>
    <col min="2519" max="2519" width="11.453125" style="1" customWidth="1"/>
    <col min="2520" max="2520" width="13.7265625" style="1" customWidth="1"/>
    <col min="2521" max="2521" width="14.7265625" style="1" customWidth="1"/>
    <col min="2522" max="2522" width="13.453125" style="1" customWidth="1"/>
    <col min="2523" max="2765" width="8.7265625" style="1"/>
    <col min="2766" max="2766" width="8.54296875" style="1" customWidth="1"/>
    <col min="2767" max="2767" width="9.54296875" style="1" customWidth="1"/>
    <col min="2768" max="2768" width="36.26953125" style="1" customWidth="1"/>
    <col min="2769" max="2769" width="86.453125" style="1" customWidth="1"/>
    <col min="2770" max="2770" width="18.7265625" style="1" customWidth="1"/>
    <col min="2771" max="2771" width="9" style="1" customWidth="1"/>
    <col min="2772" max="2772" width="8.453125" style="1" customWidth="1"/>
    <col min="2773" max="2773" width="12.54296875" style="1" customWidth="1"/>
    <col min="2774" max="2774" width="11.54296875" style="1" customWidth="1"/>
    <col min="2775" max="2775" width="11.453125" style="1" customWidth="1"/>
    <col min="2776" max="2776" width="13.7265625" style="1" customWidth="1"/>
    <col min="2777" max="2777" width="14.7265625" style="1" customWidth="1"/>
    <col min="2778" max="2778" width="13.453125" style="1" customWidth="1"/>
    <col min="2779" max="3021" width="8.7265625" style="1"/>
    <col min="3022" max="3022" width="8.54296875" style="1" customWidth="1"/>
    <col min="3023" max="3023" width="9.54296875" style="1" customWidth="1"/>
    <col min="3024" max="3024" width="36.26953125" style="1" customWidth="1"/>
    <col min="3025" max="3025" width="86.453125" style="1" customWidth="1"/>
    <col min="3026" max="3026" width="18.7265625" style="1" customWidth="1"/>
    <col min="3027" max="3027" width="9" style="1" customWidth="1"/>
    <col min="3028" max="3028" width="8.453125" style="1" customWidth="1"/>
    <col min="3029" max="3029" width="12.54296875" style="1" customWidth="1"/>
    <col min="3030" max="3030" width="11.54296875" style="1" customWidth="1"/>
    <col min="3031" max="3031" width="11.453125" style="1" customWidth="1"/>
    <col min="3032" max="3032" width="13.7265625" style="1" customWidth="1"/>
    <col min="3033" max="3033" width="14.7265625" style="1" customWidth="1"/>
    <col min="3034" max="3034" width="13.453125" style="1" customWidth="1"/>
    <col min="3035" max="3277" width="8.7265625" style="1"/>
    <col min="3278" max="3278" width="8.54296875" style="1" customWidth="1"/>
    <col min="3279" max="3279" width="9.54296875" style="1" customWidth="1"/>
    <col min="3280" max="3280" width="36.26953125" style="1" customWidth="1"/>
    <col min="3281" max="3281" width="86.453125" style="1" customWidth="1"/>
    <col min="3282" max="3282" width="18.7265625" style="1" customWidth="1"/>
    <col min="3283" max="3283" width="9" style="1" customWidth="1"/>
    <col min="3284" max="3284" width="8.453125" style="1" customWidth="1"/>
    <col min="3285" max="3285" width="12.54296875" style="1" customWidth="1"/>
    <col min="3286" max="3286" width="11.54296875" style="1" customWidth="1"/>
    <col min="3287" max="3287" width="11.453125" style="1" customWidth="1"/>
    <col min="3288" max="3288" width="13.7265625" style="1" customWidth="1"/>
    <col min="3289" max="3289" width="14.7265625" style="1" customWidth="1"/>
    <col min="3290" max="3290" width="13.453125" style="1" customWidth="1"/>
    <col min="3291" max="3533" width="8.7265625" style="1"/>
    <col min="3534" max="3534" width="8.54296875" style="1" customWidth="1"/>
    <col min="3535" max="3535" width="9.54296875" style="1" customWidth="1"/>
    <col min="3536" max="3536" width="36.26953125" style="1" customWidth="1"/>
    <col min="3537" max="3537" width="86.453125" style="1" customWidth="1"/>
    <col min="3538" max="3538" width="18.7265625" style="1" customWidth="1"/>
    <col min="3539" max="3539" width="9" style="1" customWidth="1"/>
    <col min="3540" max="3540" width="8.453125" style="1" customWidth="1"/>
    <col min="3541" max="3541" width="12.54296875" style="1" customWidth="1"/>
    <col min="3542" max="3542" width="11.54296875" style="1" customWidth="1"/>
    <col min="3543" max="3543" width="11.453125" style="1" customWidth="1"/>
    <col min="3544" max="3544" width="13.7265625" style="1" customWidth="1"/>
    <col min="3545" max="3545" width="14.7265625" style="1" customWidth="1"/>
    <col min="3546" max="3546" width="13.453125" style="1" customWidth="1"/>
    <col min="3547" max="3789" width="8.7265625" style="1"/>
    <col min="3790" max="3790" width="8.54296875" style="1" customWidth="1"/>
    <col min="3791" max="3791" width="9.54296875" style="1" customWidth="1"/>
    <col min="3792" max="3792" width="36.26953125" style="1" customWidth="1"/>
    <col min="3793" max="3793" width="86.453125" style="1" customWidth="1"/>
    <col min="3794" max="3794" width="18.7265625" style="1" customWidth="1"/>
    <col min="3795" max="3795" width="9" style="1" customWidth="1"/>
    <col min="3796" max="3796" width="8.453125" style="1" customWidth="1"/>
    <col min="3797" max="3797" width="12.54296875" style="1" customWidth="1"/>
    <col min="3798" max="3798" width="11.54296875" style="1" customWidth="1"/>
    <col min="3799" max="3799" width="11.453125" style="1" customWidth="1"/>
    <col min="3800" max="3800" width="13.7265625" style="1" customWidth="1"/>
    <col min="3801" max="3801" width="14.7265625" style="1" customWidth="1"/>
    <col min="3802" max="3802" width="13.453125" style="1" customWidth="1"/>
    <col min="3803" max="4045" width="8.7265625" style="1"/>
    <col min="4046" max="4046" width="8.54296875" style="1" customWidth="1"/>
    <col min="4047" max="4047" width="9.54296875" style="1" customWidth="1"/>
    <col min="4048" max="4048" width="36.26953125" style="1" customWidth="1"/>
    <col min="4049" max="4049" width="86.453125" style="1" customWidth="1"/>
    <col min="4050" max="4050" width="18.7265625" style="1" customWidth="1"/>
    <col min="4051" max="4051" width="9" style="1" customWidth="1"/>
    <col min="4052" max="4052" width="8.453125" style="1" customWidth="1"/>
    <col min="4053" max="4053" width="12.54296875" style="1" customWidth="1"/>
    <col min="4054" max="4054" width="11.54296875" style="1" customWidth="1"/>
    <col min="4055" max="4055" width="11.453125" style="1" customWidth="1"/>
    <col min="4056" max="4056" width="13.7265625" style="1" customWidth="1"/>
    <col min="4057" max="4057" width="14.7265625" style="1" customWidth="1"/>
    <col min="4058" max="4058" width="13.453125" style="1" customWidth="1"/>
    <col min="4059" max="4301" width="8.7265625" style="1"/>
    <col min="4302" max="4302" width="8.54296875" style="1" customWidth="1"/>
    <col min="4303" max="4303" width="9.54296875" style="1" customWidth="1"/>
    <col min="4304" max="4304" width="36.26953125" style="1" customWidth="1"/>
    <col min="4305" max="4305" width="86.453125" style="1" customWidth="1"/>
    <col min="4306" max="4306" width="18.7265625" style="1" customWidth="1"/>
    <col min="4307" max="4307" width="9" style="1" customWidth="1"/>
    <col min="4308" max="4308" width="8.453125" style="1" customWidth="1"/>
    <col min="4309" max="4309" width="12.54296875" style="1" customWidth="1"/>
    <col min="4310" max="4310" width="11.54296875" style="1" customWidth="1"/>
    <col min="4311" max="4311" width="11.453125" style="1" customWidth="1"/>
    <col min="4312" max="4312" width="13.7265625" style="1" customWidth="1"/>
    <col min="4313" max="4313" width="14.7265625" style="1" customWidth="1"/>
    <col min="4314" max="4314" width="13.453125" style="1" customWidth="1"/>
    <col min="4315" max="4557" width="8.7265625" style="1"/>
    <col min="4558" max="4558" width="8.54296875" style="1" customWidth="1"/>
    <col min="4559" max="4559" width="9.54296875" style="1" customWidth="1"/>
    <col min="4560" max="4560" width="36.26953125" style="1" customWidth="1"/>
    <col min="4561" max="4561" width="86.453125" style="1" customWidth="1"/>
    <col min="4562" max="4562" width="18.7265625" style="1" customWidth="1"/>
    <col min="4563" max="4563" width="9" style="1" customWidth="1"/>
    <col min="4564" max="4564" width="8.453125" style="1" customWidth="1"/>
    <col min="4565" max="4565" width="12.54296875" style="1" customWidth="1"/>
    <col min="4566" max="4566" width="11.54296875" style="1" customWidth="1"/>
    <col min="4567" max="4567" width="11.453125" style="1" customWidth="1"/>
    <col min="4568" max="4568" width="13.7265625" style="1" customWidth="1"/>
    <col min="4569" max="4569" width="14.7265625" style="1" customWidth="1"/>
    <col min="4570" max="4570" width="13.453125" style="1" customWidth="1"/>
    <col min="4571" max="4813" width="8.7265625" style="1"/>
    <col min="4814" max="4814" width="8.54296875" style="1" customWidth="1"/>
    <col min="4815" max="4815" width="9.54296875" style="1" customWidth="1"/>
    <col min="4816" max="4816" width="36.26953125" style="1" customWidth="1"/>
    <col min="4817" max="4817" width="86.453125" style="1" customWidth="1"/>
    <col min="4818" max="4818" width="18.7265625" style="1" customWidth="1"/>
    <col min="4819" max="4819" width="9" style="1" customWidth="1"/>
    <col min="4820" max="4820" width="8.453125" style="1" customWidth="1"/>
    <col min="4821" max="4821" width="12.54296875" style="1" customWidth="1"/>
    <col min="4822" max="4822" width="11.54296875" style="1" customWidth="1"/>
    <col min="4823" max="4823" width="11.453125" style="1" customWidth="1"/>
    <col min="4824" max="4824" width="13.7265625" style="1" customWidth="1"/>
    <col min="4825" max="4825" width="14.7265625" style="1" customWidth="1"/>
    <col min="4826" max="4826" width="13.453125" style="1" customWidth="1"/>
    <col min="4827" max="5069" width="8.7265625" style="1"/>
    <col min="5070" max="5070" width="8.54296875" style="1" customWidth="1"/>
    <col min="5071" max="5071" width="9.54296875" style="1" customWidth="1"/>
    <col min="5072" max="5072" width="36.26953125" style="1" customWidth="1"/>
    <col min="5073" max="5073" width="86.453125" style="1" customWidth="1"/>
    <col min="5074" max="5074" width="18.7265625" style="1" customWidth="1"/>
    <col min="5075" max="5075" width="9" style="1" customWidth="1"/>
    <col min="5076" max="5076" width="8.453125" style="1" customWidth="1"/>
    <col min="5077" max="5077" width="12.54296875" style="1" customWidth="1"/>
    <col min="5078" max="5078" width="11.54296875" style="1" customWidth="1"/>
    <col min="5079" max="5079" width="11.453125" style="1" customWidth="1"/>
    <col min="5080" max="5080" width="13.7265625" style="1" customWidth="1"/>
    <col min="5081" max="5081" width="14.7265625" style="1" customWidth="1"/>
    <col min="5082" max="5082" width="13.453125" style="1" customWidth="1"/>
    <col min="5083" max="5325" width="8.7265625" style="1"/>
    <col min="5326" max="5326" width="8.54296875" style="1" customWidth="1"/>
    <col min="5327" max="5327" width="9.54296875" style="1" customWidth="1"/>
    <col min="5328" max="5328" width="36.26953125" style="1" customWidth="1"/>
    <col min="5329" max="5329" width="86.453125" style="1" customWidth="1"/>
    <col min="5330" max="5330" width="18.7265625" style="1" customWidth="1"/>
    <col min="5331" max="5331" width="9" style="1" customWidth="1"/>
    <col min="5332" max="5332" width="8.453125" style="1" customWidth="1"/>
    <col min="5333" max="5333" width="12.54296875" style="1" customWidth="1"/>
    <col min="5334" max="5334" width="11.54296875" style="1" customWidth="1"/>
    <col min="5335" max="5335" width="11.453125" style="1" customWidth="1"/>
    <col min="5336" max="5336" width="13.7265625" style="1" customWidth="1"/>
    <col min="5337" max="5337" width="14.7265625" style="1" customWidth="1"/>
    <col min="5338" max="5338" width="13.453125" style="1" customWidth="1"/>
    <col min="5339" max="5581" width="8.7265625" style="1"/>
    <col min="5582" max="5582" width="8.54296875" style="1" customWidth="1"/>
    <col min="5583" max="5583" width="9.54296875" style="1" customWidth="1"/>
    <col min="5584" max="5584" width="36.26953125" style="1" customWidth="1"/>
    <col min="5585" max="5585" width="86.453125" style="1" customWidth="1"/>
    <col min="5586" max="5586" width="18.7265625" style="1" customWidth="1"/>
    <col min="5587" max="5587" width="9" style="1" customWidth="1"/>
    <col min="5588" max="5588" width="8.453125" style="1" customWidth="1"/>
    <col min="5589" max="5589" width="12.54296875" style="1" customWidth="1"/>
    <col min="5590" max="5590" width="11.54296875" style="1" customWidth="1"/>
    <col min="5591" max="5591" width="11.453125" style="1" customWidth="1"/>
    <col min="5592" max="5592" width="13.7265625" style="1" customWidth="1"/>
    <col min="5593" max="5593" width="14.7265625" style="1" customWidth="1"/>
    <col min="5594" max="5594" width="13.453125" style="1" customWidth="1"/>
    <col min="5595" max="5837" width="8.7265625" style="1"/>
    <col min="5838" max="5838" width="8.54296875" style="1" customWidth="1"/>
    <col min="5839" max="5839" width="9.54296875" style="1" customWidth="1"/>
    <col min="5840" max="5840" width="36.26953125" style="1" customWidth="1"/>
    <col min="5841" max="5841" width="86.453125" style="1" customWidth="1"/>
    <col min="5842" max="5842" width="18.7265625" style="1" customWidth="1"/>
    <col min="5843" max="5843" width="9" style="1" customWidth="1"/>
    <col min="5844" max="5844" width="8.453125" style="1" customWidth="1"/>
    <col min="5845" max="5845" width="12.54296875" style="1" customWidth="1"/>
    <col min="5846" max="5846" width="11.54296875" style="1" customWidth="1"/>
    <col min="5847" max="5847" width="11.453125" style="1" customWidth="1"/>
    <col min="5848" max="5848" width="13.7265625" style="1" customWidth="1"/>
    <col min="5849" max="5849" width="14.7265625" style="1" customWidth="1"/>
    <col min="5850" max="5850" width="13.453125" style="1" customWidth="1"/>
    <col min="5851" max="6093" width="8.7265625" style="1"/>
    <col min="6094" max="6094" width="8.54296875" style="1" customWidth="1"/>
    <col min="6095" max="6095" width="9.54296875" style="1" customWidth="1"/>
    <col min="6096" max="6096" width="36.26953125" style="1" customWidth="1"/>
    <col min="6097" max="6097" width="86.453125" style="1" customWidth="1"/>
    <col min="6098" max="6098" width="18.7265625" style="1" customWidth="1"/>
    <col min="6099" max="6099" width="9" style="1" customWidth="1"/>
    <col min="6100" max="6100" width="8.453125" style="1" customWidth="1"/>
    <col min="6101" max="6101" width="12.54296875" style="1" customWidth="1"/>
    <col min="6102" max="6102" width="11.54296875" style="1" customWidth="1"/>
    <col min="6103" max="6103" width="11.453125" style="1" customWidth="1"/>
    <col min="6104" max="6104" width="13.7265625" style="1" customWidth="1"/>
    <col min="6105" max="6105" width="14.7265625" style="1" customWidth="1"/>
    <col min="6106" max="6106" width="13.453125" style="1" customWidth="1"/>
    <col min="6107" max="6349" width="8.7265625" style="1"/>
    <col min="6350" max="6350" width="8.54296875" style="1" customWidth="1"/>
    <col min="6351" max="6351" width="9.54296875" style="1" customWidth="1"/>
    <col min="6352" max="6352" width="36.26953125" style="1" customWidth="1"/>
    <col min="6353" max="6353" width="86.453125" style="1" customWidth="1"/>
    <col min="6354" max="6354" width="18.7265625" style="1" customWidth="1"/>
    <col min="6355" max="6355" width="9" style="1" customWidth="1"/>
    <col min="6356" max="6356" width="8.453125" style="1" customWidth="1"/>
    <col min="6357" max="6357" width="12.54296875" style="1" customWidth="1"/>
    <col min="6358" max="6358" width="11.54296875" style="1" customWidth="1"/>
    <col min="6359" max="6359" width="11.453125" style="1" customWidth="1"/>
    <col min="6360" max="6360" width="13.7265625" style="1" customWidth="1"/>
    <col min="6361" max="6361" width="14.7265625" style="1" customWidth="1"/>
    <col min="6362" max="6362" width="13.453125" style="1" customWidth="1"/>
    <col min="6363" max="6605" width="8.7265625" style="1"/>
    <col min="6606" max="6606" width="8.54296875" style="1" customWidth="1"/>
    <col min="6607" max="6607" width="9.54296875" style="1" customWidth="1"/>
    <col min="6608" max="6608" width="36.26953125" style="1" customWidth="1"/>
    <col min="6609" max="6609" width="86.453125" style="1" customWidth="1"/>
    <col min="6610" max="6610" width="18.7265625" style="1" customWidth="1"/>
    <col min="6611" max="6611" width="9" style="1" customWidth="1"/>
    <col min="6612" max="6612" width="8.453125" style="1" customWidth="1"/>
    <col min="6613" max="6613" width="12.54296875" style="1" customWidth="1"/>
    <col min="6614" max="6614" width="11.54296875" style="1" customWidth="1"/>
    <col min="6615" max="6615" width="11.453125" style="1" customWidth="1"/>
    <col min="6616" max="6616" width="13.7265625" style="1" customWidth="1"/>
    <col min="6617" max="6617" width="14.7265625" style="1" customWidth="1"/>
    <col min="6618" max="6618" width="13.453125" style="1" customWidth="1"/>
    <col min="6619" max="6861" width="8.7265625" style="1"/>
    <col min="6862" max="6862" width="8.54296875" style="1" customWidth="1"/>
    <col min="6863" max="6863" width="9.54296875" style="1" customWidth="1"/>
    <col min="6864" max="6864" width="36.26953125" style="1" customWidth="1"/>
    <col min="6865" max="6865" width="86.453125" style="1" customWidth="1"/>
    <col min="6866" max="6866" width="18.7265625" style="1" customWidth="1"/>
    <col min="6867" max="6867" width="9" style="1" customWidth="1"/>
    <col min="6868" max="6868" width="8.453125" style="1" customWidth="1"/>
    <col min="6869" max="6869" width="12.54296875" style="1" customWidth="1"/>
    <col min="6870" max="6870" width="11.54296875" style="1" customWidth="1"/>
    <col min="6871" max="6871" width="11.453125" style="1" customWidth="1"/>
    <col min="6872" max="6872" width="13.7265625" style="1" customWidth="1"/>
    <col min="6873" max="6873" width="14.7265625" style="1" customWidth="1"/>
    <col min="6874" max="6874" width="13.453125" style="1" customWidth="1"/>
    <col min="6875" max="7117" width="8.7265625" style="1"/>
    <col min="7118" max="7118" width="8.54296875" style="1" customWidth="1"/>
    <col min="7119" max="7119" width="9.54296875" style="1" customWidth="1"/>
    <col min="7120" max="7120" width="36.26953125" style="1" customWidth="1"/>
    <col min="7121" max="7121" width="86.453125" style="1" customWidth="1"/>
    <col min="7122" max="7122" width="18.7265625" style="1" customWidth="1"/>
    <col min="7123" max="7123" width="9" style="1" customWidth="1"/>
    <col min="7124" max="7124" width="8.453125" style="1" customWidth="1"/>
    <col min="7125" max="7125" width="12.54296875" style="1" customWidth="1"/>
    <col min="7126" max="7126" width="11.54296875" style="1" customWidth="1"/>
    <col min="7127" max="7127" width="11.453125" style="1" customWidth="1"/>
    <col min="7128" max="7128" width="13.7265625" style="1" customWidth="1"/>
    <col min="7129" max="7129" width="14.7265625" style="1" customWidth="1"/>
    <col min="7130" max="7130" width="13.453125" style="1" customWidth="1"/>
    <col min="7131" max="7373" width="8.7265625" style="1"/>
    <col min="7374" max="7374" width="8.54296875" style="1" customWidth="1"/>
    <col min="7375" max="7375" width="9.54296875" style="1" customWidth="1"/>
    <col min="7376" max="7376" width="36.26953125" style="1" customWidth="1"/>
    <col min="7377" max="7377" width="86.453125" style="1" customWidth="1"/>
    <col min="7378" max="7378" width="18.7265625" style="1" customWidth="1"/>
    <col min="7379" max="7379" width="9" style="1" customWidth="1"/>
    <col min="7380" max="7380" width="8.453125" style="1" customWidth="1"/>
    <col min="7381" max="7381" width="12.54296875" style="1" customWidth="1"/>
    <col min="7382" max="7382" width="11.54296875" style="1" customWidth="1"/>
    <col min="7383" max="7383" width="11.453125" style="1" customWidth="1"/>
    <col min="7384" max="7384" width="13.7265625" style="1" customWidth="1"/>
    <col min="7385" max="7385" width="14.7265625" style="1" customWidth="1"/>
    <col min="7386" max="7386" width="13.453125" style="1" customWidth="1"/>
    <col min="7387" max="7629" width="8.7265625" style="1"/>
    <col min="7630" max="7630" width="8.54296875" style="1" customWidth="1"/>
    <col min="7631" max="7631" width="9.54296875" style="1" customWidth="1"/>
    <col min="7632" max="7632" width="36.26953125" style="1" customWidth="1"/>
    <col min="7633" max="7633" width="86.453125" style="1" customWidth="1"/>
    <col min="7634" max="7634" width="18.7265625" style="1" customWidth="1"/>
    <col min="7635" max="7635" width="9" style="1" customWidth="1"/>
    <col min="7636" max="7636" width="8.453125" style="1" customWidth="1"/>
    <col min="7637" max="7637" width="12.54296875" style="1" customWidth="1"/>
    <col min="7638" max="7638" width="11.54296875" style="1" customWidth="1"/>
    <col min="7639" max="7639" width="11.453125" style="1" customWidth="1"/>
    <col min="7640" max="7640" width="13.7265625" style="1" customWidth="1"/>
    <col min="7641" max="7641" width="14.7265625" style="1" customWidth="1"/>
    <col min="7642" max="7642" width="13.453125" style="1" customWidth="1"/>
    <col min="7643" max="7885" width="8.7265625" style="1"/>
    <col min="7886" max="7886" width="8.54296875" style="1" customWidth="1"/>
    <col min="7887" max="7887" width="9.54296875" style="1" customWidth="1"/>
    <col min="7888" max="7888" width="36.26953125" style="1" customWidth="1"/>
    <col min="7889" max="7889" width="86.453125" style="1" customWidth="1"/>
    <col min="7890" max="7890" width="18.7265625" style="1" customWidth="1"/>
    <col min="7891" max="7891" width="9" style="1" customWidth="1"/>
    <col min="7892" max="7892" width="8.453125" style="1" customWidth="1"/>
    <col min="7893" max="7893" width="12.54296875" style="1" customWidth="1"/>
    <col min="7894" max="7894" width="11.54296875" style="1" customWidth="1"/>
    <col min="7895" max="7895" width="11.453125" style="1" customWidth="1"/>
    <col min="7896" max="7896" width="13.7265625" style="1" customWidth="1"/>
    <col min="7897" max="7897" width="14.7265625" style="1" customWidth="1"/>
    <col min="7898" max="7898" width="13.453125" style="1" customWidth="1"/>
    <col min="7899" max="8141" width="8.7265625" style="1"/>
    <col min="8142" max="8142" width="8.54296875" style="1" customWidth="1"/>
    <col min="8143" max="8143" width="9.54296875" style="1" customWidth="1"/>
    <col min="8144" max="8144" width="36.26953125" style="1" customWidth="1"/>
    <col min="8145" max="8145" width="86.453125" style="1" customWidth="1"/>
    <col min="8146" max="8146" width="18.7265625" style="1" customWidth="1"/>
    <col min="8147" max="8147" width="9" style="1" customWidth="1"/>
    <col min="8148" max="8148" width="8.453125" style="1" customWidth="1"/>
    <col min="8149" max="8149" width="12.54296875" style="1" customWidth="1"/>
    <col min="8150" max="8150" width="11.54296875" style="1" customWidth="1"/>
    <col min="8151" max="8151" width="11.453125" style="1" customWidth="1"/>
    <col min="8152" max="8152" width="13.7265625" style="1" customWidth="1"/>
    <col min="8153" max="8153" width="14.7265625" style="1" customWidth="1"/>
    <col min="8154" max="8154" width="13.453125" style="1" customWidth="1"/>
    <col min="8155" max="8397" width="8.7265625" style="1"/>
    <col min="8398" max="8398" width="8.54296875" style="1" customWidth="1"/>
    <col min="8399" max="8399" width="9.54296875" style="1" customWidth="1"/>
    <col min="8400" max="8400" width="36.26953125" style="1" customWidth="1"/>
    <col min="8401" max="8401" width="86.453125" style="1" customWidth="1"/>
    <col min="8402" max="8402" width="18.7265625" style="1" customWidth="1"/>
    <col min="8403" max="8403" width="9" style="1" customWidth="1"/>
    <col min="8404" max="8404" width="8.453125" style="1" customWidth="1"/>
    <col min="8405" max="8405" width="12.54296875" style="1" customWidth="1"/>
    <col min="8406" max="8406" width="11.54296875" style="1" customWidth="1"/>
    <col min="8407" max="8407" width="11.453125" style="1" customWidth="1"/>
    <col min="8408" max="8408" width="13.7265625" style="1" customWidth="1"/>
    <col min="8409" max="8409" width="14.7265625" style="1" customWidth="1"/>
    <col min="8410" max="8410" width="13.453125" style="1" customWidth="1"/>
    <col min="8411" max="8653" width="8.7265625" style="1"/>
    <col min="8654" max="8654" width="8.54296875" style="1" customWidth="1"/>
    <col min="8655" max="8655" width="9.54296875" style="1" customWidth="1"/>
    <col min="8656" max="8656" width="36.26953125" style="1" customWidth="1"/>
    <col min="8657" max="8657" width="86.453125" style="1" customWidth="1"/>
    <col min="8658" max="8658" width="18.7265625" style="1" customWidth="1"/>
    <col min="8659" max="8659" width="9" style="1" customWidth="1"/>
    <col min="8660" max="8660" width="8.453125" style="1" customWidth="1"/>
    <col min="8661" max="8661" width="12.54296875" style="1" customWidth="1"/>
    <col min="8662" max="8662" width="11.54296875" style="1" customWidth="1"/>
    <col min="8663" max="8663" width="11.453125" style="1" customWidth="1"/>
    <col min="8664" max="8664" width="13.7265625" style="1" customWidth="1"/>
    <col min="8665" max="8665" width="14.7265625" style="1" customWidth="1"/>
    <col min="8666" max="8666" width="13.453125" style="1" customWidth="1"/>
    <col min="8667" max="8909" width="8.7265625" style="1"/>
    <col min="8910" max="8910" width="8.54296875" style="1" customWidth="1"/>
    <col min="8911" max="8911" width="9.54296875" style="1" customWidth="1"/>
    <col min="8912" max="8912" width="36.26953125" style="1" customWidth="1"/>
    <col min="8913" max="8913" width="86.453125" style="1" customWidth="1"/>
    <col min="8914" max="8914" width="18.7265625" style="1" customWidth="1"/>
    <col min="8915" max="8915" width="9" style="1" customWidth="1"/>
    <col min="8916" max="8916" width="8.453125" style="1" customWidth="1"/>
    <col min="8917" max="8917" width="12.54296875" style="1" customWidth="1"/>
    <col min="8918" max="8918" width="11.54296875" style="1" customWidth="1"/>
    <col min="8919" max="8919" width="11.453125" style="1" customWidth="1"/>
    <col min="8920" max="8920" width="13.7265625" style="1" customWidth="1"/>
    <col min="8921" max="8921" width="14.7265625" style="1" customWidth="1"/>
    <col min="8922" max="8922" width="13.453125" style="1" customWidth="1"/>
    <col min="8923" max="9165" width="8.7265625" style="1"/>
    <col min="9166" max="9166" width="8.54296875" style="1" customWidth="1"/>
    <col min="9167" max="9167" width="9.54296875" style="1" customWidth="1"/>
    <col min="9168" max="9168" width="36.26953125" style="1" customWidth="1"/>
    <col min="9169" max="9169" width="86.453125" style="1" customWidth="1"/>
    <col min="9170" max="9170" width="18.7265625" style="1" customWidth="1"/>
    <col min="9171" max="9171" width="9" style="1" customWidth="1"/>
    <col min="9172" max="9172" width="8.453125" style="1" customWidth="1"/>
    <col min="9173" max="9173" width="12.54296875" style="1" customWidth="1"/>
    <col min="9174" max="9174" width="11.54296875" style="1" customWidth="1"/>
    <col min="9175" max="9175" width="11.453125" style="1" customWidth="1"/>
    <col min="9176" max="9176" width="13.7265625" style="1" customWidth="1"/>
    <col min="9177" max="9177" width="14.7265625" style="1" customWidth="1"/>
    <col min="9178" max="9178" width="13.453125" style="1" customWidth="1"/>
    <col min="9179" max="9421" width="8.7265625" style="1"/>
    <col min="9422" max="9422" width="8.54296875" style="1" customWidth="1"/>
    <col min="9423" max="9423" width="9.54296875" style="1" customWidth="1"/>
    <col min="9424" max="9424" width="36.26953125" style="1" customWidth="1"/>
    <col min="9425" max="9425" width="86.453125" style="1" customWidth="1"/>
    <col min="9426" max="9426" width="18.7265625" style="1" customWidth="1"/>
    <col min="9427" max="9427" width="9" style="1" customWidth="1"/>
    <col min="9428" max="9428" width="8.453125" style="1" customWidth="1"/>
    <col min="9429" max="9429" width="12.54296875" style="1" customWidth="1"/>
    <col min="9430" max="9430" width="11.54296875" style="1" customWidth="1"/>
    <col min="9431" max="9431" width="11.453125" style="1" customWidth="1"/>
    <col min="9432" max="9432" width="13.7265625" style="1" customWidth="1"/>
    <col min="9433" max="9433" width="14.7265625" style="1" customWidth="1"/>
    <col min="9434" max="9434" width="13.453125" style="1" customWidth="1"/>
    <col min="9435" max="9677" width="8.7265625" style="1"/>
    <col min="9678" max="9678" width="8.54296875" style="1" customWidth="1"/>
    <col min="9679" max="9679" width="9.54296875" style="1" customWidth="1"/>
    <col min="9680" max="9680" width="36.26953125" style="1" customWidth="1"/>
    <col min="9681" max="9681" width="86.453125" style="1" customWidth="1"/>
    <col min="9682" max="9682" width="18.7265625" style="1" customWidth="1"/>
    <col min="9683" max="9683" width="9" style="1" customWidth="1"/>
    <col min="9684" max="9684" width="8.453125" style="1" customWidth="1"/>
    <col min="9685" max="9685" width="12.54296875" style="1" customWidth="1"/>
    <col min="9686" max="9686" width="11.54296875" style="1" customWidth="1"/>
    <col min="9687" max="9687" width="11.453125" style="1" customWidth="1"/>
    <col min="9688" max="9688" width="13.7265625" style="1" customWidth="1"/>
    <col min="9689" max="9689" width="14.7265625" style="1" customWidth="1"/>
    <col min="9690" max="9690" width="13.453125" style="1" customWidth="1"/>
    <col min="9691" max="9933" width="8.7265625" style="1"/>
    <col min="9934" max="9934" width="8.54296875" style="1" customWidth="1"/>
    <col min="9935" max="9935" width="9.54296875" style="1" customWidth="1"/>
    <col min="9936" max="9936" width="36.26953125" style="1" customWidth="1"/>
    <col min="9937" max="9937" width="86.453125" style="1" customWidth="1"/>
    <col min="9938" max="9938" width="18.7265625" style="1" customWidth="1"/>
    <col min="9939" max="9939" width="9" style="1" customWidth="1"/>
    <col min="9940" max="9940" width="8.453125" style="1" customWidth="1"/>
    <col min="9941" max="9941" width="12.54296875" style="1" customWidth="1"/>
    <col min="9942" max="9942" width="11.54296875" style="1" customWidth="1"/>
    <col min="9943" max="9943" width="11.453125" style="1" customWidth="1"/>
    <col min="9944" max="9944" width="13.7265625" style="1" customWidth="1"/>
    <col min="9945" max="9945" width="14.7265625" style="1" customWidth="1"/>
    <col min="9946" max="9946" width="13.453125" style="1" customWidth="1"/>
    <col min="9947" max="10189" width="8.7265625" style="1"/>
    <col min="10190" max="10190" width="8.54296875" style="1" customWidth="1"/>
    <col min="10191" max="10191" width="9.54296875" style="1" customWidth="1"/>
    <col min="10192" max="10192" width="36.26953125" style="1" customWidth="1"/>
    <col min="10193" max="10193" width="86.453125" style="1" customWidth="1"/>
    <col min="10194" max="10194" width="18.7265625" style="1" customWidth="1"/>
    <col min="10195" max="10195" width="9" style="1" customWidth="1"/>
    <col min="10196" max="10196" width="8.453125" style="1" customWidth="1"/>
    <col min="10197" max="10197" width="12.54296875" style="1" customWidth="1"/>
    <col min="10198" max="10198" width="11.54296875" style="1" customWidth="1"/>
    <col min="10199" max="10199" width="11.453125" style="1" customWidth="1"/>
    <col min="10200" max="10200" width="13.7265625" style="1" customWidth="1"/>
    <col min="10201" max="10201" width="14.7265625" style="1" customWidth="1"/>
    <col min="10202" max="10202" width="13.453125" style="1" customWidth="1"/>
    <col min="10203" max="10445" width="8.7265625" style="1"/>
    <col min="10446" max="10446" width="8.54296875" style="1" customWidth="1"/>
    <col min="10447" max="10447" width="9.54296875" style="1" customWidth="1"/>
    <col min="10448" max="10448" width="36.26953125" style="1" customWidth="1"/>
    <col min="10449" max="10449" width="86.453125" style="1" customWidth="1"/>
    <col min="10450" max="10450" width="18.7265625" style="1" customWidth="1"/>
    <col min="10451" max="10451" width="9" style="1" customWidth="1"/>
    <col min="10452" max="10452" width="8.453125" style="1" customWidth="1"/>
    <col min="10453" max="10453" width="12.54296875" style="1" customWidth="1"/>
    <col min="10454" max="10454" width="11.54296875" style="1" customWidth="1"/>
    <col min="10455" max="10455" width="11.453125" style="1" customWidth="1"/>
    <col min="10456" max="10456" width="13.7265625" style="1" customWidth="1"/>
    <col min="10457" max="10457" width="14.7265625" style="1" customWidth="1"/>
    <col min="10458" max="10458" width="13.453125" style="1" customWidth="1"/>
    <col min="10459" max="10701" width="8.7265625" style="1"/>
    <col min="10702" max="10702" width="8.54296875" style="1" customWidth="1"/>
    <col min="10703" max="10703" width="9.54296875" style="1" customWidth="1"/>
    <col min="10704" max="10704" width="36.26953125" style="1" customWidth="1"/>
    <col min="10705" max="10705" width="86.453125" style="1" customWidth="1"/>
    <col min="10706" max="10706" width="18.7265625" style="1" customWidth="1"/>
    <col min="10707" max="10707" width="9" style="1" customWidth="1"/>
    <col min="10708" max="10708" width="8.453125" style="1" customWidth="1"/>
    <col min="10709" max="10709" width="12.54296875" style="1" customWidth="1"/>
    <col min="10710" max="10710" width="11.54296875" style="1" customWidth="1"/>
    <col min="10711" max="10711" width="11.453125" style="1" customWidth="1"/>
    <col min="10712" max="10712" width="13.7265625" style="1" customWidth="1"/>
    <col min="10713" max="10713" width="14.7265625" style="1" customWidth="1"/>
    <col min="10714" max="10714" width="13.453125" style="1" customWidth="1"/>
    <col min="10715" max="10957" width="8.7265625" style="1"/>
    <col min="10958" max="10958" width="8.54296875" style="1" customWidth="1"/>
    <col min="10959" max="10959" width="9.54296875" style="1" customWidth="1"/>
    <col min="10960" max="10960" width="36.26953125" style="1" customWidth="1"/>
    <col min="10961" max="10961" width="86.453125" style="1" customWidth="1"/>
    <col min="10962" max="10962" width="18.7265625" style="1" customWidth="1"/>
    <col min="10963" max="10963" width="9" style="1" customWidth="1"/>
    <col min="10964" max="10964" width="8.453125" style="1" customWidth="1"/>
    <col min="10965" max="10965" width="12.54296875" style="1" customWidth="1"/>
    <col min="10966" max="10966" width="11.54296875" style="1" customWidth="1"/>
    <col min="10967" max="10967" width="11.453125" style="1" customWidth="1"/>
    <col min="10968" max="10968" width="13.7265625" style="1" customWidth="1"/>
    <col min="10969" max="10969" width="14.7265625" style="1" customWidth="1"/>
    <col min="10970" max="10970" width="13.453125" style="1" customWidth="1"/>
    <col min="10971" max="11213" width="8.7265625" style="1"/>
    <col min="11214" max="11214" width="8.54296875" style="1" customWidth="1"/>
    <col min="11215" max="11215" width="9.54296875" style="1" customWidth="1"/>
    <col min="11216" max="11216" width="36.26953125" style="1" customWidth="1"/>
    <col min="11217" max="11217" width="86.453125" style="1" customWidth="1"/>
    <col min="11218" max="11218" width="18.7265625" style="1" customWidth="1"/>
    <col min="11219" max="11219" width="9" style="1" customWidth="1"/>
    <col min="11220" max="11220" width="8.453125" style="1" customWidth="1"/>
    <col min="11221" max="11221" width="12.54296875" style="1" customWidth="1"/>
    <col min="11222" max="11222" width="11.54296875" style="1" customWidth="1"/>
    <col min="11223" max="11223" width="11.453125" style="1" customWidth="1"/>
    <col min="11224" max="11224" width="13.7265625" style="1" customWidth="1"/>
    <col min="11225" max="11225" width="14.7265625" style="1" customWidth="1"/>
    <col min="11226" max="11226" width="13.453125" style="1" customWidth="1"/>
    <col min="11227" max="11469" width="8.7265625" style="1"/>
    <col min="11470" max="11470" width="8.54296875" style="1" customWidth="1"/>
    <col min="11471" max="11471" width="9.54296875" style="1" customWidth="1"/>
    <col min="11472" max="11472" width="36.26953125" style="1" customWidth="1"/>
    <col min="11473" max="11473" width="86.453125" style="1" customWidth="1"/>
    <col min="11474" max="11474" width="18.7265625" style="1" customWidth="1"/>
    <col min="11475" max="11475" width="9" style="1" customWidth="1"/>
    <col min="11476" max="11476" width="8.453125" style="1" customWidth="1"/>
    <col min="11477" max="11477" width="12.54296875" style="1" customWidth="1"/>
    <col min="11478" max="11478" width="11.54296875" style="1" customWidth="1"/>
    <col min="11479" max="11479" width="11.453125" style="1" customWidth="1"/>
    <col min="11480" max="11480" width="13.7265625" style="1" customWidth="1"/>
    <col min="11481" max="11481" width="14.7265625" style="1" customWidth="1"/>
    <col min="11482" max="11482" width="13.453125" style="1" customWidth="1"/>
    <col min="11483" max="11725" width="8.7265625" style="1"/>
    <col min="11726" max="11726" width="8.54296875" style="1" customWidth="1"/>
    <col min="11727" max="11727" width="9.54296875" style="1" customWidth="1"/>
    <col min="11728" max="11728" width="36.26953125" style="1" customWidth="1"/>
    <col min="11729" max="11729" width="86.453125" style="1" customWidth="1"/>
    <col min="11730" max="11730" width="18.7265625" style="1" customWidth="1"/>
    <col min="11731" max="11731" width="9" style="1" customWidth="1"/>
    <col min="11732" max="11732" width="8.453125" style="1" customWidth="1"/>
    <col min="11733" max="11733" width="12.54296875" style="1" customWidth="1"/>
    <col min="11734" max="11734" width="11.54296875" style="1" customWidth="1"/>
    <col min="11735" max="11735" width="11.453125" style="1" customWidth="1"/>
    <col min="11736" max="11736" width="13.7265625" style="1" customWidth="1"/>
    <col min="11737" max="11737" width="14.7265625" style="1" customWidth="1"/>
    <col min="11738" max="11738" width="13.453125" style="1" customWidth="1"/>
    <col min="11739" max="11981" width="8.7265625" style="1"/>
    <col min="11982" max="11982" width="8.54296875" style="1" customWidth="1"/>
    <col min="11983" max="11983" width="9.54296875" style="1" customWidth="1"/>
    <col min="11984" max="11984" width="36.26953125" style="1" customWidth="1"/>
    <col min="11985" max="11985" width="86.453125" style="1" customWidth="1"/>
    <col min="11986" max="11986" width="18.7265625" style="1" customWidth="1"/>
    <col min="11987" max="11987" width="9" style="1" customWidth="1"/>
    <col min="11988" max="11988" width="8.453125" style="1" customWidth="1"/>
    <col min="11989" max="11989" width="12.54296875" style="1" customWidth="1"/>
    <col min="11990" max="11990" width="11.54296875" style="1" customWidth="1"/>
    <col min="11991" max="11991" width="11.453125" style="1" customWidth="1"/>
    <col min="11992" max="11992" width="13.7265625" style="1" customWidth="1"/>
    <col min="11993" max="11993" width="14.7265625" style="1" customWidth="1"/>
    <col min="11994" max="11994" width="13.453125" style="1" customWidth="1"/>
    <col min="11995" max="12237" width="8.7265625" style="1"/>
    <col min="12238" max="12238" width="8.54296875" style="1" customWidth="1"/>
    <col min="12239" max="12239" width="9.54296875" style="1" customWidth="1"/>
    <col min="12240" max="12240" width="36.26953125" style="1" customWidth="1"/>
    <col min="12241" max="12241" width="86.453125" style="1" customWidth="1"/>
    <col min="12242" max="12242" width="18.7265625" style="1" customWidth="1"/>
    <col min="12243" max="12243" width="9" style="1" customWidth="1"/>
    <col min="12244" max="12244" width="8.453125" style="1" customWidth="1"/>
    <col min="12245" max="12245" width="12.54296875" style="1" customWidth="1"/>
    <col min="12246" max="12246" width="11.54296875" style="1" customWidth="1"/>
    <col min="12247" max="12247" width="11.453125" style="1" customWidth="1"/>
    <col min="12248" max="12248" width="13.7265625" style="1" customWidth="1"/>
    <col min="12249" max="12249" width="14.7265625" style="1" customWidth="1"/>
    <col min="12250" max="12250" width="13.453125" style="1" customWidth="1"/>
    <col min="12251" max="12493" width="8.7265625" style="1"/>
    <col min="12494" max="12494" width="8.54296875" style="1" customWidth="1"/>
    <col min="12495" max="12495" width="9.54296875" style="1" customWidth="1"/>
    <col min="12496" max="12496" width="36.26953125" style="1" customWidth="1"/>
    <col min="12497" max="12497" width="86.453125" style="1" customWidth="1"/>
    <col min="12498" max="12498" width="18.7265625" style="1" customWidth="1"/>
    <col min="12499" max="12499" width="9" style="1" customWidth="1"/>
    <col min="12500" max="12500" width="8.453125" style="1" customWidth="1"/>
    <col min="12501" max="12501" width="12.54296875" style="1" customWidth="1"/>
    <col min="12502" max="12502" width="11.54296875" style="1" customWidth="1"/>
    <col min="12503" max="12503" width="11.453125" style="1" customWidth="1"/>
    <col min="12504" max="12504" width="13.7265625" style="1" customWidth="1"/>
    <col min="12505" max="12505" width="14.7265625" style="1" customWidth="1"/>
    <col min="12506" max="12506" width="13.453125" style="1" customWidth="1"/>
    <col min="12507" max="12749" width="8.7265625" style="1"/>
    <col min="12750" max="12750" width="8.54296875" style="1" customWidth="1"/>
    <col min="12751" max="12751" width="9.54296875" style="1" customWidth="1"/>
    <col min="12752" max="12752" width="36.26953125" style="1" customWidth="1"/>
    <col min="12753" max="12753" width="86.453125" style="1" customWidth="1"/>
    <col min="12754" max="12754" width="18.7265625" style="1" customWidth="1"/>
    <col min="12755" max="12755" width="9" style="1" customWidth="1"/>
    <col min="12756" max="12756" width="8.453125" style="1" customWidth="1"/>
    <col min="12757" max="12757" width="12.54296875" style="1" customWidth="1"/>
    <col min="12758" max="12758" width="11.54296875" style="1" customWidth="1"/>
    <col min="12759" max="12759" width="11.453125" style="1" customWidth="1"/>
    <col min="12760" max="12760" width="13.7265625" style="1" customWidth="1"/>
    <col min="12761" max="12761" width="14.7265625" style="1" customWidth="1"/>
    <col min="12762" max="12762" width="13.453125" style="1" customWidth="1"/>
    <col min="12763" max="13005" width="8.7265625" style="1"/>
    <col min="13006" max="13006" width="8.54296875" style="1" customWidth="1"/>
    <col min="13007" max="13007" width="9.54296875" style="1" customWidth="1"/>
    <col min="13008" max="13008" width="36.26953125" style="1" customWidth="1"/>
    <col min="13009" max="13009" width="86.453125" style="1" customWidth="1"/>
    <col min="13010" max="13010" width="18.7265625" style="1" customWidth="1"/>
    <col min="13011" max="13011" width="9" style="1" customWidth="1"/>
    <col min="13012" max="13012" width="8.453125" style="1" customWidth="1"/>
    <col min="13013" max="13013" width="12.54296875" style="1" customWidth="1"/>
    <col min="13014" max="13014" width="11.54296875" style="1" customWidth="1"/>
    <col min="13015" max="13015" width="11.453125" style="1" customWidth="1"/>
    <col min="13016" max="13016" width="13.7265625" style="1" customWidth="1"/>
    <col min="13017" max="13017" width="14.7265625" style="1" customWidth="1"/>
    <col min="13018" max="13018" width="13.453125" style="1" customWidth="1"/>
    <col min="13019" max="13261" width="8.7265625" style="1"/>
    <col min="13262" max="13262" width="8.54296875" style="1" customWidth="1"/>
    <col min="13263" max="13263" width="9.54296875" style="1" customWidth="1"/>
    <col min="13264" max="13264" width="36.26953125" style="1" customWidth="1"/>
    <col min="13265" max="13265" width="86.453125" style="1" customWidth="1"/>
    <col min="13266" max="13266" width="18.7265625" style="1" customWidth="1"/>
    <col min="13267" max="13267" width="9" style="1" customWidth="1"/>
    <col min="13268" max="13268" width="8.453125" style="1" customWidth="1"/>
    <col min="13269" max="13269" width="12.54296875" style="1" customWidth="1"/>
    <col min="13270" max="13270" width="11.54296875" style="1" customWidth="1"/>
    <col min="13271" max="13271" width="11.453125" style="1" customWidth="1"/>
    <col min="13272" max="13272" width="13.7265625" style="1" customWidth="1"/>
    <col min="13273" max="13273" width="14.7265625" style="1" customWidth="1"/>
    <col min="13274" max="13274" width="13.453125" style="1" customWidth="1"/>
    <col min="13275" max="13517" width="8.7265625" style="1"/>
    <col min="13518" max="13518" width="8.54296875" style="1" customWidth="1"/>
    <col min="13519" max="13519" width="9.54296875" style="1" customWidth="1"/>
    <col min="13520" max="13520" width="36.26953125" style="1" customWidth="1"/>
    <col min="13521" max="13521" width="86.453125" style="1" customWidth="1"/>
    <col min="13522" max="13522" width="18.7265625" style="1" customWidth="1"/>
    <col min="13523" max="13523" width="9" style="1" customWidth="1"/>
    <col min="13524" max="13524" width="8.453125" style="1" customWidth="1"/>
    <col min="13525" max="13525" width="12.54296875" style="1" customWidth="1"/>
    <col min="13526" max="13526" width="11.54296875" style="1" customWidth="1"/>
    <col min="13527" max="13527" width="11.453125" style="1" customWidth="1"/>
    <col min="13528" max="13528" width="13.7265625" style="1" customWidth="1"/>
    <col min="13529" max="13529" width="14.7265625" style="1" customWidth="1"/>
    <col min="13530" max="13530" width="13.453125" style="1" customWidth="1"/>
    <col min="13531" max="13773" width="8.7265625" style="1"/>
    <col min="13774" max="13774" width="8.54296875" style="1" customWidth="1"/>
    <col min="13775" max="13775" width="9.54296875" style="1" customWidth="1"/>
    <col min="13776" max="13776" width="36.26953125" style="1" customWidth="1"/>
    <col min="13777" max="13777" width="86.453125" style="1" customWidth="1"/>
    <col min="13778" max="13778" width="18.7265625" style="1" customWidth="1"/>
    <col min="13779" max="13779" width="9" style="1" customWidth="1"/>
    <col min="13780" max="13780" width="8.453125" style="1" customWidth="1"/>
    <col min="13781" max="13781" width="12.54296875" style="1" customWidth="1"/>
    <col min="13782" max="13782" width="11.54296875" style="1" customWidth="1"/>
    <col min="13783" max="13783" width="11.453125" style="1" customWidth="1"/>
    <col min="13784" max="13784" width="13.7265625" style="1" customWidth="1"/>
    <col min="13785" max="13785" width="14.7265625" style="1" customWidth="1"/>
    <col min="13786" max="13786" width="13.453125" style="1" customWidth="1"/>
    <col min="13787" max="14029" width="8.7265625" style="1"/>
    <col min="14030" max="14030" width="8.54296875" style="1" customWidth="1"/>
    <col min="14031" max="14031" width="9.54296875" style="1" customWidth="1"/>
    <col min="14032" max="14032" width="36.26953125" style="1" customWidth="1"/>
    <col min="14033" max="14033" width="86.453125" style="1" customWidth="1"/>
    <col min="14034" max="14034" width="18.7265625" style="1" customWidth="1"/>
    <col min="14035" max="14035" width="9" style="1" customWidth="1"/>
    <col min="14036" max="14036" width="8.453125" style="1" customWidth="1"/>
    <col min="14037" max="14037" width="12.54296875" style="1" customWidth="1"/>
    <col min="14038" max="14038" width="11.54296875" style="1" customWidth="1"/>
    <col min="14039" max="14039" width="11.453125" style="1" customWidth="1"/>
    <col min="14040" max="14040" width="13.7265625" style="1" customWidth="1"/>
    <col min="14041" max="14041" width="14.7265625" style="1" customWidth="1"/>
    <col min="14042" max="14042" width="13.453125" style="1" customWidth="1"/>
    <col min="14043" max="14285" width="8.7265625" style="1"/>
    <col min="14286" max="14286" width="8.54296875" style="1" customWidth="1"/>
    <col min="14287" max="14287" width="9.54296875" style="1" customWidth="1"/>
    <col min="14288" max="14288" width="36.26953125" style="1" customWidth="1"/>
    <col min="14289" max="14289" width="86.453125" style="1" customWidth="1"/>
    <col min="14290" max="14290" width="18.7265625" style="1" customWidth="1"/>
    <col min="14291" max="14291" width="9" style="1" customWidth="1"/>
    <col min="14292" max="14292" width="8.453125" style="1" customWidth="1"/>
    <col min="14293" max="14293" width="12.54296875" style="1" customWidth="1"/>
    <col min="14294" max="14294" width="11.54296875" style="1" customWidth="1"/>
    <col min="14295" max="14295" width="11.453125" style="1" customWidth="1"/>
    <col min="14296" max="14296" width="13.7265625" style="1" customWidth="1"/>
    <col min="14297" max="14297" width="14.7265625" style="1" customWidth="1"/>
    <col min="14298" max="14298" width="13.453125" style="1" customWidth="1"/>
    <col min="14299" max="14541" width="8.7265625" style="1"/>
    <col min="14542" max="14542" width="8.54296875" style="1" customWidth="1"/>
    <col min="14543" max="14543" width="9.54296875" style="1" customWidth="1"/>
    <col min="14544" max="14544" width="36.26953125" style="1" customWidth="1"/>
    <col min="14545" max="14545" width="86.453125" style="1" customWidth="1"/>
    <col min="14546" max="14546" width="18.7265625" style="1" customWidth="1"/>
    <col min="14547" max="14547" width="9" style="1" customWidth="1"/>
    <col min="14548" max="14548" width="8.453125" style="1" customWidth="1"/>
    <col min="14549" max="14549" width="12.54296875" style="1" customWidth="1"/>
    <col min="14550" max="14550" width="11.54296875" style="1" customWidth="1"/>
    <col min="14551" max="14551" width="11.453125" style="1" customWidth="1"/>
    <col min="14552" max="14552" width="13.7265625" style="1" customWidth="1"/>
    <col min="14553" max="14553" width="14.7265625" style="1" customWidth="1"/>
    <col min="14554" max="14554" width="13.453125" style="1" customWidth="1"/>
    <col min="14555" max="14797" width="8.7265625" style="1"/>
    <col min="14798" max="14798" width="8.54296875" style="1" customWidth="1"/>
    <col min="14799" max="14799" width="9.54296875" style="1" customWidth="1"/>
    <col min="14800" max="14800" width="36.26953125" style="1" customWidth="1"/>
    <col min="14801" max="14801" width="86.453125" style="1" customWidth="1"/>
    <col min="14802" max="14802" width="18.7265625" style="1" customWidth="1"/>
    <col min="14803" max="14803" width="9" style="1" customWidth="1"/>
    <col min="14804" max="14804" width="8.453125" style="1" customWidth="1"/>
    <col min="14805" max="14805" width="12.54296875" style="1" customWidth="1"/>
    <col min="14806" max="14806" width="11.54296875" style="1" customWidth="1"/>
    <col min="14807" max="14807" width="11.453125" style="1" customWidth="1"/>
    <col min="14808" max="14808" width="13.7265625" style="1" customWidth="1"/>
    <col min="14809" max="14809" width="14.7265625" style="1" customWidth="1"/>
    <col min="14810" max="14810" width="13.453125" style="1" customWidth="1"/>
    <col min="14811" max="15053" width="8.7265625" style="1"/>
    <col min="15054" max="15054" width="8.54296875" style="1" customWidth="1"/>
    <col min="15055" max="15055" width="9.54296875" style="1" customWidth="1"/>
    <col min="15056" max="15056" width="36.26953125" style="1" customWidth="1"/>
    <col min="15057" max="15057" width="86.453125" style="1" customWidth="1"/>
    <col min="15058" max="15058" width="18.7265625" style="1" customWidth="1"/>
    <col min="15059" max="15059" width="9" style="1" customWidth="1"/>
    <col min="15060" max="15060" width="8.453125" style="1" customWidth="1"/>
    <col min="15061" max="15061" width="12.54296875" style="1" customWidth="1"/>
    <col min="15062" max="15062" width="11.54296875" style="1" customWidth="1"/>
    <col min="15063" max="15063" width="11.453125" style="1" customWidth="1"/>
    <col min="15064" max="15064" width="13.7265625" style="1" customWidth="1"/>
    <col min="15065" max="15065" width="14.7265625" style="1" customWidth="1"/>
    <col min="15066" max="15066" width="13.453125" style="1" customWidth="1"/>
    <col min="15067" max="15309" width="8.7265625" style="1"/>
    <col min="15310" max="15310" width="8.54296875" style="1" customWidth="1"/>
    <col min="15311" max="15311" width="9.54296875" style="1" customWidth="1"/>
    <col min="15312" max="15312" width="36.26953125" style="1" customWidth="1"/>
    <col min="15313" max="15313" width="86.453125" style="1" customWidth="1"/>
    <col min="15314" max="15314" width="18.7265625" style="1" customWidth="1"/>
    <col min="15315" max="15315" width="9" style="1" customWidth="1"/>
    <col min="15316" max="15316" width="8.453125" style="1" customWidth="1"/>
    <col min="15317" max="15317" width="12.54296875" style="1" customWidth="1"/>
    <col min="15318" max="15318" width="11.54296875" style="1" customWidth="1"/>
    <col min="15319" max="15319" width="11.453125" style="1" customWidth="1"/>
    <col min="15320" max="15320" width="13.7265625" style="1" customWidth="1"/>
    <col min="15321" max="15321" width="14.7265625" style="1" customWidth="1"/>
    <col min="15322" max="15322" width="13.453125" style="1" customWidth="1"/>
    <col min="15323" max="15565" width="8.7265625" style="1"/>
    <col min="15566" max="15566" width="8.54296875" style="1" customWidth="1"/>
    <col min="15567" max="15567" width="9.54296875" style="1" customWidth="1"/>
    <col min="15568" max="15568" width="36.26953125" style="1" customWidth="1"/>
    <col min="15569" max="15569" width="86.453125" style="1" customWidth="1"/>
    <col min="15570" max="15570" width="18.7265625" style="1" customWidth="1"/>
    <col min="15571" max="15571" width="9" style="1" customWidth="1"/>
    <col min="15572" max="15572" width="8.453125" style="1" customWidth="1"/>
    <col min="15573" max="15573" width="12.54296875" style="1" customWidth="1"/>
    <col min="15574" max="15574" width="11.54296875" style="1" customWidth="1"/>
    <col min="15575" max="15575" width="11.453125" style="1" customWidth="1"/>
    <col min="15576" max="15576" width="13.7265625" style="1" customWidth="1"/>
    <col min="15577" max="15577" width="14.7265625" style="1" customWidth="1"/>
    <col min="15578" max="15578" width="13.453125" style="1" customWidth="1"/>
    <col min="15579" max="15821" width="8.7265625" style="1"/>
    <col min="15822" max="15822" width="8.54296875" style="1" customWidth="1"/>
    <col min="15823" max="15823" width="9.54296875" style="1" customWidth="1"/>
    <col min="15824" max="15824" width="36.26953125" style="1" customWidth="1"/>
    <col min="15825" max="15825" width="86.453125" style="1" customWidth="1"/>
    <col min="15826" max="15826" width="18.7265625" style="1" customWidth="1"/>
    <col min="15827" max="15827" width="9" style="1" customWidth="1"/>
    <col min="15828" max="15828" width="8.453125" style="1" customWidth="1"/>
    <col min="15829" max="15829" width="12.54296875" style="1" customWidth="1"/>
    <col min="15830" max="15830" width="11.54296875" style="1" customWidth="1"/>
    <col min="15831" max="15831" width="11.453125" style="1" customWidth="1"/>
    <col min="15832" max="15832" width="13.7265625" style="1" customWidth="1"/>
    <col min="15833" max="15833" width="14.7265625" style="1" customWidth="1"/>
    <col min="15834" max="15834" width="13.453125" style="1" customWidth="1"/>
    <col min="15835" max="16077" width="8.7265625" style="1"/>
    <col min="16078" max="16078" width="8.54296875" style="1" customWidth="1"/>
    <col min="16079" max="16079" width="9.54296875" style="1" customWidth="1"/>
    <col min="16080" max="16080" width="36.26953125" style="1" customWidth="1"/>
    <col min="16081" max="16081" width="86.453125" style="1" customWidth="1"/>
    <col min="16082" max="16082" width="18.7265625" style="1" customWidth="1"/>
    <col min="16083" max="16083" width="9" style="1" customWidth="1"/>
    <col min="16084" max="16084" width="8.453125" style="1" customWidth="1"/>
    <col min="16085" max="16085" width="12.54296875" style="1" customWidth="1"/>
    <col min="16086" max="16086" width="11.54296875" style="1" customWidth="1"/>
    <col min="16087" max="16087" width="11.453125" style="1" customWidth="1"/>
    <col min="16088" max="16088" width="13.7265625" style="1" customWidth="1"/>
    <col min="16089" max="16089" width="14.7265625" style="1" customWidth="1"/>
    <col min="16090" max="16090" width="13.453125" style="1" customWidth="1"/>
    <col min="16091" max="16341" width="8.7265625" style="1"/>
    <col min="16342" max="16384" width="9.269531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453" t="s">
        <v>7</v>
      </c>
      <c r="B7" s="453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453" t="s">
        <v>9</v>
      </c>
      <c r="B9" s="453"/>
      <c r="C9" s="459" t="s">
        <v>84</v>
      </c>
      <c r="D9" s="459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453" t="s">
        <v>96</v>
      </c>
      <c r="B11" s="453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453" t="s">
        <v>10</v>
      </c>
      <c r="B13" s="453"/>
      <c r="C13" s="459" t="s">
        <v>97</v>
      </c>
      <c r="D13" s="459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453" t="s">
        <v>0</v>
      </c>
      <c r="B15" s="453"/>
      <c r="C15" s="453" t="s">
        <v>98</v>
      </c>
      <c r="D15" s="453"/>
      <c r="F15" s="12"/>
      <c r="G15" s="12"/>
      <c r="J15" s="23" t="s">
        <v>11</v>
      </c>
      <c r="K15" s="178"/>
    </row>
    <row r="16" spans="1:11" s="8" customFormat="1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>
      <c r="A18" s="6"/>
      <c r="B18" s="25"/>
      <c r="C18" s="29"/>
      <c r="D18" s="7"/>
      <c r="F18" s="12"/>
      <c r="I18" s="17" t="s">
        <v>111</v>
      </c>
      <c r="J18" s="27" t="s">
        <v>12</v>
      </c>
      <c r="K18" s="384" t="s">
        <v>161</v>
      </c>
    </row>
    <row r="19" spans="1:11" s="8" customFormat="1">
      <c r="A19" s="6"/>
      <c r="B19" s="25"/>
      <c r="C19" s="29"/>
      <c r="D19" s="7"/>
      <c r="F19" s="12"/>
      <c r="I19" s="12"/>
      <c r="J19" s="33" t="s">
        <v>13</v>
      </c>
      <c r="K19" s="385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454" t="s">
        <v>16</v>
      </c>
      <c r="K22" s="455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6</v>
      </c>
      <c r="I24" s="45" t="s">
        <v>1402</v>
      </c>
      <c r="J24" s="180">
        <v>45468</v>
      </c>
      <c r="K24" s="45" t="s">
        <v>1402</v>
      </c>
    </row>
    <row r="25" spans="1:11" s="49" customFormat="1" ht="18">
      <c r="A25" s="456" t="s">
        <v>76</v>
      </c>
      <c r="B25" s="456"/>
      <c r="C25" s="456"/>
      <c r="D25" s="456"/>
      <c r="E25" s="456"/>
      <c r="F25" s="456"/>
      <c r="G25" s="456"/>
      <c r="H25" s="456"/>
      <c r="I25" s="456"/>
      <c r="J25" s="456"/>
      <c r="K25" s="456"/>
    </row>
    <row r="26" spans="1:11" s="49" customFormat="1" ht="18">
      <c r="A26" s="456" t="s">
        <v>17</v>
      </c>
      <c r="B26" s="456"/>
      <c r="C26" s="456"/>
      <c r="D26" s="456"/>
      <c r="E26" s="456"/>
      <c r="F26" s="456"/>
      <c r="G26" s="456"/>
      <c r="H26" s="456"/>
      <c r="I26" s="456"/>
      <c r="J26" s="456"/>
      <c r="K26" s="456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4">
      <c r="A28" s="457" t="s">
        <v>63</v>
      </c>
      <c r="B28" s="457"/>
      <c r="C28" s="457"/>
      <c r="D28" s="457"/>
      <c r="E28" s="457"/>
      <c r="F28" s="458">
        <v>70145581.823799998</v>
      </c>
      <c r="G28" s="458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452"/>
      <c r="B29" s="452"/>
      <c r="C29" s="452"/>
      <c r="D29" s="452"/>
      <c r="E29" s="452"/>
      <c r="F29" s="452"/>
      <c r="G29" s="452"/>
      <c r="H29" s="452"/>
      <c r="I29" s="452"/>
      <c r="J29" s="452"/>
      <c r="K29" s="452"/>
    </row>
    <row r="30" spans="1:11" s="49" customFormat="1" ht="14.15" customHeight="1">
      <c r="A30" s="450" t="s">
        <v>14</v>
      </c>
      <c r="B30" s="450"/>
      <c r="C30" s="450" t="s">
        <v>65</v>
      </c>
      <c r="D30" s="451" t="s">
        <v>66</v>
      </c>
      <c r="E30" s="451" t="s">
        <v>67</v>
      </c>
      <c r="F30" s="451" t="s">
        <v>68</v>
      </c>
      <c r="G30" s="451" t="s">
        <v>69</v>
      </c>
      <c r="H30" s="451"/>
      <c r="I30" s="451" t="s">
        <v>70</v>
      </c>
      <c r="J30" s="451"/>
      <c r="K30" s="451" t="s">
        <v>71</v>
      </c>
    </row>
    <row r="31" spans="1:11" s="49" customFormat="1" ht="14.15" customHeight="1">
      <c r="A31" s="450" t="s">
        <v>72</v>
      </c>
      <c r="B31" s="450" t="s">
        <v>73</v>
      </c>
      <c r="C31" s="450"/>
      <c r="D31" s="451"/>
      <c r="E31" s="451"/>
      <c r="F31" s="451"/>
      <c r="G31" s="451"/>
      <c r="H31" s="451"/>
      <c r="I31" s="451"/>
      <c r="J31" s="451"/>
      <c r="K31" s="451"/>
    </row>
    <row r="32" spans="1:11" s="49" customFormat="1" ht="14.15" customHeight="1">
      <c r="A32" s="450"/>
      <c r="B32" s="450"/>
      <c r="C32" s="450"/>
      <c r="D32" s="451"/>
      <c r="E32" s="451"/>
      <c r="F32" s="451"/>
      <c r="G32" s="451" t="s">
        <v>74</v>
      </c>
      <c r="H32" s="451" t="s">
        <v>75</v>
      </c>
      <c r="I32" s="451" t="s">
        <v>74</v>
      </c>
      <c r="J32" s="451" t="s">
        <v>75</v>
      </c>
      <c r="K32" s="451"/>
    </row>
    <row r="33" spans="1:11" s="49" customFormat="1" ht="14.15" customHeight="1">
      <c r="A33" s="450"/>
      <c r="B33" s="450"/>
      <c r="C33" s="450"/>
      <c r="D33" s="451"/>
      <c r="E33" s="451"/>
      <c r="F33" s="451"/>
      <c r="G33" s="451"/>
      <c r="H33" s="451"/>
      <c r="I33" s="451"/>
      <c r="J33" s="451"/>
      <c r="K33" s="451"/>
    </row>
    <row r="34" spans="1:11" s="54" customFormat="1" ht="10.5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 ht="10.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5" customHeight="1">
      <c r="A36" s="182">
        <v>1</v>
      </c>
      <c r="B36" s="328">
        <v>1</v>
      </c>
      <c r="C36" s="306" t="s">
        <v>108</v>
      </c>
      <c r="D36" s="307"/>
      <c r="E36" s="308"/>
      <c r="F36" s="309"/>
      <c r="G36" s="310"/>
      <c r="H36" s="310"/>
      <c r="I36" s="310"/>
      <c r="J36" s="310"/>
      <c r="K36" s="329"/>
    </row>
    <row r="37" spans="1:11" ht="14.15" customHeight="1">
      <c r="A37" s="542"/>
      <c r="B37" s="173" t="s">
        <v>182</v>
      </c>
      <c r="C37" s="185" t="s">
        <v>183</v>
      </c>
      <c r="D37" s="61"/>
      <c r="E37" s="162"/>
      <c r="F37" s="162"/>
      <c r="G37" s="163"/>
      <c r="H37" s="64"/>
      <c r="I37" s="163"/>
      <c r="J37" s="64"/>
      <c r="K37" s="332"/>
    </row>
    <row r="38" spans="1:11" ht="14.15" customHeight="1">
      <c r="A38" s="542"/>
      <c r="B38" s="173" t="s">
        <v>184</v>
      </c>
      <c r="C38" s="171" t="s">
        <v>185</v>
      </c>
      <c r="D38" s="61"/>
      <c r="E38" s="162" t="s">
        <v>90</v>
      </c>
      <c r="F38" s="162">
        <v>336.87</v>
      </c>
      <c r="G38" s="163">
        <v>1640.1</v>
      </c>
      <c r="H38" s="64">
        <f t="shared" ref="H38:H44" si="0">F38*G38</f>
        <v>552500.48699999996</v>
      </c>
      <c r="I38" s="163">
        <v>3023.79</v>
      </c>
      <c r="J38" s="64">
        <f t="shared" ref="J38:J43" si="1">F38*I38</f>
        <v>1018624.1372999999</v>
      </c>
      <c r="K38" s="332">
        <f t="shared" ref="K38:K49" si="2">H38+J38</f>
        <v>1571124.6242999998</v>
      </c>
    </row>
    <row r="39" spans="1:11" ht="14.15" customHeight="1">
      <c r="A39" s="542"/>
      <c r="B39" s="173" t="s">
        <v>190</v>
      </c>
      <c r="C39" s="171" t="s">
        <v>191</v>
      </c>
      <c r="D39" s="61"/>
      <c r="E39" s="162" t="s">
        <v>90</v>
      </c>
      <c r="F39" s="162">
        <v>0.64</v>
      </c>
      <c r="G39" s="163">
        <v>981.75</v>
      </c>
      <c r="H39" s="64">
        <f t="shared" si="0"/>
        <v>628.32000000000005</v>
      </c>
      <c r="I39" s="163">
        <v>1869.25</v>
      </c>
      <c r="J39" s="64">
        <f t="shared" si="1"/>
        <v>1196.32</v>
      </c>
      <c r="K39" s="332">
        <f t="shared" si="2"/>
        <v>1824.6399999999999</v>
      </c>
    </row>
    <row r="40" spans="1:11" ht="14.15" customHeight="1">
      <c r="A40" s="542"/>
      <c r="B40" s="173" t="s">
        <v>458</v>
      </c>
      <c r="C40" s="71" t="s">
        <v>459</v>
      </c>
      <c r="D40" s="61"/>
      <c r="E40" s="162" t="s">
        <v>90</v>
      </c>
      <c r="F40" s="162">
        <v>0.31</v>
      </c>
      <c r="G40" s="163">
        <v>1328.25</v>
      </c>
      <c r="H40" s="64">
        <f t="shared" si="0"/>
        <v>411.75749999999999</v>
      </c>
      <c r="I40" s="163">
        <v>3714.94</v>
      </c>
      <c r="J40" s="64">
        <f t="shared" si="1"/>
        <v>1151.6314</v>
      </c>
      <c r="K40" s="332">
        <f t="shared" si="2"/>
        <v>1563.3888999999999</v>
      </c>
    </row>
    <row r="41" spans="1:11" ht="14.15" customHeight="1">
      <c r="A41" s="542"/>
      <c r="B41" s="220" t="s">
        <v>192</v>
      </c>
      <c r="C41" s="185" t="s">
        <v>193</v>
      </c>
      <c r="D41" s="221"/>
      <c r="E41" s="222" t="s">
        <v>90</v>
      </c>
      <c r="F41" s="449">
        <v>30.88</v>
      </c>
      <c r="G41" s="223"/>
      <c r="H41" s="64"/>
      <c r="I41" s="223"/>
      <c r="J41" s="64"/>
      <c r="K41" s="334"/>
    </row>
    <row r="42" spans="1:11" ht="14.15" customHeight="1">
      <c r="A42" s="542"/>
      <c r="B42" s="173" t="s">
        <v>204</v>
      </c>
      <c r="C42" s="171" t="s">
        <v>205</v>
      </c>
      <c r="D42" s="61"/>
      <c r="E42" s="162" t="s">
        <v>90</v>
      </c>
      <c r="F42" s="543">
        <v>0.09</v>
      </c>
      <c r="G42" s="163">
        <v>323.39999999999998</v>
      </c>
      <c r="H42" s="64">
        <f t="shared" si="0"/>
        <v>29.105999999999998</v>
      </c>
      <c r="I42" s="163">
        <v>342.21</v>
      </c>
      <c r="J42" s="64">
        <f t="shared" si="1"/>
        <v>30.798899999999996</v>
      </c>
      <c r="K42" s="332">
        <f t="shared" si="2"/>
        <v>59.904899999999998</v>
      </c>
    </row>
    <row r="43" spans="1:11">
      <c r="A43" s="542"/>
      <c r="B43" s="173" t="s">
        <v>510</v>
      </c>
      <c r="C43" s="192" t="s">
        <v>511</v>
      </c>
      <c r="D43" s="61"/>
      <c r="E43" s="162" t="s">
        <v>142</v>
      </c>
      <c r="F43" s="162">
        <v>1</v>
      </c>
      <c r="G43" s="163">
        <v>19640</v>
      </c>
      <c r="H43" s="64">
        <f t="shared" si="0"/>
        <v>19640</v>
      </c>
      <c r="I43" s="163">
        <v>654</v>
      </c>
      <c r="J43" s="64">
        <f t="shared" si="1"/>
        <v>654</v>
      </c>
      <c r="K43" s="332">
        <f t="shared" si="2"/>
        <v>20294</v>
      </c>
    </row>
    <row r="44" spans="1:11">
      <c r="A44" s="542"/>
      <c r="B44" s="544" t="s">
        <v>587</v>
      </c>
      <c r="C44" s="545" t="s">
        <v>588</v>
      </c>
      <c r="D44" s="61"/>
      <c r="E44" s="543" t="s">
        <v>90</v>
      </c>
      <c r="F44" s="543">
        <v>20.87</v>
      </c>
      <c r="G44" s="163">
        <v>1640</v>
      </c>
      <c r="H44" s="64">
        <f t="shared" si="0"/>
        <v>34226.800000000003</v>
      </c>
      <c r="I44" s="163">
        <v>2469.6</v>
      </c>
      <c r="J44" s="64">
        <f>F44*I44</f>
        <v>51540.552000000003</v>
      </c>
      <c r="K44" s="332">
        <f t="shared" si="2"/>
        <v>85767.352000000014</v>
      </c>
    </row>
    <row r="45" spans="1:11">
      <c r="A45" s="542"/>
      <c r="B45" s="544" t="s">
        <v>595</v>
      </c>
      <c r="C45" s="545" t="s">
        <v>596</v>
      </c>
      <c r="D45" s="61"/>
      <c r="E45" s="543"/>
      <c r="F45" s="543"/>
      <c r="G45" s="163">
        <v>0</v>
      </c>
      <c r="H45" s="64"/>
      <c r="I45" s="163">
        <v>0</v>
      </c>
      <c r="J45" s="64"/>
      <c r="K45" s="332"/>
    </row>
    <row r="46" spans="1:11">
      <c r="A46" s="542"/>
      <c r="B46" s="544" t="s">
        <v>597</v>
      </c>
      <c r="C46" s="545" t="s">
        <v>598</v>
      </c>
      <c r="D46" s="61"/>
      <c r="E46" s="543" t="s">
        <v>143</v>
      </c>
      <c r="F46" s="543">
        <v>3.1</v>
      </c>
      <c r="G46" s="163">
        <v>458</v>
      </c>
      <c r="H46" s="64">
        <f>F46*G46</f>
        <v>1419.8</v>
      </c>
      <c r="I46" s="163">
        <v>1035.5999999999999</v>
      </c>
      <c r="J46" s="64">
        <f>F46*I46</f>
        <v>3210.3599999999997</v>
      </c>
      <c r="K46" s="332">
        <f t="shared" si="2"/>
        <v>4630.16</v>
      </c>
    </row>
    <row r="47" spans="1:11">
      <c r="A47" s="542"/>
      <c r="B47" s="544" t="s">
        <v>599</v>
      </c>
      <c r="C47" s="545" t="s">
        <v>600</v>
      </c>
      <c r="D47" s="61"/>
      <c r="E47" s="543" t="s">
        <v>143</v>
      </c>
      <c r="F47" s="543">
        <v>6.16</v>
      </c>
      <c r="G47" s="163">
        <v>458</v>
      </c>
      <c r="H47" s="64">
        <f>F47*G47</f>
        <v>2821.28</v>
      </c>
      <c r="I47" s="163">
        <v>522</v>
      </c>
      <c r="J47" s="64">
        <f>F47*I47</f>
        <v>3215.52</v>
      </c>
      <c r="K47" s="332">
        <f t="shared" si="2"/>
        <v>6036.8</v>
      </c>
    </row>
    <row r="48" spans="1:11">
      <c r="A48" s="542"/>
      <c r="B48" s="544" t="s">
        <v>601</v>
      </c>
      <c r="C48" s="545" t="s">
        <v>602</v>
      </c>
      <c r="D48" s="61"/>
      <c r="E48" s="543" t="s">
        <v>143</v>
      </c>
      <c r="F48" s="543">
        <v>25.71</v>
      </c>
      <c r="G48" s="163">
        <v>458</v>
      </c>
      <c r="H48" s="64">
        <f>F48*G48</f>
        <v>11775.18</v>
      </c>
      <c r="I48" s="163">
        <v>391.2</v>
      </c>
      <c r="J48" s="64">
        <f>F48*I48</f>
        <v>10057.752</v>
      </c>
      <c r="K48" s="332">
        <f t="shared" si="2"/>
        <v>21832.932000000001</v>
      </c>
    </row>
    <row r="49" spans="1:12">
      <c r="A49" s="542"/>
      <c r="B49" s="544" t="s">
        <v>603</v>
      </c>
      <c r="C49" s="545" t="s">
        <v>604</v>
      </c>
      <c r="D49" s="61"/>
      <c r="E49" s="543" t="s">
        <v>143</v>
      </c>
      <c r="F49" s="543">
        <v>25.71</v>
      </c>
      <c r="G49" s="163">
        <v>458</v>
      </c>
      <c r="H49" s="64">
        <f>F49*G49</f>
        <v>11775.18</v>
      </c>
      <c r="I49" s="163">
        <v>378</v>
      </c>
      <c r="J49" s="64">
        <f>F49*I49</f>
        <v>9718.380000000001</v>
      </c>
      <c r="K49" s="332">
        <f t="shared" si="2"/>
        <v>21493.56</v>
      </c>
    </row>
    <row r="50" spans="1:12" ht="14">
      <c r="A50" s="542"/>
      <c r="B50" s="544"/>
      <c r="C50" s="445" t="s">
        <v>586</v>
      </c>
      <c r="D50" s="61"/>
      <c r="E50" s="446"/>
      <c r="F50" s="446"/>
      <c r="G50" s="447"/>
      <c r="H50" s="64"/>
      <c r="I50" s="448"/>
      <c r="J50" s="64"/>
      <c r="K50" s="64"/>
    </row>
    <row r="51" spans="1:12">
      <c r="A51" s="542"/>
      <c r="B51" s="173" t="s">
        <v>1405</v>
      </c>
      <c r="C51" s="546" t="s">
        <v>1403</v>
      </c>
      <c r="D51" s="547"/>
      <c r="E51" s="543" t="s">
        <v>110</v>
      </c>
      <c r="F51" s="543">
        <v>27</v>
      </c>
      <c r="G51" s="548">
        <v>5197</v>
      </c>
      <c r="H51" s="549">
        <f t="shared" ref="H51:H52" si="3">F51*G51</f>
        <v>140319</v>
      </c>
      <c r="I51" s="549">
        <v>25400</v>
      </c>
      <c r="J51" s="549">
        <f t="shared" ref="J51:J52" si="4">F51*I51</f>
        <v>685800</v>
      </c>
      <c r="K51" s="549">
        <f t="shared" ref="K51:K52" si="5">H51+J51</f>
        <v>826119</v>
      </c>
    </row>
    <row r="52" spans="1:12">
      <c r="A52" s="542"/>
      <c r="B52" s="173" t="s">
        <v>1406</v>
      </c>
      <c r="C52" s="547" t="s">
        <v>1404</v>
      </c>
      <c r="D52" s="547"/>
      <c r="E52" s="543" t="s">
        <v>90</v>
      </c>
      <c r="F52" s="543">
        <v>35.200000000000003</v>
      </c>
      <c r="G52" s="548">
        <v>1620</v>
      </c>
      <c r="H52" s="549">
        <f t="shared" si="3"/>
        <v>57024.000000000007</v>
      </c>
      <c r="I52" s="549">
        <v>0</v>
      </c>
      <c r="J52" s="549">
        <f t="shared" si="4"/>
        <v>0</v>
      </c>
      <c r="K52" s="549">
        <f t="shared" si="5"/>
        <v>57024.000000000007</v>
      </c>
    </row>
    <row r="53" spans="1:12" ht="14.15" customHeight="1">
      <c r="A53" s="155"/>
      <c r="B53" s="155"/>
      <c r="C53" s="156" t="s">
        <v>78</v>
      </c>
      <c r="D53" s="155"/>
      <c r="E53" s="157"/>
      <c r="F53" s="158"/>
      <c r="G53" s="158"/>
      <c r="H53" s="159"/>
      <c r="I53" s="159"/>
      <c r="J53" s="159"/>
      <c r="K53" s="159">
        <f>SUM(K38:K52)</f>
        <v>2617770.3620999996</v>
      </c>
      <c r="L53" s="436">
        <f>K53/1.2</f>
        <v>2181475.3017499996</v>
      </c>
    </row>
    <row r="54" spans="1:12" ht="14.15" customHeight="1">
      <c r="A54" s="206"/>
      <c r="B54" s="70"/>
      <c r="C54" s="71" t="s">
        <v>1376</v>
      </c>
      <c r="D54" s="207"/>
      <c r="E54" s="208"/>
      <c r="F54" s="209"/>
      <c r="G54" s="210"/>
      <c r="H54" s="211"/>
      <c r="I54" s="211"/>
      <c r="J54" s="211"/>
      <c r="K54" s="211">
        <f>K53-K53/1.2</f>
        <v>436295.06034999993</v>
      </c>
    </row>
    <row r="56" spans="1:12">
      <c r="A56" s="77"/>
      <c r="B56" s="77"/>
      <c r="C56" s="78"/>
      <c r="D56" s="79"/>
      <c r="E56" s="77"/>
      <c r="F56" s="77"/>
      <c r="G56" s="77"/>
      <c r="H56" s="77"/>
    </row>
    <row r="57" spans="1:12">
      <c r="B57" s="80" t="s">
        <v>23</v>
      </c>
      <c r="C57" s="81" t="s">
        <v>1</v>
      </c>
      <c r="D57" s="82"/>
      <c r="F57" s="83" t="s">
        <v>24</v>
      </c>
      <c r="G57" s="77"/>
      <c r="H57" s="82" t="s">
        <v>54</v>
      </c>
    </row>
    <row r="58" spans="1:12" s="84" customFormat="1" ht="10.5">
      <c r="C58" s="85" t="s">
        <v>25</v>
      </c>
      <c r="D58" s="86"/>
      <c r="F58" s="86" t="s">
        <v>60</v>
      </c>
      <c r="G58" s="87"/>
      <c r="H58" s="87" t="s">
        <v>26</v>
      </c>
    </row>
    <row r="60" spans="1:12">
      <c r="B60" s="77"/>
      <c r="C60" s="78"/>
      <c r="D60" s="79"/>
      <c r="F60" s="77"/>
      <c r="G60" s="77"/>
      <c r="H60" s="77"/>
    </row>
    <row r="63" spans="1:12">
      <c r="B63" s="80" t="s">
        <v>27</v>
      </c>
      <c r="C63" s="81" t="s">
        <v>1</v>
      </c>
      <c r="D63" s="82"/>
      <c r="F63" s="83" t="s">
        <v>24</v>
      </c>
      <c r="G63" s="77"/>
      <c r="H63" s="82" t="s">
        <v>86</v>
      </c>
    </row>
    <row r="64" spans="1:12" s="84" customFormat="1" ht="10.5">
      <c r="C64" s="85" t="s">
        <v>25</v>
      </c>
      <c r="D64" s="86"/>
      <c r="F64" s="86" t="s">
        <v>60</v>
      </c>
      <c r="G64" s="87"/>
      <c r="H64" s="87" t="s">
        <v>26</v>
      </c>
    </row>
  </sheetData>
  <mergeCells count="28"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I32:I33"/>
    <mergeCell ref="J32:J3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69496-FF38-46C7-9C08-1C72674889BD}">
  <sheetPr>
    <pageSetUpPr fitToPage="1"/>
  </sheetPr>
  <dimension ref="A1:R613"/>
  <sheetViews>
    <sheetView zoomScale="80" zoomScaleNormal="80" workbookViewId="0">
      <pane ySplit="10" topLeftCell="A281" activePane="bottomLeft" state="frozen"/>
      <selection pane="bottomLeft" activeCell="H289" sqref="H289"/>
    </sheetView>
  </sheetViews>
  <sheetFormatPr defaultColWidth="8.54296875" defaultRowHeight="14"/>
  <cols>
    <col min="1" max="1" width="7.453125" style="243" customWidth="1"/>
    <col min="2" max="2" width="58" style="243" customWidth="1"/>
    <col min="3" max="3" width="18" style="244" customWidth="1"/>
    <col min="4" max="4" width="6.81640625" style="243" customWidth="1"/>
    <col min="5" max="5" width="6.7265625" style="243" customWidth="1"/>
    <col min="6" max="10" width="14.54296875" style="243" customWidth="1"/>
    <col min="11" max="11" width="17.453125" style="242" customWidth="1"/>
    <col min="12" max="12" width="10" style="246" hidden="1" customWidth="1"/>
    <col min="13" max="13" width="9.81640625" style="246" hidden="1" customWidth="1"/>
    <col min="14" max="14" width="11.7265625" style="246" hidden="1" customWidth="1"/>
    <col min="15" max="15" width="0" style="246" hidden="1" customWidth="1"/>
    <col min="16" max="16" width="8" style="418" customWidth="1"/>
    <col min="17" max="17" width="17.26953125" style="246" customWidth="1"/>
    <col min="18" max="18" width="10.81640625" style="243" bestFit="1" customWidth="1"/>
    <col min="19" max="16384" width="8.54296875" style="243"/>
  </cols>
  <sheetData>
    <row r="1" spans="1:17">
      <c r="A1" s="533" t="s">
        <v>400</v>
      </c>
      <c r="B1" s="533"/>
      <c r="C1" s="533"/>
      <c r="D1" s="533"/>
      <c r="E1" s="533"/>
      <c r="F1" s="533"/>
      <c r="G1" s="533"/>
      <c r="H1" s="533"/>
      <c r="I1" s="533"/>
      <c r="J1" s="533"/>
    </row>
    <row r="3" spans="1:17">
      <c r="J3" s="245" t="s">
        <v>401</v>
      </c>
    </row>
    <row r="4" spans="1:17">
      <c r="A4" s="246"/>
      <c r="I4" s="247"/>
      <c r="J4" s="245" t="s">
        <v>402</v>
      </c>
    </row>
    <row r="5" spans="1:17">
      <c r="A5" s="246"/>
      <c r="I5" s="247"/>
      <c r="J5" s="245" t="s">
        <v>403</v>
      </c>
    </row>
    <row r="6" spans="1:17">
      <c r="A6" s="534"/>
      <c r="B6" s="534"/>
      <c r="C6" s="534"/>
      <c r="D6" s="534"/>
      <c r="E6" s="534"/>
      <c r="F6" s="534"/>
      <c r="G6" s="534"/>
      <c r="H6" s="534"/>
      <c r="I6" s="534"/>
      <c r="J6" s="534"/>
    </row>
    <row r="7" spans="1:17">
      <c r="A7" s="535" t="s">
        <v>404</v>
      </c>
      <c r="B7" s="535"/>
      <c r="C7" s="535"/>
      <c r="D7" s="535"/>
      <c r="E7" s="535"/>
      <c r="F7" s="535"/>
      <c r="G7" s="535"/>
      <c r="H7" s="535"/>
      <c r="I7" s="535"/>
      <c r="J7" s="535"/>
      <c r="K7" s="535"/>
    </row>
    <row r="8" spans="1:17" ht="14.5" thickBot="1"/>
    <row r="9" spans="1:17" s="248" customFormat="1" ht="13.5" customHeight="1">
      <c r="A9" s="536" t="s">
        <v>405</v>
      </c>
      <c r="B9" s="538" t="s">
        <v>406</v>
      </c>
      <c r="C9" s="540" t="s">
        <v>407</v>
      </c>
      <c r="D9" s="538" t="s">
        <v>408</v>
      </c>
      <c r="E9" s="538" t="s">
        <v>68</v>
      </c>
      <c r="F9" s="538" t="s">
        <v>409</v>
      </c>
      <c r="G9" s="538"/>
      <c r="H9" s="540" t="s">
        <v>410</v>
      </c>
      <c r="I9" s="540"/>
      <c r="J9" s="529" t="s">
        <v>411</v>
      </c>
      <c r="K9" s="531" t="s">
        <v>412</v>
      </c>
      <c r="L9" s="523" t="s">
        <v>1381</v>
      </c>
      <c r="M9" s="523" t="s">
        <v>1382</v>
      </c>
      <c r="N9" s="523" t="s">
        <v>1383</v>
      </c>
      <c r="O9" s="523" t="s">
        <v>1392</v>
      </c>
      <c r="P9" s="526" t="s">
        <v>1395</v>
      </c>
      <c r="Q9" s="520" t="s">
        <v>399</v>
      </c>
    </row>
    <row r="10" spans="1:17" s="248" customFormat="1" ht="13.5" customHeight="1">
      <c r="A10" s="537"/>
      <c r="B10" s="539"/>
      <c r="C10" s="541"/>
      <c r="D10" s="539"/>
      <c r="E10" s="539"/>
      <c r="F10" s="249" t="s">
        <v>74</v>
      </c>
      <c r="G10" s="249" t="s">
        <v>75</v>
      </c>
      <c r="H10" s="249" t="s">
        <v>413</v>
      </c>
      <c r="I10" s="249" t="s">
        <v>75</v>
      </c>
      <c r="J10" s="530"/>
      <c r="K10" s="531"/>
      <c r="L10" s="524"/>
      <c r="M10" s="524"/>
      <c r="N10" s="524"/>
      <c r="O10" s="524"/>
      <c r="P10" s="527"/>
      <c r="Q10" s="521"/>
    </row>
    <row r="11" spans="1:17" s="250" customFormat="1" ht="13.5" customHeight="1" thickBot="1">
      <c r="A11" s="326"/>
      <c r="B11" s="311"/>
      <c r="C11" s="312"/>
      <c r="D11" s="311"/>
      <c r="E11" s="311"/>
      <c r="F11" s="313"/>
      <c r="G11" s="313"/>
      <c r="H11" s="313"/>
      <c r="I11" s="313"/>
      <c r="J11" s="327"/>
      <c r="K11" s="314"/>
      <c r="L11" s="525"/>
      <c r="M11" s="525"/>
      <c r="N11" s="525"/>
      <c r="O11" s="525"/>
      <c r="P11" s="528"/>
      <c r="Q11" s="522"/>
    </row>
    <row r="12" spans="1:17" s="255" customFormat="1" ht="13.5" thickTop="1">
      <c r="A12" s="328">
        <v>1</v>
      </c>
      <c r="B12" s="306" t="s">
        <v>108</v>
      </c>
      <c r="C12" s="307"/>
      <c r="D12" s="308"/>
      <c r="E12" s="309"/>
      <c r="F12" s="310"/>
      <c r="G12" s="310"/>
      <c r="H12" s="310"/>
      <c r="I12" s="310"/>
      <c r="J12" s="329">
        <f>SUM(J14:J204)</f>
        <v>33169228.259799991</v>
      </c>
      <c r="K12" s="315"/>
      <c r="L12" s="352"/>
      <c r="M12" s="352"/>
      <c r="N12" s="352"/>
      <c r="O12" s="352"/>
      <c r="P12" s="386"/>
      <c r="Q12" s="352"/>
    </row>
    <row r="13" spans="1:17" s="255" customFormat="1" ht="13">
      <c r="A13" s="330" t="s">
        <v>414</v>
      </c>
      <c r="B13" s="256" t="s">
        <v>415</v>
      </c>
      <c r="C13" s="61"/>
      <c r="D13" s="257"/>
      <c r="E13" s="257"/>
      <c r="F13" s="258"/>
      <c r="G13" s="258"/>
      <c r="H13" s="258"/>
      <c r="I13" s="259"/>
      <c r="J13" s="331"/>
      <c r="K13" s="316"/>
      <c r="L13" s="257"/>
      <c r="M13" s="257"/>
      <c r="N13" s="257"/>
      <c r="O13" s="257"/>
      <c r="P13" s="387"/>
      <c r="Q13" s="257"/>
    </row>
    <row r="14" spans="1:17" s="255" customFormat="1" ht="13">
      <c r="A14" s="330" t="s">
        <v>416</v>
      </c>
      <c r="B14" s="260" t="s">
        <v>417</v>
      </c>
      <c r="C14" s="61"/>
      <c r="D14" s="257" t="s">
        <v>141</v>
      </c>
      <c r="E14" s="257">
        <v>0.44</v>
      </c>
      <c r="F14" s="259">
        <v>35355</v>
      </c>
      <c r="G14" s="64">
        <f t="shared" ref="G14:G20" si="0">E14*F14</f>
        <v>15556.2</v>
      </c>
      <c r="H14" s="259">
        <v>0</v>
      </c>
      <c r="I14" s="64">
        <f t="shared" ref="I14:I20" si="1">E14*H14</f>
        <v>0</v>
      </c>
      <c r="J14" s="332">
        <f>G14+I14</f>
        <v>15556.2</v>
      </c>
      <c r="K14" s="316"/>
      <c r="L14" s="257">
        <v>0.44</v>
      </c>
      <c r="M14" s="257"/>
      <c r="N14" s="257"/>
      <c r="O14" s="257"/>
      <c r="P14" s="387"/>
      <c r="Q14" s="353">
        <f>E14-L14-M14-N14-O14-P14</f>
        <v>0</v>
      </c>
    </row>
    <row r="15" spans="1:17" s="255" customFormat="1" ht="13">
      <c r="A15" s="330" t="s">
        <v>418</v>
      </c>
      <c r="B15" s="260" t="s">
        <v>419</v>
      </c>
      <c r="C15" s="61"/>
      <c r="D15" s="257" t="s">
        <v>90</v>
      </c>
      <c r="E15" s="257">
        <v>389.4</v>
      </c>
      <c r="F15" s="259">
        <v>756</v>
      </c>
      <c r="G15" s="64">
        <f t="shared" si="0"/>
        <v>294386.39999999997</v>
      </c>
      <c r="H15" s="259">
        <v>0</v>
      </c>
      <c r="I15" s="64">
        <f t="shared" si="1"/>
        <v>0</v>
      </c>
      <c r="J15" s="332">
        <f t="shared" ref="J15:J78" si="2">G15+I15</f>
        <v>294386.39999999997</v>
      </c>
      <c r="K15" s="316"/>
      <c r="L15" s="257">
        <v>389.4</v>
      </c>
      <c r="M15" s="257"/>
      <c r="N15" s="257"/>
      <c r="O15" s="257"/>
      <c r="P15" s="387"/>
      <c r="Q15" s="353">
        <f t="shared" ref="Q15:Q78" si="3">E15-L15-M15-N15-O15-P15</f>
        <v>0</v>
      </c>
    </row>
    <row r="16" spans="1:17" s="263" customFormat="1" ht="13">
      <c r="A16" s="333" t="s">
        <v>420</v>
      </c>
      <c r="B16" s="256" t="s">
        <v>421</v>
      </c>
      <c r="C16" s="221"/>
      <c r="D16" s="261" t="s">
        <v>141</v>
      </c>
      <c r="E16" s="261">
        <v>0.34</v>
      </c>
      <c r="F16" s="262">
        <v>71610</v>
      </c>
      <c r="G16" s="224">
        <f t="shared" si="0"/>
        <v>24347.4</v>
      </c>
      <c r="H16" s="262">
        <f>I16/E16</f>
        <v>166521.88235294117</v>
      </c>
      <c r="I16" s="224">
        <v>56617.440000000002</v>
      </c>
      <c r="J16" s="334">
        <f t="shared" si="2"/>
        <v>80964.84</v>
      </c>
      <c r="K16" s="317"/>
      <c r="L16" s="261"/>
      <c r="M16" s="261"/>
      <c r="N16" s="261"/>
      <c r="O16" s="416"/>
      <c r="P16" s="388"/>
      <c r="Q16" s="353">
        <f t="shared" si="3"/>
        <v>0.34</v>
      </c>
    </row>
    <row r="17" spans="1:17" s="255" customFormat="1" ht="13">
      <c r="A17" s="330" t="s">
        <v>422</v>
      </c>
      <c r="B17" s="260" t="s">
        <v>423</v>
      </c>
      <c r="C17" s="61"/>
      <c r="D17" s="257" t="s">
        <v>424</v>
      </c>
      <c r="E17" s="257">
        <v>30.2</v>
      </c>
      <c r="F17" s="259">
        <v>0</v>
      </c>
      <c r="G17" s="64">
        <f t="shared" si="0"/>
        <v>0</v>
      </c>
      <c r="H17" s="259">
        <v>0</v>
      </c>
      <c r="I17" s="64">
        <f t="shared" si="1"/>
        <v>0</v>
      </c>
      <c r="J17" s="332">
        <f t="shared" si="2"/>
        <v>0</v>
      </c>
      <c r="K17" s="316"/>
      <c r="L17" s="257"/>
      <c r="M17" s="257"/>
      <c r="N17" s="257"/>
      <c r="O17" s="257"/>
      <c r="P17" s="387"/>
      <c r="Q17" s="353">
        <f t="shared" si="3"/>
        <v>30.2</v>
      </c>
    </row>
    <row r="18" spans="1:17" s="255" customFormat="1" ht="13">
      <c r="A18" s="330" t="s">
        <v>425</v>
      </c>
      <c r="B18" s="260" t="s">
        <v>426</v>
      </c>
      <c r="C18" s="61"/>
      <c r="D18" s="257" t="s">
        <v>424</v>
      </c>
      <c r="E18" s="257">
        <v>3.6</v>
      </c>
      <c r="F18" s="259">
        <v>0</v>
      </c>
      <c r="G18" s="64">
        <f t="shared" si="0"/>
        <v>0</v>
      </c>
      <c r="H18" s="259">
        <v>0</v>
      </c>
      <c r="I18" s="64">
        <f t="shared" si="1"/>
        <v>0</v>
      </c>
      <c r="J18" s="332">
        <f t="shared" si="2"/>
        <v>0</v>
      </c>
      <c r="K18" s="316"/>
      <c r="L18" s="257"/>
      <c r="M18" s="257"/>
      <c r="N18" s="257"/>
      <c r="O18" s="257"/>
      <c r="P18" s="387"/>
      <c r="Q18" s="353">
        <f t="shared" si="3"/>
        <v>3.6</v>
      </c>
    </row>
    <row r="19" spans="1:17" s="255" customFormat="1" ht="13">
      <c r="A19" s="330" t="s">
        <v>427</v>
      </c>
      <c r="B19" s="260" t="s">
        <v>428</v>
      </c>
      <c r="C19" s="61"/>
      <c r="D19" s="257" t="s">
        <v>90</v>
      </c>
      <c r="E19" s="257">
        <v>0.38</v>
      </c>
      <c r="F19" s="259">
        <v>0</v>
      </c>
      <c r="G19" s="64">
        <f t="shared" si="0"/>
        <v>0</v>
      </c>
      <c r="H19" s="259">
        <v>0</v>
      </c>
      <c r="I19" s="64">
        <f t="shared" si="1"/>
        <v>0</v>
      </c>
      <c r="J19" s="332">
        <f t="shared" si="2"/>
        <v>0</v>
      </c>
      <c r="K19" s="316"/>
      <c r="L19" s="257"/>
      <c r="M19" s="257"/>
      <c r="N19" s="257"/>
      <c r="O19" s="257"/>
      <c r="P19" s="387"/>
      <c r="Q19" s="353">
        <f t="shared" si="3"/>
        <v>0.38</v>
      </c>
    </row>
    <row r="20" spans="1:17" s="255" customFormat="1" ht="13">
      <c r="A20" s="330" t="s">
        <v>429</v>
      </c>
      <c r="B20" s="256" t="s">
        <v>430</v>
      </c>
      <c r="C20" s="221"/>
      <c r="D20" s="261" t="s">
        <v>90</v>
      </c>
      <c r="E20" s="261">
        <v>389.4</v>
      </c>
      <c r="F20" s="262">
        <v>1443.75</v>
      </c>
      <c r="G20" s="224">
        <f t="shared" si="0"/>
        <v>562196.25</v>
      </c>
      <c r="H20" s="262">
        <v>4095.3</v>
      </c>
      <c r="I20" s="224">
        <f t="shared" si="1"/>
        <v>1594709.82</v>
      </c>
      <c r="J20" s="334">
        <f t="shared" si="2"/>
        <v>2156906.0700000003</v>
      </c>
      <c r="K20" s="316"/>
      <c r="L20" s="257">
        <v>389.4</v>
      </c>
      <c r="M20" s="257"/>
      <c r="N20" s="257"/>
      <c r="O20" s="257"/>
      <c r="P20" s="387"/>
      <c r="Q20" s="353">
        <f t="shared" si="3"/>
        <v>0</v>
      </c>
    </row>
    <row r="21" spans="1:17" s="255" customFormat="1" ht="13">
      <c r="A21" s="333" t="s">
        <v>91</v>
      </c>
      <c r="B21" s="393" t="s">
        <v>92</v>
      </c>
      <c r="C21" s="187"/>
      <c r="D21" s="394"/>
      <c r="E21" s="394"/>
      <c r="F21" s="395">
        <v>0</v>
      </c>
      <c r="G21" s="190"/>
      <c r="H21" s="395">
        <v>0</v>
      </c>
      <c r="I21" s="190"/>
      <c r="J21" s="396"/>
      <c r="K21" s="316"/>
      <c r="L21" s="257"/>
      <c r="M21" s="257"/>
      <c r="N21" s="257"/>
      <c r="O21" s="257"/>
      <c r="P21" s="387"/>
      <c r="Q21" s="353">
        <f t="shared" si="3"/>
        <v>0</v>
      </c>
    </row>
    <row r="22" spans="1:17" s="255" customFormat="1" ht="52">
      <c r="A22" s="330" t="s">
        <v>431</v>
      </c>
      <c r="B22" s="271" t="s">
        <v>94</v>
      </c>
      <c r="C22" s="187"/>
      <c r="D22" s="267" t="s">
        <v>90</v>
      </c>
      <c r="E22" s="267">
        <v>536</v>
      </c>
      <c r="F22" s="395">
        <v>1640.1</v>
      </c>
      <c r="G22" s="190">
        <f>E22*F22</f>
        <v>879093.6</v>
      </c>
      <c r="H22" s="395">
        <v>4250.1400000000003</v>
      </c>
      <c r="I22" s="190">
        <f>E22*H22</f>
        <v>2278075.04</v>
      </c>
      <c r="J22" s="396">
        <f t="shared" si="2"/>
        <v>3157168.64</v>
      </c>
      <c r="K22" s="316"/>
      <c r="L22" s="257">
        <v>428.8</v>
      </c>
      <c r="M22" s="257">
        <v>96.96</v>
      </c>
      <c r="N22" s="257"/>
      <c r="O22" s="257"/>
      <c r="P22" s="387"/>
      <c r="Q22" s="353">
        <f t="shared" si="3"/>
        <v>10.239999999999995</v>
      </c>
    </row>
    <row r="23" spans="1:17" s="266" customFormat="1" ht="13">
      <c r="A23" s="333" t="s">
        <v>432</v>
      </c>
      <c r="B23" s="397" t="s">
        <v>433</v>
      </c>
      <c r="C23" s="398"/>
      <c r="D23" s="399" t="s">
        <v>142</v>
      </c>
      <c r="E23" s="399">
        <v>2</v>
      </c>
      <c r="F23" s="400">
        <f>G23/E23</f>
        <v>6548</v>
      </c>
      <c r="G23" s="401">
        <v>13096</v>
      </c>
      <c r="H23" s="400">
        <f>I23/E23</f>
        <v>3582.52</v>
      </c>
      <c r="I23" s="401">
        <v>7165.04</v>
      </c>
      <c r="J23" s="402">
        <f>G23+I23</f>
        <v>20261.04</v>
      </c>
      <c r="K23" s="318"/>
      <c r="L23" s="261"/>
      <c r="M23" s="261"/>
      <c r="N23" s="261"/>
      <c r="O23" s="261"/>
      <c r="P23" s="389"/>
      <c r="Q23" s="353">
        <f t="shared" si="3"/>
        <v>2</v>
      </c>
    </row>
    <row r="24" spans="1:17" s="255" customFormat="1" ht="13">
      <c r="A24" s="330" t="s">
        <v>434</v>
      </c>
      <c r="B24" s="271" t="s">
        <v>435</v>
      </c>
      <c r="C24" s="187"/>
      <c r="D24" s="267" t="s">
        <v>142</v>
      </c>
      <c r="E24" s="267">
        <v>1</v>
      </c>
      <c r="F24" s="395">
        <v>0</v>
      </c>
      <c r="G24" s="190">
        <f>E24*F24</f>
        <v>0</v>
      </c>
      <c r="H24" s="395">
        <v>0</v>
      </c>
      <c r="I24" s="190">
        <f>E24*H24</f>
        <v>0</v>
      </c>
      <c r="J24" s="396">
        <f t="shared" si="2"/>
        <v>0</v>
      </c>
      <c r="K24" s="316"/>
      <c r="L24" s="257"/>
      <c r="M24" s="257"/>
      <c r="N24" s="257"/>
      <c r="O24" s="257"/>
      <c r="P24" s="387"/>
      <c r="Q24" s="353">
        <f t="shared" si="3"/>
        <v>1</v>
      </c>
    </row>
    <row r="25" spans="1:17" s="255" customFormat="1" ht="13">
      <c r="A25" s="330" t="s">
        <v>436</v>
      </c>
      <c r="B25" s="271" t="s">
        <v>437</v>
      </c>
      <c r="C25" s="187"/>
      <c r="D25" s="267" t="s">
        <v>142</v>
      </c>
      <c r="E25" s="267">
        <v>1</v>
      </c>
      <c r="F25" s="395">
        <v>0</v>
      </c>
      <c r="G25" s="190">
        <f>E25*F25</f>
        <v>0</v>
      </c>
      <c r="H25" s="395">
        <v>0</v>
      </c>
      <c r="I25" s="190">
        <f>E25*H25</f>
        <v>0</v>
      </c>
      <c r="J25" s="396">
        <f t="shared" si="2"/>
        <v>0</v>
      </c>
      <c r="K25" s="316"/>
      <c r="L25" s="257"/>
      <c r="M25" s="257"/>
      <c r="N25" s="257"/>
      <c r="O25" s="257"/>
      <c r="P25" s="387"/>
      <c r="Q25" s="353">
        <f t="shared" si="3"/>
        <v>1</v>
      </c>
    </row>
    <row r="26" spans="1:17" s="255" customFormat="1" ht="13">
      <c r="A26" s="330" t="s">
        <v>438</v>
      </c>
      <c r="B26" s="271" t="s">
        <v>439</v>
      </c>
      <c r="C26" s="187"/>
      <c r="D26" s="267" t="s">
        <v>141</v>
      </c>
      <c r="E26" s="267">
        <v>0.08</v>
      </c>
      <c r="F26" s="395">
        <v>0</v>
      </c>
      <c r="G26" s="190">
        <f>E26*F26</f>
        <v>0</v>
      </c>
      <c r="H26" s="395">
        <v>0</v>
      </c>
      <c r="I26" s="190">
        <f>E26*H26</f>
        <v>0</v>
      </c>
      <c r="J26" s="396">
        <f t="shared" si="2"/>
        <v>0</v>
      </c>
      <c r="K26" s="316"/>
      <c r="L26" s="257"/>
      <c r="M26" s="257"/>
      <c r="N26" s="257"/>
      <c r="O26" s="257"/>
      <c r="P26" s="387"/>
      <c r="Q26" s="353">
        <f t="shared" si="3"/>
        <v>0.08</v>
      </c>
    </row>
    <row r="27" spans="1:17" s="255" customFormat="1" ht="13">
      <c r="A27" s="330" t="s">
        <v>174</v>
      </c>
      <c r="B27" s="393" t="s">
        <v>175</v>
      </c>
      <c r="C27" s="61"/>
      <c r="D27" s="257"/>
      <c r="E27" s="257"/>
      <c r="F27" s="259">
        <v>0</v>
      </c>
      <c r="G27" s="64"/>
      <c r="H27" s="259">
        <v>0</v>
      </c>
      <c r="I27" s="64"/>
      <c r="J27" s="332"/>
      <c r="K27" s="316"/>
      <c r="L27" s="257"/>
      <c r="M27" s="257"/>
      <c r="N27" s="257"/>
      <c r="O27" s="257"/>
      <c r="P27" s="387"/>
      <c r="Q27" s="353">
        <f t="shared" si="3"/>
        <v>0</v>
      </c>
    </row>
    <row r="28" spans="1:17" s="255" customFormat="1" ht="13">
      <c r="A28" s="330" t="s">
        <v>176</v>
      </c>
      <c r="B28" s="260" t="s">
        <v>177</v>
      </c>
      <c r="C28" s="61"/>
      <c r="D28" s="257" t="s">
        <v>90</v>
      </c>
      <c r="E28" s="257">
        <v>301.39999999999998</v>
      </c>
      <c r="F28" s="259">
        <v>863.94</v>
      </c>
      <c r="G28" s="64">
        <f t="shared" ref="G28:G35" si="4">E28*F28</f>
        <v>260391.516</v>
      </c>
      <c r="H28" s="259">
        <v>2173.31</v>
      </c>
      <c r="I28" s="64">
        <f t="shared" ref="I28:I35" si="5">E28*H28</f>
        <v>655035.63399999996</v>
      </c>
      <c r="J28" s="332">
        <f t="shared" si="2"/>
        <v>915427.14999999991</v>
      </c>
      <c r="K28" s="316"/>
      <c r="L28" s="257"/>
      <c r="M28" s="257"/>
      <c r="N28" s="257">
        <v>301.39999999999998</v>
      </c>
      <c r="O28" s="257"/>
      <c r="P28" s="387"/>
      <c r="Q28" s="353">
        <f t="shared" si="3"/>
        <v>0</v>
      </c>
    </row>
    <row r="29" spans="1:17" s="255" customFormat="1" ht="13">
      <c r="A29" s="330" t="s">
        <v>178</v>
      </c>
      <c r="B29" s="260" t="s">
        <v>179</v>
      </c>
      <c r="C29" s="61"/>
      <c r="D29" s="257" t="s">
        <v>90</v>
      </c>
      <c r="E29" s="257">
        <v>168.8</v>
      </c>
      <c r="F29" s="259">
        <v>863.94</v>
      </c>
      <c r="G29" s="64">
        <f t="shared" si="4"/>
        <v>145833.07200000001</v>
      </c>
      <c r="H29" s="259">
        <v>2347.2199999999998</v>
      </c>
      <c r="I29" s="64">
        <f t="shared" si="5"/>
        <v>396210.73599999998</v>
      </c>
      <c r="J29" s="332">
        <f t="shared" si="2"/>
        <v>542043.80799999996</v>
      </c>
      <c r="K29" s="316"/>
      <c r="L29" s="257"/>
      <c r="M29" s="257"/>
      <c r="N29" s="257">
        <v>168.8</v>
      </c>
      <c r="O29" s="257"/>
      <c r="P29" s="387"/>
      <c r="Q29" s="353">
        <f t="shared" si="3"/>
        <v>0</v>
      </c>
    </row>
    <row r="30" spans="1:17" s="255" customFormat="1" ht="13">
      <c r="A30" s="330" t="s">
        <v>180</v>
      </c>
      <c r="B30" s="260" t="s">
        <v>181</v>
      </c>
      <c r="C30" s="61"/>
      <c r="D30" s="257" t="s">
        <v>90</v>
      </c>
      <c r="E30" s="267">
        <v>111.8</v>
      </c>
      <c r="F30" s="259">
        <v>1039.5</v>
      </c>
      <c r="G30" s="64">
        <f t="shared" si="4"/>
        <v>116216.09999999999</v>
      </c>
      <c r="H30" s="259">
        <v>5020.95</v>
      </c>
      <c r="I30" s="64">
        <f t="shared" si="5"/>
        <v>561342.21</v>
      </c>
      <c r="J30" s="332">
        <f t="shared" si="2"/>
        <v>677558.30999999994</v>
      </c>
      <c r="K30" s="316"/>
      <c r="L30" s="257"/>
      <c r="M30" s="257"/>
      <c r="N30" s="257">
        <v>111.8</v>
      </c>
      <c r="O30" s="257"/>
      <c r="P30" s="387"/>
      <c r="Q30" s="353">
        <f t="shared" si="3"/>
        <v>0</v>
      </c>
    </row>
    <row r="31" spans="1:17" s="255" customFormat="1" ht="13">
      <c r="A31" s="330" t="s">
        <v>440</v>
      </c>
      <c r="B31" s="260" t="s">
        <v>441</v>
      </c>
      <c r="C31" s="61"/>
      <c r="D31" s="257" t="s">
        <v>90</v>
      </c>
      <c r="E31" s="257">
        <v>206.75</v>
      </c>
      <c r="F31" s="259">
        <v>866.25</v>
      </c>
      <c r="G31" s="64">
        <f t="shared" si="4"/>
        <v>179097.1875</v>
      </c>
      <c r="H31" s="259">
        <v>553.15</v>
      </c>
      <c r="I31" s="64">
        <f t="shared" si="5"/>
        <v>114363.7625</v>
      </c>
      <c r="J31" s="332">
        <f t="shared" si="2"/>
        <v>293460.95</v>
      </c>
      <c r="K31" s="316"/>
      <c r="L31" s="257"/>
      <c r="M31" s="257"/>
      <c r="N31" s="257"/>
      <c r="O31" s="257"/>
      <c r="P31" s="387"/>
      <c r="Q31" s="353">
        <f t="shared" si="3"/>
        <v>206.75</v>
      </c>
    </row>
    <row r="32" spans="1:17" s="255" customFormat="1" ht="13">
      <c r="A32" s="330" t="s">
        <v>442</v>
      </c>
      <c r="B32" s="260" t="s">
        <v>443</v>
      </c>
      <c r="C32" s="187"/>
      <c r="D32" s="267" t="s">
        <v>90</v>
      </c>
      <c r="E32" s="257">
        <v>69.400000000000006</v>
      </c>
      <c r="F32" s="259">
        <v>678</v>
      </c>
      <c r="G32" s="64">
        <f t="shared" si="4"/>
        <v>47053.200000000004</v>
      </c>
      <c r="H32" s="259">
        <v>356</v>
      </c>
      <c r="I32" s="64">
        <f t="shared" si="5"/>
        <v>24706.400000000001</v>
      </c>
      <c r="J32" s="332">
        <f t="shared" si="2"/>
        <v>71759.600000000006</v>
      </c>
      <c r="K32" s="316"/>
      <c r="L32" s="257"/>
      <c r="M32" s="257"/>
      <c r="N32" s="257"/>
      <c r="O32" s="257"/>
      <c r="P32" s="387"/>
      <c r="Q32" s="353">
        <f t="shared" si="3"/>
        <v>69.400000000000006</v>
      </c>
    </row>
    <row r="33" spans="1:17" s="255" customFormat="1" ht="13">
      <c r="A33" s="330" t="s">
        <v>444</v>
      </c>
      <c r="B33" s="260" t="s">
        <v>445</v>
      </c>
      <c r="C33" s="187"/>
      <c r="D33" s="267" t="s">
        <v>90</v>
      </c>
      <c r="E33" s="257">
        <v>69.400000000000006</v>
      </c>
      <c r="F33" s="259">
        <v>975</v>
      </c>
      <c r="G33" s="64">
        <f t="shared" si="4"/>
        <v>67665</v>
      </c>
      <c r="H33" s="259">
        <v>305.99</v>
      </c>
      <c r="I33" s="64">
        <f t="shared" si="5"/>
        <v>21235.706000000002</v>
      </c>
      <c r="J33" s="332">
        <f t="shared" si="2"/>
        <v>88900.706000000006</v>
      </c>
      <c r="K33" s="316"/>
      <c r="L33" s="257"/>
      <c r="M33" s="257"/>
      <c r="N33" s="257"/>
      <c r="O33" s="257"/>
      <c r="P33" s="387"/>
      <c r="Q33" s="353">
        <f t="shared" si="3"/>
        <v>69.400000000000006</v>
      </c>
    </row>
    <row r="34" spans="1:17" s="255" customFormat="1" ht="13">
      <c r="A34" s="330" t="s">
        <v>446</v>
      </c>
      <c r="B34" s="260" t="s">
        <v>447</v>
      </c>
      <c r="C34" s="61"/>
      <c r="D34" s="257" t="s">
        <v>90</v>
      </c>
      <c r="E34" s="257">
        <v>69.400000000000006</v>
      </c>
      <c r="F34" s="259">
        <v>485.1</v>
      </c>
      <c r="G34" s="64">
        <f t="shared" si="4"/>
        <v>33665.94</v>
      </c>
      <c r="H34" s="259">
        <v>569.98</v>
      </c>
      <c r="I34" s="64">
        <f t="shared" si="5"/>
        <v>39556.612000000001</v>
      </c>
      <c r="J34" s="332">
        <f t="shared" si="2"/>
        <v>73222.551999999996</v>
      </c>
      <c r="K34" s="316"/>
      <c r="L34" s="257"/>
      <c r="M34" s="257"/>
      <c r="N34" s="257"/>
      <c r="O34" s="257"/>
      <c r="P34" s="387"/>
      <c r="Q34" s="353">
        <f t="shared" si="3"/>
        <v>69.400000000000006</v>
      </c>
    </row>
    <row r="35" spans="1:17" s="255" customFormat="1" ht="13">
      <c r="A35" s="330" t="s">
        <v>448</v>
      </c>
      <c r="B35" s="260" t="s">
        <v>449</v>
      </c>
      <c r="C35" s="61"/>
      <c r="D35" s="257" t="s">
        <v>90</v>
      </c>
      <c r="E35" s="257">
        <v>69.400000000000006</v>
      </c>
      <c r="F35" s="259">
        <v>57.75</v>
      </c>
      <c r="G35" s="64">
        <f t="shared" si="4"/>
        <v>4007.8500000000004</v>
      </c>
      <c r="H35" s="259">
        <v>32.54</v>
      </c>
      <c r="I35" s="64">
        <f t="shared" si="5"/>
        <v>2258.2760000000003</v>
      </c>
      <c r="J35" s="332">
        <f t="shared" si="2"/>
        <v>6266.1260000000002</v>
      </c>
      <c r="K35" s="316"/>
      <c r="L35" s="257"/>
      <c r="M35" s="257"/>
      <c r="N35" s="257"/>
      <c r="O35" s="257"/>
      <c r="P35" s="387"/>
      <c r="Q35" s="353">
        <f t="shared" si="3"/>
        <v>69.400000000000006</v>
      </c>
    </row>
    <row r="36" spans="1:17" s="255" customFormat="1" ht="13">
      <c r="A36" s="330" t="s">
        <v>182</v>
      </c>
      <c r="B36" s="256" t="s">
        <v>183</v>
      </c>
      <c r="C36" s="61"/>
      <c r="D36" s="257"/>
      <c r="E36" s="257"/>
      <c r="F36" s="259">
        <v>0</v>
      </c>
      <c r="G36" s="64"/>
      <c r="H36" s="259">
        <v>0</v>
      </c>
      <c r="I36" s="64"/>
      <c r="J36" s="332"/>
      <c r="K36" s="316"/>
      <c r="L36" s="257"/>
      <c r="M36" s="257"/>
      <c r="N36" s="257"/>
      <c r="O36" s="257"/>
      <c r="P36" s="387"/>
      <c r="Q36" s="353">
        <f t="shared" si="3"/>
        <v>0</v>
      </c>
    </row>
    <row r="37" spans="1:17" s="255" customFormat="1" ht="13">
      <c r="A37" s="330" t="s">
        <v>450</v>
      </c>
      <c r="B37" s="260" t="s">
        <v>451</v>
      </c>
      <c r="C37" s="61"/>
      <c r="D37" s="257" t="s">
        <v>90</v>
      </c>
      <c r="E37" s="257">
        <v>352.5</v>
      </c>
      <c r="F37" s="259">
        <v>288.75</v>
      </c>
      <c r="G37" s="64">
        <f t="shared" ref="G37:G46" si="6">E37*F37</f>
        <v>101784.375</v>
      </c>
      <c r="H37" s="259">
        <v>56.1</v>
      </c>
      <c r="I37" s="64">
        <f t="shared" ref="I37:I46" si="7">E37*H37</f>
        <v>19775.25</v>
      </c>
      <c r="J37" s="332">
        <f t="shared" si="2"/>
        <v>121559.625</v>
      </c>
      <c r="K37" s="316"/>
      <c r="L37" s="257">
        <v>352.5</v>
      </c>
      <c r="M37" s="257"/>
      <c r="N37" s="257"/>
      <c r="O37" s="257"/>
      <c r="P37" s="387"/>
      <c r="Q37" s="353">
        <f t="shared" si="3"/>
        <v>0</v>
      </c>
    </row>
    <row r="38" spans="1:17" s="255" customFormat="1" ht="13">
      <c r="A38" s="330" t="s">
        <v>452</v>
      </c>
      <c r="B38" s="260" t="s">
        <v>453</v>
      </c>
      <c r="C38" s="61"/>
      <c r="D38" s="257" t="s">
        <v>140</v>
      </c>
      <c r="E38" s="257">
        <v>7.87</v>
      </c>
      <c r="F38" s="259">
        <v>12127.5</v>
      </c>
      <c r="G38" s="64">
        <f t="shared" si="6"/>
        <v>95443.425000000003</v>
      </c>
      <c r="H38" s="259">
        <f>I38/E38</f>
        <v>12378.677255400255</v>
      </c>
      <c r="I38" s="64">
        <v>97420.19</v>
      </c>
      <c r="J38" s="332">
        <f t="shared" si="2"/>
        <v>192863.61499999999</v>
      </c>
      <c r="K38" s="316"/>
      <c r="L38" s="257">
        <v>7.87</v>
      </c>
      <c r="M38" s="257"/>
      <c r="N38" s="257"/>
      <c r="O38" s="257"/>
      <c r="P38" s="387"/>
      <c r="Q38" s="353">
        <f t="shared" si="3"/>
        <v>0</v>
      </c>
    </row>
    <row r="39" spans="1:17" s="255" customFormat="1" ht="13">
      <c r="A39" s="330" t="s">
        <v>184</v>
      </c>
      <c r="B39" s="260" t="s">
        <v>185</v>
      </c>
      <c r="C39" s="61"/>
      <c r="D39" s="257" t="s">
        <v>90</v>
      </c>
      <c r="E39" s="267">
        <v>187.8</v>
      </c>
      <c r="F39" s="259">
        <v>1640.1</v>
      </c>
      <c r="G39" s="64">
        <f t="shared" si="6"/>
        <v>308010.78000000003</v>
      </c>
      <c r="H39" s="259">
        <v>3023.79</v>
      </c>
      <c r="I39" s="64">
        <f t="shared" si="7"/>
        <v>567867.76199999999</v>
      </c>
      <c r="J39" s="332">
        <f t="shared" si="2"/>
        <v>875878.54200000002</v>
      </c>
      <c r="K39" s="316"/>
      <c r="L39" s="257"/>
      <c r="M39" s="257"/>
      <c r="N39" s="257">
        <v>187.8</v>
      </c>
      <c r="O39" s="257"/>
      <c r="P39" s="387"/>
      <c r="Q39" s="353">
        <f t="shared" si="3"/>
        <v>0</v>
      </c>
    </row>
    <row r="40" spans="1:17" s="255" customFormat="1" ht="13">
      <c r="A40" s="330" t="s">
        <v>454</v>
      </c>
      <c r="B40" s="260" t="s">
        <v>455</v>
      </c>
      <c r="C40" s="61"/>
      <c r="D40" s="257" t="s">
        <v>90</v>
      </c>
      <c r="E40" s="267">
        <v>332.1</v>
      </c>
      <c r="F40" s="259">
        <v>1640.1</v>
      </c>
      <c r="G40" s="64">
        <f t="shared" si="6"/>
        <v>544677.21</v>
      </c>
      <c r="H40" s="259">
        <v>3023.79</v>
      </c>
      <c r="I40" s="64">
        <f t="shared" si="7"/>
        <v>1004200.6590000001</v>
      </c>
      <c r="J40" s="332">
        <f t="shared" si="2"/>
        <v>1548877.8689999999</v>
      </c>
      <c r="K40" s="316"/>
      <c r="L40" s="257"/>
      <c r="M40" s="257"/>
      <c r="N40" s="257"/>
      <c r="O40" s="257"/>
      <c r="P40" s="387"/>
      <c r="Q40" s="353">
        <f t="shared" si="3"/>
        <v>332.1</v>
      </c>
    </row>
    <row r="41" spans="1:17" s="255" customFormat="1" ht="13">
      <c r="A41" s="330" t="s">
        <v>186</v>
      </c>
      <c r="B41" s="260" t="s">
        <v>187</v>
      </c>
      <c r="C41" s="61"/>
      <c r="D41" s="257" t="s">
        <v>90</v>
      </c>
      <c r="E41" s="267">
        <v>121.8</v>
      </c>
      <c r="F41" s="259">
        <v>540.54</v>
      </c>
      <c r="G41" s="64">
        <f t="shared" si="6"/>
        <v>65837.771999999997</v>
      </c>
      <c r="H41" s="259">
        <v>2031.94</v>
      </c>
      <c r="I41" s="64">
        <f t="shared" si="7"/>
        <v>247490.29199999999</v>
      </c>
      <c r="J41" s="332">
        <f t="shared" si="2"/>
        <v>313328.06400000001</v>
      </c>
      <c r="K41" s="316"/>
      <c r="L41" s="257"/>
      <c r="M41" s="257"/>
      <c r="N41" s="257">
        <v>121.8</v>
      </c>
      <c r="O41" s="257"/>
      <c r="P41" s="387"/>
      <c r="Q41" s="353">
        <f t="shared" si="3"/>
        <v>0</v>
      </c>
    </row>
    <row r="42" spans="1:17" s="255" customFormat="1" ht="13">
      <c r="A42" s="330" t="s">
        <v>188</v>
      </c>
      <c r="B42" s="260" t="s">
        <v>189</v>
      </c>
      <c r="C42" s="61"/>
      <c r="D42" s="257" t="s">
        <v>90</v>
      </c>
      <c r="E42" s="267">
        <v>141.30000000000001</v>
      </c>
      <c r="F42" s="259">
        <v>519.75</v>
      </c>
      <c r="G42" s="64">
        <f t="shared" si="6"/>
        <v>73440.675000000003</v>
      </c>
      <c r="H42" s="259">
        <v>833.65</v>
      </c>
      <c r="I42" s="64">
        <f t="shared" si="7"/>
        <v>117794.74500000001</v>
      </c>
      <c r="J42" s="332">
        <f t="shared" si="2"/>
        <v>191235.42</v>
      </c>
      <c r="K42" s="316"/>
      <c r="L42" s="257"/>
      <c r="M42" s="257"/>
      <c r="N42" s="257">
        <v>141.30000000000001</v>
      </c>
      <c r="O42" s="257"/>
      <c r="P42" s="387"/>
      <c r="Q42" s="353">
        <f t="shared" si="3"/>
        <v>0</v>
      </c>
    </row>
    <row r="43" spans="1:17" s="255" customFormat="1" ht="13">
      <c r="A43" s="330" t="s">
        <v>190</v>
      </c>
      <c r="B43" s="260" t="s">
        <v>191</v>
      </c>
      <c r="C43" s="61"/>
      <c r="D43" s="257" t="s">
        <v>90</v>
      </c>
      <c r="E43" s="257">
        <v>355.6</v>
      </c>
      <c r="F43" s="259">
        <v>981.75</v>
      </c>
      <c r="G43" s="64">
        <f t="shared" si="6"/>
        <v>349110.30000000005</v>
      </c>
      <c r="H43" s="259">
        <v>1869.25</v>
      </c>
      <c r="I43" s="64">
        <f t="shared" si="7"/>
        <v>664705.30000000005</v>
      </c>
      <c r="J43" s="332">
        <f t="shared" si="2"/>
        <v>1013815.6000000001</v>
      </c>
      <c r="K43" s="316"/>
      <c r="L43" s="257"/>
      <c r="M43" s="257"/>
      <c r="N43" s="257">
        <v>355.6</v>
      </c>
      <c r="O43" s="257"/>
      <c r="P43" s="387"/>
      <c r="Q43" s="353">
        <f t="shared" si="3"/>
        <v>0</v>
      </c>
    </row>
    <row r="44" spans="1:17" s="255" customFormat="1" ht="13">
      <c r="A44" s="330" t="s">
        <v>456</v>
      </c>
      <c r="B44" s="260" t="s">
        <v>457</v>
      </c>
      <c r="C44" s="61"/>
      <c r="D44" s="257" t="s">
        <v>90</v>
      </c>
      <c r="E44" s="257">
        <v>2</v>
      </c>
      <c r="F44" s="259">
        <v>1640.1</v>
      </c>
      <c r="G44" s="64">
        <f t="shared" si="6"/>
        <v>3280.2</v>
      </c>
      <c r="H44" s="259">
        <v>3023.79</v>
      </c>
      <c r="I44" s="64">
        <f t="shared" si="7"/>
        <v>6047.58</v>
      </c>
      <c r="J44" s="332">
        <f t="shared" si="2"/>
        <v>9327.7799999999988</v>
      </c>
      <c r="K44" s="316"/>
      <c r="L44" s="257"/>
      <c r="M44" s="257"/>
      <c r="N44" s="257"/>
      <c r="O44" s="257"/>
      <c r="P44" s="387"/>
      <c r="Q44" s="353">
        <f t="shared" si="3"/>
        <v>2</v>
      </c>
    </row>
    <row r="45" spans="1:17" s="255" customFormat="1" ht="13">
      <c r="A45" s="330" t="s">
        <v>458</v>
      </c>
      <c r="B45" s="264" t="s">
        <v>459</v>
      </c>
      <c r="C45" s="61"/>
      <c r="D45" s="257" t="s">
        <v>90</v>
      </c>
      <c r="E45" s="267">
        <v>141.30000000000001</v>
      </c>
      <c r="F45" s="259">
        <v>1328.25</v>
      </c>
      <c r="G45" s="64">
        <f t="shared" si="6"/>
        <v>187681.72500000001</v>
      </c>
      <c r="H45" s="259">
        <v>3714.94</v>
      </c>
      <c r="I45" s="64">
        <f t="shared" si="7"/>
        <v>524921.022</v>
      </c>
      <c r="J45" s="332">
        <f t="shared" si="2"/>
        <v>712602.74699999997</v>
      </c>
      <c r="K45" s="316"/>
      <c r="L45" s="257"/>
      <c r="M45" s="257"/>
      <c r="N45" s="257"/>
      <c r="O45" s="257">
        <v>141.30000000000001</v>
      </c>
      <c r="P45" s="387"/>
      <c r="Q45" s="353">
        <f t="shared" si="3"/>
        <v>0</v>
      </c>
    </row>
    <row r="46" spans="1:17" s="255" customFormat="1" ht="13">
      <c r="A46" s="330" t="s">
        <v>460</v>
      </c>
      <c r="B46" s="260" t="s">
        <v>461</v>
      </c>
      <c r="C46" s="61"/>
      <c r="D46" s="257" t="s">
        <v>90</v>
      </c>
      <c r="E46" s="257">
        <v>1140.5999999999999</v>
      </c>
      <c r="F46" s="259">
        <v>57.75</v>
      </c>
      <c r="G46" s="64">
        <f t="shared" si="6"/>
        <v>65869.649999999994</v>
      </c>
      <c r="H46" s="259">
        <v>32.54</v>
      </c>
      <c r="I46" s="64">
        <f t="shared" si="7"/>
        <v>37115.123999999996</v>
      </c>
      <c r="J46" s="332">
        <f t="shared" si="2"/>
        <v>102984.77399999999</v>
      </c>
      <c r="K46" s="316"/>
      <c r="L46" s="257"/>
      <c r="M46" s="257"/>
      <c r="N46" s="257"/>
      <c r="O46" s="257">
        <v>500</v>
      </c>
      <c r="P46" s="387"/>
      <c r="Q46" s="353">
        <f t="shared" si="3"/>
        <v>640.59999999999991</v>
      </c>
    </row>
    <row r="47" spans="1:17" s="266" customFormat="1" ht="13">
      <c r="A47" s="333" t="s">
        <v>192</v>
      </c>
      <c r="B47" s="256" t="s">
        <v>193</v>
      </c>
      <c r="C47" s="221"/>
      <c r="D47" s="261" t="s">
        <v>90</v>
      </c>
      <c r="E47" s="261">
        <v>1194.52</v>
      </c>
      <c r="F47" s="262"/>
      <c r="G47" s="224"/>
      <c r="H47" s="262"/>
      <c r="I47" s="224"/>
      <c r="J47" s="334"/>
      <c r="K47" s="318"/>
      <c r="L47" s="261">
        <v>98.58</v>
      </c>
      <c r="M47" s="261"/>
      <c r="N47" s="261">
        <v>1095.94</v>
      </c>
      <c r="O47" s="261"/>
      <c r="P47" s="389"/>
      <c r="Q47" s="353">
        <f t="shared" si="3"/>
        <v>0</v>
      </c>
    </row>
    <row r="48" spans="1:17" s="255" customFormat="1" ht="13">
      <c r="A48" s="330" t="s">
        <v>194</v>
      </c>
      <c r="B48" s="260" t="s">
        <v>195</v>
      </c>
      <c r="C48" s="61"/>
      <c r="D48" s="257" t="s">
        <v>90</v>
      </c>
      <c r="E48" s="257">
        <v>154.97</v>
      </c>
      <c r="F48" s="259">
        <v>866.25</v>
      </c>
      <c r="G48" s="64">
        <f t="shared" ref="G48:G68" si="8">E48*F48</f>
        <v>134242.76250000001</v>
      </c>
      <c r="H48" s="259">
        <v>829.16</v>
      </c>
      <c r="I48" s="64">
        <f t="shared" ref="I48:I58" si="9">E48*H48</f>
        <v>128494.9252</v>
      </c>
      <c r="J48" s="332">
        <f t="shared" si="2"/>
        <v>262737.68770000001</v>
      </c>
      <c r="K48" s="316"/>
      <c r="L48" s="257"/>
      <c r="M48" s="257"/>
      <c r="N48" s="257">
        <v>154.97</v>
      </c>
      <c r="O48" s="257"/>
      <c r="P48" s="387"/>
      <c r="Q48" s="353">
        <f t="shared" si="3"/>
        <v>0</v>
      </c>
    </row>
    <row r="49" spans="1:17" s="255" customFormat="1" ht="13">
      <c r="A49" s="330" t="s">
        <v>196</v>
      </c>
      <c r="B49" s="260" t="s">
        <v>197</v>
      </c>
      <c r="C49" s="61"/>
      <c r="D49" s="257" t="s">
        <v>90</v>
      </c>
      <c r="E49" s="257">
        <v>115.3</v>
      </c>
      <c r="F49" s="259">
        <v>2252.25</v>
      </c>
      <c r="G49" s="64">
        <f t="shared" si="8"/>
        <v>259684.42499999999</v>
      </c>
      <c r="H49" s="259">
        <v>2125.0700000000002</v>
      </c>
      <c r="I49" s="64">
        <f t="shared" si="9"/>
        <v>245020.57100000003</v>
      </c>
      <c r="J49" s="332">
        <f t="shared" si="2"/>
        <v>504704.99600000004</v>
      </c>
      <c r="K49" s="316"/>
      <c r="L49" s="257">
        <v>98.58</v>
      </c>
      <c r="M49" s="257"/>
      <c r="N49" s="257">
        <v>16.72</v>
      </c>
      <c r="O49" s="257"/>
      <c r="P49" s="387"/>
      <c r="Q49" s="353">
        <f t="shared" si="3"/>
        <v>0</v>
      </c>
    </row>
    <row r="50" spans="1:17" s="255" customFormat="1" ht="13">
      <c r="A50" s="330" t="s">
        <v>198</v>
      </c>
      <c r="B50" s="260" t="s">
        <v>199</v>
      </c>
      <c r="C50" s="61"/>
      <c r="D50" s="257" t="s">
        <v>90</v>
      </c>
      <c r="E50" s="257">
        <v>84.16</v>
      </c>
      <c r="F50" s="259">
        <v>2252.25</v>
      </c>
      <c r="G50" s="64">
        <f t="shared" si="8"/>
        <v>189549.36</v>
      </c>
      <c r="H50" s="259">
        <v>2470.64</v>
      </c>
      <c r="I50" s="64">
        <f t="shared" si="9"/>
        <v>207929.0624</v>
      </c>
      <c r="J50" s="332">
        <f t="shared" si="2"/>
        <v>397478.42239999998</v>
      </c>
      <c r="K50" s="316"/>
      <c r="L50" s="257"/>
      <c r="M50" s="257"/>
      <c r="N50" s="257">
        <v>84.16</v>
      </c>
      <c r="O50" s="257"/>
      <c r="P50" s="387"/>
      <c r="Q50" s="353">
        <f t="shared" si="3"/>
        <v>0</v>
      </c>
    </row>
    <row r="51" spans="1:17" s="255" customFormat="1" ht="13">
      <c r="A51" s="330" t="s">
        <v>200</v>
      </c>
      <c r="B51" s="260" t="s">
        <v>201</v>
      </c>
      <c r="C51" s="61"/>
      <c r="D51" s="257" t="s">
        <v>90</v>
      </c>
      <c r="E51" s="257">
        <v>1194.52</v>
      </c>
      <c r="F51" s="259">
        <f>G51/E51</f>
        <v>156.6599973210997</v>
      </c>
      <c r="G51" s="64">
        <v>187133.5</v>
      </c>
      <c r="H51" s="259">
        <v>85.74</v>
      </c>
      <c r="I51" s="64">
        <f t="shared" si="9"/>
        <v>102418.14479999999</v>
      </c>
      <c r="J51" s="332">
        <f t="shared" si="2"/>
        <v>289551.64480000001</v>
      </c>
      <c r="K51" s="316"/>
      <c r="L51" s="257"/>
      <c r="M51" s="257"/>
      <c r="N51" s="257">
        <v>1194.52</v>
      </c>
      <c r="O51" s="257"/>
      <c r="P51" s="387"/>
      <c r="Q51" s="353">
        <f t="shared" si="3"/>
        <v>0</v>
      </c>
    </row>
    <row r="52" spans="1:17" s="255" customFormat="1" ht="13">
      <c r="A52" s="330" t="s">
        <v>202</v>
      </c>
      <c r="B52" s="260" t="s">
        <v>203</v>
      </c>
      <c r="C52" s="61"/>
      <c r="D52" s="257" t="s">
        <v>90</v>
      </c>
      <c r="E52" s="257">
        <v>1194.52</v>
      </c>
      <c r="F52" s="259">
        <f>G52/E52</f>
        <v>1653</v>
      </c>
      <c r="G52" s="64">
        <v>1974541.56</v>
      </c>
      <c r="H52" s="259">
        <f>I52/E52</f>
        <v>661.9899959816496</v>
      </c>
      <c r="I52" s="64">
        <v>790760.29</v>
      </c>
      <c r="J52" s="332">
        <f t="shared" si="2"/>
        <v>2765301.85</v>
      </c>
      <c r="K52" s="316"/>
      <c r="L52" s="257"/>
      <c r="M52" s="257"/>
      <c r="N52" s="257">
        <v>1194.52</v>
      </c>
      <c r="O52" s="257"/>
      <c r="P52" s="387"/>
      <c r="Q52" s="353">
        <f t="shared" si="3"/>
        <v>0</v>
      </c>
    </row>
    <row r="53" spans="1:17" s="255" customFormat="1" ht="13">
      <c r="A53" s="330" t="s">
        <v>204</v>
      </c>
      <c r="B53" s="260" t="s">
        <v>205</v>
      </c>
      <c r="C53" s="61"/>
      <c r="D53" s="257" t="s">
        <v>90</v>
      </c>
      <c r="E53" s="257">
        <v>717.03</v>
      </c>
      <c r="F53" s="259">
        <v>323.39999999999998</v>
      </c>
      <c r="G53" s="64">
        <f t="shared" ref="G53" si="10">E53*F53</f>
        <v>231887.50199999998</v>
      </c>
      <c r="H53" s="259">
        <v>342.21</v>
      </c>
      <c r="I53" s="64">
        <f t="shared" ref="I53" si="11">E53*H53</f>
        <v>245374.83629999997</v>
      </c>
      <c r="J53" s="332">
        <f t="shared" si="2"/>
        <v>477262.33829999994</v>
      </c>
      <c r="K53" s="316"/>
      <c r="L53" s="257"/>
      <c r="M53" s="257"/>
      <c r="N53" s="257">
        <v>716.94</v>
      </c>
      <c r="O53" s="257"/>
      <c r="P53" s="387"/>
      <c r="Q53" s="353">
        <f t="shared" si="3"/>
        <v>8.9999999999918145E-2</v>
      </c>
    </row>
    <row r="54" spans="1:17" s="255" customFormat="1" ht="13">
      <c r="A54" s="330" t="s">
        <v>206</v>
      </c>
      <c r="B54" s="260" t="s">
        <v>207</v>
      </c>
      <c r="C54" s="61"/>
      <c r="D54" s="257" t="s">
        <v>90</v>
      </c>
      <c r="E54" s="257">
        <v>420.6</v>
      </c>
      <c r="F54" s="259">
        <v>1848</v>
      </c>
      <c r="G54" s="64">
        <f t="shared" si="8"/>
        <v>777268.8</v>
      </c>
      <c r="H54" s="259">
        <v>3023.79</v>
      </c>
      <c r="I54" s="64">
        <f t="shared" si="9"/>
        <v>1271806.074</v>
      </c>
      <c r="J54" s="332">
        <f t="shared" si="2"/>
        <v>2049074.8740000001</v>
      </c>
      <c r="K54" s="316"/>
      <c r="L54" s="257"/>
      <c r="M54" s="257"/>
      <c r="N54" s="257">
        <v>420.6</v>
      </c>
      <c r="O54" s="257"/>
      <c r="P54" s="387"/>
      <c r="Q54" s="353">
        <f t="shared" si="3"/>
        <v>0</v>
      </c>
    </row>
    <row r="55" spans="1:17" s="255" customFormat="1" ht="13">
      <c r="A55" s="330" t="s">
        <v>208</v>
      </c>
      <c r="B55" s="260" t="s">
        <v>209</v>
      </c>
      <c r="C55" s="61"/>
      <c r="D55" s="257" t="s">
        <v>90</v>
      </c>
      <c r="E55" s="257">
        <v>297.2</v>
      </c>
      <c r="F55" s="259">
        <f>G55/E55</f>
        <v>785.40000000000009</v>
      </c>
      <c r="G55" s="64">
        <v>233420.88</v>
      </c>
      <c r="H55" s="259">
        <f>I55/E55</f>
        <v>975.01998654104989</v>
      </c>
      <c r="I55" s="64">
        <v>289775.94</v>
      </c>
      <c r="J55" s="332">
        <f t="shared" si="2"/>
        <v>523196.82</v>
      </c>
      <c r="K55" s="316"/>
      <c r="L55" s="257"/>
      <c r="M55" s="257"/>
      <c r="N55" s="257">
        <v>297.2</v>
      </c>
      <c r="O55" s="257"/>
      <c r="P55" s="387"/>
      <c r="Q55" s="353">
        <f t="shared" si="3"/>
        <v>0</v>
      </c>
    </row>
    <row r="56" spans="1:17" s="255" customFormat="1" ht="13">
      <c r="A56" s="330" t="s">
        <v>210</v>
      </c>
      <c r="B56" s="260" t="s">
        <v>211</v>
      </c>
      <c r="C56" s="61"/>
      <c r="D56" s="257" t="s">
        <v>90</v>
      </c>
      <c r="E56" s="257">
        <v>211.32</v>
      </c>
      <c r="F56" s="259">
        <v>323.39999999999998</v>
      </c>
      <c r="G56" s="64">
        <f t="shared" ref="G56" si="12">E56*F56</f>
        <v>68340.887999999992</v>
      </c>
      <c r="H56" s="259">
        <v>569.98</v>
      </c>
      <c r="I56" s="64">
        <f t="shared" ref="I56" si="13">E56*H56</f>
        <v>120448.17359999999</v>
      </c>
      <c r="J56" s="332">
        <f t="shared" si="2"/>
        <v>188789.06159999999</v>
      </c>
      <c r="K56" s="316"/>
      <c r="L56" s="257"/>
      <c r="M56" s="257"/>
      <c r="N56" s="257">
        <v>211.32</v>
      </c>
      <c r="O56" s="257"/>
      <c r="P56" s="387"/>
      <c r="Q56" s="353">
        <f t="shared" si="3"/>
        <v>0</v>
      </c>
    </row>
    <row r="57" spans="1:17" s="255" customFormat="1" ht="13">
      <c r="A57" s="330" t="s">
        <v>212</v>
      </c>
      <c r="B57" s="256" t="s">
        <v>213</v>
      </c>
      <c r="C57" s="61"/>
      <c r="D57" s="257" t="s">
        <v>142</v>
      </c>
      <c r="E57" s="257">
        <v>11</v>
      </c>
      <c r="F57" s="259">
        <v>18480</v>
      </c>
      <c r="G57" s="64">
        <f t="shared" si="8"/>
        <v>203280</v>
      </c>
      <c r="H57" s="259">
        <v>69564</v>
      </c>
      <c r="I57" s="64">
        <f t="shared" si="9"/>
        <v>765204</v>
      </c>
      <c r="J57" s="332">
        <f t="shared" si="2"/>
        <v>968484</v>
      </c>
      <c r="K57" s="316"/>
      <c r="L57" s="257"/>
      <c r="M57" s="257"/>
      <c r="N57" s="257">
        <v>11</v>
      </c>
      <c r="O57" s="257"/>
      <c r="P57" s="387"/>
      <c r="Q57" s="353">
        <f t="shared" si="3"/>
        <v>0</v>
      </c>
    </row>
    <row r="58" spans="1:17" s="255" customFormat="1" ht="13">
      <c r="A58" s="330" t="s">
        <v>214</v>
      </c>
      <c r="B58" s="256" t="s">
        <v>215</v>
      </c>
      <c r="C58" s="61"/>
      <c r="D58" s="257" t="s">
        <v>142</v>
      </c>
      <c r="E58" s="257">
        <v>6</v>
      </c>
      <c r="F58" s="259">
        <v>18480</v>
      </c>
      <c r="G58" s="64">
        <f t="shared" si="8"/>
        <v>110880</v>
      </c>
      <c r="H58" s="259">
        <v>69564</v>
      </c>
      <c r="I58" s="64">
        <f t="shared" si="9"/>
        <v>417384</v>
      </c>
      <c r="J58" s="332">
        <f t="shared" si="2"/>
        <v>528264</v>
      </c>
      <c r="K58" s="316"/>
      <c r="L58" s="257"/>
      <c r="M58" s="293"/>
      <c r="N58" s="257">
        <v>6</v>
      </c>
      <c r="O58" s="257"/>
      <c r="P58" s="387"/>
      <c r="Q58" s="353">
        <f t="shared" si="3"/>
        <v>0</v>
      </c>
    </row>
    <row r="59" spans="1:17" s="255" customFormat="1" ht="13">
      <c r="A59" s="330" t="s">
        <v>216</v>
      </c>
      <c r="B59" s="256" t="s">
        <v>394</v>
      </c>
      <c r="C59" s="61"/>
      <c r="D59" s="261" t="s">
        <v>142</v>
      </c>
      <c r="E59" s="261">
        <v>42</v>
      </c>
      <c r="F59" s="259"/>
      <c r="G59" s="64"/>
      <c r="H59" s="259"/>
      <c r="I59" s="64"/>
      <c r="J59" s="332"/>
      <c r="K59" s="316"/>
      <c r="L59" s="293"/>
      <c r="M59" s="257"/>
      <c r="N59" s="257">
        <v>5</v>
      </c>
      <c r="O59" s="257"/>
      <c r="P59" s="387"/>
      <c r="Q59" s="353">
        <f t="shared" si="3"/>
        <v>37</v>
      </c>
    </row>
    <row r="60" spans="1:17" s="255" customFormat="1" ht="39">
      <c r="A60" s="330" t="s">
        <v>217</v>
      </c>
      <c r="B60" s="264" t="s">
        <v>218</v>
      </c>
      <c r="C60" s="61"/>
      <c r="D60" s="257" t="s">
        <v>142</v>
      </c>
      <c r="E60" s="257">
        <v>4</v>
      </c>
      <c r="F60" s="259">
        <v>5358.6224999999995</v>
      </c>
      <c r="G60" s="259">
        <f t="shared" si="8"/>
        <v>21434.489999999998</v>
      </c>
      <c r="H60" s="259">
        <v>44160.75</v>
      </c>
      <c r="I60" s="64">
        <f>E60*H60</f>
        <v>176643</v>
      </c>
      <c r="J60" s="332">
        <f>G60+I60</f>
        <v>198077.49</v>
      </c>
      <c r="K60" s="316"/>
      <c r="L60" s="257"/>
      <c r="M60" s="257"/>
      <c r="N60" s="257">
        <v>4</v>
      </c>
      <c r="O60" s="257"/>
      <c r="P60" s="387"/>
      <c r="Q60" s="353">
        <f t="shared" si="3"/>
        <v>0</v>
      </c>
    </row>
    <row r="61" spans="1:17" s="255" customFormat="1" ht="39">
      <c r="A61" s="330" t="s">
        <v>219</v>
      </c>
      <c r="B61" s="264" t="s">
        <v>220</v>
      </c>
      <c r="C61" s="61"/>
      <c r="D61" s="257" t="s">
        <v>142</v>
      </c>
      <c r="E61" s="257">
        <v>1</v>
      </c>
      <c r="F61" s="259">
        <v>5358.6224999999995</v>
      </c>
      <c r="G61" s="259">
        <f t="shared" si="8"/>
        <v>5358.6224999999995</v>
      </c>
      <c r="H61" s="259">
        <v>49325.749999999993</v>
      </c>
      <c r="I61" s="64">
        <f t="shared" ref="I61:I68" si="14">E61*H61</f>
        <v>49325.749999999993</v>
      </c>
      <c r="J61" s="332">
        <f t="shared" ref="J61:J68" si="15">G61+I61</f>
        <v>54684.37249999999</v>
      </c>
      <c r="K61" s="316"/>
      <c r="L61" s="257"/>
      <c r="M61" s="257"/>
      <c r="N61" s="257">
        <v>1</v>
      </c>
      <c r="O61" s="257"/>
      <c r="P61" s="387"/>
      <c r="Q61" s="353">
        <f t="shared" si="3"/>
        <v>0</v>
      </c>
    </row>
    <row r="62" spans="1:17" s="255" customFormat="1" ht="13">
      <c r="A62" s="330" t="s">
        <v>462</v>
      </c>
      <c r="B62" s="260" t="s">
        <v>463</v>
      </c>
      <c r="C62" s="61"/>
      <c r="D62" s="257" t="s">
        <v>142</v>
      </c>
      <c r="E62" s="257">
        <v>7</v>
      </c>
      <c r="F62" s="259">
        <v>5358.6224999999995</v>
      </c>
      <c r="G62" s="259">
        <f t="shared" si="8"/>
        <v>37510.357499999998</v>
      </c>
      <c r="H62" s="259">
        <v>26496.449999999997</v>
      </c>
      <c r="I62" s="64">
        <f t="shared" si="14"/>
        <v>185475.14999999997</v>
      </c>
      <c r="J62" s="332">
        <f t="shared" si="15"/>
        <v>222985.50749999995</v>
      </c>
      <c r="K62" s="316"/>
      <c r="L62" s="264"/>
      <c r="M62" s="257"/>
      <c r="N62" s="257"/>
      <c r="O62" s="257"/>
      <c r="P62" s="387"/>
      <c r="Q62" s="353">
        <f t="shared" si="3"/>
        <v>7</v>
      </c>
    </row>
    <row r="63" spans="1:17" s="255" customFormat="1" ht="13">
      <c r="A63" s="330" t="s">
        <v>464</v>
      </c>
      <c r="B63" s="260" t="s">
        <v>465</v>
      </c>
      <c r="C63" s="61"/>
      <c r="D63" s="257" t="s">
        <v>142</v>
      </c>
      <c r="E63" s="257">
        <v>9</v>
      </c>
      <c r="F63" s="259">
        <v>5358.6224999999995</v>
      </c>
      <c r="G63" s="259">
        <f t="shared" si="8"/>
        <v>48227.602499999994</v>
      </c>
      <c r="H63" s="259">
        <v>26496.449999999997</v>
      </c>
      <c r="I63" s="64">
        <f t="shared" si="14"/>
        <v>238468.05</v>
      </c>
      <c r="J63" s="332">
        <f t="shared" si="15"/>
        <v>286695.65249999997</v>
      </c>
      <c r="K63" s="316"/>
      <c r="L63" s="264"/>
      <c r="M63" s="257"/>
      <c r="N63" s="257"/>
      <c r="O63" s="257"/>
      <c r="P63" s="387"/>
      <c r="Q63" s="353">
        <f t="shared" si="3"/>
        <v>9</v>
      </c>
    </row>
    <row r="64" spans="1:17" s="255" customFormat="1" ht="13">
      <c r="A64" s="330" t="s">
        <v>466</v>
      </c>
      <c r="B64" s="260" t="s">
        <v>467</v>
      </c>
      <c r="C64" s="61"/>
      <c r="D64" s="257" t="s">
        <v>142</v>
      </c>
      <c r="E64" s="257">
        <v>2</v>
      </c>
      <c r="F64" s="259">
        <v>5358.6224999999995</v>
      </c>
      <c r="G64" s="259">
        <f t="shared" si="8"/>
        <v>10717.244999999999</v>
      </c>
      <c r="H64" s="259">
        <v>28562.449999999997</v>
      </c>
      <c r="I64" s="64">
        <f t="shared" si="14"/>
        <v>57124.899999999994</v>
      </c>
      <c r="J64" s="332">
        <f t="shared" si="15"/>
        <v>67842.14499999999</v>
      </c>
      <c r="K64" s="316"/>
      <c r="L64" s="264"/>
      <c r="M64" s="257"/>
      <c r="N64" s="257"/>
      <c r="O64" s="257"/>
      <c r="P64" s="387"/>
      <c r="Q64" s="353">
        <f t="shared" si="3"/>
        <v>2</v>
      </c>
    </row>
    <row r="65" spans="1:17" s="255" customFormat="1" ht="13">
      <c r="A65" s="330" t="s">
        <v>468</v>
      </c>
      <c r="B65" s="260" t="s">
        <v>469</v>
      </c>
      <c r="C65" s="61"/>
      <c r="D65" s="257" t="s">
        <v>142</v>
      </c>
      <c r="E65" s="257">
        <v>1</v>
      </c>
      <c r="F65" s="259">
        <v>5358.6224999999995</v>
      </c>
      <c r="G65" s="259">
        <f t="shared" si="8"/>
        <v>5358.6224999999995</v>
      </c>
      <c r="H65" s="259">
        <v>24430.449999999997</v>
      </c>
      <c r="I65" s="64">
        <f t="shared" si="14"/>
        <v>24430.449999999997</v>
      </c>
      <c r="J65" s="332">
        <f t="shared" si="15"/>
        <v>29789.072499999995</v>
      </c>
      <c r="K65" s="316"/>
      <c r="L65" s="264"/>
      <c r="M65" s="257"/>
      <c r="N65" s="257"/>
      <c r="O65" s="257"/>
      <c r="P65" s="387"/>
      <c r="Q65" s="353">
        <f t="shared" si="3"/>
        <v>1</v>
      </c>
    </row>
    <row r="66" spans="1:17" s="255" customFormat="1" ht="13">
      <c r="A66" s="330" t="s">
        <v>470</v>
      </c>
      <c r="B66" s="260" t="s">
        <v>469</v>
      </c>
      <c r="C66" s="61"/>
      <c r="D66" s="257" t="s">
        <v>142</v>
      </c>
      <c r="E66" s="257">
        <v>4</v>
      </c>
      <c r="F66" s="259">
        <v>5358.6224999999995</v>
      </c>
      <c r="G66" s="259">
        <f t="shared" si="8"/>
        <v>21434.489999999998</v>
      </c>
      <c r="H66" s="259">
        <v>24430.449999999997</v>
      </c>
      <c r="I66" s="64">
        <f t="shared" si="14"/>
        <v>97721.799999999988</v>
      </c>
      <c r="J66" s="332">
        <f t="shared" si="15"/>
        <v>119156.28999999998</v>
      </c>
      <c r="K66" s="316"/>
      <c r="L66" s="264"/>
      <c r="M66" s="257"/>
      <c r="N66" s="257"/>
      <c r="O66" s="257"/>
      <c r="P66" s="387"/>
      <c r="Q66" s="353">
        <f t="shared" si="3"/>
        <v>4</v>
      </c>
    </row>
    <row r="67" spans="1:17" s="255" customFormat="1" ht="13">
      <c r="A67" s="330" t="s">
        <v>471</v>
      </c>
      <c r="B67" s="260" t="s">
        <v>472</v>
      </c>
      <c r="C67" s="61"/>
      <c r="D67" s="257" t="s">
        <v>142</v>
      </c>
      <c r="E67" s="257">
        <v>9</v>
      </c>
      <c r="F67" s="259">
        <v>5358.6224999999995</v>
      </c>
      <c r="G67" s="259">
        <f t="shared" si="8"/>
        <v>48227.602499999994</v>
      </c>
      <c r="H67" s="259">
        <v>25463.449999999997</v>
      </c>
      <c r="I67" s="64">
        <f t="shared" si="14"/>
        <v>229171.05</v>
      </c>
      <c r="J67" s="332">
        <f t="shared" si="15"/>
        <v>277398.65249999997</v>
      </c>
      <c r="K67" s="316"/>
      <c r="L67" s="264"/>
      <c r="M67" s="257"/>
      <c r="N67" s="257"/>
      <c r="O67" s="257"/>
      <c r="P67" s="387"/>
      <c r="Q67" s="353">
        <f t="shared" si="3"/>
        <v>9</v>
      </c>
    </row>
    <row r="68" spans="1:17" s="255" customFormat="1" ht="13">
      <c r="A68" s="330" t="s">
        <v>473</v>
      </c>
      <c r="B68" s="260" t="s">
        <v>472</v>
      </c>
      <c r="C68" s="61"/>
      <c r="D68" s="257" t="s">
        <v>142</v>
      </c>
      <c r="E68" s="257">
        <v>5</v>
      </c>
      <c r="F68" s="259">
        <v>5358.6224999999995</v>
      </c>
      <c r="G68" s="259">
        <f t="shared" si="8"/>
        <v>26793.112499999996</v>
      </c>
      <c r="H68" s="259">
        <v>25405</v>
      </c>
      <c r="I68" s="64">
        <f t="shared" si="14"/>
        <v>127025</v>
      </c>
      <c r="J68" s="332">
        <f t="shared" si="15"/>
        <v>153818.11249999999</v>
      </c>
      <c r="K68" s="316"/>
      <c r="L68" s="264"/>
      <c r="M68" s="257"/>
      <c r="N68" s="257"/>
      <c r="O68" s="257"/>
      <c r="P68" s="387"/>
      <c r="Q68" s="353">
        <f t="shared" si="3"/>
        <v>5</v>
      </c>
    </row>
    <row r="69" spans="1:17" s="266" customFormat="1" ht="13">
      <c r="A69" s="333" t="s">
        <v>221</v>
      </c>
      <c r="B69" s="256" t="s">
        <v>222</v>
      </c>
      <c r="C69" s="221"/>
      <c r="D69" s="261" t="s">
        <v>142</v>
      </c>
      <c r="E69" s="261">
        <v>1</v>
      </c>
      <c r="F69" s="262">
        <f>G69/E69</f>
        <v>384952.9</v>
      </c>
      <c r="G69" s="224">
        <v>384952.9</v>
      </c>
      <c r="H69" s="262">
        <f>I69/E69</f>
        <v>657923.86</v>
      </c>
      <c r="I69" s="224">
        <v>657923.86</v>
      </c>
      <c r="J69" s="334">
        <f t="shared" si="2"/>
        <v>1042876.76</v>
      </c>
      <c r="K69" s="318"/>
      <c r="L69" s="261"/>
      <c r="M69" s="261"/>
      <c r="N69" s="261">
        <v>0.9</v>
      </c>
      <c r="O69" s="261">
        <v>0.1</v>
      </c>
      <c r="P69" s="389"/>
      <c r="Q69" s="353">
        <f t="shared" si="3"/>
        <v>-2.7755575615628914E-17</v>
      </c>
    </row>
    <row r="70" spans="1:17" s="255" customFormat="1" ht="13">
      <c r="A70" s="330" t="s">
        <v>223</v>
      </c>
      <c r="B70" s="260" t="s">
        <v>224</v>
      </c>
      <c r="C70" s="61"/>
      <c r="D70" s="257" t="s">
        <v>140</v>
      </c>
      <c r="E70" s="257">
        <v>16.5</v>
      </c>
      <c r="F70" s="259">
        <v>0</v>
      </c>
      <c r="G70" s="64">
        <f t="shared" ref="G70:G123" si="16">E70*F70</f>
        <v>0</v>
      </c>
      <c r="H70" s="259">
        <v>0</v>
      </c>
      <c r="I70" s="64">
        <f t="shared" ref="I70:I123" si="17">E70*H70</f>
        <v>0</v>
      </c>
      <c r="J70" s="332">
        <f t="shared" si="2"/>
        <v>0</v>
      </c>
      <c r="K70" s="316"/>
      <c r="L70" s="257"/>
      <c r="M70" s="257"/>
      <c r="N70" s="257">
        <v>16.5</v>
      </c>
      <c r="O70" s="257"/>
      <c r="P70" s="387"/>
      <c r="Q70" s="353">
        <f t="shared" si="3"/>
        <v>0</v>
      </c>
    </row>
    <row r="71" spans="1:17" s="255" customFormat="1" ht="13">
      <c r="A71" s="330" t="s">
        <v>225</v>
      </c>
      <c r="B71" s="260" t="s">
        <v>226</v>
      </c>
      <c r="C71" s="61"/>
      <c r="D71" s="257" t="s">
        <v>141</v>
      </c>
      <c r="E71" s="257">
        <v>0.495</v>
      </c>
      <c r="F71" s="259">
        <v>0</v>
      </c>
      <c r="G71" s="64">
        <f t="shared" si="16"/>
        <v>0</v>
      </c>
      <c r="H71" s="259">
        <v>0</v>
      </c>
      <c r="I71" s="64">
        <f t="shared" si="17"/>
        <v>0</v>
      </c>
      <c r="J71" s="332">
        <f t="shared" si="2"/>
        <v>0</v>
      </c>
      <c r="K71" s="316"/>
      <c r="L71" s="257"/>
      <c r="M71" s="257"/>
      <c r="N71" s="257">
        <v>0.495</v>
      </c>
      <c r="O71" s="257"/>
      <c r="P71" s="387"/>
      <c r="Q71" s="353">
        <f t="shared" si="3"/>
        <v>0</v>
      </c>
    </row>
    <row r="72" spans="1:17" s="255" customFormat="1" ht="13">
      <c r="A72" s="330" t="s">
        <v>227</v>
      </c>
      <c r="B72" s="260" t="s">
        <v>228</v>
      </c>
      <c r="C72" s="61"/>
      <c r="D72" s="257" t="s">
        <v>142</v>
      </c>
      <c r="E72" s="257">
        <v>9</v>
      </c>
      <c r="F72" s="259">
        <v>0</v>
      </c>
      <c r="G72" s="64">
        <f t="shared" si="16"/>
        <v>0</v>
      </c>
      <c r="H72" s="259">
        <v>0</v>
      </c>
      <c r="I72" s="64">
        <f t="shared" si="17"/>
        <v>0</v>
      </c>
      <c r="J72" s="332">
        <f t="shared" si="2"/>
        <v>0</v>
      </c>
      <c r="K72" s="316"/>
      <c r="L72" s="257"/>
      <c r="M72" s="257"/>
      <c r="N72" s="257">
        <v>2</v>
      </c>
      <c r="O72" s="257"/>
      <c r="P72" s="387"/>
      <c r="Q72" s="353">
        <f t="shared" si="3"/>
        <v>7</v>
      </c>
    </row>
    <row r="73" spans="1:17" s="255" customFormat="1" ht="13">
      <c r="A73" s="330" t="s">
        <v>229</v>
      </c>
      <c r="B73" s="260" t="s">
        <v>230</v>
      </c>
      <c r="C73" s="61"/>
      <c r="D73" s="257" t="s">
        <v>142</v>
      </c>
      <c r="E73" s="257">
        <v>4</v>
      </c>
      <c r="F73" s="259">
        <v>0</v>
      </c>
      <c r="G73" s="64">
        <f t="shared" si="16"/>
        <v>0</v>
      </c>
      <c r="H73" s="259">
        <v>0</v>
      </c>
      <c r="I73" s="64">
        <f t="shared" si="17"/>
        <v>0</v>
      </c>
      <c r="J73" s="332">
        <f t="shared" si="2"/>
        <v>0</v>
      </c>
      <c r="K73" s="316"/>
      <c r="L73" s="257"/>
      <c r="M73" s="257"/>
      <c r="N73" s="257">
        <v>1</v>
      </c>
      <c r="O73" s="257"/>
      <c r="P73" s="387"/>
      <c r="Q73" s="353">
        <f t="shared" si="3"/>
        <v>3</v>
      </c>
    </row>
    <row r="74" spans="1:17" s="255" customFormat="1" ht="13">
      <c r="A74" s="330" t="s">
        <v>231</v>
      </c>
      <c r="B74" s="260" t="s">
        <v>232</v>
      </c>
      <c r="C74" s="61"/>
      <c r="D74" s="257" t="s">
        <v>140</v>
      </c>
      <c r="E74" s="257">
        <v>0.81</v>
      </c>
      <c r="F74" s="259">
        <v>0</v>
      </c>
      <c r="G74" s="64">
        <f t="shared" si="16"/>
        <v>0</v>
      </c>
      <c r="H74" s="259">
        <v>0</v>
      </c>
      <c r="I74" s="64">
        <f t="shared" si="17"/>
        <v>0</v>
      </c>
      <c r="J74" s="332">
        <f t="shared" si="2"/>
        <v>0</v>
      </c>
      <c r="K74" s="316"/>
      <c r="L74" s="257"/>
      <c r="M74" s="257"/>
      <c r="N74" s="257">
        <v>0.81</v>
      </c>
      <c r="O74" s="257"/>
      <c r="P74" s="387"/>
      <c r="Q74" s="353">
        <f t="shared" si="3"/>
        <v>0</v>
      </c>
    </row>
    <row r="75" spans="1:17" s="255" customFormat="1" ht="13">
      <c r="A75" s="330" t="s">
        <v>233</v>
      </c>
      <c r="B75" s="260" t="s">
        <v>234</v>
      </c>
      <c r="C75" s="61"/>
      <c r="D75" s="257" t="s">
        <v>141</v>
      </c>
      <c r="E75" s="257">
        <v>2.8000000000000001E-2</v>
      </c>
      <c r="F75" s="259">
        <v>0</v>
      </c>
      <c r="G75" s="64">
        <f t="shared" si="16"/>
        <v>0</v>
      </c>
      <c r="H75" s="259">
        <v>0</v>
      </c>
      <c r="I75" s="64">
        <f t="shared" si="17"/>
        <v>0</v>
      </c>
      <c r="J75" s="332">
        <f t="shared" si="2"/>
        <v>0</v>
      </c>
      <c r="K75" s="316"/>
      <c r="L75" s="257"/>
      <c r="M75" s="257"/>
      <c r="N75" s="257">
        <v>2.8000000000000001E-2</v>
      </c>
      <c r="O75" s="257"/>
      <c r="P75" s="387"/>
      <c r="Q75" s="353">
        <f t="shared" si="3"/>
        <v>0</v>
      </c>
    </row>
    <row r="76" spans="1:17" s="255" customFormat="1" ht="13">
      <c r="A76" s="330" t="s">
        <v>235</v>
      </c>
      <c r="B76" s="260" t="s">
        <v>236</v>
      </c>
      <c r="C76" s="61"/>
      <c r="D76" s="257" t="s">
        <v>141</v>
      </c>
      <c r="E76" s="257">
        <v>3.5000000000000003E-2</v>
      </c>
      <c r="F76" s="259">
        <v>0</v>
      </c>
      <c r="G76" s="64">
        <f t="shared" si="16"/>
        <v>0</v>
      </c>
      <c r="H76" s="259">
        <v>0</v>
      </c>
      <c r="I76" s="64">
        <f t="shared" si="17"/>
        <v>0</v>
      </c>
      <c r="J76" s="332">
        <f t="shared" si="2"/>
        <v>0</v>
      </c>
      <c r="K76" s="316"/>
      <c r="L76" s="257"/>
      <c r="M76" s="257"/>
      <c r="N76" s="257">
        <v>3.5000000000000003E-2</v>
      </c>
      <c r="O76" s="257"/>
      <c r="P76" s="387"/>
      <c r="Q76" s="353">
        <f t="shared" si="3"/>
        <v>0</v>
      </c>
    </row>
    <row r="77" spans="1:17" s="255" customFormat="1" ht="13">
      <c r="A77" s="330" t="s">
        <v>474</v>
      </c>
      <c r="B77" s="260" t="s">
        <v>475</v>
      </c>
      <c r="C77" s="61"/>
      <c r="D77" s="257" t="s">
        <v>143</v>
      </c>
      <c r="E77" s="257">
        <v>10</v>
      </c>
      <c r="F77" s="259">
        <v>0</v>
      </c>
      <c r="G77" s="64">
        <f t="shared" si="16"/>
        <v>0</v>
      </c>
      <c r="H77" s="259">
        <v>0</v>
      </c>
      <c r="I77" s="64">
        <f t="shared" si="17"/>
        <v>0</v>
      </c>
      <c r="J77" s="332">
        <f t="shared" si="2"/>
        <v>0</v>
      </c>
      <c r="K77" s="316"/>
      <c r="L77" s="257"/>
      <c r="M77" s="257"/>
      <c r="N77" s="257"/>
      <c r="O77" s="257">
        <v>10</v>
      </c>
      <c r="P77" s="387"/>
      <c r="Q77" s="353">
        <f t="shared" si="3"/>
        <v>0</v>
      </c>
    </row>
    <row r="78" spans="1:17" s="255" customFormat="1" ht="13">
      <c r="A78" s="330" t="s">
        <v>476</v>
      </c>
      <c r="B78" s="260" t="s">
        <v>477</v>
      </c>
      <c r="C78" s="61"/>
      <c r="D78" s="257" t="s">
        <v>478</v>
      </c>
      <c r="E78" s="257">
        <v>2.7E-2</v>
      </c>
      <c r="F78" s="259">
        <v>0</v>
      </c>
      <c r="G78" s="64">
        <f t="shared" si="16"/>
        <v>0</v>
      </c>
      <c r="H78" s="259">
        <v>0</v>
      </c>
      <c r="I78" s="64">
        <f t="shared" si="17"/>
        <v>0</v>
      </c>
      <c r="J78" s="332">
        <f t="shared" si="2"/>
        <v>0</v>
      </c>
      <c r="K78" s="316"/>
      <c r="L78" s="257"/>
      <c r="M78" s="257"/>
      <c r="N78" s="257"/>
      <c r="O78" s="257">
        <v>0.03</v>
      </c>
      <c r="P78" s="387"/>
      <c r="Q78" s="353">
        <f t="shared" si="3"/>
        <v>-2.9999999999999992E-3</v>
      </c>
    </row>
    <row r="79" spans="1:17" s="255" customFormat="1" ht="13">
      <c r="A79" s="330" t="s">
        <v>479</v>
      </c>
      <c r="B79" s="260" t="s">
        <v>480</v>
      </c>
      <c r="C79" s="61"/>
      <c r="D79" s="257" t="s">
        <v>142</v>
      </c>
      <c r="E79" s="257">
        <v>42</v>
      </c>
      <c r="F79" s="259">
        <v>0</v>
      </c>
      <c r="G79" s="64">
        <f t="shared" si="16"/>
        <v>0</v>
      </c>
      <c r="H79" s="259">
        <v>0</v>
      </c>
      <c r="I79" s="64">
        <f t="shared" si="17"/>
        <v>0</v>
      </c>
      <c r="J79" s="332">
        <f t="shared" ref="J79:J143" si="18">G79+I79</f>
        <v>0</v>
      </c>
      <c r="K79" s="316"/>
      <c r="L79" s="257"/>
      <c r="M79" s="257"/>
      <c r="N79" s="257"/>
      <c r="O79" s="257">
        <v>42</v>
      </c>
      <c r="P79" s="387"/>
      <c r="Q79" s="353">
        <f t="shared" ref="Q79:Q142" si="19">E79-L79-M79-N79-O79-P79</f>
        <v>0</v>
      </c>
    </row>
    <row r="80" spans="1:17" s="255" customFormat="1" ht="13">
      <c r="A80" s="330" t="s">
        <v>481</v>
      </c>
      <c r="B80" s="260" t="s">
        <v>482</v>
      </c>
      <c r="C80" s="61"/>
      <c r="D80" s="257" t="s">
        <v>142</v>
      </c>
      <c r="E80" s="257">
        <v>42</v>
      </c>
      <c r="F80" s="259">
        <v>0</v>
      </c>
      <c r="G80" s="64">
        <f t="shared" si="16"/>
        <v>0</v>
      </c>
      <c r="H80" s="259">
        <v>0</v>
      </c>
      <c r="I80" s="64">
        <f t="shared" si="17"/>
        <v>0</v>
      </c>
      <c r="J80" s="332">
        <f t="shared" si="18"/>
        <v>0</v>
      </c>
      <c r="K80" s="316"/>
      <c r="L80" s="257"/>
      <c r="M80" s="257"/>
      <c r="N80" s="257"/>
      <c r="O80" s="257">
        <v>42</v>
      </c>
      <c r="P80" s="387"/>
      <c r="Q80" s="353">
        <f t="shared" si="19"/>
        <v>0</v>
      </c>
    </row>
    <row r="81" spans="1:17" s="255" customFormat="1" ht="13">
      <c r="A81" s="330" t="s">
        <v>237</v>
      </c>
      <c r="B81" s="260" t="s">
        <v>238</v>
      </c>
      <c r="C81" s="61"/>
      <c r="D81" s="257" t="s">
        <v>142</v>
      </c>
      <c r="E81" s="257">
        <v>1</v>
      </c>
      <c r="F81" s="259">
        <v>0</v>
      </c>
      <c r="G81" s="64">
        <f t="shared" si="16"/>
        <v>0</v>
      </c>
      <c r="H81" s="259">
        <v>0</v>
      </c>
      <c r="I81" s="64">
        <f t="shared" si="17"/>
        <v>0</v>
      </c>
      <c r="J81" s="332">
        <f t="shared" si="18"/>
        <v>0</v>
      </c>
      <c r="K81" s="316"/>
      <c r="L81" s="257"/>
      <c r="M81" s="257"/>
      <c r="N81" s="257">
        <v>1</v>
      </c>
      <c r="O81" s="257"/>
      <c r="P81" s="387"/>
      <c r="Q81" s="353">
        <f t="shared" si="19"/>
        <v>0</v>
      </c>
    </row>
    <row r="82" spans="1:17" s="255" customFormat="1" ht="13">
      <c r="A82" s="330" t="s">
        <v>239</v>
      </c>
      <c r="B82" s="260" t="s">
        <v>240</v>
      </c>
      <c r="C82" s="61"/>
      <c r="D82" s="257" t="s">
        <v>141</v>
      </c>
      <c r="E82" s="257">
        <v>0.105</v>
      </c>
      <c r="F82" s="259">
        <v>0</v>
      </c>
      <c r="G82" s="64">
        <f t="shared" si="16"/>
        <v>0</v>
      </c>
      <c r="H82" s="259">
        <v>0</v>
      </c>
      <c r="I82" s="64">
        <f t="shared" si="17"/>
        <v>0</v>
      </c>
      <c r="J82" s="332">
        <f t="shared" si="18"/>
        <v>0</v>
      </c>
      <c r="K82" s="316"/>
      <c r="L82" s="257"/>
      <c r="M82" s="257"/>
      <c r="N82" s="257">
        <v>0.105</v>
      </c>
      <c r="O82" s="257"/>
      <c r="P82" s="387"/>
      <c r="Q82" s="353">
        <f t="shared" si="19"/>
        <v>0</v>
      </c>
    </row>
    <row r="83" spans="1:17" s="255" customFormat="1" ht="13">
      <c r="A83" s="330" t="s">
        <v>241</v>
      </c>
      <c r="B83" s="260" t="s">
        <v>242</v>
      </c>
      <c r="C83" s="61"/>
      <c r="D83" s="257" t="s">
        <v>141</v>
      </c>
      <c r="E83" s="257">
        <v>0.12</v>
      </c>
      <c r="F83" s="259">
        <v>0</v>
      </c>
      <c r="G83" s="64">
        <f t="shared" si="16"/>
        <v>0</v>
      </c>
      <c r="H83" s="259">
        <v>0</v>
      </c>
      <c r="I83" s="64">
        <f t="shared" si="17"/>
        <v>0</v>
      </c>
      <c r="J83" s="332">
        <f t="shared" si="18"/>
        <v>0</v>
      </c>
      <c r="K83" s="316"/>
      <c r="L83" s="257"/>
      <c r="M83" s="257"/>
      <c r="N83" s="257">
        <v>0.12</v>
      </c>
      <c r="O83" s="257"/>
      <c r="P83" s="387"/>
      <c r="Q83" s="353">
        <f t="shared" si="19"/>
        <v>0</v>
      </c>
    </row>
    <row r="84" spans="1:17" s="255" customFormat="1" ht="13">
      <c r="A84" s="330" t="s">
        <v>243</v>
      </c>
      <c r="B84" s="260" t="s">
        <v>244</v>
      </c>
      <c r="C84" s="61"/>
      <c r="D84" s="257" t="s">
        <v>141</v>
      </c>
      <c r="E84" s="257">
        <v>3.5000000000000003E-2</v>
      </c>
      <c r="F84" s="259">
        <v>0</v>
      </c>
      <c r="G84" s="64">
        <f t="shared" si="16"/>
        <v>0</v>
      </c>
      <c r="H84" s="259">
        <v>0</v>
      </c>
      <c r="I84" s="64">
        <f t="shared" si="17"/>
        <v>0</v>
      </c>
      <c r="J84" s="332">
        <f t="shared" si="18"/>
        <v>0</v>
      </c>
      <c r="K84" s="316"/>
      <c r="L84" s="257"/>
      <c r="M84" s="257"/>
      <c r="N84" s="257">
        <v>3.5000000000000003E-2</v>
      </c>
      <c r="O84" s="257"/>
      <c r="P84" s="387"/>
      <c r="Q84" s="353">
        <f t="shared" si="19"/>
        <v>0</v>
      </c>
    </row>
    <row r="85" spans="1:17" s="255" customFormat="1" ht="13">
      <c r="A85" s="330" t="s">
        <v>245</v>
      </c>
      <c r="B85" s="260" t="s">
        <v>246</v>
      </c>
      <c r="C85" s="61"/>
      <c r="D85" s="257" t="s">
        <v>142</v>
      </c>
      <c r="E85" s="257">
        <v>12</v>
      </c>
      <c r="F85" s="259">
        <v>0</v>
      </c>
      <c r="G85" s="64">
        <f t="shared" si="16"/>
        <v>0</v>
      </c>
      <c r="H85" s="259">
        <v>0</v>
      </c>
      <c r="I85" s="64">
        <f t="shared" si="17"/>
        <v>0</v>
      </c>
      <c r="J85" s="332">
        <f t="shared" si="18"/>
        <v>0</v>
      </c>
      <c r="K85" s="316"/>
      <c r="L85" s="257"/>
      <c r="M85" s="257"/>
      <c r="N85" s="257">
        <v>12</v>
      </c>
      <c r="O85" s="257"/>
      <c r="P85" s="387"/>
      <c r="Q85" s="353">
        <f t="shared" si="19"/>
        <v>0</v>
      </c>
    </row>
    <row r="86" spans="1:17" s="255" customFormat="1" ht="13">
      <c r="A86" s="330" t="s">
        <v>247</v>
      </c>
      <c r="B86" s="260" t="s">
        <v>248</v>
      </c>
      <c r="C86" s="61"/>
      <c r="D86" s="257" t="s">
        <v>142</v>
      </c>
      <c r="E86" s="257">
        <v>8</v>
      </c>
      <c r="F86" s="259">
        <v>0</v>
      </c>
      <c r="G86" s="64">
        <f t="shared" si="16"/>
        <v>0</v>
      </c>
      <c r="H86" s="259">
        <v>0</v>
      </c>
      <c r="I86" s="64">
        <f t="shared" si="17"/>
        <v>0</v>
      </c>
      <c r="J86" s="332">
        <f t="shared" si="18"/>
        <v>0</v>
      </c>
      <c r="K86" s="316"/>
      <c r="L86" s="257"/>
      <c r="M86" s="257"/>
      <c r="N86" s="257">
        <v>8</v>
      </c>
      <c r="O86" s="257"/>
      <c r="P86" s="387"/>
      <c r="Q86" s="353">
        <f t="shared" si="19"/>
        <v>0</v>
      </c>
    </row>
    <row r="87" spans="1:17" s="255" customFormat="1" ht="13">
      <c r="A87" s="330" t="s">
        <v>249</v>
      </c>
      <c r="B87" s="260" t="s">
        <v>250</v>
      </c>
      <c r="C87" s="61"/>
      <c r="D87" s="257" t="s">
        <v>142</v>
      </c>
      <c r="E87" s="257">
        <v>8</v>
      </c>
      <c r="F87" s="259">
        <v>0</v>
      </c>
      <c r="G87" s="64">
        <f t="shared" si="16"/>
        <v>0</v>
      </c>
      <c r="H87" s="259">
        <v>0</v>
      </c>
      <c r="I87" s="64">
        <f t="shared" si="17"/>
        <v>0</v>
      </c>
      <c r="J87" s="332">
        <f t="shared" si="18"/>
        <v>0</v>
      </c>
      <c r="K87" s="316"/>
      <c r="L87" s="257"/>
      <c r="M87" s="257"/>
      <c r="N87" s="257">
        <v>8</v>
      </c>
      <c r="O87" s="257"/>
      <c r="P87" s="387"/>
      <c r="Q87" s="353">
        <f t="shared" si="19"/>
        <v>0</v>
      </c>
    </row>
    <row r="88" spans="1:17" s="255" customFormat="1" ht="13">
      <c r="A88" s="330" t="s">
        <v>251</v>
      </c>
      <c r="B88" s="260" t="s">
        <v>252</v>
      </c>
      <c r="C88" s="61"/>
      <c r="D88" s="257" t="s">
        <v>90</v>
      </c>
      <c r="E88" s="257">
        <v>21</v>
      </c>
      <c r="F88" s="259">
        <v>0</v>
      </c>
      <c r="G88" s="64">
        <f t="shared" si="16"/>
        <v>0</v>
      </c>
      <c r="H88" s="259">
        <v>0</v>
      </c>
      <c r="I88" s="64">
        <f t="shared" si="17"/>
        <v>0</v>
      </c>
      <c r="J88" s="332">
        <f t="shared" si="18"/>
        <v>0</v>
      </c>
      <c r="K88" s="316"/>
      <c r="L88" s="257"/>
      <c r="M88" s="257"/>
      <c r="N88" s="257">
        <v>21</v>
      </c>
      <c r="O88" s="257"/>
      <c r="P88" s="387"/>
      <c r="Q88" s="353">
        <f t="shared" si="19"/>
        <v>0</v>
      </c>
    </row>
    <row r="89" spans="1:17" s="255" customFormat="1" ht="13">
      <c r="A89" s="330" t="s">
        <v>483</v>
      </c>
      <c r="B89" s="260" t="s">
        <v>484</v>
      </c>
      <c r="C89" s="61"/>
      <c r="D89" s="257" t="s">
        <v>90</v>
      </c>
      <c r="E89" s="257">
        <v>21.7</v>
      </c>
      <c r="F89" s="259">
        <v>0</v>
      </c>
      <c r="G89" s="64">
        <f t="shared" si="16"/>
        <v>0</v>
      </c>
      <c r="H89" s="259">
        <v>0</v>
      </c>
      <c r="I89" s="64">
        <f t="shared" si="17"/>
        <v>0</v>
      </c>
      <c r="J89" s="332">
        <f t="shared" si="18"/>
        <v>0</v>
      </c>
      <c r="K89" s="316"/>
      <c r="L89" s="257"/>
      <c r="M89" s="257"/>
      <c r="N89" s="257"/>
      <c r="O89" s="257">
        <v>21.7</v>
      </c>
      <c r="P89" s="387"/>
      <c r="Q89" s="353">
        <f t="shared" si="19"/>
        <v>0</v>
      </c>
    </row>
    <row r="90" spans="1:17" s="255" customFormat="1" ht="13">
      <c r="A90" s="330" t="s">
        <v>485</v>
      </c>
      <c r="B90" s="260" t="s">
        <v>486</v>
      </c>
      <c r="C90" s="61"/>
      <c r="D90" s="257" t="s">
        <v>140</v>
      </c>
      <c r="E90" s="257">
        <v>0.52</v>
      </c>
      <c r="F90" s="259">
        <v>0</v>
      </c>
      <c r="G90" s="64">
        <f t="shared" si="16"/>
        <v>0</v>
      </c>
      <c r="H90" s="259">
        <v>0</v>
      </c>
      <c r="I90" s="64">
        <f t="shared" si="17"/>
        <v>0</v>
      </c>
      <c r="J90" s="332">
        <f t="shared" si="18"/>
        <v>0</v>
      </c>
      <c r="K90" s="316"/>
      <c r="L90" s="257"/>
      <c r="M90" s="257"/>
      <c r="N90" s="257"/>
      <c r="O90" s="257">
        <v>0.52</v>
      </c>
      <c r="P90" s="387"/>
      <c r="Q90" s="353">
        <f t="shared" si="19"/>
        <v>0</v>
      </c>
    </row>
    <row r="91" spans="1:17" s="255" customFormat="1" ht="13">
      <c r="A91" s="330" t="s">
        <v>487</v>
      </c>
      <c r="B91" s="260" t="s">
        <v>488</v>
      </c>
      <c r="C91" s="61"/>
      <c r="D91" s="257" t="s">
        <v>143</v>
      </c>
      <c r="E91" s="257">
        <v>144</v>
      </c>
      <c r="F91" s="259">
        <v>0</v>
      </c>
      <c r="G91" s="64">
        <f t="shared" si="16"/>
        <v>0</v>
      </c>
      <c r="H91" s="259">
        <v>0</v>
      </c>
      <c r="I91" s="64">
        <f t="shared" si="17"/>
        <v>0</v>
      </c>
      <c r="J91" s="332">
        <f t="shared" si="18"/>
        <v>0</v>
      </c>
      <c r="K91" s="316"/>
      <c r="L91" s="257"/>
      <c r="M91" s="257"/>
      <c r="N91" s="257"/>
      <c r="O91" s="257">
        <v>144</v>
      </c>
      <c r="P91" s="387"/>
      <c r="Q91" s="353">
        <f t="shared" si="19"/>
        <v>0</v>
      </c>
    </row>
    <row r="92" spans="1:17" s="255" customFormat="1" ht="13">
      <c r="A92" s="330" t="s">
        <v>489</v>
      </c>
      <c r="B92" s="260" t="s">
        <v>490</v>
      </c>
      <c r="C92" s="61"/>
      <c r="D92" s="257" t="s">
        <v>143</v>
      </c>
      <c r="E92" s="257">
        <v>13</v>
      </c>
      <c r="F92" s="259">
        <v>0</v>
      </c>
      <c r="G92" s="64">
        <f t="shared" si="16"/>
        <v>0</v>
      </c>
      <c r="H92" s="259">
        <v>0</v>
      </c>
      <c r="I92" s="64">
        <f t="shared" si="17"/>
        <v>0</v>
      </c>
      <c r="J92" s="332">
        <f t="shared" si="18"/>
        <v>0</v>
      </c>
      <c r="K92" s="316"/>
      <c r="L92" s="257"/>
      <c r="M92" s="257"/>
      <c r="N92" s="257"/>
      <c r="O92" s="257">
        <v>13</v>
      </c>
      <c r="P92" s="387"/>
      <c r="Q92" s="353">
        <f t="shared" si="19"/>
        <v>0</v>
      </c>
    </row>
    <row r="93" spans="1:17" s="255" customFormat="1" ht="13">
      <c r="A93" s="330" t="s">
        <v>491</v>
      </c>
      <c r="B93" s="260" t="s">
        <v>492</v>
      </c>
      <c r="C93" s="61"/>
      <c r="D93" s="257" t="s">
        <v>142</v>
      </c>
      <c r="E93" s="257">
        <v>40</v>
      </c>
      <c r="F93" s="259">
        <v>0</v>
      </c>
      <c r="G93" s="64">
        <f t="shared" si="16"/>
        <v>0</v>
      </c>
      <c r="H93" s="259">
        <v>0</v>
      </c>
      <c r="I93" s="64">
        <f t="shared" si="17"/>
        <v>0</v>
      </c>
      <c r="J93" s="332">
        <f t="shared" si="18"/>
        <v>0</v>
      </c>
      <c r="K93" s="316"/>
      <c r="L93" s="257"/>
      <c r="M93" s="257"/>
      <c r="N93" s="257"/>
      <c r="O93" s="257">
        <v>40</v>
      </c>
      <c r="P93" s="387"/>
      <c r="Q93" s="353">
        <f t="shared" si="19"/>
        <v>0</v>
      </c>
    </row>
    <row r="94" spans="1:17" s="255" customFormat="1" ht="13">
      <c r="A94" s="330" t="s">
        <v>493</v>
      </c>
      <c r="B94" s="260" t="s">
        <v>494</v>
      </c>
      <c r="C94" s="61"/>
      <c r="D94" s="257" t="s">
        <v>142</v>
      </c>
      <c r="E94" s="257">
        <v>315</v>
      </c>
      <c r="F94" s="259">
        <v>0</v>
      </c>
      <c r="G94" s="64">
        <f t="shared" si="16"/>
        <v>0</v>
      </c>
      <c r="H94" s="259">
        <v>0</v>
      </c>
      <c r="I94" s="64">
        <f t="shared" si="17"/>
        <v>0</v>
      </c>
      <c r="J94" s="332">
        <f t="shared" si="18"/>
        <v>0</v>
      </c>
      <c r="K94" s="316"/>
      <c r="L94" s="257"/>
      <c r="M94" s="257"/>
      <c r="N94" s="257"/>
      <c r="O94" s="257">
        <v>315</v>
      </c>
      <c r="P94" s="387"/>
      <c r="Q94" s="353">
        <f t="shared" si="19"/>
        <v>0</v>
      </c>
    </row>
    <row r="95" spans="1:17" s="255" customFormat="1" ht="13">
      <c r="A95" s="330" t="s">
        <v>495</v>
      </c>
      <c r="B95" s="260" t="s">
        <v>480</v>
      </c>
      <c r="C95" s="61"/>
      <c r="D95" s="257" t="s">
        <v>142</v>
      </c>
      <c r="E95" s="257">
        <v>95</v>
      </c>
      <c r="F95" s="259">
        <v>0</v>
      </c>
      <c r="G95" s="64">
        <f t="shared" si="16"/>
        <v>0</v>
      </c>
      <c r="H95" s="259">
        <v>0</v>
      </c>
      <c r="I95" s="64">
        <f t="shared" si="17"/>
        <v>0</v>
      </c>
      <c r="J95" s="332">
        <f t="shared" si="18"/>
        <v>0</v>
      </c>
      <c r="K95" s="316"/>
      <c r="L95" s="257"/>
      <c r="M95" s="257"/>
      <c r="N95" s="257"/>
      <c r="O95" s="257">
        <v>95</v>
      </c>
      <c r="P95" s="387"/>
      <c r="Q95" s="353">
        <f t="shared" si="19"/>
        <v>0</v>
      </c>
    </row>
    <row r="96" spans="1:17" s="255" customFormat="1" ht="13">
      <c r="A96" s="330" t="s">
        <v>496</v>
      </c>
      <c r="B96" s="260" t="s">
        <v>482</v>
      </c>
      <c r="C96" s="61"/>
      <c r="D96" s="257" t="s">
        <v>142</v>
      </c>
      <c r="E96" s="257">
        <v>140</v>
      </c>
      <c r="F96" s="259">
        <v>0</v>
      </c>
      <c r="G96" s="64">
        <f t="shared" si="16"/>
        <v>0</v>
      </c>
      <c r="H96" s="259">
        <v>0</v>
      </c>
      <c r="I96" s="64">
        <f t="shared" si="17"/>
        <v>0</v>
      </c>
      <c r="J96" s="332">
        <f t="shared" si="18"/>
        <v>0</v>
      </c>
      <c r="K96" s="316"/>
      <c r="L96" s="257"/>
      <c r="M96" s="257"/>
      <c r="N96" s="257"/>
      <c r="O96" s="257">
        <v>140</v>
      </c>
      <c r="P96" s="387"/>
      <c r="Q96" s="353">
        <f t="shared" si="19"/>
        <v>0</v>
      </c>
    </row>
    <row r="97" spans="1:17" s="255" customFormat="1" ht="13">
      <c r="A97" s="330" t="s">
        <v>253</v>
      </c>
      <c r="B97" s="260" t="s">
        <v>254</v>
      </c>
      <c r="C97" s="61"/>
      <c r="D97" s="257" t="s">
        <v>142</v>
      </c>
      <c r="E97" s="257">
        <v>1</v>
      </c>
      <c r="F97" s="259">
        <v>0</v>
      </c>
      <c r="G97" s="64">
        <f t="shared" si="16"/>
        <v>0</v>
      </c>
      <c r="H97" s="259">
        <v>0</v>
      </c>
      <c r="I97" s="64">
        <f t="shared" si="17"/>
        <v>0</v>
      </c>
      <c r="J97" s="332">
        <f t="shared" si="18"/>
        <v>0</v>
      </c>
      <c r="K97" s="316"/>
      <c r="L97" s="257"/>
      <c r="M97" s="257"/>
      <c r="N97" s="257">
        <v>1</v>
      </c>
      <c r="O97" s="257"/>
      <c r="P97" s="387"/>
      <c r="Q97" s="353">
        <f t="shared" si="19"/>
        <v>0</v>
      </c>
    </row>
    <row r="98" spans="1:17" s="255" customFormat="1" ht="13">
      <c r="A98" s="330" t="s">
        <v>255</v>
      </c>
      <c r="B98" s="260" t="s">
        <v>240</v>
      </c>
      <c r="C98" s="61"/>
      <c r="D98" s="257" t="s">
        <v>141</v>
      </c>
      <c r="E98" s="257">
        <v>0.63200000000000001</v>
      </c>
      <c r="F98" s="259">
        <v>0</v>
      </c>
      <c r="G98" s="64">
        <f t="shared" si="16"/>
        <v>0</v>
      </c>
      <c r="H98" s="259">
        <v>0</v>
      </c>
      <c r="I98" s="64">
        <f t="shared" si="17"/>
        <v>0</v>
      </c>
      <c r="J98" s="332">
        <f t="shared" si="18"/>
        <v>0</v>
      </c>
      <c r="K98" s="316"/>
      <c r="L98" s="257"/>
      <c r="M98" s="257"/>
      <c r="N98" s="257">
        <v>0.63200000000000001</v>
      </c>
      <c r="O98" s="257"/>
      <c r="P98" s="387"/>
      <c r="Q98" s="353">
        <f t="shared" si="19"/>
        <v>0</v>
      </c>
    </row>
    <row r="99" spans="1:17" s="255" customFormat="1" ht="13">
      <c r="A99" s="330" t="s">
        <v>256</v>
      </c>
      <c r="B99" s="260" t="s">
        <v>257</v>
      </c>
      <c r="C99" s="61"/>
      <c r="D99" s="257" t="s">
        <v>141</v>
      </c>
      <c r="E99" s="257">
        <v>0.129</v>
      </c>
      <c r="F99" s="259">
        <v>0</v>
      </c>
      <c r="G99" s="64">
        <f t="shared" si="16"/>
        <v>0</v>
      </c>
      <c r="H99" s="259">
        <v>0</v>
      </c>
      <c r="I99" s="64">
        <f t="shared" si="17"/>
        <v>0</v>
      </c>
      <c r="J99" s="332">
        <f t="shared" si="18"/>
        <v>0</v>
      </c>
      <c r="K99" s="316"/>
      <c r="L99" s="257"/>
      <c r="M99" s="257"/>
      <c r="N99" s="257">
        <v>0.129</v>
      </c>
      <c r="O99" s="257"/>
      <c r="P99" s="387"/>
      <c r="Q99" s="353">
        <f t="shared" si="19"/>
        <v>0</v>
      </c>
    </row>
    <row r="100" spans="1:17" s="255" customFormat="1" ht="13">
      <c r="A100" s="330" t="s">
        <v>258</v>
      </c>
      <c r="B100" s="260" t="s">
        <v>259</v>
      </c>
      <c r="C100" s="61"/>
      <c r="D100" s="257" t="s">
        <v>141</v>
      </c>
      <c r="E100" s="257">
        <v>4.4999999999999998E-2</v>
      </c>
      <c r="F100" s="259">
        <v>0</v>
      </c>
      <c r="G100" s="64">
        <f t="shared" si="16"/>
        <v>0</v>
      </c>
      <c r="H100" s="259">
        <v>0</v>
      </c>
      <c r="I100" s="64">
        <f t="shared" si="17"/>
        <v>0</v>
      </c>
      <c r="J100" s="332">
        <f t="shared" si="18"/>
        <v>0</v>
      </c>
      <c r="K100" s="316"/>
      <c r="L100" s="257"/>
      <c r="M100" s="257"/>
      <c r="N100" s="257">
        <v>4.4999999999999998E-2</v>
      </c>
      <c r="O100" s="257"/>
      <c r="P100" s="387"/>
      <c r="Q100" s="353">
        <f t="shared" si="19"/>
        <v>0</v>
      </c>
    </row>
    <row r="101" spans="1:17" s="255" customFormat="1" ht="13">
      <c r="A101" s="330" t="s">
        <v>260</v>
      </c>
      <c r="B101" s="260" t="s">
        <v>244</v>
      </c>
      <c r="C101" s="61"/>
      <c r="D101" s="257" t="s">
        <v>141</v>
      </c>
      <c r="E101" s="257">
        <v>5.1999999999999998E-2</v>
      </c>
      <c r="F101" s="259">
        <v>0</v>
      </c>
      <c r="G101" s="64">
        <f t="shared" si="16"/>
        <v>0</v>
      </c>
      <c r="H101" s="259">
        <v>0</v>
      </c>
      <c r="I101" s="64">
        <f t="shared" si="17"/>
        <v>0</v>
      </c>
      <c r="J101" s="332">
        <f t="shared" si="18"/>
        <v>0</v>
      </c>
      <c r="K101" s="316"/>
      <c r="L101" s="257"/>
      <c r="M101" s="257"/>
      <c r="N101" s="257">
        <v>5.1999999999999998E-2</v>
      </c>
      <c r="O101" s="257"/>
      <c r="P101" s="387"/>
      <c r="Q101" s="353">
        <f t="shared" si="19"/>
        <v>0</v>
      </c>
    </row>
    <row r="102" spans="1:17" s="255" customFormat="1" ht="13">
      <c r="A102" s="330" t="s">
        <v>261</v>
      </c>
      <c r="B102" s="260" t="s">
        <v>250</v>
      </c>
      <c r="C102" s="61"/>
      <c r="D102" s="257" t="s">
        <v>142</v>
      </c>
      <c r="E102" s="257">
        <v>8</v>
      </c>
      <c r="F102" s="259">
        <v>0</v>
      </c>
      <c r="G102" s="64">
        <f t="shared" si="16"/>
        <v>0</v>
      </c>
      <c r="H102" s="259">
        <v>0</v>
      </c>
      <c r="I102" s="64">
        <f t="shared" si="17"/>
        <v>0</v>
      </c>
      <c r="J102" s="332">
        <f t="shared" si="18"/>
        <v>0</v>
      </c>
      <c r="K102" s="316"/>
      <c r="L102" s="257"/>
      <c r="M102" s="257"/>
      <c r="N102" s="257">
        <v>8</v>
      </c>
      <c r="O102" s="257"/>
      <c r="P102" s="387"/>
      <c r="Q102" s="353">
        <f t="shared" si="19"/>
        <v>0</v>
      </c>
    </row>
    <row r="103" spans="1:17" s="255" customFormat="1" ht="13">
      <c r="A103" s="330" t="s">
        <v>262</v>
      </c>
      <c r="B103" s="260" t="s">
        <v>246</v>
      </c>
      <c r="C103" s="61"/>
      <c r="D103" s="257" t="s">
        <v>142</v>
      </c>
      <c r="E103" s="257">
        <v>14</v>
      </c>
      <c r="F103" s="259">
        <v>0</v>
      </c>
      <c r="G103" s="64">
        <f t="shared" si="16"/>
        <v>0</v>
      </c>
      <c r="H103" s="259">
        <v>0</v>
      </c>
      <c r="I103" s="64">
        <f t="shared" si="17"/>
        <v>0</v>
      </c>
      <c r="J103" s="332">
        <f t="shared" si="18"/>
        <v>0</v>
      </c>
      <c r="K103" s="316"/>
      <c r="L103" s="257"/>
      <c r="M103" s="257"/>
      <c r="N103" s="257">
        <v>14</v>
      </c>
      <c r="O103" s="257"/>
      <c r="P103" s="387"/>
      <c r="Q103" s="353">
        <f t="shared" si="19"/>
        <v>0</v>
      </c>
    </row>
    <row r="104" spans="1:17" s="255" customFormat="1" ht="13">
      <c r="A104" s="330" t="s">
        <v>263</v>
      </c>
      <c r="B104" s="260" t="s">
        <v>264</v>
      </c>
      <c r="C104" s="61"/>
      <c r="D104" s="257" t="s">
        <v>142</v>
      </c>
      <c r="E104" s="257">
        <v>24</v>
      </c>
      <c r="F104" s="259">
        <v>0</v>
      </c>
      <c r="G104" s="64">
        <f t="shared" si="16"/>
        <v>0</v>
      </c>
      <c r="H104" s="259">
        <v>0</v>
      </c>
      <c r="I104" s="64">
        <f t="shared" si="17"/>
        <v>0</v>
      </c>
      <c r="J104" s="332">
        <f t="shared" si="18"/>
        <v>0</v>
      </c>
      <c r="K104" s="316"/>
      <c r="L104" s="257"/>
      <c r="M104" s="257"/>
      <c r="N104" s="257">
        <v>24</v>
      </c>
      <c r="O104" s="257"/>
      <c r="P104" s="387"/>
      <c r="Q104" s="353">
        <f t="shared" si="19"/>
        <v>0</v>
      </c>
    </row>
    <row r="105" spans="1:17" s="255" customFormat="1" ht="13">
      <c r="A105" s="330" t="s">
        <v>265</v>
      </c>
      <c r="B105" s="260" t="s">
        <v>266</v>
      </c>
      <c r="C105" s="61"/>
      <c r="D105" s="257" t="s">
        <v>140</v>
      </c>
      <c r="E105" s="257">
        <v>0.7</v>
      </c>
      <c r="F105" s="259">
        <v>0</v>
      </c>
      <c r="G105" s="64">
        <f t="shared" si="16"/>
        <v>0</v>
      </c>
      <c r="H105" s="259">
        <v>0</v>
      </c>
      <c r="I105" s="64">
        <f t="shared" si="17"/>
        <v>0</v>
      </c>
      <c r="J105" s="332">
        <f t="shared" si="18"/>
        <v>0</v>
      </c>
      <c r="K105" s="316"/>
      <c r="L105" s="257"/>
      <c r="M105" s="257"/>
      <c r="N105" s="257">
        <v>0.7</v>
      </c>
      <c r="O105" s="257"/>
      <c r="P105" s="387"/>
      <c r="Q105" s="353">
        <f t="shared" si="19"/>
        <v>0</v>
      </c>
    </row>
    <row r="106" spans="1:17" s="255" customFormat="1" ht="13">
      <c r="A106" s="330" t="s">
        <v>267</v>
      </c>
      <c r="B106" s="260" t="s">
        <v>234</v>
      </c>
      <c r="C106" s="61"/>
      <c r="D106" s="257" t="s">
        <v>141</v>
      </c>
      <c r="E106" s="257">
        <v>4.3999999999999997E-2</v>
      </c>
      <c r="F106" s="259">
        <v>0</v>
      </c>
      <c r="G106" s="64">
        <f t="shared" si="16"/>
        <v>0</v>
      </c>
      <c r="H106" s="259">
        <v>0</v>
      </c>
      <c r="I106" s="64">
        <f t="shared" si="17"/>
        <v>0</v>
      </c>
      <c r="J106" s="332">
        <f t="shared" si="18"/>
        <v>0</v>
      </c>
      <c r="K106" s="316"/>
      <c r="L106" s="257"/>
      <c r="M106" s="257"/>
      <c r="N106" s="257">
        <v>4.3999999999999997E-2</v>
      </c>
      <c r="O106" s="257"/>
      <c r="P106" s="387"/>
      <c r="Q106" s="353">
        <f t="shared" si="19"/>
        <v>0</v>
      </c>
    </row>
    <row r="107" spans="1:17" s="255" customFormat="1" ht="13">
      <c r="A107" s="333" t="s">
        <v>497</v>
      </c>
      <c r="B107" s="256" t="s">
        <v>498</v>
      </c>
      <c r="C107" s="221"/>
      <c r="D107" s="261" t="s">
        <v>140</v>
      </c>
      <c r="E107" s="261">
        <v>41.2</v>
      </c>
      <c r="F107" s="259">
        <v>0</v>
      </c>
      <c r="G107" s="64">
        <f t="shared" si="16"/>
        <v>0</v>
      </c>
      <c r="H107" s="259">
        <v>0</v>
      </c>
      <c r="I107" s="64">
        <f t="shared" si="17"/>
        <v>0</v>
      </c>
      <c r="J107" s="332">
        <f t="shared" si="18"/>
        <v>0</v>
      </c>
      <c r="K107" s="316"/>
      <c r="L107" s="257">
        <v>41.2</v>
      </c>
      <c r="M107" s="257"/>
      <c r="N107" s="257"/>
      <c r="O107" s="257"/>
      <c r="P107" s="387"/>
      <c r="Q107" s="353">
        <f t="shared" si="19"/>
        <v>0</v>
      </c>
    </row>
    <row r="108" spans="1:17" s="255" customFormat="1" ht="13">
      <c r="A108" s="330" t="s">
        <v>499</v>
      </c>
      <c r="B108" s="260" t="s">
        <v>500</v>
      </c>
      <c r="C108" s="61"/>
      <c r="D108" s="257" t="s">
        <v>140</v>
      </c>
      <c r="E108" s="257">
        <v>41.2</v>
      </c>
      <c r="F108" s="259">
        <v>14438.5</v>
      </c>
      <c r="G108" s="64">
        <f t="shared" si="16"/>
        <v>594866.20000000007</v>
      </c>
      <c r="H108" s="259">
        <v>10660</v>
      </c>
      <c r="I108" s="64">
        <f t="shared" si="17"/>
        <v>439192.00000000006</v>
      </c>
      <c r="J108" s="332">
        <f t="shared" si="18"/>
        <v>1034058.2000000002</v>
      </c>
      <c r="K108" s="316"/>
      <c r="L108" s="355">
        <v>41.2</v>
      </c>
      <c r="M108" s="260"/>
      <c r="N108" s="257"/>
      <c r="O108" s="257"/>
      <c r="P108" s="387"/>
      <c r="Q108" s="353">
        <f t="shared" si="19"/>
        <v>0</v>
      </c>
    </row>
    <row r="109" spans="1:17" s="255" customFormat="1" ht="13">
      <c r="A109" s="330" t="s">
        <v>501</v>
      </c>
      <c r="B109" s="260" t="s">
        <v>234</v>
      </c>
      <c r="C109" s="61"/>
      <c r="D109" s="257" t="s">
        <v>141</v>
      </c>
      <c r="E109" s="257">
        <v>2.7959999999999998</v>
      </c>
      <c r="F109" s="259">
        <v>0</v>
      </c>
      <c r="G109" s="64">
        <f t="shared" si="16"/>
        <v>0</v>
      </c>
      <c r="H109" s="259">
        <v>89456</v>
      </c>
      <c r="I109" s="64">
        <f t="shared" si="17"/>
        <v>250118.976</v>
      </c>
      <c r="J109" s="332">
        <f t="shared" si="18"/>
        <v>250118.976</v>
      </c>
      <c r="K109" s="316"/>
      <c r="L109" s="355">
        <v>2.7959999999999998</v>
      </c>
      <c r="M109" s="260"/>
      <c r="N109" s="257"/>
      <c r="O109" s="257"/>
      <c r="P109" s="387"/>
      <c r="Q109" s="353">
        <f t="shared" si="19"/>
        <v>0</v>
      </c>
    </row>
    <row r="110" spans="1:17" s="255" customFormat="1" ht="13">
      <c r="A110" s="330" t="s">
        <v>502</v>
      </c>
      <c r="B110" s="260" t="s">
        <v>503</v>
      </c>
      <c r="C110" s="61"/>
      <c r="D110" s="257" t="s">
        <v>90</v>
      </c>
      <c r="E110" s="257">
        <v>370</v>
      </c>
      <c r="F110" s="259">
        <v>0</v>
      </c>
      <c r="G110" s="64">
        <f t="shared" si="16"/>
        <v>0</v>
      </c>
      <c r="H110" s="259">
        <v>253</v>
      </c>
      <c r="I110" s="64">
        <f t="shared" si="17"/>
        <v>93610</v>
      </c>
      <c r="J110" s="332">
        <f t="shared" si="18"/>
        <v>93610</v>
      </c>
      <c r="K110" s="316"/>
      <c r="L110" s="355">
        <v>370</v>
      </c>
      <c r="M110" s="260"/>
      <c r="N110" s="257"/>
      <c r="O110" s="257"/>
      <c r="P110" s="387"/>
      <c r="Q110" s="353">
        <f t="shared" si="19"/>
        <v>0</v>
      </c>
    </row>
    <row r="111" spans="1:17" s="255" customFormat="1" ht="13">
      <c r="A111" s="330" t="s">
        <v>504</v>
      </c>
      <c r="B111" s="260" t="s">
        <v>505</v>
      </c>
      <c r="C111" s="61"/>
      <c r="D111" s="257" t="s">
        <v>143</v>
      </c>
      <c r="E111" s="257">
        <v>510</v>
      </c>
      <c r="F111" s="259">
        <v>785</v>
      </c>
      <c r="G111" s="64">
        <f t="shared" si="16"/>
        <v>400350</v>
      </c>
      <c r="H111" s="259">
        <v>967</v>
      </c>
      <c r="I111" s="64">
        <f t="shared" si="17"/>
        <v>493170</v>
      </c>
      <c r="J111" s="332">
        <f t="shared" si="18"/>
        <v>893520</v>
      </c>
      <c r="K111" s="316"/>
      <c r="L111" s="355">
        <v>510</v>
      </c>
      <c r="M111" s="260"/>
      <c r="N111" s="257"/>
      <c r="O111" s="257"/>
      <c r="P111" s="387"/>
      <c r="Q111" s="353">
        <f t="shared" si="19"/>
        <v>0</v>
      </c>
    </row>
    <row r="112" spans="1:17" s="255" customFormat="1" ht="13">
      <c r="A112" s="330" t="s">
        <v>506</v>
      </c>
      <c r="B112" s="260" t="s">
        <v>507</v>
      </c>
      <c r="C112" s="61"/>
      <c r="D112" s="257" t="s">
        <v>141</v>
      </c>
      <c r="E112" s="257">
        <v>8.7999999999999995E-2</v>
      </c>
      <c r="F112" s="259">
        <v>0</v>
      </c>
      <c r="G112" s="64">
        <f t="shared" si="16"/>
        <v>0</v>
      </c>
      <c r="H112" s="259">
        <v>89463</v>
      </c>
      <c r="I112" s="64">
        <f t="shared" si="17"/>
        <v>7872.7439999999997</v>
      </c>
      <c r="J112" s="332">
        <f t="shared" si="18"/>
        <v>7872.7439999999997</v>
      </c>
      <c r="K112" s="316"/>
      <c r="L112" s="355">
        <v>8.7999999999999995E-2</v>
      </c>
      <c r="M112" s="260"/>
      <c r="N112" s="257"/>
      <c r="O112" s="257"/>
      <c r="P112" s="387"/>
      <c r="Q112" s="353">
        <f t="shared" si="19"/>
        <v>0</v>
      </c>
    </row>
    <row r="113" spans="1:17" s="255" customFormat="1" ht="13">
      <c r="A113" s="330" t="s">
        <v>508</v>
      </c>
      <c r="B113" s="260" t="s">
        <v>250</v>
      </c>
      <c r="C113" s="61"/>
      <c r="D113" s="257" t="s">
        <v>142</v>
      </c>
      <c r="E113" s="257">
        <v>48</v>
      </c>
      <c r="F113" s="259">
        <v>0</v>
      </c>
      <c r="G113" s="64">
        <f t="shared" si="16"/>
        <v>0</v>
      </c>
      <c r="H113" s="259">
        <v>225</v>
      </c>
      <c r="I113" s="64">
        <f t="shared" si="17"/>
        <v>10800</v>
      </c>
      <c r="J113" s="332">
        <f t="shared" si="18"/>
        <v>10800</v>
      </c>
      <c r="K113" s="316"/>
      <c r="L113" s="355">
        <v>48</v>
      </c>
      <c r="M113" s="260"/>
      <c r="N113" s="257"/>
      <c r="O113" s="257"/>
      <c r="P113" s="387"/>
      <c r="Q113" s="353">
        <f t="shared" si="19"/>
        <v>0</v>
      </c>
    </row>
    <row r="114" spans="1:17" s="255" customFormat="1" ht="13">
      <c r="A114" s="330" t="s">
        <v>268</v>
      </c>
      <c r="B114" s="260" t="s">
        <v>269</v>
      </c>
      <c r="C114" s="61"/>
      <c r="D114" s="257" t="s">
        <v>142</v>
      </c>
      <c r="E114" s="257">
        <v>18</v>
      </c>
      <c r="F114" s="259">
        <v>13525</v>
      </c>
      <c r="G114" s="64">
        <f t="shared" si="16"/>
        <v>243450</v>
      </c>
      <c r="H114" s="259">
        <v>1325</v>
      </c>
      <c r="I114" s="64">
        <f t="shared" si="17"/>
        <v>23850</v>
      </c>
      <c r="J114" s="332">
        <f t="shared" si="18"/>
        <v>267300</v>
      </c>
      <c r="K114" s="316"/>
      <c r="L114" s="257"/>
      <c r="M114" s="257"/>
      <c r="N114" s="257">
        <v>18</v>
      </c>
      <c r="O114" s="257"/>
      <c r="P114" s="387"/>
      <c r="Q114" s="353">
        <f t="shared" si="19"/>
        <v>0</v>
      </c>
    </row>
    <row r="115" spans="1:17" s="255" customFormat="1" ht="13">
      <c r="A115" s="330" t="s">
        <v>270</v>
      </c>
      <c r="B115" s="260" t="s">
        <v>244</v>
      </c>
      <c r="C115" s="61"/>
      <c r="D115" s="257" t="s">
        <v>141</v>
      </c>
      <c r="E115" s="257">
        <v>0.95399999999999996</v>
      </c>
      <c r="F115" s="259">
        <v>0</v>
      </c>
      <c r="G115" s="64">
        <f t="shared" si="16"/>
        <v>0</v>
      </c>
      <c r="H115" s="259">
        <v>133527</v>
      </c>
      <c r="I115" s="64">
        <f t="shared" si="17"/>
        <v>127384.758</v>
      </c>
      <c r="J115" s="332">
        <f t="shared" si="18"/>
        <v>127384.758</v>
      </c>
      <c r="K115" s="316"/>
      <c r="L115" s="257"/>
      <c r="M115" s="257"/>
      <c r="N115" s="257">
        <v>0.95399999999999996</v>
      </c>
      <c r="O115" s="257"/>
      <c r="P115" s="387"/>
      <c r="Q115" s="353">
        <f t="shared" si="19"/>
        <v>0</v>
      </c>
    </row>
    <row r="116" spans="1:17" s="255" customFormat="1" ht="13">
      <c r="A116" s="330" t="s">
        <v>271</v>
      </c>
      <c r="B116" s="260" t="s">
        <v>250</v>
      </c>
      <c r="C116" s="61"/>
      <c r="D116" s="257" t="s">
        <v>142</v>
      </c>
      <c r="E116" s="257">
        <v>36</v>
      </c>
      <c r="F116" s="259">
        <v>0</v>
      </c>
      <c r="G116" s="64">
        <f t="shared" si="16"/>
        <v>0</v>
      </c>
      <c r="H116" s="259">
        <v>225</v>
      </c>
      <c r="I116" s="64">
        <f t="shared" si="17"/>
        <v>8100</v>
      </c>
      <c r="J116" s="332">
        <f t="shared" si="18"/>
        <v>8100</v>
      </c>
      <c r="K116" s="316"/>
      <c r="L116" s="257"/>
      <c r="M116" s="257"/>
      <c r="N116" s="257">
        <v>36</v>
      </c>
      <c r="O116" s="257"/>
      <c r="P116" s="387"/>
      <c r="Q116" s="353">
        <f t="shared" si="19"/>
        <v>0</v>
      </c>
    </row>
    <row r="117" spans="1:17" s="255" customFormat="1" ht="13">
      <c r="A117" s="330" t="s">
        <v>272</v>
      </c>
      <c r="B117" s="260" t="s">
        <v>273</v>
      </c>
      <c r="C117" s="61"/>
      <c r="D117" s="257" t="s">
        <v>142</v>
      </c>
      <c r="E117" s="257">
        <v>1</v>
      </c>
      <c r="F117" s="259">
        <v>155925</v>
      </c>
      <c r="G117" s="64">
        <f t="shared" si="16"/>
        <v>155925</v>
      </c>
      <c r="H117" s="259">
        <v>0</v>
      </c>
      <c r="I117" s="64">
        <f t="shared" si="17"/>
        <v>0</v>
      </c>
      <c r="J117" s="332">
        <f t="shared" si="18"/>
        <v>155925</v>
      </c>
      <c r="K117" s="316"/>
      <c r="L117" s="257"/>
      <c r="M117" s="257"/>
      <c r="N117" s="257">
        <v>1</v>
      </c>
      <c r="O117" s="257"/>
      <c r="P117" s="387"/>
      <c r="Q117" s="353">
        <f t="shared" si="19"/>
        <v>0</v>
      </c>
    </row>
    <row r="118" spans="1:17" s="255" customFormat="1" ht="13">
      <c r="A118" s="330" t="s">
        <v>274</v>
      </c>
      <c r="B118" s="260" t="s">
        <v>242</v>
      </c>
      <c r="C118" s="61"/>
      <c r="D118" s="257" t="s">
        <v>141</v>
      </c>
      <c r="E118" s="257">
        <v>7.8E-2</v>
      </c>
      <c r="F118" s="259">
        <v>0</v>
      </c>
      <c r="G118" s="64">
        <f t="shared" si="16"/>
        <v>0</v>
      </c>
      <c r="H118" s="259">
        <v>133527</v>
      </c>
      <c r="I118" s="64">
        <f t="shared" si="17"/>
        <v>10415.106</v>
      </c>
      <c r="J118" s="332">
        <f t="shared" si="18"/>
        <v>10415.106</v>
      </c>
      <c r="K118" s="316"/>
      <c r="L118" s="257"/>
      <c r="M118" s="257"/>
      <c r="N118" s="257">
        <v>7.8E-2</v>
      </c>
      <c r="O118" s="257"/>
      <c r="P118" s="387"/>
      <c r="Q118" s="353">
        <f t="shared" si="19"/>
        <v>0</v>
      </c>
    </row>
    <row r="119" spans="1:17" s="255" customFormat="1" ht="13">
      <c r="A119" s="330" t="s">
        <v>275</v>
      </c>
      <c r="B119" s="260" t="s">
        <v>244</v>
      </c>
      <c r="C119" s="61"/>
      <c r="D119" s="257" t="s">
        <v>141</v>
      </c>
      <c r="E119" s="257">
        <v>0.04</v>
      </c>
      <c r="F119" s="259">
        <v>0</v>
      </c>
      <c r="G119" s="64">
        <f t="shared" si="16"/>
        <v>0</v>
      </c>
      <c r="H119" s="259">
        <v>133527</v>
      </c>
      <c r="I119" s="64">
        <f t="shared" si="17"/>
        <v>5341.08</v>
      </c>
      <c r="J119" s="332">
        <f t="shared" si="18"/>
        <v>5341.08</v>
      </c>
      <c r="K119" s="316"/>
      <c r="L119" s="257"/>
      <c r="M119" s="257"/>
      <c r="N119" s="257">
        <v>0.04</v>
      </c>
      <c r="O119" s="257"/>
      <c r="P119" s="387"/>
      <c r="Q119" s="353">
        <f t="shared" si="19"/>
        <v>0</v>
      </c>
    </row>
    <row r="120" spans="1:17" s="255" customFormat="1" ht="13">
      <c r="A120" s="330" t="s">
        <v>276</v>
      </c>
      <c r="B120" s="260" t="s">
        <v>250</v>
      </c>
      <c r="C120" s="61"/>
      <c r="D120" s="257" t="s">
        <v>142</v>
      </c>
      <c r="E120" s="257">
        <v>4</v>
      </c>
      <c r="F120" s="259">
        <v>0</v>
      </c>
      <c r="G120" s="64">
        <f t="shared" si="16"/>
        <v>0</v>
      </c>
      <c r="H120" s="259">
        <v>225</v>
      </c>
      <c r="I120" s="64">
        <f t="shared" si="17"/>
        <v>900</v>
      </c>
      <c r="J120" s="332">
        <f t="shared" si="18"/>
        <v>900</v>
      </c>
      <c r="K120" s="316"/>
      <c r="L120" s="257"/>
      <c r="M120" s="257"/>
      <c r="N120" s="257">
        <v>4</v>
      </c>
      <c r="O120" s="257"/>
      <c r="P120" s="387"/>
      <c r="Q120" s="353">
        <f t="shared" si="19"/>
        <v>0</v>
      </c>
    </row>
    <row r="121" spans="1:17" s="255" customFormat="1" ht="13">
      <c r="A121" s="330" t="s">
        <v>277</v>
      </c>
      <c r="B121" s="260" t="s">
        <v>257</v>
      </c>
      <c r="C121" s="61"/>
      <c r="D121" s="257" t="s">
        <v>141</v>
      </c>
      <c r="E121" s="257">
        <v>5.6000000000000001E-2</v>
      </c>
      <c r="F121" s="259">
        <v>0</v>
      </c>
      <c r="G121" s="64">
        <f t="shared" si="16"/>
        <v>0</v>
      </c>
      <c r="H121" s="259">
        <v>133527</v>
      </c>
      <c r="I121" s="64">
        <f t="shared" si="17"/>
        <v>7477.5119999999997</v>
      </c>
      <c r="J121" s="332">
        <f t="shared" si="18"/>
        <v>7477.5119999999997</v>
      </c>
      <c r="K121" s="316"/>
      <c r="L121" s="257"/>
      <c r="M121" s="257"/>
      <c r="N121" s="257">
        <v>5.6000000000000001E-2</v>
      </c>
      <c r="O121" s="257"/>
      <c r="P121" s="387"/>
      <c r="Q121" s="353">
        <f t="shared" si="19"/>
        <v>0</v>
      </c>
    </row>
    <row r="122" spans="1:17" s="255" customFormat="1" ht="13">
      <c r="A122" s="330" t="s">
        <v>278</v>
      </c>
      <c r="B122" s="260" t="s">
        <v>259</v>
      </c>
      <c r="C122" s="61"/>
      <c r="D122" s="257" t="s">
        <v>141</v>
      </c>
      <c r="E122" s="257">
        <v>8.0000000000000002E-3</v>
      </c>
      <c r="F122" s="259">
        <v>0</v>
      </c>
      <c r="G122" s="64">
        <f t="shared" si="16"/>
        <v>0</v>
      </c>
      <c r="H122" s="259">
        <v>133527</v>
      </c>
      <c r="I122" s="64">
        <f t="shared" si="17"/>
        <v>1068.2160000000001</v>
      </c>
      <c r="J122" s="332">
        <f t="shared" si="18"/>
        <v>1068.2160000000001</v>
      </c>
      <c r="K122" s="316"/>
      <c r="L122" s="257"/>
      <c r="M122" s="257"/>
      <c r="N122" s="257">
        <v>8.0000000000000002E-3</v>
      </c>
      <c r="O122" s="257"/>
      <c r="P122" s="387"/>
      <c r="Q122" s="353">
        <f t="shared" si="19"/>
        <v>0</v>
      </c>
    </row>
    <row r="123" spans="1:17" s="255" customFormat="1" ht="13">
      <c r="A123" s="330" t="s">
        <v>279</v>
      </c>
      <c r="B123" s="260" t="s">
        <v>280</v>
      </c>
      <c r="C123" s="61"/>
      <c r="D123" s="257" t="s">
        <v>141</v>
      </c>
      <c r="E123" s="257">
        <v>0.16500000000000001</v>
      </c>
      <c r="F123" s="259">
        <v>0</v>
      </c>
      <c r="G123" s="64">
        <f t="shared" si="16"/>
        <v>0</v>
      </c>
      <c r="H123" s="259">
        <v>133527</v>
      </c>
      <c r="I123" s="64">
        <f t="shared" si="17"/>
        <v>22031.955000000002</v>
      </c>
      <c r="J123" s="332">
        <f t="shared" si="18"/>
        <v>22031.955000000002</v>
      </c>
      <c r="K123" s="316"/>
      <c r="L123" s="257"/>
      <c r="M123" s="257"/>
      <c r="N123" s="257">
        <v>0.16500000000000001</v>
      </c>
      <c r="O123" s="257"/>
      <c r="P123" s="387"/>
      <c r="Q123" s="353">
        <f t="shared" si="19"/>
        <v>0</v>
      </c>
    </row>
    <row r="124" spans="1:17" s="266" customFormat="1" ht="13">
      <c r="A124" s="333" t="s">
        <v>95</v>
      </c>
      <c r="B124" s="256" t="s">
        <v>509</v>
      </c>
      <c r="C124" s="221"/>
      <c r="D124" s="261" t="s">
        <v>90</v>
      </c>
      <c r="E124" s="261">
        <v>387</v>
      </c>
      <c r="F124" s="262">
        <f>G124/E124</f>
        <v>2064.2267441860463</v>
      </c>
      <c r="G124" s="224">
        <v>798855.75</v>
      </c>
      <c r="H124" s="262">
        <f>I124/E124</f>
        <v>3364.3346511627906</v>
      </c>
      <c r="I124" s="224">
        <v>1301997.51</v>
      </c>
      <c r="J124" s="334">
        <f t="shared" si="18"/>
        <v>2100853.2599999998</v>
      </c>
      <c r="K124" s="318"/>
      <c r="L124" s="261"/>
      <c r="M124" s="261">
        <v>387</v>
      </c>
      <c r="N124" s="261"/>
      <c r="O124" s="261"/>
      <c r="P124" s="389"/>
      <c r="Q124" s="353">
        <f t="shared" si="19"/>
        <v>0</v>
      </c>
    </row>
    <row r="125" spans="1:17" s="255" customFormat="1" ht="13">
      <c r="A125" s="330" t="s">
        <v>144</v>
      </c>
      <c r="B125" s="260" t="s">
        <v>127</v>
      </c>
      <c r="C125" s="61"/>
      <c r="D125" s="257" t="s">
        <v>90</v>
      </c>
      <c r="E125" s="257">
        <v>387</v>
      </c>
      <c r="F125" s="259">
        <v>0</v>
      </c>
      <c r="G125" s="64">
        <f t="shared" ref="G125:G138" si="20">E125*F125</f>
        <v>0</v>
      </c>
      <c r="H125" s="259">
        <v>0</v>
      </c>
      <c r="I125" s="64">
        <f t="shared" ref="I125:I138" si="21">E125*H125</f>
        <v>0</v>
      </c>
      <c r="J125" s="332">
        <f t="shared" si="18"/>
        <v>0</v>
      </c>
      <c r="K125" s="316"/>
      <c r="L125" s="257"/>
      <c r="M125" s="257">
        <v>387</v>
      </c>
      <c r="N125" s="257"/>
      <c r="O125" s="257"/>
      <c r="P125" s="387"/>
      <c r="Q125" s="353">
        <f t="shared" si="19"/>
        <v>0</v>
      </c>
    </row>
    <row r="126" spans="1:17" s="255" customFormat="1" ht="13">
      <c r="A126" s="330" t="s">
        <v>145</v>
      </c>
      <c r="B126" s="260" t="s">
        <v>128</v>
      </c>
      <c r="C126" s="61"/>
      <c r="D126" s="257" t="s">
        <v>90</v>
      </c>
      <c r="E126" s="257">
        <v>387</v>
      </c>
      <c r="F126" s="259">
        <v>0</v>
      </c>
      <c r="G126" s="64">
        <f t="shared" si="20"/>
        <v>0</v>
      </c>
      <c r="H126" s="259">
        <v>0</v>
      </c>
      <c r="I126" s="64">
        <f t="shared" si="21"/>
        <v>0</v>
      </c>
      <c r="J126" s="332">
        <f t="shared" si="18"/>
        <v>0</v>
      </c>
      <c r="K126" s="316"/>
      <c r="L126" s="257"/>
      <c r="M126" s="257">
        <v>387</v>
      </c>
      <c r="N126" s="257"/>
      <c r="O126" s="257"/>
      <c r="P126" s="387"/>
      <c r="Q126" s="353">
        <f t="shared" si="19"/>
        <v>0</v>
      </c>
    </row>
    <row r="127" spans="1:17" s="255" customFormat="1" ht="26">
      <c r="A127" s="330" t="s">
        <v>146</v>
      </c>
      <c r="B127" s="264" t="s">
        <v>129</v>
      </c>
      <c r="C127" s="61"/>
      <c r="D127" s="257" t="s">
        <v>140</v>
      </c>
      <c r="E127" s="257">
        <v>31</v>
      </c>
      <c r="F127" s="259">
        <v>0</v>
      </c>
      <c r="G127" s="64">
        <f t="shared" si="20"/>
        <v>0</v>
      </c>
      <c r="H127" s="259">
        <v>0</v>
      </c>
      <c r="I127" s="64">
        <f t="shared" si="21"/>
        <v>0</v>
      </c>
      <c r="J127" s="332">
        <f t="shared" si="18"/>
        <v>0</v>
      </c>
      <c r="K127" s="316"/>
      <c r="L127" s="257"/>
      <c r="M127" s="257">
        <v>31</v>
      </c>
      <c r="N127" s="257"/>
      <c r="O127" s="257"/>
      <c r="P127" s="387"/>
      <c r="Q127" s="353">
        <f t="shared" si="19"/>
        <v>0</v>
      </c>
    </row>
    <row r="128" spans="1:17" s="255" customFormat="1" ht="13">
      <c r="A128" s="330" t="s">
        <v>147</v>
      </c>
      <c r="B128" s="264" t="s">
        <v>130</v>
      </c>
      <c r="C128" s="61"/>
      <c r="D128" s="257" t="s">
        <v>141</v>
      </c>
      <c r="E128" s="257">
        <v>3.64</v>
      </c>
      <c r="F128" s="259">
        <v>0</v>
      </c>
      <c r="G128" s="64">
        <f t="shared" si="20"/>
        <v>0</v>
      </c>
      <c r="H128" s="259">
        <v>0</v>
      </c>
      <c r="I128" s="64">
        <f t="shared" si="21"/>
        <v>0</v>
      </c>
      <c r="J128" s="332">
        <f t="shared" si="18"/>
        <v>0</v>
      </c>
      <c r="K128" s="316"/>
      <c r="L128" s="257"/>
      <c r="M128" s="257">
        <v>3.64</v>
      </c>
      <c r="N128" s="257"/>
      <c r="O128" s="257"/>
      <c r="P128" s="387"/>
      <c r="Q128" s="353">
        <f t="shared" si="19"/>
        <v>0</v>
      </c>
    </row>
    <row r="129" spans="1:17" s="255" customFormat="1" ht="13">
      <c r="A129" s="330" t="s">
        <v>148</v>
      </c>
      <c r="B129" s="264" t="s">
        <v>131</v>
      </c>
      <c r="C129" s="61"/>
      <c r="D129" s="257" t="s">
        <v>141</v>
      </c>
      <c r="E129" s="257">
        <v>4.7E-2</v>
      </c>
      <c r="F129" s="259">
        <v>0</v>
      </c>
      <c r="G129" s="64">
        <f t="shared" si="20"/>
        <v>0</v>
      </c>
      <c r="H129" s="259">
        <v>0</v>
      </c>
      <c r="I129" s="64">
        <f t="shared" si="21"/>
        <v>0</v>
      </c>
      <c r="J129" s="332">
        <f t="shared" si="18"/>
        <v>0</v>
      </c>
      <c r="K129" s="316"/>
      <c r="L129" s="257"/>
      <c r="M129" s="257">
        <v>4.7E-2</v>
      </c>
      <c r="N129" s="257"/>
      <c r="O129" s="257"/>
      <c r="P129" s="387"/>
      <c r="Q129" s="353">
        <f t="shared" si="19"/>
        <v>0</v>
      </c>
    </row>
    <row r="130" spans="1:17" s="255" customFormat="1" ht="13">
      <c r="A130" s="330" t="s">
        <v>149</v>
      </c>
      <c r="B130" s="260" t="s">
        <v>132</v>
      </c>
      <c r="C130" s="61"/>
      <c r="D130" s="257" t="s">
        <v>142</v>
      </c>
      <c r="E130" s="257">
        <v>590</v>
      </c>
      <c r="F130" s="259">
        <v>0</v>
      </c>
      <c r="G130" s="64">
        <f t="shared" si="20"/>
        <v>0</v>
      </c>
      <c r="H130" s="259">
        <v>0</v>
      </c>
      <c r="I130" s="64">
        <f t="shared" si="21"/>
        <v>0</v>
      </c>
      <c r="J130" s="332">
        <f t="shared" si="18"/>
        <v>0</v>
      </c>
      <c r="K130" s="316"/>
      <c r="L130" s="257"/>
      <c r="M130" s="257">
        <v>590</v>
      </c>
      <c r="N130" s="257"/>
      <c r="O130" s="257"/>
      <c r="P130" s="387"/>
      <c r="Q130" s="353">
        <f t="shared" si="19"/>
        <v>0</v>
      </c>
    </row>
    <row r="131" spans="1:17" s="255" customFormat="1" ht="26">
      <c r="A131" s="330" t="s">
        <v>150</v>
      </c>
      <c r="B131" s="264" t="s">
        <v>133</v>
      </c>
      <c r="C131" s="61"/>
      <c r="D131" s="257" t="s">
        <v>90</v>
      </c>
      <c r="E131" s="257">
        <v>70</v>
      </c>
      <c r="F131" s="259">
        <v>0</v>
      </c>
      <c r="G131" s="64">
        <f t="shared" si="20"/>
        <v>0</v>
      </c>
      <c r="H131" s="259">
        <v>0</v>
      </c>
      <c r="I131" s="64">
        <f t="shared" si="21"/>
        <v>0</v>
      </c>
      <c r="J131" s="332">
        <f t="shared" si="18"/>
        <v>0</v>
      </c>
      <c r="K131" s="316"/>
      <c r="L131" s="257"/>
      <c r="M131" s="257">
        <v>70</v>
      </c>
      <c r="N131" s="257"/>
      <c r="O131" s="257"/>
      <c r="P131" s="387"/>
      <c r="Q131" s="353">
        <f t="shared" si="19"/>
        <v>0</v>
      </c>
    </row>
    <row r="132" spans="1:17" s="255" customFormat="1" ht="13">
      <c r="A132" s="330" t="s">
        <v>151</v>
      </c>
      <c r="B132" s="260" t="s">
        <v>134</v>
      </c>
      <c r="C132" s="61"/>
      <c r="D132" s="257" t="s">
        <v>143</v>
      </c>
      <c r="E132" s="257">
        <v>63</v>
      </c>
      <c r="F132" s="259">
        <v>0</v>
      </c>
      <c r="G132" s="64">
        <f t="shared" si="20"/>
        <v>0</v>
      </c>
      <c r="H132" s="259">
        <v>0</v>
      </c>
      <c r="I132" s="64">
        <f t="shared" si="21"/>
        <v>0</v>
      </c>
      <c r="J132" s="332">
        <f t="shared" si="18"/>
        <v>0</v>
      </c>
      <c r="K132" s="316"/>
      <c r="L132" s="257"/>
      <c r="M132" s="257">
        <v>63</v>
      </c>
      <c r="N132" s="257"/>
      <c r="O132" s="257"/>
      <c r="P132" s="387"/>
      <c r="Q132" s="353">
        <f t="shared" si="19"/>
        <v>0</v>
      </c>
    </row>
    <row r="133" spans="1:17" s="255" customFormat="1" ht="13">
      <c r="A133" s="330" t="s">
        <v>152</v>
      </c>
      <c r="B133" s="260" t="s">
        <v>135</v>
      </c>
      <c r="C133" s="61"/>
      <c r="D133" s="257" t="s">
        <v>143</v>
      </c>
      <c r="E133" s="257">
        <v>58</v>
      </c>
      <c r="F133" s="259">
        <v>0</v>
      </c>
      <c r="G133" s="64">
        <f t="shared" si="20"/>
        <v>0</v>
      </c>
      <c r="H133" s="259">
        <v>0</v>
      </c>
      <c r="I133" s="64">
        <f t="shared" si="21"/>
        <v>0</v>
      </c>
      <c r="J133" s="332">
        <f t="shared" si="18"/>
        <v>0</v>
      </c>
      <c r="K133" s="316"/>
      <c r="L133" s="257"/>
      <c r="M133" s="257">
        <v>58</v>
      </c>
      <c r="N133" s="257"/>
      <c r="O133" s="257"/>
      <c r="P133" s="387"/>
      <c r="Q133" s="353">
        <f t="shared" si="19"/>
        <v>0</v>
      </c>
    </row>
    <row r="134" spans="1:17" s="255" customFormat="1" ht="13">
      <c r="A134" s="330" t="s">
        <v>153</v>
      </c>
      <c r="B134" s="260" t="s">
        <v>136</v>
      </c>
      <c r="C134" s="61"/>
      <c r="D134" s="257" t="s">
        <v>142</v>
      </c>
      <c r="E134" s="257">
        <v>20</v>
      </c>
      <c r="F134" s="259">
        <v>0</v>
      </c>
      <c r="G134" s="64">
        <f t="shared" si="20"/>
        <v>0</v>
      </c>
      <c r="H134" s="259">
        <v>0</v>
      </c>
      <c r="I134" s="64">
        <f t="shared" si="21"/>
        <v>0</v>
      </c>
      <c r="J134" s="332">
        <f t="shared" si="18"/>
        <v>0</v>
      </c>
      <c r="K134" s="316"/>
      <c r="L134" s="257"/>
      <c r="M134" s="257">
        <v>20</v>
      </c>
      <c r="N134" s="257"/>
      <c r="O134" s="257"/>
      <c r="P134" s="387"/>
      <c r="Q134" s="353">
        <f t="shared" si="19"/>
        <v>0</v>
      </c>
    </row>
    <row r="135" spans="1:17" s="255" customFormat="1" ht="13">
      <c r="A135" s="330" t="s">
        <v>154</v>
      </c>
      <c r="B135" s="260" t="s">
        <v>137</v>
      </c>
      <c r="C135" s="61"/>
      <c r="D135" s="257" t="s">
        <v>142</v>
      </c>
      <c r="E135" s="257">
        <v>80</v>
      </c>
      <c r="F135" s="259">
        <v>0</v>
      </c>
      <c r="G135" s="64">
        <f t="shared" si="20"/>
        <v>0</v>
      </c>
      <c r="H135" s="259">
        <v>0</v>
      </c>
      <c r="I135" s="64">
        <f t="shared" si="21"/>
        <v>0</v>
      </c>
      <c r="J135" s="332">
        <f t="shared" si="18"/>
        <v>0</v>
      </c>
      <c r="K135" s="316"/>
      <c r="L135" s="257"/>
      <c r="M135" s="257">
        <v>80</v>
      </c>
      <c r="N135" s="257"/>
      <c r="O135" s="257"/>
      <c r="P135" s="387"/>
      <c r="Q135" s="353">
        <f t="shared" si="19"/>
        <v>0</v>
      </c>
    </row>
    <row r="136" spans="1:17" s="255" customFormat="1" ht="13">
      <c r="A136" s="330" t="s">
        <v>155</v>
      </c>
      <c r="B136" s="260" t="s">
        <v>138</v>
      </c>
      <c r="C136" s="61"/>
      <c r="D136" s="257" t="s">
        <v>142</v>
      </c>
      <c r="E136" s="257">
        <v>20</v>
      </c>
      <c r="F136" s="259">
        <v>0</v>
      </c>
      <c r="G136" s="64">
        <f t="shared" si="20"/>
        <v>0</v>
      </c>
      <c r="H136" s="259">
        <v>0</v>
      </c>
      <c r="I136" s="64">
        <f t="shared" si="21"/>
        <v>0</v>
      </c>
      <c r="J136" s="332">
        <f t="shared" si="18"/>
        <v>0</v>
      </c>
      <c r="K136" s="316"/>
      <c r="L136" s="257"/>
      <c r="M136" s="257">
        <v>20</v>
      </c>
      <c r="N136" s="257"/>
      <c r="O136" s="257"/>
      <c r="P136" s="387"/>
      <c r="Q136" s="353">
        <f t="shared" si="19"/>
        <v>0</v>
      </c>
    </row>
    <row r="137" spans="1:17" s="255" customFormat="1" ht="26">
      <c r="A137" s="330" t="s">
        <v>156</v>
      </c>
      <c r="B137" s="264" t="s">
        <v>139</v>
      </c>
      <c r="C137" s="61"/>
      <c r="D137" s="257" t="s">
        <v>142</v>
      </c>
      <c r="E137" s="257">
        <v>20</v>
      </c>
      <c r="F137" s="259">
        <v>0</v>
      </c>
      <c r="G137" s="64">
        <f t="shared" si="20"/>
        <v>0</v>
      </c>
      <c r="H137" s="259">
        <v>0</v>
      </c>
      <c r="I137" s="64">
        <f t="shared" si="21"/>
        <v>0</v>
      </c>
      <c r="J137" s="332">
        <f t="shared" si="18"/>
        <v>0</v>
      </c>
      <c r="K137" s="316"/>
      <c r="L137" s="257"/>
      <c r="M137" s="257">
        <v>20</v>
      </c>
      <c r="N137" s="257"/>
      <c r="O137" s="257"/>
      <c r="P137" s="387"/>
      <c r="Q137" s="353">
        <f t="shared" si="19"/>
        <v>0</v>
      </c>
    </row>
    <row r="138" spans="1:17" s="255" customFormat="1" ht="13">
      <c r="A138" s="330" t="s">
        <v>510</v>
      </c>
      <c r="B138" s="265" t="s">
        <v>511</v>
      </c>
      <c r="C138" s="61"/>
      <c r="D138" s="257" t="s">
        <v>142</v>
      </c>
      <c r="E138" s="257">
        <v>15</v>
      </c>
      <c r="F138" s="259">
        <v>19640</v>
      </c>
      <c r="G138" s="64">
        <f t="shared" si="20"/>
        <v>294600</v>
      </c>
      <c r="H138" s="259">
        <v>654</v>
      </c>
      <c r="I138" s="64">
        <f t="shared" si="21"/>
        <v>9810</v>
      </c>
      <c r="J138" s="332">
        <f t="shared" si="18"/>
        <v>304410</v>
      </c>
      <c r="K138" s="316"/>
      <c r="L138" s="257">
        <v>15</v>
      </c>
      <c r="M138" s="257"/>
      <c r="N138" s="257"/>
      <c r="O138" s="257"/>
      <c r="P138" s="387"/>
      <c r="Q138" s="353">
        <f t="shared" si="19"/>
        <v>0</v>
      </c>
    </row>
    <row r="139" spans="1:17" s="266" customFormat="1" ht="13">
      <c r="A139" s="333" t="s">
        <v>512</v>
      </c>
      <c r="B139" s="265" t="s">
        <v>513</v>
      </c>
      <c r="C139" s="221"/>
      <c r="D139" s="261" t="s">
        <v>142</v>
      </c>
      <c r="E139" s="261">
        <v>1</v>
      </c>
      <c r="F139" s="262">
        <f>G139/E139</f>
        <v>68327.240000000005</v>
      </c>
      <c r="G139" s="224">
        <v>68327.240000000005</v>
      </c>
      <c r="H139" s="262">
        <f>I139/E139</f>
        <v>56296.55</v>
      </c>
      <c r="I139" s="224">
        <v>56296.55</v>
      </c>
      <c r="J139" s="334">
        <f t="shared" si="18"/>
        <v>124623.79000000001</v>
      </c>
      <c r="K139" s="318"/>
      <c r="L139" s="261"/>
      <c r="M139" s="261"/>
      <c r="N139" s="261"/>
      <c r="O139" s="261"/>
      <c r="P139" s="389"/>
      <c r="Q139" s="353">
        <f t="shared" si="19"/>
        <v>1</v>
      </c>
    </row>
    <row r="140" spans="1:17" s="255" customFormat="1" ht="13">
      <c r="A140" s="330" t="s">
        <v>514</v>
      </c>
      <c r="B140" s="264" t="s">
        <v>515</v>
      </c>
      <c r="C140" s="61"/>
      <c r="D140" s="257" t="s">
        <v>90</v>
      </c>
      <c r="E140" s="257">
        <v>15</v>
      </c>
      <c r="F140" s="259">
        <v>0</v>
      </c>
      <c r="G140" s="64">
        <f t="shared" ref="G140:G153" si="22">E140*F140</f>
        <v>0</v>
      </c>
      <c r="H140" s="259">
        <v>0</v>
      </c>
      <c r="I140" s="64">
        <f t="shared" ref="I140:I153" si="23">E140*H140</f>
        <v>0</v>
      </c>
      <c r="J140" s="332">
        <f t="shared" si="18"/>
        <v>0</v>
      </c>
      <c r="K140" s="316"/>
      <c r="L140" s="257"/>
      <c r="M140" s="257"/>
      <c r="N140" s="257"/>
      <c r="O140" s="257"/>
      <c r="P140" s="387"/>
      <c r="Q140" s="353">
        <f t="shared" si="19"/>
        <v>15</v>
      </c>
    </row>
    <row r="141" spans="1:17" s="255" customFormat="1" ht="13">
      <c r="A141" s="330" t="s">
        <v>516</v>
      </c>
      <c r="B141" s="264" t="s">
        <v>517</v>
      </c>
      <c r="C141" s="61"/>
      <c r="D141" s="257" t="s">
        <v>142</v>
      </c>
      <c r="E141" s="257">
        <v>1</v>
      </c>
      <c r="F141" s="259">
        <v>0</v>
      </c>
      <c r="G141" s="64">
        <f t="shared" si="22"/>
        <v>0</v>
      </c>
      <c r="H141" s="259">
        <v>0</v>
      </c>
      <c r="I141" s="64">
        <f t="shared" si="23"/>
        <v>0</v>
      </c>
      <c r="J141" s="332">
        <f t="shared" si="18"/>
        <v>0</v>
      </c>
      <c r="K141" s="316"/>
      <c r="L141" s="257"/>
      <c r="M141" s="257"/>
      <c r="N141" s="257"/>
      <c r="O141" s="257"/>
      <c r="P141" s="387"/>
      <c r="Q141" s="353">
        <f t="shared" si="19"/>
        <v>1</v>
      </c>
    </row>
    <row r="142" spans="1:17" s="255" customFormat="1" ht="13">
      <c r="A142" s="330" t="s">
        <v>518</v>
      </c>
      <c r="B142" s="264" t="s">
        <v>519</v>
      </c>
      <c r="C142" s="61"/>
      <c r="D142" s="257" t="s">
        <v>90</v>
      </c>
      <c r="E142" s="257">
        <v>6</v>
      </c>
      <c r="F142" s="259">
        <v>0</v>
      </c>
      <c r="G142" s="64">
        <f t="shared" si="22"/>
        <v>0</v>
      </c>
      <c r="H142" s="259">
        <v>0</v>
      </c>
      <c r="I142" s="64">
        <f t="shared" si="23"/>
        <v>0</v>
      </c>
      <c r="J142" s="332">
        <f t="shared" si="18"/>
        <v>0</v>
      </c>
      <c r="K142" s="316"/>
      <c r="L142" s="257"/>
      <c r="M142" s="257"/>
      <c r="N142" s="257"/>
      <c r="O142" s="257"/>
      <c r="P142" s="387"/>
      <c r="Q142" s="353">
        <f t="shared" si="19"/>
        <v>6</v>
      </c>
    </row>
    <row r="143" spans="1:17" s="255" customFormat="1" ht="13">
      <c r="A143" s="330" t="s">
        <v>520</v>
      </c>
      <c r="B143" s="264" t="s">
        <v>521</v>
      </c>
      <c r="C143" s="61"/>
      <c r="D143" s="257" t="s">
        <v>90</v>
      </c>
      <c r="E143" s="257">
        <v>6</v>
      </c>
      <c r="F143" s="259">
        <v>0</v>
      </c>
      <c r="G143" s="64">
        <f t="shared" si="22"/>
        <v>0</v>
      </c>
      <c r="H143" s="259">
        <v>0</v>
      </c>
      <c r="I143" s="64">
        <f t="shared" si="23"/>
        <v>0</v>
      </c>
      <c r="J143" s="332">
        <f t="shared" si="18"/>
        <v>0</v>
      </c>
      <c r="K143" s="316"/>
      <c r="L143" s="257"/>
      <c r="M143" s="257"/>
      <c r="N143" s="257"/>
      <c r="O143" s="257"/>
      <c r="P143" s="387"/>
      <c r="Q143" s="353">
        <f t="shared" ref="Q143:Q206" si="24">E143-L143-M143-N143-O143-P143</f>
        <v>6</v>
      </c>
    </row>
    <row r="144" spans="1:17" s="255" customFormat="1" ht="13">
      <c r="A144" s="330" t="s">
        <v>522</v>
      </c>
      <c r="B144" s="264" t="s">
        <v>523</v>
      </c>
      <c r="C144" s="61"/>
      <c r="D144" s="257" t="s">
        <v>141</v>
      </c>
      <c r="E144" s="257">
        <v>1.2E-2</v>
      </c>
      <c r="F144" s="259">
        <v>0</v>
      </c>
      <c r="G144" s="64">
        <f t="shared" si="22"/>
        <v>0</v>
      </c>
      <c r="H144" s="259">
        <v>0</v>
      </c>
      <c r="I144" s="64">
        <f t="shared" si="23"/>
        <v>0</v>
      </c>
      <c r="J144" s="332">
        <f t="shared" ref="J144:J182" si="25">G144+I144</f>
        <v>0</v>
      </c>
      <c r="K144" s="316"/>
      <c r="L144" s="257"/>
      <c r="M144" s="257"/>
      <c r="N144" s="257"/>
      <c r="O144" s="257"/>
      <c r="P144" s="387"/>
      <c r="Q144" s="353">
        <f t="shared" si="24"/>
        <v>1.2E-2</v>
      </c>
    </row>
    <row r="145" spans="1:17" s="255" customFormat="1" ht="13">
      <c r="A145" s="330" t="s">
        <v>524</v>
      </c>
      <c r="B145" s="264" t="s">
        <v>525</v>
      </c>
      <c r="C145" s="61"/>
      <c r="D145" s="257" t="s">
        <v>140</v>
      </c>
      <c r="E145" s="257">
        <v>0.1</v>
      </c>
      <c r="F145" s="259">
        <v>0</v>
      </c>
      <c r="G145" s="64">
        <f t="shared" si="22"/>
        <v>0</v>
      </c>
      <c r="H145" s="259">
        <v>0</v>
      </c>
      <c r="I145" s="64">
        <f t="shared" si="23"/>
        <v>0</v>
      </c>
      <c r="J145" s="332">
        <f t="shared" si="25"/>
        <v>0</v>
      </c>
      <c r="K145" s="316"/>
      <c r="L145" s="257"/>
      <c r="M145" s="257"/>
      <c r="N145" s="257"/>
      <c r="O145" s="257"/>
      <c r="P145" s="387"/>
      <c r="Q145" s="353">
        <f t="shared" si="24"/>
        <v>0.1</v>
      </c>
    </row>
    <row r="146" spans="1:17" s="255" customFormat="1" ht="13">
      <c r="A146" s="330" t="s">
        <v>526</v>
      </c>
      <c r="B146" s="264" t="s">
        <v>527</v>
      </c>
      <c r="C146" s="61"/>
      <c r="D146" s="257" t="s">
        <v>141</v>
      </c>
      <c r="E146" s="257">
        <v>1.4999999999999999E-2</v>
      </c>
      <c r="F146" s="259">
        <v>0</v>
      </c>
      <c r="G146" s="64">
        <f t="shared" si="22"/>
        <v>0</v>
      </c>
      <c r="H146" s="259">
        <v>0</v>
      </c>
      <c r="I146" s="64">
        <f t="shared" si="23"/>
        <v>0</v>
      </c>
      <c r="J146" s="332">
        <f t="shared" si="25"/>
        <v>0</v>
      </c>
      <c r="K146" s="316"/>
      <c r="L146" s="257"/>
      <c r="M146" s="257"/>
      <c r="N146" s="257"/>
      <c r="O146" s="257"/>
      <c r="P146" s="387"/>
      <c r="Q146" s="353">
        <f t="shared" si="24"/>
        <v>1.4999999999999999E-2</v>
      </c>
    </row>
    <row r="147" spans="1:17" s="255" customFormat="1" ht="13">
      <c r="A147" s="330" t="s">
        <v>528</v>
      </c>
      <c r="B147" s="264" t="s">
        <v>529</v>
      </c>
      <c r="C147" s="61"/>
      <c r="D147" s="257" t="s">
        <v>142</v>
      </c>
      <c r="E147" s="257">
        <v>32</v>
      </c>
      <c r="F147" s="259">
        <v>0</v>
      </c>
      <c r="G147" s="64">
        <f t="shared" si="22"/>
        <v>0</v>
      </c>
      <c r="H147" s="259">
        <v>0</v>
      </c>
      <c r="I147" s="64">
        <f t="shared" si="23"/>
        <v>0</v>
      </c>
      <c r="J147" s="332">
        <f t="shared" si="25"/>
        <v>0</v>
      </c>
      <c r="K147" s="316"/>
      <c r="L147" s="257"/>
      <c r="M147" s="257"/>
      <c r="N147" s="257"/>
      <c r="O147" s="257"/>
      <c r="P147" s="387"/>
      <c r="Q147" s="353">
        <f t="shared" si="24"/>
        <v>32</v>
      </c>
    </row>
    <row r="148" spans="1:17" s="255" customFormat="1" ht="13">
      <c r="A148" s="330" t="s">
        <v>530</v>
      </c>
      <c r="B148" s="264" t="s">
        <v>531</v>
      </c>
      <c r="C148" s="61"/>
      <c r="D148" s="257" t="s">
        <v>90</v>
      </c>
      <c r="E148" s="257">
        <v>1.3</v>
      </c>
      <c r="F148" s="259">
        <v>0</v>
      </c>
      <c r="G148" s="64">
        <f t="shared" si="22"/>
        <v>0</v>
      </c>
      <c r="H148" s="259">
        <v>0</v>
      </c>
      <c r="I148" s="64">
        <f t="shared" si="23"/>
        <v>0</v>
      </c>
      <c r="J148" s="332">
        <f t="shared" si="25"/>
        <v>0</v>
      </c>
      <c r="K148" s="316"/>
      <c r="L148" s="257"/>
      <c r="M148" s="257"/>
      <c r="N148" s="257"/>
      <c r="O148" s="257"/>
      <c r="P148" s="387"/>
      <c r="Q148" s="353">
        <f t="shared" si="24"/>
        <v>1.3</v>
      </c>
    </row>
    <row r="149" spans="1:17" s="255" customFormat="1" ht="13">
      <c r="A149" s="330" t="s">
        <v>532</v>
      </c>
      <c r="B149" s="264" t="s">
        <v>533</v>
      </c>
      <c r="C149" s="61"/>
      <c r="D149" s="257" t="s">
        <v>140</v>
      </c>
      <c r="E149" s="257">
        <v>0.15</v>
      </c>
      <c r="F149" s="259">
        <v>0</v>
      </c>
      <c r="G149" s="64">
        <f t="shared" si="22"/>
        <v>0</v>
      </c>
      <c r="H149" s="259">
        <v>0</v>
      </c>
      <c r="I149" s="64">
        <f t="shared" si="23"/>
        <v>0</v>
      </c>
      <c r="J149" s="332">
        <f t="shared" si="25"/>
        <v>0</v>
      </c>
      <c r="K149" s="316"/>
      <c r="L149" s="257"/>
      <c r="M149" s="257"/>
      <c r="N149" s="257"/>
      <c r="O149" s="257"/>
      <c r="P149" s="387"/>
      <c r="Q149" s="353">
        <f t="shared" si="24"/>
        <v>0.15</v>
      </c>
    </row>
    <row r="150" spans="1:17" s="255" customFormat="1" ht="13">
      <c r="A150" s="330" t="s">
        <v>534</v>
      </c>
      <c r="B150" s="264" t="s">
        <v>535</v>
      </c>
      <c r="C150" s="61"/>
      <c r="D150" s="257" t="s">
        <v>424</v>
      </c>
      <c r="E150" s="257">
        <v>3</v>
      </c>
      <c r="F150" s="259">
        <v>0</v>
      </c>
      <c r="G150" s="64">
        <f t="shared" si="22"/>
        <v>0</v>
      </c>
      <c r="H150" s="259">
        <v>0</v>
      </c>
      <c r="I150" s="64">
        <f t="shared" si="23"/>
        <v>0</v>
      </c>
      <c r="J150" s="332">
        <f t="shared" si="25"/>
        <v>0</v>
      </c>
      <c r="K150" s="316"/>
      <c r="L150" s="257"/>
      <c r="M150" s="257"/>
      <c r="N150" s="257"/>
      <c r="O150" s="257"/>
      <c r="P150" s="387"/>
      <c r="Q150" s="353">
        <f t="shared" si="24"/>
        <v>3</v>
      </c>
    </row>
    <row r="151" spans="1:17" s="255" customFormat="1" ht="13">
      <c r="A151" s="330" t="s">
        <v>536</v>
      </c>
      <c r="B151" s="264" t="s">
        <v>537</v>
      </c>
      <c r="C151" s="61"/>
      <c r="D151" s="257" t="s">
        <v>90</v>
      </c>
      <c r="E151" s="257">
        <v>18</v>
      </c>
      <c r="F151" s="259">
        <v>0</v>
      </c>
      <c r="G151" s="64">
        <f t="shared" si="22"/>
        <v>0</v>
      </c>
      <c r="H151" s="259">
        <v>0</v>
      </c>
      <c r="I151" s="64">
        <f t="shared" si="23"/>
        <v>0</v>
      </c>
      <c r="J151" s="332">
        <f t="shared" si="25"/>
        <v>0</v>
      </c>
      <c r="K151" s="316"/>
      <c r="L151" s="257"/>
      <c r="M151" s="257"/>
      <c r="N151" s="257"/>
      <c r="O151" s="257"/>
      <c r="P151" s="387"/>
      <c r="Q151" s="353">
        <f t="shared" si="24"/>
        <v>18</v>
      </c>
    </row>
    <row r="152" spans="1:17" s="255" customFormat="1" ht="13">
      <c r="A152" s="330" t="s">
        <v>538</v>
      </c>
      <c r="B152" s="264" t="s">
        <v>539</v>
      </c>
      <c r="C152" s="61"/>
      <c r="D152" s="257" t="s">
        <v>90</v>
      </c>
      <c r="E152" s="257">
        <v>11</v>
      </c>
      <c r="F152" s="259">
        <v>0</v>
      </c>
      <c r="G152" s="64">
        <f t="shared" si="22"/>
        <v>0</v>
      </c>
      <c r="H152" s="259">
        <v>0</v>
      </c>
      <c r="I152" s="64">
        <f t="shared" si="23"/>
        <v>0</v>
      </c>
      <c r="J152" s="332">
        <f t="shared" si="25"/>
        <v>0</v>
      </c>
      <c r="K152" s="316"/>
      <c r="L152" s="257"/>
      <c r="M152" s="257"/>
      <c r="N152" s="257"/>
      <c r="O152" s="257"/>
      <c r="P152" s="387"/>
      <c r="Q152" s="353">
        <f t="shared" si="24"/>
        <v>11</v>
      </c>
    </row>
    <row r="153" spans="1:17" s="255" customFormat="1" ht="26">
      <c r="A153" s="330" t="s">
        <v>540</v>
      </c>
      <c r="B153" s="264" t="s">
        <v>541</v>
      </c>
      <c r="C153" s="61"/>
      <c r="D153" s="257" t="s">
        <v>143</v>
      </c>
      <c r="E153" s="257">
        <v>3</v>
      </c>
      <c r="F153" s="259">
        <v>0</v>
      </c>
      <c r="G153" s="64">
        <f t="shared" si="22"/>
        <v>0</v>
      </c>
      <c r="H153" s="259">
        <v>0</v>
      </c>
      <c r="I153" s="64">
        <f t="shared" si="23"/>
        <v>0</v>
      </c>
      <c r="J153" s="332">
        <f t="shared" si="25"/>
        <v>0</v>
      </c>
      <c r="K153" s="316"/>
      <c r="L153" s="257"/>
      <c r="M153" s="257"/>
      <c r="N153" s="257"/>
      <c r="O153" s="257"/>
      <c r="P153" s="387"/>
      <c r="Q153" s="353">
        <f t="shared" si="24"/>
        <v>3</v>
      </c>
    </row>
    <row r="154" spans="1:17" s="266" customFormat="1" ht="13">
      <c r="A154" s="333" t="s">
        <v>542</v>
      </c>
      <c r="B154" s="265" t="s">
        <v>543</v>
      </c>
      <c r="C154" s="221"/>
      <c r="D154" s="261" t="s">
        <v>142</v>
      </c>
      <c r="E154" s="261">
        <v>12</v>
      </c>
      <c r="F154" s="262">
        <f>G154/E154</f>
        <v>9091.5833333333339</v>
      </c>
      <c r="G154" s="224">
        <v>109099</v>
      </c>
      <c r="H154" s="262">
        <f>I154/E154</f>
        <v>3491.3125</v>
      </c>
      <c r="I154" s="224">
        <v>41895.75</v>
      </c>
      <c r="J154" s="334">
        <f t="shared" si="25"/>
        <v>150994.75</v>
      </c>
      <c r="K154" s="318"/>
      <c r="L154" s="261"/>
      <c r="M154" s="261"/>
      <c r="N154" s="261"/>
      <c r="O154" s="261"/>
      <c r="P154" s="389"/>
      <c r="Q154" s="353">
        <f t="shared" si="24"/>
        <v>12</v>
      </c>
    </row>
    <row r="155" spans="1:17" s="255" customFormat="1" ht="13">
      <c r="A155" s="330" t="s">
        <v>544</v>
      </c>
      <c r="B155" s="264" t="s">
        <v>545</v>
      </c>
      <c r="C155" s="61"/>
      <c r="D155" s="257" t="s">
        <v>142</v>
      </c>
      <c r="E155" s="257">
        <v>2</v>
      </c>
      <c r="F155" s="259">
        <v>0</v>
      </c>
      <c r="G155" s="64">
        <f t="shared" ref="G155:G164" si="26">E155*F155</f>
        <v>0</v>
      </c>
      <c r="H155" s="259">
        <v>0</v>
      </c>
      <c r="I155" s="64">
        <f t="shared" ref="I155:I164" si="27">E155*H155</f>
        <v>0</v>
      </c>
      <c r="J155" s="332">
        <f t="shared" si="25"/>
        <v>0</v>
      </c>
      <c r="K155" s="316"/>
      <c r="L155" s="257"/>
      <c r="M155" s="257"/>
      <c r="N155" s="257"/>
      <c r="O155" s="257"/>
      <c r="P155" s="387"/>
      <c r="Q155" s="353">
        <f t="shared" si="24"/>
        <v>2</v>
      </c>
    </row>
    <row r="156" spans="1:17" s="255" customFormat="1" ht="13">
      <c r="A156" s="330" t="s">
        <v>546</v>
      </c>
      <c r="B156" s="264" t="s">
        <v>547</v>
      </c>
      <c r="C156" s="61"/>
      <c r="D156" s="257" t="s">
        <v>142</v>
      </c>
      <c r="E156" s="257">
        <v>1</v>
      </c>
      <c r="F156" s="259">
        <v>0</v>
      </c>
      <c r="G156" s="64">
        <f t="shared" si="26"/>
        <v>0</v>
      </c>
      <c r="H156" s="259">
        <v>0</v>
      </c>
      <c r="I156" s="64">
        <f t="shared" si="27"/>
        <v>0</v>
      </c>
      <c r="J156" s="332">
        <f t="shared" si="25"/>
        <v>0</v>
      </c>
      <c r="K156" s="316"/>
      <c r="L156" s="257"/>
      <c r="M156" s="257"/>
      <c r="N156" s="257"/>
      <c r="O156" s="257"/>
      <c r="P156" s="387"/>
      <c r="Q156" s="353">
        <f t="shared" si="24"/>
        <v>1</v>
      </c>
    </row>
    <row r="157" spans="1:17" s="255" customFormat="1" ht="13">
      <c r="A157" s="330" t="s">
        <v>548</v>
      </c>
      <c r="B157" s="264" t="s">
        <v>549</v>
      </c>
      <c r="C157" s="61"/>
      <c r="D157" s="257" t="s">
        <v>142</v>
      </c>
      <c r="E157" s="257">
        <v>3</v>
      </c>
      <c r="F157" s="259">
        <v>0</v>
      </c>
      <c r="G157" s="64">
        <f t="shared" si="26"/>
        <v>0</v>
      </c>
      <c r="H157" s="259">
        <v>0</v>
      </c>
      <c r="I157" s="64">
        <f t="shared" si="27"/>
        <v>0</v>
      </c>
      <c r="J157" s="332">
        <f t="shared" si="25"/>
        <v>0</v>
      </c>
      <c r="K157" s="316"/>
      <c r="L157" s="257"/>
      <c r="M157" s="257"/>
      <c r="N157" s="257"/>
      <c r="O157" s="257"/>
      <c r="P157" s="387"/>
      <c r="Q157" s="353">
        <f t="shared" si="24"/>
        <v>3</v>
      </c>
    </row>
    <row r="158" spans="1:17" s="255" customFormat="1" ht="13">
      <c r="A158" s="330" t="s">
        <v>550</v>
      </c>
      <c r="B158" s="264" t="s">
        <v>551</v>
      </c>
      <c r="C158" s="61"/>
      <c r="D158" s="257" t="s">
        <v>142</v>
      </c>
      <c r="E158" s="257">
        <v>2</v>
      </c>
      <c r="F158" s="259">
        <v>0</v>
      </c>
      <c r="G158" s="64">
        <f t="shared" si="26"/>
        <v>0</v>
      </c>
      <c r="H158" s="259">
        <v>0</v>
      </c>
      <c r="I158" s="64">
        <f t="shared" si="27"/>
        <v>0</v>
      </c>
      <c r="J158" s="332">
        <f t="shared" si="25"/>
        <v>0</v>
      </c>
      <c r="K158" s="316"/>
      <c r="L158" s="257"/>
      <c r="M158" s="257"/>
      <c r="N158" s="257"/>
      <c r="O158" s="257"/>
      <c r="P158" s="387"/>
      <c r="Q158" s="353">
        <f t="shared" si="24"/>
        <v>2</v>
      </c>
    </row>
    <row r="159" spans="1:17" s="255" customFormat="1" ht="13">
      <c r="A159" s="330" t="s">
        <v>552</v>
      </c>
      <c r="B159" s="264" t="s">
        <v>553</v>
      </c>
      <c r="C159" s="61"/>
      <c r="D159" s="257" t="s">
        <v>142</v>
      </c>
      <c r="E159" s="257">
        <v>1</v>
      </c>
      <c r="F159" s="259">
        <v>0</v>
      </c>
      <c r="G159" s="64">
        <f t="shared" si="26"/>
        <v>0</v>
      </c>
      <c r="H159" s="259">
        <v>0</v>
      </c>
      <c r="I159" s="64">
        <f t="shared" si="27"/>
        <v>0</v>
      </c>
      <c r="J159" s="332">
        <f t="shared" si="25"/>
        <v>0</v>
      </c>
      <c r="K159" s="316"/>
      <c r="L159" s="257"/>
      <c r="M159" s="257"/>
      <c r="N159" s="257"/>
      <c r="O159" s="257"/>
      <c r="P159" s="387"/>
      <c r="Q159" s="353">
        <f t="shared" si="24"/>
        <v>1</v>
      </c>
    </row>
    <row r="160" spans="1:17" s="255" customFormat="1" ht="13">
      <c r="A160" s="330" t="s">
        <v>554</v>
      </c>
      <c r="B160" s="264" t="s">
        <v>555</v>
      </c>
      <c r="C160" s="61"/>
      <c r="D160" s="257" t="s">
        <v>142</v>
      </c>
      <c r="E160" s="257">
        <v>3</v>
      </c>
      <c r="F160" s="259">
        <v>0</v>
      </c>
      <c r="G160" s="64">
        <f t="shared" si="26"/>
        <v>0</v>
      </c>
      <c r="H160" s="259">
        <v>0</v>
      </c>
      <c r="I160" s="64">
        <f t="shared" si="27"/>
        <v>0</v>
      </c>
      <c r="J160" s="332">
        <f t="shared" si="25"/>
        <v>0</v>
      </c>
      <c r="K160" s="316"/>
      <c r="L160" s="257"/>
      <c r="M160" s="257"/>
      <c r="N160" s="257"/>
      <c r="O160" s="257"/>
      <c r="P160" s="387"/>
      <c r="Q160" s="353">
        <f t="shared" si="24"/>
        <v>3</v>
      </c>
    </row>
    <row r="161" spans="1:17" s="255" customFormat="1" ht="26">
      <c r="A161" s="330" t="s">
        <v>556</v>
      </c>
      <c r="B161" s="264" t="s">
        <v>557</v>
      </c>
      <c r="C161" s="61"/>
      <c r="D161" s="257" t="s">
        <v>90</v>
      </c>
      <c r="E161" s="257">
        <v>11</v>
      </c>
      <c r="F161" s="259">
        <v>0</v>
      </c>
      <c r="G161" s="64">
        <f t="shared" si="26"/>
        <v>0</v>
      </c>
      <c r="H161" s="259">
        <v>0</v>
      </c>
      <c r="I161" s="64">
        <f t="shared" si="27"/>
        <v>0</v>
      </c>
      <c r="J161" s="332">
        <f t="shared" si="25"/>
        <v>0</v>
      </c>
      <c r="K161" s="316"/>
      <c r="L161" s="257"/>
      <c r="M161" s="257"/>
      <c r="N161" s="257"/>
      <c r="O161" s="257"/>
      <c r="P161" s="387"/>
      <c r="Q161" s="353">
        <f t="shared" si="24"/>
        <v>11</v>
      </c>
    </row>
    <row r="162" spans="1:17" s="255" customFormat="1" ht="13">
      <c r="A162" s="330" t="s">
        <v>558</v>
      </c>
      <c r="B162" s="264" t="s">
        <v>559</v>
      </c>
      <c r="C162" s="61"/>
      <c r="D162" s="257" t="s">
        <v>142</v>
      </c>
      <c r="E162" s="257">
        <v>110</v>
      </c>
      <c r="F162" s="259">
        <v>0</v>
      </c>
      <c r="G162" s="64">
        <f t="shared" si="26"/>
        <v>0</v>
      </c>
      <c r="H162" s="259">
        <v>0</v>
      </c>
      <c r="I162" s="64">
        <f t="shared" si="27"/>
        <v>0</v>
      </c>
      <c r="J162" s="332">
        <f t="shared" si="25"/>
        <v>0</v>
      </c>
      <c r="K162" s="316"/>
      <c r="L162" s="257"/>
      <c r="M162" s="257"/>
      <c r="N162" s="257"/>
      <c r="O162" s="257"/>
      <c r="P162" s="387"/>
      <c r="Q162" s="353">
        <f t="shared" si="24"/>
        <v>110</v>
      </c>
    </row>
    <row r="163" spans="1:17" s="255" customFormat="1" ht="13">
      <c r="A163" s="330" t="s">
        <v>560</v>
      </c>
      <c r="B163" s="264" t="s">
        <v>561</v>
      </c>
      <c r="C163" s="61"/>
      <c r="D163" s="257" t="s">
        <v>90</v>
      </c>
      <c r="E163" s="257">
        <v>3</v>
      </c>
      <c r="F163" s="259">
        <v>0</v>
      </c>
      <c r="G163" s="64">
        <f t="shared" si="26"/>
        <v>0</v>
      </c>
      <c r="H163" s="259">
        <v>0</v>
      </c>
      <c r="I163" s="64">
        <f t="shared" si="27"/>
        <v>0</v>
      </c>
      <c r="J163" s="332">
        <f t="shared" si="25"/>
        <v>0</v>
      </c>
      <c r="K163" s="316"/>
      <c r="L163" s="257"/>
      <c r="M163" s="257"/>
      <c r="N163" s="257"/>
      <c r="O163" s="257"/>
      <c r="P163" s="387"/>
      <c r="Q163" s="353">
        <f t="shared" si="24"/>
        <v>3</v>
      </c>
    </row>
    <row r="164" spans="1:17" s="255" customFormat="1" ht="39">
      <c r="A164" s="330" t="s">
        <v>562</v>
      </c>
      <c r="B164" s="264" t="s">
        <v>563</v>
      </c>
      <c r="C164" s="61"/>
      <c r="D164" s="257" t="s">
        <v>140</v>
      </c>
      <c r="E164" s="257">
        <v>0.25</v>
      </c>
      <c r="F164" s="259">
        <v>0</v>
      </c>
      <c r="G164" s="64">
        <f t="shared" si="26"/>
        <v>0</v>
      </c>
      <c r="H164" s="259">
        <v>0</v>
      </c>
      <c r="I164" s="64">
        <f t="shared" si="27"/>
        <v>0</v>
      </c>
      <c r="J164" s="332">
        <f t="shared" si="25"/>
        <v>0</v>
      </c>
      <c r="K164" s="316"/>
      <c r="L164" s="257"/>
      <c r="M164" s="257"/>
      <c r="N164" s="257"/>
      <c r="O164" s="257"/>
      <c r="P164" s="387"/>
      <c r="Q164" s="353">
        <f t="shared" si="24"/>
        <v>0.25</v>
      </c>
    </row>
    <row r="165" spans="1:17" s="266" customFormat="1" ht="13">
      <c r="A165" s="333" t="s">
        <v>564</v>
      </c>
      <c r="B165" s="265" t="s">
        <v>565</v>
      </c>
      <c r="C165" s="221"/>
      <c r="D165" s="261" t="s">
        <v>142</v>
      </c>
      <c r="E165" s="261">
        <v>5</v>
      </c>
      <c r="F165" s="262">
        <f>G165/E165</f>
        <v>33457.688000000002</v>
      </c>
      <c r="G165" s="224">
        <v>167288.44</v>
      </c>
      <c r="H165" s="262">
        <f>I165/E165</f>
        <v>20235.603999999999</v>
      </c>
      <c r="I165" s="224">
        <v>101178.02</v>
      </c>
      <c r="J165" s="334">
        <f t="shared" si="25"/>
        <v>268466.46000000002</v>
      </c>
      <c r="K165" s="318"/>
      <c r="L165" s="261"/>
      <c r="M165" s="261"/>
      <c r="N165" s="261"/>
      <c r="O165" s="261"/>
      <c r="P165" s="389"/>
      <c r="Q165" s="353">
        <f t="shared" si="24"/>
        <v>5</v>
      </c>
    </row>
    <row r="166" spans="1:17" s="255" customFormat="1" ht="13">
      <c r="A166" s="330" t="s">
        <v>566</v>
      </c>
      <c r="B166" s="264" t="s">
        <v>515</v>
      </c>
      <c r="C166" s="61"/>
      <c r="D166" s="257" t="s">
        <v>90</v>
      </c>
      <c r="E166" s="257">
        <v>45</v>
      </c>
      <c r="F166" s="259">
        <v>0</v>
      </c>
      <c r="G166" s="64">
        <f t="shared" ref="G166:G175" si="28">E166*F166</f>
        <v>0</v>
      </c>
      <c r="H166" s="259">
        <v>0</v>
      </c>
      <c r="I166" s="64">
        <f t="shared" ref="I166:I175" si="29">E166*H166</f>
        <v>0</v>
      </c>
      <c r="J166" s="332">
        <f t="shared" si="25"/>
        <v>0</v>
      </c>
      <c r="K166" s="316"/>
      <c r="L166" s="257"/>
      <c r="M166" s="257"/>
      <c r="N166" s="257"/>
      <c r="O166" s="257"/>
      <c r="P166" s="387"/>
      <c r="Q166" s="353">
        <f t="shared" si="24"/>
        <v>45</v>
      </c>
    </row>
    <row r="167" spans="1:17" s="255" customFormat="1" ht="13">
      <c r="A167" s="330" t="s">
        <v>567</v>
      </c>
      <c r="B167" s="264" t="s">
        <v>519</v>
      </c>
      <c r="C167" s="61"/>
      <c r="D167" s="257" t="s">
        <v>90</v>
      </c>
      <c r="E167" s="257">
        <v>45</v>
      </c>
      <c r="F167" s="259">
        <v>0</v>
      </c>
      <c r="G167" s="64">
        <f t="shared" si="28"/>
        <v>0</v>
      </c>
      <c r="H167" s="259">
        <v>0</v>
      </c>
      <c r="I167" s="64">
        <f t="shared" si="29"/>
        <v>0</v>
      </c>
      <c r="J167" s="332">
        <f t="shared" si="25"/>
        <v>0</v>
      </c>
      <c r="K167" s="316"/>
      <c r="L167" s="257"/>
      <c r="M167" s="257"/>
      <c r="N167" s="257"/>
      <c r="O167" s="257"/>
      <c r="P167" s="387"/>
      <c r="Q167" s="353">
        <f t="shared" si="24"/>
        <v>45</v>
      </c>
    </row>
    <row r="168" spans="1:17" s="255" customFormat="1" ht="26">
      <c r="A168" s="330" t="s">
        <v>568</v>
      </c>
      <c r="B168" s="264" t="s">
        <v>569</v>
      </c>
      <c r="C168" s="61"/>
      <c r="D168" s="257" t="s">
        <v>142</v>
      </c>
      <c r="E168" s="257">
        <v>5</v>
      </c>
      <c r="F168" s="259">
        <v>0</v>
      </c>
      <c r="G168" s="64">
        <f t="shared" si="28"/>
        <v>0</v>
      </c>
      <c r="H168" s="259">
        <v>0</v>
      </c>
      <c r="I168" s="64">
        <f t="shared" si="29"/>
        <v>0</v>
      </c>
      <c r="J168" s="332">
        <f t="shared" si="25"/>
        <v>0</v>
      </c>
      <c r="K168" s="316"/>
      <c r="L168" s="257"/>
      <c r="M168" s="257"/>
      <c r="N168" s="257"/>
      <c r="O168" s="257"/>
      <c r="P168" s="387"/>
      <c r="Q168" s="353">
        <f t="shared" si="24"/>
        <v>5</v>
      </c>
    </row>
    <row r="169" spans="1:17" s="255" customFormat="1" ht="13">
      <c r="A169" s="330" t="s">
        <v>570</v>
      </c>
      <c r="B169" s="264" t="s">
        <v>571</v>
      </c>
      <c r="C169" s="61"/>
      <c r="D169" s="257" t="s">
        <v>141</v>
      </c>
      <c r="E169" s="257">
        <v>0.12</v>
      </c>
      <c r="F169" s="259">
        <v>0</v>
      </c>
      <c r="G169" s="64">
        <f t="shared" si="28"/>
        <v>0</v>
      </c>
      <c r="H169" s="259">
        <v>0</v>
      </c>
      <c r="I169" s="64">
        <f t="shared" si="29"/>
        <v>0</v>
      </c>
      <c r="J169" s="332">
        <f t="shared" si="25"/>
        <v>0</v>
      </c>
      <c r="K169" s="316"/>
      <c r="L169" s="257"/>
      <c r="M169" s="257"/>
      <c r="N169" s="257"/>
      <c r="O169" s="257"/>
      <c r="P169" s="387"/>
      <c r="Q169" s="353">
        <f t="shared" si="24"/>
        <v>0.12</v>
      </c>
    </row>
    <row r="170" spans="1:17" s="255" customFormat="1" ht="26">
      <c r="A170" s="330" t="s">
        <v>572</v>
      </c>
      <c r="B170" s="264" t="s">
        <v>573</v>
      </c>
      <c r="C170" s="61"/>
      <c r="D170" s="257" t="s">
        <v>90</v>
      </c>
      <c r="E170" s="257">
        <v>3.2</v>
      </c>
      <c r="F170" s="259">
        <v>0</v>
      </c>
      <c r="G170" s="64">
        <f t="shared" si="28"/>
        <v>0</v>
      </c>
      <c r="H170" s="259">
        <v>0</v>
      </c>
      <c r="I170" s="64">
        <f t="shared" si="29"/>
        <v>0</v>
      </c>
      <c r="J170" s="332">
        <f t="shared" si="25"/>
        <v>0</v>
      </c>
      <c r="K170" s="316"/>
      <c r="L170" s="257"/>
      <c r="M170" s="257"/>
      <c r="N170" s="257"/>
      <c r="O170" s="257"/>
      <c r="P170" s="387"/>
      <c r="Q170" s="353">
        <f t="shared" si="24"/>
        <v>3.2</v>
      </c>
    </row>
    <row r="171" spans="1:17" s="255" customFormat="1" ht="13">
      <c r="A171" s="330" t="s">
        <v>574</v>
      </c>
      <c r="B171" s="264" t="s">
        <v>575</v>
      </c>
      <c r="C171" s="61"/>
      <c r="D171" s="257" t="s">
        <v>142</v>
      </c>
      <c r="E171" s="257">
        <v>20</v>
      </c>
      <c r="F171" s="259">
        <v>0</v>
      </c>
      <c r="G171" s="64">
        <f t="shared" si="28"/>
        <v>0</v>
      </c>
      <c r="H171" s="259">
        <v>0</v>
      </c>
      <c r="I171" s="64">
        <f t="shared" si="29"/>
        <v>0</v>
      </c>
      <c r="J171" s="332">
        <f t="shared" si="25"/>
        <v>0</v>
      </c>
      <c r="K171" s="316"/>
      <c r="L171" s="257"/>
      <c r="M171" s="257"/>
      <c r="N171" s="257"/>
      <c r="O171" s="257"/>
      <c r="P171" s="387"/>
      <c r="Q171" s="353">
        <f t="shared" si="24"/>
        <v>20</v>
      </c>
    </row>
    <row r="172" spans="1:17" s="255" customFormat="1" ht="13">
      <c r="A172" s="330" t="s">
        <v>576</v>
      </c>
      <c r="B172" s="264" t="s">
        <v>577</v>
      </c>
      <c r="C172" s="61"/>
      <c r="D172" s="257" t="s">
        <v>141</v>
      </c>
      <c r="E172" s="257">
        <v>4.5999999999999999E-2</v>
      </c>
      <c r="F172" s="259">
        <v>0</v>
      </c>
      <c r="G172" s="64">
        <f t="shared" si="28"/>
        <v>0</v>
      </c>
      <c r="H172" s="259">
        <v>0</v>
      </c>
      <c r="I172" s="64">
        <f t="shared" si="29"/>
        <v>0</v>
      </c>
      <c r="J172" s="332">
        <f t="shared" si="25"/>
        <v>0</v>
      </c>
      <c r="K172" s="316"/>
      <c r="L172" s="257"/>
      <c r="M172" s="257"/>
      <c r="N172" s="257"/>
      <c r="O172" s="257"/>
      <c r="P172" s="387"/>
      <c r="Q172" s="353">
        <f t="shared" si="24"/>
        <v>4.5999999999999999E-2</v>
      </c>
    </row>
    <row r="173" spans="1:17" s="255" customFormat="1" ht="13">
      <c r="A173" s="330" t="s">
        <v>578</v>
      </c>
      <c r="B173" s="264" t="s">
        <v>579</v>
      </c>
      <c r="C173" s="61"/>
      <c r="D173" s="257" t="s">
        <v>90</v>
      </c>
      <c r="E173" s="257">
        <v>30</v>
      </c>
      <c r="F173" s="259">
        <v>0</v>
      </c>
      <c r="G173" s="64">
        <f t="shared" si="28"/>
        <v>0</v>
      </c>
      <c r="H173" s="259">
        <v>0</v>
      </c>
      <c r="I173" s="64">
        <f t="shared" si="29"/>
        <v>0</v>
      </c>
      <c r="J173" s="332">
        <f t="shared" si="25"/>
        <v>0</v>
      </c>
      <c r="K173" s="316"/>
      <c r="L173" s="257"/>
      <c r="M173" s="257"/>
      <c r="N173" s="257"/>
      <c r="O173" s="257"/>
      <c r="P173" s="387"/>
      <c r="Q173" s="353">
        <f t="shared" si="24"/>
        <v>30</v>
      </c>
    </row>
    <row r="174" spans="1:17" s="255" customFormat="1" ht="26">
      <c r="A174" s="330" t="s">
        <v>580</v>
      </c>
      <c r="B174" s="264" t="s">
        <v>581</v>
      </c>
      <c r="C174" s="61"/>
      <c r="D174" s="257" t="s">
        <v>140</v>
      </c>
      <c r="E174" s="257">
        <v>0.15</v>
      </c>
      <c r="F174" s="259">
        <v>0</v>
      </c>
      <c r="G174" s="64">
        <f t="shared" si="28"/>
        <v>0</v>
      </c>
      <c r="H174" s="259">
        <v>0</v>
      </c>
      <c r="I174" s="64">
        <f t="shared" si="29"/>
        <v>0</v>
      </c>
      <c r="J174" s="332">
        <f t="shared" si="25"/>
        <v>0</v>
      </c>
      <c r="K174" s="316"/>
      <c r="L174" s="257"/>
      <c r="M174" s="257"/>
      <c r="N174" s="257"/>
      <c r="O174" s="257"/>
      <c r="P174" s="387"/>
      <c r="Q174" s="353">
        <f t="shared" si="24"/>
        <v>0.15</v>
      </c>
    </row>
    <row r="175" spans="1:17" s="255" customFormat="1" ht="26">
      <c r="A175" s="330" t="s">
        <v>582</v>
      </c>
      <c r="B175" s="264" t="s">
        <v>583</v>
      </c>
      <c r="C175" s="61"/>
      <c r="D175" s="257" t="s">
        <v>140</v>
      </c>
      <c r="E175" s="257">
        <v>0.14000000000000001</v>
      </c>
      <c r="F175" s="259">
        <v>0</v>
      </c>
      <c r="G175" s="64">
        <f t="shared" si="28"/>
        <v>0</v>
      </c>
      <c r="H175" s="259">
        <v>0</v>
      </c>
      <c r="I175" s="64">
        <f t="shared" si="29"/>
        <v>0</v>
      </c>
      <c r="J175" s="332">
        <f t="shared" si="25"/>
        <v>0</v>
      </c>
      <c r="K175" s="316"/>
      <c r="L175" s="257"/>
      <c r="M175" s="257"/>
      <c r="N175" s="257"/>
      <c r="O175" s="257"/>
      <c r="P175" s="387"/>
      <c r="Q175" s="353">
        <f t="shared" si="24"/>
        <v>0.14000000000000001</v>
      </c>
    </row>
    <row r="176" spans="1:17" s="266" customFormat="1" ht="13">
      <c r="A176" s="333" t="s">
        <v>281</v>
      </c>
      <c r="B176" s="265" t="s">
        <v>584</v>
      </c>
      <c r="C176" s="221"/>
      <c r="D176" s="261" t="s">
        <v>142</v>
      </c>
      <c r="E176" s="261">
        <v>1</v>
      </c>
      <c r="F176" s="262">
        <f>G176/E176</f>
        <v>167396.6</v>
      </c>
      <c r="G176" s="224">
        <v>167396.6</v>
      </c>
      <c r="H176" s="262">
        <f>I176/E176</f>
        <v>119648</v>
      </c>
      <c r="I176" s="224">
        <v>119648</v>
      </c>
      <c r="J176" s="334">
        <f t="shared" si="25"/>
        <v>287044.59999999998</v>
      </c>
      <c r="K176" s="318"/>
      <c r="L176" s="261"/>
      <c r="M176" s="261"/>
      <c r="N176" s="261">
        <v>1</v>
      </c>
      <c r="O176" s="261"/>
      <c r="P176" s="389"/>
      <c r="Q176" s="353">
        <f t="shared" si="24"/>
        <v>0</v>
      </c>
    </row>
    <row r="177" spans="1:17" s="255" customFormat="1" ht="13">
      <c r="A177" s="330" t="s">
        <v>283</v>
      </c>
      <c r="B177" s="264" t="s">
        <v>284</v>
      </c>
      <c r="C177" s="61"/>
      <c r="D177" s="257" t="s">
        <v>142</v>
      </c>
      <c r="E177" s="257">
        <v>1</v>
      </c>
      <c r="F177" s="259">
        <v>0</v>
      </c>
      <c r="G177" s="64">
        <f t="shared" ref="G177:G182" si="30">E177*F177</f>
        <v>0</v>
      </c>
      <c r="H177" s="259">
        <v>0</v>
      </c>
      <c r="I177" s="64">
        <f t="shared" ref="I177:I182" si="31">E177*H177</f>
        <v>0</v>
      </c>
      <c r="J177" s="332">
        <f t="shared" si="25"/>
        <v>0</v>
      </c>
      <c r="K177" s="316"/>
      <c r="L177" s="257"/>
      <c r="M177" s="257"/>
      <c r="N177" s="257">
        <v>1</v>
      </c>
      <c r="O177" s="257"/>
      <c r="P177" s="387"/>
      <c r="Q177" s="353">
        <f t="shared" si="24"/>
        <v>0</v>
      </c>
    </row>
    <row r="178" spans="1:17" s="255" customFormat="1" ht="13">
      <c r="A178" s="330" t="s">
        <v>285</v>
      </c>
      <c r="B178" s="264" t="s">
        <v>286</v>
      </c>
      <c r="C178" s="61"/>
      <c r="D178" s="257" t="s">
        <v>142</v>
      </c>
      <c r="E178" s="257">
        <v>1</v>
      </c>
      <c r="F178" s="259">
        <v>0</v>
      </c>
      <c r="G178" s="64">
        <f t="shared" si="30"/>
        <v>0</v>
      </c>
      <c r="H178" s="259">
        <v>0</v>
      </c>
      <c r="I178" s="64">
        <f t="shared" si="31"/>
        <v>0</v>
      </c>
      <c r="J178" s="332">
        <f t="shared" si="25"/>
        <v>0</v>
      </c>
      <c r="K178" s="316"/>
      <c r="L178" s="257"/>
      <c r="M178" s="257"/>
      <c r="N178" s="257">
        <v>1</v>
      </c>
      <c r="O178" s="257"/>
      <c r="P178" s="387"/>
      <c r="Q178" s="353">
        <f t="shared" si="24"/>
        <v>0</v>
      </c>
    </row>
    <row r="179" spans="1:17" s="255" customFormat="1" ht="13">
      <c r="A179" s="330" t="s">
        <v>287</v>
      </c>
      <c r="B179" s="264" t="s">
        <v>288</v>
      </c>
      <c r="C179" s="61"/>
      <c r="D179" s="257" t="s">
        <v>142</v>
      </c>
      <c r="E179" s="257">
        <v>1</v>
      </c>
      <c r="F179" s="259">
        <v>0</v>
      </c>
      <c r="G179" s="64">
        <f t="shared" si="30"/>
        <v>0</v>
      </c>
      <c r="H179" s="259">
        <v>0</v>
      </c>
      <c r="I179" s="64">
        <f t="shared" si="31"/>
        <v>0</v>
      </c>
      <c r="J179" s="332">
        <f t="shared" si="25"/>
        <v>0</v>
      </c>
      <c r="K179" s="316"/>
      <c r="L179" s="257"/>
      <c r="M179" s="257"/>
      <c r="N179" s="257">
        <v>1</v>
      </c>
      <c r="O179" s="257"/>
      <c r="P179" s="387"/>
      <c r="Q179" s="353">
        <f t="shared" si="24"/>
        <v>0</v>
      </c>
    </row>
    <row r="180" spans="1:17" s="255" customFormat="1" ht="13">
      <c r="A180" s="330" t="s">
        <v>289</v>
      </c>
      <c r="B180" s="264" t="s">
        <v>290</v>
      </c>
      <c r="C180" s="61"/>
      <c r="D180" s="257" t="s">
        <v>143</v>
      </c>
      <c r="E180" s="257">
        <v>11.4</v>
      </c>
      <c r="F180" s="259">
        <v>0</v>
      </c>
      <c r="G180" s="64">
        <f t="shared" si="30"/>
        <v>0</v>
      </c>
      <c r="H180" s="259">
        <v>0</v>
      </c>
      <c r="I180" s="64">
        <f t="shared" si="31"/>
        <v>0</v>
      </c>
      <c r="J180" s="332">
        <f t="shared" si="25"/>
        <v>0</v>
      </c>
      <c r="K180" s="316"/>
      <c r="L180" s="257"/>
      <c r="M180" s="257"/>
      <c r="N180" s="257">
        <v>11.4</v>
      </c>
      <c r="O180" s="257"/>
      <c r="P180" s="387"/>
      <c r="Q180" s="353">
        <f t="shared" si="24"/>
        <v>0</v>
      </c>
    </row>
    <row r="181" spans="1:17" s="255" customFormat="1" ht="13">
      <c r="A181" s="330" t="s">
        <v>291</v>
      </c>
      <c r="B181" s="264" t="s">
        <v>292</v>
      </c>
      <c r="C181" s="61"/>
      <c r="D181" s="257" t="s">
        <v>143</v>
      </c>
      <c r="E181" s="257">
        <v>11.4</v>
      </c>
      <c r="F181" s="259">
        <v>0</v>
      </c>
      <c r="G181" s="64">
        <f t="shared" si="30"/>
        <v>0</v>
      </c>
      <c r="H181" s="259">
        <v>0</v>
      </c>
      <c r="I181" s="64">
        <f t="shared" si="31"/>
        <v>0</v>
      </c>
      <c r="J181" s="332">
        <f t="shared" si="25"/>
        <v>0</v>
      </c>
      <c r="K181" s="316"/>
      <c r="L181" s="257"/>
      <c r="M181" s="257"/>
      <c r="N181" s="257">
        <v>11.4</v>
      </c>
      <c r="O181" s="257"/>
      <c r="P181" s="387"/>
      <c r="Q181" s="353">
        <f t="shared" si="24"/>
        <v>0</v>
      </c>
    </row>
    <row r="182" spans="1:17" s="255" customFormat="1" ht="13">
      <c r="A182" s="330" t="s">
        <v>293</v>
      </c>
      <c r="B182" s="264" t="s">
        <v>294</v>
      </c>
      <c r="C182" s="61"/>
      <c r="D182" s="257" t="s">
        <v>143</v>
      </c>
      <c r="E182" s="257">
        <v>11.4</v>
      </c>
      <c r="F182" s="259">
        <v>0</v>
      </c>
      <c r="G182" s="64">
        <f t="shared" si="30"/>
        <v>0</v>
      </c>
      <c r="H182" s="259">
        <v>0</v>
      </c>
      <c r="I182" s="64">
        <f t="shared" si="31"/>
        <v>0</v>
      </c>
      <c r="J182" s="332">
        <f t="shared" si="25"/>
        <v>0</v>
      </c>
      <c r="K182" s="316"/>
      <c r="L182" s="257"/>
      <c r="M182" s="257"/>
      <c r="N182" s="257">
        <v>11.4</v>
      </c>
      <c r="O182" s="257"/>
      <c r="P182" s="387"/>
      <c r="Q182" s="353">
        <f t="shared" si="24"/>
        <v>0</v>
      </c>
    </row>
    <row r="183" spans="1:17" s="269" customFormat="1" ht="13">
      <c r="A183" s="335" t="s">
        <v>585</v>
      </c>
      <c r="B183" s="421" t="s">
        <v>586</v>
      </c>
      <c r="C183" s="61"/>
      <c r="D183" s="268"/>
      <c r="E183" s="268"/>
      <c r="F183" s="259">
        <v>0</v>
      </c>
      <c r="G183" s="64"/>
      <c r="H183" s="259">
        <v>0</v>
      </c>
      <c r="I183" s="64"/>
      <c r="J183" s="332"/>
      <c r="K183" s="319"/>
      <c r="L183" s="257"/>
      <c r="M183" s="257"/>
      <c r="N183" s="257"/>
      <c r="O183" s="268"/>
      <c r="P183" s="390"/>
      <c r="Q183" s="353">
        <f t="shared" si="24"/>
        <v>0</v>
      </c>
    </row>
    <row r="184" spans="1:17" s="269" customFormat="1" ht="13">
      <c r="A184" s="335" t="s">
        <v>587</v>
      </c>
      <c r="B184" s="422" t="s">
        <v>588</v>
      </c>
      <c r="C184" s="61"/>
      <c r="D184" s="268" t="s">
        <v>90</v>
      </c>
      <c r="E184" s="268">
        <v>76</v>
      </c>
      <c r="F184" s="259">
        <v>1640</v>
      </c>
      <c r="G184" s="64">
        <f>E184*F184</f>
        <v>124640</v>
      </c>
      <c r="H184" s="259">
        <v>2469.6</v>
      </c>
      <c r="I184" s="64">
        <f>E184*H184</f>
        <v>187689.60000000001</v>
      </c>
      <c r="J184" s="332">
        <f t="shared" ref="J184:J203" si="32">G184+I184</f>
        <v>312329.59999999998</v>
      </c>
      <c r="K184" s="319"/>
      <c r="L184" s="257"/>
      <c r="M184" s="257"/>
      <c r="N184" s="257"/>
      <c r="O184" s="268">
        <v>65</v>
      </c>
      <c r="P184" s="390"/>
      <c r="Q184" s="353">
        <f t="shared" si="24"/>
        <v>11</v>
      </c>
    </row>
    <row r="185" spans="1:17" s="269" customFormat="1" ht="13">
      <c r="A185" s="335" t="s">
        <v>589</v>
      </c>
      <c r="B185" s="422" t="s">
        <v>590</v>
      </c>
      <c r="C185" s="61"/>
      <c r="D185" s="268" t="s">
        <v>142</v>
      </c>
      <c r="E185" s="268">
        <v>4</v>
      </c>
      <c r="F185" s="259">
        <v>32079.599999999999</v>
      </c>
      <c r="G185" s="64">
        <f>E185*F185</f>
        <v>128318.39999999999</v>
      </c>
      <c r="H185" s="259">
        <v>11832</v>
      </c>
      <c r="I185" s="64">
        <f>E185*H185</f>
        <v>47328</v>
      </c>
      <c r="J185" s="332">
        <f t="shared" si="32"/>
        <v>175646.4</v>
      </c>
      <c r="K185" s="319"/>
      <c r="L185" s="257"/>
      <c r="M185" s="257"/>
      <c r="N185" s="257"/>
      <c r="O185" s="268">
        <v>4</v>
      </c>
      <c r="P185" s="390"/>
      <c r="Q185" s="353">
        <f t="shared" si="24"/>
        <v>0</v>
      </c>
    </row>
    <row r="186" spans="1:17" s="269" customFormat="1" ht="13">
      <c r="A186" s="335" t="s">
        <v>591</v>
      </c>
      <c r="B186" s="422" t="s">
        <v>592</v>
      </c>
      <c r="C186" s="61"/>
      <c r="D186" s="268" t="s">
        <v>142</v>
      </c>
      <c r="E186" s="268">
        <v>11</v>
      </c>
      <c r="F186" s="259">
        <v>6930</v>
      </c>
      <c r="G186" s="64">
        <f>E186*F186</f>
        <v>76230</v>
      </c>
      <c r="H186" s="259">
        <v>3828</v>
      </c>
      <c r="I186" s="64">
        <f>E186*H186</f>
        <v>42108</v>
      </c>
      <c r="J186" s="332">
        <f t="shared" si="32"/>
        <v>118338</v>
      </c>
      <c r="K186" s="319"/>
      <c r="L186" s="257"/>
      <c r="M186" s="257"/>
      <c r="N186" s="257"/>
      <c r="O186" s="268">
        <v>11</v>
      </c>
      <c r="P186" s="390"/>
      <c r="Q186" s="353">
        <f t="shared" si="24"/>
        <v>0</v>
      </c>
    </row>
    <row r="187" spans="1:17" s="269" customFormat="1" ht="13">
      <c r="A187" s="335" t="s">
        <v>593</v>
      </c>
      <c r="B187" s="422" t="s">
        <v>594</v>
      </c>
      <c r="C187" s="61"/>
      <c r="D187" s="268" t="s">
        <v>142</v>
      </c>
      <c r="E187" s="268">
        <v>1</v>
      </c>
      <c r="F187" s="259">
        <v>56352</v>
      </c>
      <c r="G187" s="64">
        <f>E187*F187</f>
        <v>56352</v>
      </c>
      <c r="H187" s="259">
        <v>3654</v>
      </c>
      <c r="I187" s="64">
        <f>E187*H187</f>
        <v>3654</v>
      </c>
      <c r="J187" s="332">
        <f t="shared" si="32"/>
        <v>60006</v>
      </c>
      <c r="K187" s="319"/>
      <c r="L187" s="257"/>
      <c r="M187" s="257"/>
      <c r="N187" s="257"/>
      <c r="O187" s="268">
        <v>1</v>
      </c>
      <c r="P187" s="390"/>
      <c r="Q187" s="353">
        <f t="shared" si="24"/>
        <v>0</v>
      </c>
    </row>
    <row r="188" spans="1:17" s="269" customFormat="1" ht="13">
      <c r="A188" s="335" t="s">
        <v>595</v>
      </c>
      <c r="B188" s="422" t="s">
        <v>596</v>
      </c>
      <c r="C188" s="61"/>
      <c r="D188" s="268"/>
      <c r="E188" s="268"/>
      <c r="F188" s="259">
        <v>0</v>
      </c>
      <c r="G188" s="64"/>
      <c r="H188" s="259">
        <v>0</v>
      </c>
      <c r="I188" s="64"/>
      <c r="J188" s="332"/>
      <c r="K188" s="319"/>
      <c r="L188" s="257"/>
      <c r="M188" s="257"/>
      <c r="N188" s="257"/>
      <c r="O188" s="268"/>
      <c r="P188" s="390"/>
      <c r="Q188" s="353">
        <f t="shared" si="24"/>
        <v>0</v>
      </c>
    </row>
    <row r="189" spans="1:17" s="269" customFormat="1" ht="13">
      <c r="A189" s="335" t="s">
        <v>597</v>
      </c>
      <c r="B189" s="422" t="s">
        <v>598</v>
      </c>
      <c r="C189" s="61"/>
      <c r="D189" s="268" t="s">
        <v>143</v>
      </c>
      <c r="E189" s="268">
        <v>7.45</v>
      </c>
      <c r="F189" s="259">
        <v>458</v>
      </c>
      <c r="G189" s="64">
        <f>E189*F189</f>
        <v>3412.1</v>
      </c>
      <c r="H189" s="259">
        <v>1035.5999999999999</v>
      </c>
      <c r="I189" s="64">
        <f>E189*H189</f>
        <v>7715.2199999999993</v>
      </c>
      <c r="J189" s="332">
        <f t="shared" si="32"/>
        <v>11127.32</v>
      </c>
      <c r="K189" s="319"/>
      <c r="L189" s="257"/>
      <c r="M189" s="257"/>
      <c r="N189" s="257"/>
      <c r="O189" s="268">
        <v>3.73</v>
      </c>
      <c r="P189" s="390"/>
      <c r="Q189" s="353">
        <f t="shared" si="24"/>
        <v>3.72</v>
      </c>
    </row>
    <row r="190" spans="1:17" s="269" customFormat="1" ht="13">
      <c r="A190" s="335" t="s">
        <v>599</v>
      </c>
      <c r="B190" s="422" t="s">
        <v>600</v>
      </c>
      <c r="C190" s="61"/>
      <c r="D190" s="268" t="s">
        <v>143</v>
      </c>
      <c r="E190" s="268">
        <v>15</v>
      </c>
      <c r="F190" s="259">
        <v>458</v>
      </c>
      <c r="G190" s="64">
        <f>E190*F190</f>
        <v>6870</v>
      </c>
      <c r="H190" s="259">
        <v>522</v>
      </c>
      <c r="I190" s="64">
        <f>E190*H190</f>
        <v>7830</v>
      </c>
      <c r="J190" s="332">
        <f t="shared" si="32"/>
        <v>14700</v>
      </c>
      <c r="K190" s="319"/>
      <c r="L190" s="257"/>
      <c r="M190" s="257"/>
      <c r="N190" s="257"/>
      <c r="O190" s="268">
        <v>7.5</v>
      </c>
      <c r="P190" s="390"/>
      <c r="Q190" s="353">
        <f t="shared" si="24"/>
        <v>7.5</v>
      </c>
    </row>
    <row r="191" spans="1:17" s="269" customFormat="1" ht="13">
      <c r="A191" s="335" t="s">
        <v>601</v>
      </c>
      <c r="B191" s="422" t="s">
        <v>602</v>
      </c>
      <c r="C191" s="61"/>
      <c r="D191" s="268" t="s">
        <v>143</v>
      </c>
      <c r="E191" s="268">
        <v>64</v>
      </c>
      <c r="F191" s="259">
        <v>458</v>
      </c>
      <c r="G191" s="64">
        <f>E191*F191</f>
        <v>29312</v>
      </c>
      <c r="H191" s="259">
        <v>391.2</v>
      </c>
      <c r="I191" s="64">
        <f>E191*H191</f>
        <v>25036.799999999999</v>
      </c>
      <c r="J191" s="332">
        <f t="shared" si="32"/>
        <v>54348.800000000003</v>
      </c>
      <c r="K191" s="319"/>
      <c r="L191" s="257"/>
      <c r="M191" s="257"/>
      <c r="N191" s="257"/>
      <c r="O191" s="268">
        <v>32</v>
      </c>
      <c r="P191" s="390"/>
      <c r="Q191" s="353">
        <f t="shared" si="24"/>
        <v>32</v>
      </c>
    </row>
    <row r="192" spans="1:17" s="269" customFormat="1" ht="13">
      <c r="A192" s="335" t="s">
        <v>603</v>
      </c>
      <c r="B192" s="422" t="s">
        <v>604</v>
      </c>
      <c r="C192" s="61"/>
      <c r="D192" s="268" t="s">
        <v>143</v>
      </c>
      <c r="E192" s="268">
        <v>64</v>
      </c>
      <c r="F192" s="259">
        <v>458</v>
      </c>
      <c r="G192" s="64">
        <f>E192*F192</f>
        <v>29312</v>
      </c>
      <c r="H192" s="259">
        <v>378</v>
      </c>
      <c r="I192" s="64">
        <f>E192*H192</f>
        <v>24192</v>
      </c>
      <c r="J192" s="332">
        <f t="shared" si="32"/>
        <v>53504</v>
      </c>
      <c r="K192" s="319"/>
      <c r="L192" s="257"/>
      <c r="M192" s="257"/>
      <c r="N192" s="257"/>
      <c r="O192" s="268">
        <v>32</v>
      </c>
      <c r="P192" s="390"/>
      <c r="Q192" s="353">
        <f t="shared" si="24"/>
        <v>32</v>
      </c>
    </row>
    <row r="193" spans="1:17" s="269" customFormat="1" ht="13">
      <c r="A193" s="335" t="s">
        <v>605</v>
      </c>
      <c r="B193" s="422" t="s">
        <v>606</v>
      </c>
      <c r="C193" s="61"/>
      <c r="D193" s="268" t="s">
        <v>143</v>
      </c>
      <c r="E193" s="268">
        <v>64</v>
      </c>
      <c r="F193" s="259">
        <v>458</v>
      </c>
      <c r="G193" s="64">
        <f>E193*F193</f>
        <v>29312</v>
      </c>
      <c r="H193" s="259">
        <v>435.6</v>
      </c>
      <c r="I193" s="64">
        <f>E193*H193</f>
        <v>27878.400000000001</v>
      </c>
      <c r="J193" s="332">
        <f t="shared" si="32"/>
        <v>57190.400000000001</v>
      </c>
      <c r="K193" s="319"/>
      <c r="L193" s="257"/>
      <c r="M193" s="257"/>
      <c r="N193" s="257"/>
      <c r="O193" s="268">
        <v>32</v>
      </c>
      <c r="P193" s="390"/>
      <c r="Q193" s="353">
        <f t="shared" si="24"/>
        <v>32</v>
      </c>
    </row>
    <row r="194" spans="1:17" s="269" customFormat="1" ht="13">
      <c r="A194" s="335" t="s">
        <v>607</v>
      </c>
      <c r="B194" s="422" t="s">
        <v>608</v>
      </c>
      <c r="C194" s="61"/>
      <c r="D194" s="268" t="s">
        <v>142</v>
      </c>
      <c r="E194" s="268">
        <v>7</v>
      </c>
      <c r="F194" s="259">
        <v>27836</v>
      </c>
      <c r="G194" s="64">
        <f t="shared" ref="G194:G203" si="33">E194*F194</f>
        <v>194852</v>
      </c>
      <c r="H194" s="259">
        <v>6870</v>
      </c>
      <c r="I194" s="64">
        <f t="shared" ref="I194:I203" si="34">E194*H194</f>
        <v>48090</v>
      </c>
      <c r="J194" s="332">
        <f t="shared" si="32"/>
        <v>242942</v>
      </c>
      <c r="K194" s="319"/>
      <c r="L194" s="257"/>
      <c r="M194" s="257"/>
      <c r="N194" s="257"/>
      <c r="O194" s="268">
        <v>7</v>
      </c>
      <c r="P194" s="390"/>
      <c r="Q194" s="353">
        <f t="shared" si="24"/>
        <v>0</v>
      </c>
    </row>
    <row r="195" spans="1:17" s="269" customFormat="1" ht="13">
      <c r="A195" s="335" t="s">
        <v>609</v>
      </c>
      <c r="B195" s="422" t="s">
        <v>610</v>
      </c>
      <c r="C195" s="61"/>
      <c r="D195" s="268" t="s">
        <v>90</v>
      </c>
      <c r="E195" s="268">
        <v>36</v>
      </c>
      <c r="F195" s="259">
        <v>890</v>
      </c>
      <c r="G195" s="64">
        <f t="shared" si="33"/>
        <v>32040</v>
      </c>
      <c r="H195" s="259">
        <v>0</v>
      </c>
      <c r="I195" s="64">
        <f t="shared" si="34"/>
        <v>0</v>
      </c>
      <c r="J195" s="332">
        <f t="shared" si="32"/>
        <v>32040</v>
      </c>
      <c r="K195" s="319"/>
      <c r="L195" s="257"/>
      <c r="M195" s="257"/>
      <c r="N195" s="257"/>
      <c r="O195" s="268">
        <v>36</v>
      </c>
      <c r="P195" s="390"/>
      <c r="Q195" s="353">
        <f t="shared" si="24"/>
        <v>0</v>
      </c>
    </row>
    <row r="196" spans="1:17" s="269" customFormat="1" ht="13">
      <c r="A196" s="335" t="s">
        <v>611</v>
      </c>
      <c r="B196" s="422" t="s">
        <v>612</v>
      </c>
      <c r="C196" s="61"/>
      <c r="D196" s="268" t="s">
        <v>143</v>
      </c>
      <c r="E196" s="268">
        <v>12</v>
      </c>
      <c r="F196" s="259">
        <v>690</v>
      </c>
      <c r="G196" s="64">
        <f t="shared" si="33"/>
        <v>8280</v>
      </c>
      <c r="H196" s="259">
        <v>348</v>
      </c>
      <c r="I196" s="64">
        <f t="shared" si="34"/>
        <v>4176</v>
      </c>
      <c r="J196" s="332">
        <f t="shared" si="32"/>
        <v>12456</v>
      </c>
      <c r="K196" s="319"/>
      <c r="L196" s="257"/>
      <c r="M196" s="257"/>
      <c r="N196" s="257"/>
      <c r="O196" s="268">
        <v>12</v>
      </c>
      <c r="P196" s="390"/>
      <c r="Q196" s="353">
        <f t="shared" si="24"/>
        <v>0</v>
      </c>
    </row>
    <row r="197" spans="1:17" s="269" customFormat="1" ht="13">
      <c r="A197" s="335" t="s">
        <v>613</v>
      </c>
      <c r="B197" s="422" t="s">
        <v>614</v>
      </c>
      <c r="C197" s="61"/>
      <c r="D197" s="268" t="s">
        <v>90</v>
      </c>
      <c r="E197" s="268">
        <v>36</v>
      </c>
      <c r="F197" s="259">
        <v>1290</v>
      </c>
      <c r="G197" s="64">
        <f t="shared" si="33"/>
        <v>46440</v>
      </c>
      <c r="H197" s="259">
        <v>1250</v>
      </c>
      <c r="I197" s="64">
        <f t="shared" si="34"/>
        <v>45000</v>
      </c>
      <c r="J197" s="332">
        <f t="shared" si="32"/>
        <v>91440</v>
      </c>
      <c r="K197" s="319"/>
      <c r="L197" s="257"/>
      <c r="M197" s="257"/>
      <c r="N197" s="257"/>
      <c r="O197" s="268">
        <v>36</v>
      </c>
      <c r="P197" s="390"/>
      <c r="Q197" s="353">
        <f t="shared" si="24"/>
        <v>0</v>
      </c>
    </row>
    <row r="198" spans="1:17" s="269" customFormat="1" ht="13">
      <c r="A198" s="335" t="s">
        <v>615</v>
      </c>
      <c r="B198" s="422" t="s">
        <v>616</v>
      </c>
      <c r="C198" s="61"/>
      <c r="D198" s="268" t="s">
        <v>142</v>
      </c>
      <c r="E198" s="268">
        <v>12</v>
      </c>
      <c r="F198" s="259">
        <v>5790</v>
      </c>
      <c r="G198" s="64">
        <f t="shared" si="33"/>
        <v>69480</v>
      </c>
      <c r="H198" s="259">
        <v>1320</v>
      </c>
      <c r="I198" s="64">
        <f t="shared" si="34"/>
        <v>15840</v>
      </c>
      <c r="J198" s="332">
        <f t="shared" si="32"/>
        <v>85320</v>
      </c>
      <c r="K198" s="319"/>
      <c r="L198" s="257"/>
      <c r="M198" s="257"/>
      <c r="N198" s="257"/>
      <c r="O198" s="268">
        <v>12</v>
      </c>
      <c r="P198" s="390"/>
      <c r="Q198" s="353">
        <f t="shared" si="24"/>
        <v>0</v>
      </c>
    </row>
    <row r="199" spans="1:17" s="269" customFormat="1" ht="13">
      <c r="A199" s="335" t="s">
        <v>617</v>
      </c>
      <c r="B199" s="270" t="s">
        <v>191</v>
      </c>
      <c r="C199" s="61"/>
      <c r="D199" s="268" t="s">
        <v>90</v>
      </c>
      <c r="E199" s="268">
        <v>125.1</v>
      </c>
      <c r="F199" s="259">
        <v>981.75</v>
      </c>
      <c r="G199" s="64">
        <f t="shared" si="33"/>
        <v>122816.92499999999</v>
      </c>
      <c r="H199" s="259">
        <v>1869.25</v>
      </c>
      <c r="I199" s="64">
        <f t="shared" si="34"/>
        <v>233843.17499999999</v>
      </c>
      <c r="J199" s="332">
        <f t="shared" si="32"/>
        <v>356660.1</v>
      </c>
      <c r="K199" s="319"/>
      <c r="L199" s="257"/>
      <c r="M199" s="257"/>
      <c r="N199" s="257"/>
      <c r="O199" s="268">
        <v>125.1</v>
      </c>
      <c r="P199" s="390"/>
      <c r="Q199" s="353">
        <f t="shared" si="24"/>
        <v>0</v>
      </c>
    </row>
    <row r="200" spans="1:17" s="269" customFormat="1" ht="13">
      <c r="A200" s="335" t="s">
        <v>618</v>
      </c>
      <c r="B200" s="422" t="s">
        <v>619</v>
      </c>
      <c r="C200" s="61"/>
      <c r="D200" s="268" t="s">
        <v>142</v>
      </c>
      <c r="E200" s="268">
        <v>4</v>
      </c>
      <c r="F200" s="259">
        <v>27836</v>
      </c>
      <c r="G200" s="64">
        <f t="shared" si="33"/>
        <v>111344</v>
      </c>
      <c r="H200" s="259">
        <v>5787.6</v>
      </c>
      <c r="I200" s="64">
        <f t="shared" si="34"/>
        <v>23150.400000000001</v>
      </c>
      <c r="J200" s="332">
        <f t="shared" si="32"/>
        <v>134494.39999999999</v>
      </c>
      <c r="K200" s="319"/>
      <c r="L200" s="257"/>
      <c r="M200" s="257"/>
      <c r="N200" s="257"/>
      <c r="O200" s="268">
        <v>4</v>
      </c>
      <c r="P200" s="390"/>
      <c r="Q200" s="353">
        <f t="shared" si="24"/>
        <v>0</v>
      </c>
    </row>
    <row r="201" spans="1:17" s="269" customFormat="1" ht="13">
      <c r="A201" s="335" t="s">
        <v>620</v>
      </c>
      <c r="B201" s="270" t="s">
        <v>621</v>
      </c>
      <c r="C201" s="61"/>
      <c r="D201" s="268" t="s">
        <v>140</v>
      </c>
      <c r="E201" s="268">
        <v>1.87</v>
      </c>
      <c r="F201" s="259">
        <v>5197.5</v>
      </c>
      <c r="G201" s="64">
        <f t="shared" si="33"/>
        <v>9719.3250000000007</v>
      </c>
      <c r="H201" s="259">
        <v>10659</v>
      </c>
      <c r="I201" s="64">
        <f t="shared" si="34"/>
        <v>19932.330000000002</v>
      </c>
      <c r="J201" s="332">
        <f t="shared" si="32"/>
        <v>29651.655000000002</v>
      </c>
      <c r="K201" s="319"/>
      <c r="L201" s="257"/>
      <c r="M201" s="257"/>
      <c r="N201" s="257"/>
      <c r="O201" s="268">
        <v>1.87</v>
      </c>
      <c r="P201" s="390"/>
      <c r="Q201" s="353">
        <f t="shared" si="24"/>
        <v>0</v>
      </c>
    </row>
    <row r="202" spans="1:17" s="269" customFormat="1" ht="13">
      <c r="A202" s="335" t="s">
        <v>622</v>
      </c>
      <c r="B202" s="270" t="s">
        <v>623</v>
      </c>
      <c r="C202" s="61"/>
      <c r="D202" s="268" t="s">
        <v>142</v>
      </c>
      <c r="E202" s="268">
        <v>24</v>
      </c>
      <c r="F202" s="259">
        <v>2832</v>
      </c>
      <c r="G202" s="64">
        <f t="shared" si="33"/>
        <v>67968</v>
      </c>
      <c r="H202" s="259">
        <v>1956</v>
      </c>
      <c r="I202" s="64">
        <f t="shared" si="34"/>
        <v>46944</v>
      </c>
      <c r="J202" s="332">
        <f t="shared" si="32"/>
        <v>114912</v>
      </c>
      <c r="K202" s="319"/>
      <c r="L202" s="257"/>
      <c r="M202" s="257"/>
      <c r="N202" s="257"/>
      <c r="O202" s="268">
        <v>24</v>
      </c>
      <c r="P202" s="390"/>
      <c r="Q202" s="353">
        <f t="shared" si="24"/>
        <v>0</v>
      </c>
    </row>
    <row r="203" spans="1:17" s="269" customFormat="1" ht="13">
      <c r="A203" s="335" t="s">
        <v>624</v>
      </c>
      <c r="B203" s="270" t="s">
        <v>625</v>
      </c>
      <c r="C203" s="61"/>
      <c r="D203" s="268" t="s">
        <v>143</v>
      </c>
      <c r="E203" s="268">
        <v>150</v>
      </c>
      <c r="F203" s="259">
        <v>866.26</v>
      </c>
      <c r="G203" s="64">
        <f t="shared" si="33"/>
        <v>129939</v>
      </c>
      <c r="H203" s="259">
        <v>435.6</v>
      </c>
      <c r="I203" s="64">
        <f t="shared" si="34"/>
        <v>65340</v>
      </c>
      <c r="J203" s="332">
        <f t="shared" si="32"/>
        <v>195279</v>
      </c>
      <c r="K203" s="319"/>
      <c r="L203" s="257"/>
      <c r="M203" s="257"/>
      <c r="N203" s="257"/>
      <c r="O203" s="268"/>
      <c r="P203" s="390"/>
      <c r="Q203" s="353">
        <f t="shared" si="24"/>
        <v>150</v>
      </c>
    </row>
    <row r="204" spans="1:17" s="255" customFormat="1" ht="14.5" customHeight="1">
      <c r="A204" s="330"/>
      <c r="B204" s="271"/>
      <c r="C204" s="187"/>
      <c r="D204" s="267"/>
      <c r="E204" s="267"/>
      <c r="F204" s="259"/>
      <c r="G204" s="64"/>
      <c r="H204" s="259"/>
      <c r="I204" s="64"/>
      <c r="J204" s="332"/>
      <c r="K204" s="316"/>
      <c r="L204" s="257"/>
      <c r="M204" s="257"/>
      <c r="N204" s="257"/>
      <c r="O204" s="257"/>
      <c r="P204" s="387"/>
      <c r="Q204" s="353">
        <f t="shared" si="24"/>
        <v>0</v>
      </c>
    </row>
    <row r="205" spans="1:17" s="255" customFormat="1" ht="13">
      <c r="A205" s="336">
        <v>2</v>
      </c>
      <c r="B205" s="424" t="s">
        <v>626</v>
      </c>
      <c r="C205" s="272"/>
      <c r="D205" s="273"/>
      <c r="E205" s="273"/>
      <c r="F205" s="273"/>
      <c r="G205" s="273"/>
      <c r="H205" s="273"/>
      <c r="I205" s="273"/>
      <c r="J205" s="337">
        <f>SUM(J207:J274)</f>
        <v>9094215.3000000007</v>
      </c>
      <c r="K205" s="320"/>
      <c r="L205" s="257"/>
      <c r="M205" s="257"/>
      <c r="N205" s="257"/>
      <c r="O205" s="257"/>
      <c r="P205" s="387"/>
      <c r="Q205" s="353">
        <f t="shared" si="24"/>
        <v>0</v>
      </c>
    </row>
    <row r="206" spans="1:17" s="255" customFormat="1" ht="13">
      <c r="A206" s="338"/>
      <c r="B206" s="264"/>
      <c r="C206" s="274"/>
      <c r="D206" s="275"/>
      <c r="E206" s="276"/>
      <c r="F206" s="259"/>
      <c r="G206" s="277"/>
      <c r="H206" s="259"/>
      <c r="I206" s="278"/>
      <c r="J206" s="339"/>
      <c r="K206" s="316"/>
      <c r="L206" s="257"/>
      <c r="M206" s="257"/>
      <c r="N206" s="257"/>
      <c r="O206" s="257"/>
      <c r="P206" s="387"/>
      <c r="Q206" s="353">
        <f t="shared" si="24"/>
        <v>0</v>
      </c>
    </row>
    <row r="207" spans="1:17" s="255" customFormat="1" ht="13">
      <c r="A207" s="330" t="s">
        <v>627</v>
      </c>
      <c r="B207" s="264" t="s">
        <v>628</v>
      </c>
      <c r="C207" s="274"/>
      <c r="D207" s="275" t="s">
        <v>117</v>
      </c>
      <c r="E207" s="276">
        <v>1</v>
      </c>
      <c r="F207" s="259">
        <v>38400</v>
      </c>
      <c r="G207" s="277">
        <f t="shared" ref="G207:G270" si="35">E207*F207</f>
        <v>38400</v>
      </c>
      <c r="H207" s="259">
        <v>0</v>
      </c>
      <c r="I207" s="278">
        <f t="shared" ref="I207:I266" si="36">H207*E207</f>
        <v>0</v>
      </c>
      <c r="J207" s="339">
        <f t="shared" ref="J207:J270" si="37">G207+I207</f>
        <v>38400</v>
      </c>
      <c r="K207" s="316"/>
      <c r="L207" s="257"/>
      <c r="M207" s="257"/>
      <c r="N207" s="257"/>
      <c r="O207" s="257"/>
      <c r="P207" s="387"/>
      <c r="Q207" s="353">
        <f t="shared" ref="Q207:Q270" si="38">E207-L207-M207-N207-O207-P207</f>
        <v>1</v>
      </c>
    </row>
    <row r="208" spans="1:17" s="255" customFormat="1" ht="13">
      <c r="A208" s="330" t="s">
        <v>629</v>
      </c>
      <c r="B208" s="264" t="s">
        <v>630</v>
      </c>
      <c r="C208" s="274" t="s">
        <v>631</v>
      </c>
      <c r="D208" s="275" t="s">
        <v>110</v>
      </c>
      <c r="E208" s="276">
        <v>1</v>
      </c>
      <c r="F208" s="259">
        <v>4200</v>
      </c>
      <c r="G208" s="277">
        <f t="shared" si="35"/>
        <v>4200</v>
      </c>
      <c r="H208" s="259">
        <v>32333.599999999999</v>
      </c>
      <c r="I208" s="278">
        <f t="shared" si="36"/>
        <v>32333.599999999999</v>
      </c>
      <c r="J208" s="339">
        <f t="shared" si="37"/>
        <v>36533.599999999999</v>
      </c>
      <c r="K208" s="316"/>
      <c r="L208" s="257"/>
      <c r="M208" s="257"/>
      <c r="N208" s="257"/>
      <c r="O208" s="257"/>
      <c r="P208" s="387"/>
      <c r="Q208" s="353">
        <f t="shared" si="38"/>
        <v>1</v>
      </c>
    </row>
    <row r="209" spans="1:17" s="255" customFormat="1" ht="13">
      <c r="A209" s="330" t="s">
        <v>296</v>
      </c>
      <c r="B209" s="264" t="s">
        <v>297</v>
      </c>
      <c r="C209" s="274" t="s">
        <v>298</v>
      </c>
      <c r="D209" s="275" t="s">
        <v>110</v>
      </c>
      <c r="E209" s="276">
        <v>4</v>
      </c>
      <c r="F209" s="259">
        <v>4200</v>
      </c>
      <c r="G209" s="277">
        <f t="shared" si="35"/>
        <v>16800</v>
      </c>
      <c r="H209" s="259">
        <v>28173.599999999999</v>
      </c>
      <c r="I209" s="278">
        <f t="shared" si="36"/>
        <v>112694.39999999999</v>
      </c>
      <c r="J209" s="339">
        <f t="shared" si="37"/>
        <v>129494.39999999999</v>
      </c>
      <c r="K209" s="316"/>
      <c r="L209" s="257"/>
      <c r="M209" s="257"/>
      <c r="N209" s="257">
        <v>3</v>
      </c>
      <c r="O209" s="257"/>
      <c r="P209" s="387"/>
      <c r="Q209" s="353">
        <f t="shared" si="38"/>
        <v>1</v>
      </c>
    </row>
    <row r="210" spans="1:17" s="255" customFormat="1" ht="13">
      <c r="A210" s="330" t="s">
        <v>632</v>
      </c>
      <c r="B210" s="423" t="s">
        <v>633</v>
      </c>
      <c r="C210" s="274" t="s">
        <v>634</v>
      </c>
      <c r="D210" s="275" t="s">
        <v>110</v>
      </c>
      <c r="E210" s="276">
        <v>4</v>
      </c>
      <c r="F210" s="259">
        <v>1800</v>
      </c>
      <c r="G210" s="277">
        <f t="shared" si="35"/>
        <v>7200</v>
      </c>
      <c r="H210" s="259">
        <v>1120</v>
      </c>
      <c r="I210" s="278">
        <f t="shared" si="36"/>
        <v>4480</v>
      </c>
      <c r="J210" s="339">
        <f t="shared" si="37"/>
        <v>11680</v>
      </c>
      <c r="K210" s="316"/>
      <c r="L210" s="257"/>
      <c r="M210" s="257"/>
      <c r="N210" s="257"/>
      <c r="O210" s="257"/>
      <c r="P210" s="387">
        <v>3</v>
      </c>
      <c r="Q210" s="353">
        <f t="shared" si="38"/>
        <v>1</v>
      </c>
    </row>
    <row r="211" spans="1:17" s="255" customFormat="1" ht="13">
      <c r="A211" s="330" t="s">
        <v>635</v>
      </c>
      <c r="B211" s="279" t="s">
        <v>636</v>
      </c>
      <c r="C211" s="274"/>
      <c r="D211" s="275" t="s">
        <v>110</v>
      </c>
      <c r="E211" s="276">
        <v>10</v>
      </c>
      <c r="F211" s="259">
        <v>400</v>
      </c>
      <c r="G211" s="277">
        <f t="shared" si="35"/>
        <v>4000</v>
      </c>
      <c r="H211" s="259">
        <v>5668</v>
      </c>
      <c r="I211" s="278">
        <f t="shared" si="36"/>
        <v>56680</v>
      </c>
      <c r="J211" s="339">
        <f t="shared" si="37"/>
        <v>60680</v>
      </c>
      <c r="K211" s="316"/>
      <c r="L211" s="257"/>
      <c r="M211" s="257"/>
      <c r="N211" s="257"/>
      <c r="O211" s="257"/>
      <c r="P211" s="387"/>
      <c r="Q211" s="353">
        <f t="shared" si="38"/>
        <v>10</v>
      </c>
    </row>
    <row r="212" spans="1:17" s="255" customFormat="1" ht="26">
      <c r="A212" s="340" t="s">
        <v>637</v>
      </c>
      <c r="B212" s="280" t="s">
        <v>638</v>
      </c>
      <c r="C212" s="281" t="s">
        <v>639</v>
      </c>
      <c r="D212" s="282" t="s">
        <v>110</v>
      </c>
      <c r="E212" s="283">
        <v>2</v>
      </c>
      <c r="F212" s="259">
        <v>3000</v>
      </c>
      <c r="G212" s="277">
        <f t="shared" si="35"/>
        <v>6000</v>
      </c>
      <c r="H212" s="259">
        <v>12612.36</v>
      </c>
      <c r="I212" s="278">
        <f t="shared" si="36"/>
        <v>25224.720000000001</v>
      </c>
      <c r="J212" s="339">
        <f t="shared" si="37"/>
        <v>31224.720000000001</v>
      </c>
      <c r="K212" s="316"/>
      <c r="L212" s="257"/>
      <c r="M212" s="257"/>
      <c r="N212" s="257"/>
      <c r="O212" s="257"/>
      <c r="P212" s="387"/>
      <c r="Q212" s="353">
        <f t="shared" si="38"/>
        <v>2</v>
      </c>
    </row>
    <row r="213" spans="1:17" s="255" customFormat="1" ht="13">
      <c r="A213" s="340" t="s">
        <v>640</v>
      </c>
      <c r="B213" s="425" t="s">
        <v>641</v>
      </c>
      <c r="C213" s="281" t="s">
        <v>642</v>
      </c>
      <c r="D213" s="282" t="s">
        <v>110</v>
      </c>
      <c r="E213" s="283">
        <v>4</v>
      </c>
      <c r="F213" s="259">
        <v>400</v>
      </c>
      <c r="G213" s="277">
        <f t="shared" si="35"/>
        <v>1600</v>
      </c>
      <c r="H213" s="259">
        <v>6304.92</v>
      </c>
      <c r="I213" s="278">
        <f t="shared" si="36"/>
        <v>25219.68</v>
      </c>
      <c r="J213" s="339">
        <f t="shared" si="37"/>
        <v>26819.68</v>
      </c>
      <c r="K213" s="316"/>
      <c r="L213" s="257"/>
      <c r="M213" s="257"/>
      <c r="N213" s="257"/>
      <c r="O213" s="257"/>
      <c r="P213" s="387">
        <v>2</v>
      </c>
      <c r="Q213" s="353">
        <f t="shared" si="38"/>
        <v>2</v>
      </c>
    </row>
    <row r="214" spans="1:17" s="285" customFormat="1" ht="26">
      <c r="A214" s="340" t="s">
        <v>643</v>
      </c>
      <c r="B214" s="425" t="s">
        <v>638</v>
      </c>
      <c r="C214" s="281" t="s">
        <v>644</v>
      </c>
      <c r="D214" s="282" t="s">
        <v>110</v>
      </c>
      <c r="E214" s="234">
        <v>2</v>
      </c>
      <c r="F214" s="259">
        <v>3000</v>
      </c>
      <c r="G214" s="277">
        <f t="shared" si="35"/>
        <v>6000</v>
      </c>
      <c r="H214" s="259">
        <v>7927.92</v>
      </c>
      <c r="I214" s="284">
        <f t="shared" si="36"/>
        <v>15855.84</v>
      </c>
      <c r="J214" s="341">
        <f>G214+I214</f>
        <v>21855.84</v>
      </c>
      <c r="K214" s="316"/>
      <c r="L214" s="293"/>
      <c r="M214" s="293"/>
      <c r="N214" s="293"/>
      <c r="O214" s="293"/>
      <c r="P214" s="391">
        <v>2</v>
      </c>
      <c r="Q214" s="353">
        <f t="shared" si="38"/>
        <v>0</v>
      </c>
    </row>
    <row r="215" spans="1:17" s="285" customFormat="1" ht="13">
      <c r="A215" s="330" t="s">
        <v>645</v>
      </c>
      <c r="B215" s="198" t="s">
        <v>646</v>
      </c>
      <c r="C215" s="286" t="s">
        <v>647</v>
      </c>
      <c r="D215" s="275" t="s">
        <v>110</v>
      </c>
      <c r="E215" s="68">
        <v>4</v>
      </c>
      <c r="F215" s="259">
        <v>400</v>
      </c>
      <c r="G215" s="277">
        <f t="shared" si="35"/>
        <v>1600</v>
      </c>
      <c r="H215" s="259">
        <v>2407.0100000000002</v>
      </c>
      <c r="I215" s="287">
        <f t="shared" si="36"/>
        <v>9628.0400000000009</v>
      </c>
      <c r="J215" s="341">
        <f>G215+I215</f>
        <v>11228.04</v>
      </c>
      <c r="K215" s="316"/>
      <c r="L215" s="293"/>
      <c r="M215" s="293"/>
      <c r="N215" s="293"/>
      <c r="O215" s="293"/>
      <c r="P215" s="391"/>
      <c r="Q215" s="353">
        <f t="shared" si="38"/>
        <v>4</v>
      </c>
    </row>
    <row r="216" spans="1:17" s="255" customFormat="1" ht="13">
      <c r="A216" s="330" t="s">
        <v>648</v>
      </c>
      <c r="B216" s="279" t="s">
        <v>315</v>
      </c>
      <c r="C216" s="274" t="s">
        <v>316</v>
      </c>
      <c r="D216" s="275" t="s">
        <v>110</v>
      </c>
      <c r="E216" s="276">
        <v>1</v>
      </c>
      <c r="F216" s="259">
        <v>2600</v>
      </c>
      <c r="G216" s="277">
        <f t="shared" si="35"/>
        <v>2600</v>
      </c>
      <c r="H216" s="259">
        <v>11375.52</v>
      </c>
      <c r="I216" s="278">
        <f t="shared" si="36"/>
        <v>11375.52</v>
      </c>
      <c r="J216" s="339">
        <f t="shared" si="37"/>
        <v>13975.52</v>
      </c>
      <c r="K216" s="316"/>
      <c r="L216" s="257"/>
      <c r="M216" s="257"/>
      <c r="N216" s="257"/>
      <c r="O216" s="257"/>
      <c r="P216" s="387"/>
      <c r="Q216" s="353">
        <f t="shared" si="38"/>
        <v>1</v>
      </c>
    </row>
    <row r="217" spans="1:17" s="285" customFormat="1" ht="26">
      <c r="A217" s="330" t="s">
        <v>649</v>
      </c>
      <c r="B217" s="264" t="s">
        <v>650</v>
      </c>
      <c r="C217" s="199" t="s">
        <v>651</v>
      </c>
      <c r="D217" s="275" t="s">
        <v>110</v>
      </c>
      <c r="E217" s="68">
        <v>2</v>
      </c>
      <c r="F217" s="259">
        <v>3000</v>
      </c>
      <c r="G217" s="284">
        <f t="shared" si="35"/>
        <v>6000</v>
      </c>
      <c r="H217" s="259">
        <v>9024.14</v>
      </c>
      <c r="I217" s="287">
        <f t="shared" si="36"/>
        <v>18048.28</v>
      </c>
      <c r="J217" s="341">
        <f t="shared" si="37"/>
        <v>24048.28</v>
      </c>
      <c r="K217" s="316"/>
      <c r="L217" s="293"/>
      <c r="M217" s="293"/>
      <c r="N217" s="293"/>
      <c r="O217" s="293"/>
      <c r="P217" s="391"/>
      <c r="Q217" s="353">
        <f t="shared" si="38"/>
        <v>2</v>
      </c>
    </row>
    <row r="218" spans="1:17" s="255" customFormat="1" ht="13">
      <c r="A218" s="330" t="s">
        <v>652</v>
      </c>
      <c r="B218" s="426" t="s">
        <v>653</v>
      </c>
      <c r="C218" s="274" t="s">
        <v>654</v>
      </c>
      <c r="D218" s="275" t="s">
        <v>110</v>
      </c>
      <c r="E218" s="276">
        <v>11</v>
      </c>
      <c r="F218" s="259">
        <v>2600</v>
      </c>
      <c r="G218" s="277">
        <f t="shared" si="35"/>
        <v>28600</v>
      </c>
      <c r="H218" s="259">
        <v>5006.04</v>
      </c>
      <c r="I218" s="278">
        <f t="shared" si="36"/>
        <v>55066.44</v>
      </c>
      <c r="J218" s="339">
        <f t="shared" si="37"/>
        <v>83666.44</v>
      </c>
      <c r="K218" s="316"/>
      <c r="L218" s="257"/>
      <c r="M218" s="257"/>
      <c r="N218" s="257"/>
      <c r="O218" s="257"/>
      <c r="P218" s="387">
        <v>11</v>
      </c>
      <c r="Q218" s="353">
        <f t="shared" si="38"/>
        <v>0</v>
      </c>
    </row>
    <row r="219" spans="1:17" s="255" customFormat="1" ht="13">
      <c r="A219" s="330" t="s">
        <v>655</v>
      </c>
      <c r="B219" s="426" t="s">
        <v>656</v>
      </c>
      <c r="C219" s="274" t="s">
        <v>657</v>
      </c>
      <c r="D219" s="275" t="s">
        <v>110</v>
      </c>
      <c r="E219" s="276">
        <v>4</v>
      </c>
      <c r="F219" s="259">
        <v>2600</v>
      </c>
      <c r="G219" s="277">
        <f t="shared" si="35"/>
        <v>10400</v>
      </c>
      <c r="H219" s="259">
        <v>4564.5600000000004</v>
      </c>
      <c r="I219" s="278">
        <f t="shared" si="36"/>
        <v>18258.240000000002</v>
      </c>
      <c r="J219" s="339">
        <f t="shared" si="37"/>
        <v>28658.240000000002</v>
      </c>
      <c r="K219" s="316"/>
      <c r="L219" s="257"/>
      <c r="M219" s="257"/>
      <c r="N219" s="257"/>
      <c r="O219" s="257"/>
      <c r="P219" s="387">
        <v>4</v>
      </c>
      <c r="Q219" s="353">
        <f t="shared" si="38"/>
        <v>0</v>
      </c>
    </row>
    <row r="220" spans="1:17" s="255" customFormat="1" ht="13">
      <c r="A220" s="330" t="s">
        <v>299</v>
      </c>
      <c r="B220" s="279" t="s">
        <v>300</v>
      </c>
      <c r="C220" s="274" t="s">
        <v>301</v>
      </c>
      <c r="D220" s="275" t="s">
        <v>110</v>
      </c>
      <c r="E220" s="276">
        <v>137</v>
      </c>
      <c r="F220" s="259">
        <v>1200</v>
      </c>
      <c r="G220" s="277">
        <f t="shared" si="35"/>
        <v>164400</v>
      </c>
      <c r="H220" s="259">
        <v>1901.8</v>
      </c>
      <c r="I220" s="278">
        <f t="shared" si="36"/>
        <v>260546.6</v>
      </c>
      <c r="J220" s="339">
        <f t="shared" si="37"/>
        <v>424946.6</v>
      </c>
      <c r="K220" s="316"/>
      <c r="L220" s="257"/>
      <c r="M220" s="257"/>
      <c r="N220" s="257">
        <v>50</v>
      </c>
      <c r="O220" s="257"/>
      <c r="P220" s="387"/>
      <c r="Q220" s="353">
        <f t="shared" si="38"/>
        <v>87</v>
      </c>
    </row>
    <row r="221" spans="1:17" s="255" customFormat="1" ht="13">
      <c r="A221" s="330" t="s">
        <v>302</v>
      </c>
      <c r="B221" s="423" t="s">
        <v>303</v>
      </c>
      <c r="C221" s="274" t="s">
        <v>304</v>
      </c>
      <c r="D221" s="275" t="s">
        <v>110</v>
      </c>
      <c r="E221" s="276">
        <v>24</v>
      </c>
      <c r="F221" s="259">
        <v>3400</v>
      </c>
      <c r="G221" s="277">
        <f t="shared" si="35"/>
        <v>81600</v>
      </c>
      <c r="H221" s="259">
        <v>28860</v>
      </c>
      <c r="I221" s="278">
        <f t="shared" si="36"/>
        <v>692640</v>
      </c>
      <c r="J221" s="339">
        <f t="shared" si="37"/>
        <v>774240</v>
      </c>
      <c r="K221" s="316"/>
      <c r="L221" s="257"/>
      <c r="M221" s="257"/>
      <c r="N221" s="257">
        <v>10</v>
      </c>
      <c r="O221" s="257"/>
      <c r="P221" s="387">
        <v>12</v>
      </c>
      <c r="Q221" s="353">
        <f t="shared" si="38"/>
        <v>2</v>
      </c>
    </row>
    <row r="222" spans="1:17" s="255" customFormat="1" ht="13">
      <c r="A222" s="330" t="s">
        <v>658</v>
      </c>
      <c r="B222" s="264" t="s">
        <v>659</v>
      </c>
      <c r="C222" s="274" t="s">
        <v>660</v>
      </c>
      <c r="D222" s="275" t="s">
        <v>110</v>
      </c>
      <c r="E222" s="276">
        <v>24</v>
      </c>
      <c r="F222" s="259">
        <v>1200</v>
      </c>
      <c r="G222" s="277">
        <f t="shared" si="35"/>
        <v>28800</v>
      </c>
      <c r="H222" s="259">
        <v>1200</v>
      </c>
      <c r="I222" s="278">
        <f t="shared" si="36"/>
        <v>28800</v>
      </c>
      <c r="J222" s="339">
        <f t="shared" si="37"/>
        <v>57600</v>
      </c>
      <c r="K222" s="316"/>
      <c r="L222" s="257"/>
      <c r="M222" s="257"/>
      <c r="N222" s="257"/>
      <c r="O222" s="257"/>
      <c r="P222" s="387"/>
      <c r="Q222" s="353">
        <f t="shared" si="38"/>
        <v>24</v>
      </c>
    </row>
    <row r="223" spans="1:17" s="255" customFormat="1" ht="13">
      <c r="A223" s="330" t="s">
        <v>305</v>
      </c>
      <c r="B223" s="279" t="s">
        <v>306</v>
      </c>
      <c r="C223" s="274" t="s">
        <v>307</v>
      </c>
      <c r="D223" s="275" t="s">
        <v>110</v>
      </c>
      <c r="E223" s="276">
        <v>15</v>
      </c>
      <c r="F223" s="259">
        <v>1200</v>
      </c>
      <c r="G223" s="277">
        <f t="shared" si="35"/>
        <v>18000</v>
      </c>
      <c r="H223" s="259">
        <v>1121.8</v>
      </c>
      <c r="I223" s="278">
        <f t="shared" si="36"/>
        <v>16827</v>
      </c>
      <c r="J223" s="339">
        <f t="shared" si="37"/>
        <v>34827</v>
      </c>
      <c r="K223" s="316"/>
      <c r="L223" s="257"/>
      <c r="M223" s="257"/>
      <c r="N223" s="257">
        <v>5</v>
      </c>
      <c r="O223" s="257"/>
      <c r="P223" s="387"/>
      <c r="Q223" s="353">
        <f t="shared" si="38"/>
        <v>10</v>
      </c>
    </row>
    <row r="224" spans="1:17" s="255" customFormat="1" ht="13">
      <c r="A224" s="330" t="s">
        <v>661</v>
      </c>
      <c r="B224" s="426" t="s">
        <v>662</v>
      </c>
      <c r="C224" s="274" t="s">
        <v>663</v>
      </c>
      <c r="D224" s="275" t="s">
        <v>110</v>
      </c>
      <c r="E224" s="276">
        <v>4</v>
      </c>
      <c r="F224" s="259">
        <v>1000</v>
      </c>
      <c r="G224" s="277">
        <f t="shared" si="35"/>
        <v>4000</v>
      </c>
      <c r="H224" s="259">
        <v>641.16</v>
      </c>
      <c r="I224" s="278">
        <f t="shared" si="36"/>
        <v>2564.64</v>
      </c>
      <c r="J224" s="339">
        <f t="shared" si="37"/>
        <v>6564.6399999999994</v>
      </c>
      <c r="K224" s="316"/>
      <c r="L224" s="257"/>
      <c r="M224" s="257"/>
      <c r="N224" s="257"/>
      <c r="O224" s="257"/>
      <c r="P224" s="387">
        <v>4</v>
      </c>
      <c r="Q224" s="353">
        <f t="shared" si="38"/>
        <v>0</v>
      </c>
    </row>
    <row r="225" spans="1:17" s="255" customFormat="1" ht="13">
      <c r="A225" s="330" t="s">
        <v>664</v>
      </c>
      <c r="B225" s="279" t="s">
        <v>665</v>
      </c>
      <c r="C225" s="274" t="s">
        <v>666</v>
      </c>
      <c r="D225" s="275" t="s">
        <v>110</v>
      </c>
      <c r="E225" s="276">
        <v>1</v>
      </c>
      <c r="F225" s="259">
        <v>2600</v>
      </c>
      <c r="G225" s="277">
        <f t="shared" si="35"/>
        <v>2600</v>
      </c>
      <c r="H225" s="259">
        <v>3524.04</v>
      </c>
      <c r="I225" s="278">
        <f t="shared" si="36"/>
        <v>3524.04</v>
      </c>
      <c r="J225" s="339">
        <f t="shared" si="37"/>
        <v>6124.04</v>
      </c>
      <c r="K225" s="316"/>
      <c r="L225" s="257"/>
      <c r="M225" s="257"/>
      <c r="N225" s="257"/>
      <c r="O225" s="257"/>
      <c r="P225" s="387"/>
      <c r="Q225" s="353">
        <f t="shared" si="38"/>
        <v>1</v>
      </c>
    </row>
    <row r="226" spans="1:17" s="255" customFormat="1" ht="13">
      <c r="A226" s="330" t="s">
        <v>667</v>
      </c>
      <c r="B226" s="426" t="s">
        <v>668</v>
      </c>
      <c r="C226" s="274" t="s">
        <v>669</v>
      </c>
      <c r="D226" s="275" t="s">
        <v>110</v>
      </c>
      <c r="E226" s="276">
        <v>4</v>
      </c>
      <c r="F226" s="259">
        <v>3200</v>
      </c>
      <c r="G226" s="277">
        <f t="shared" si="35"/>
        <v>12800</v>
      </c>
      <c r="H226" s="259">
        <v>11575.2</v>
      </c>
      <c r="I226" s="278">
        <f t="shared" si="36"/>
        <v>46300.800000000003</v>
      </c>
      <c r="J226" s="339">
        <f t="shared" si="37"/>
        <v>59100.800000000003</v>
      </c>
      <c r="K226" s="316"/>
      <c r="L226" s="257"/>
      <c r="M226" s="257"/>
      <c r="N226" s="257"/>
      <c r="O226" s="257"/>
      <c r="P226" s="387">
        <v>4</v>
      </c>
      <c r="Q226" s="353">
        <f t="shared" si="38"/>
        <v>0</v>
      </c>
    </row>
    <row r="227" spans="1:17" s="255" customFormat="1" ht="13">
      <c r="A227" s="330" t="s">
        <v>670</v>
      </c>
      <c r="B227" s="279" t="s">
        <v>671</v>
      </c>
      <c r="C227" s="274" t="s">
        <v>672</v>
      </c>
      <c r="D227" s="275" t="s">
        <v>110</v>
      </c>
      <c r="E227" s="276">
        <v>1</v>
      </c>
      <c r="F227" s="259">
        <v>2600</v>
      </c>
      <c r="G227" s="277">
        <f t="shared" si="35"/>
        <v>2600</v>
      </c>
      <c r="H227" s="259">
        <v>9000</v>
      </c>
      <c r="I227" s="278">
        <f t="shared" si="36"/>
        <v>9000</v>
      </c>
      <c r="J227" s="339">
        <f t="shared" si="37"/>
        <v>11600</v>
      </c>
      <c r="K227" s="316"/>
      <c r="L227" s="257"/>
      <c r="M227" s="257"/>
      <c r="N227" s="257"/>
      <c r="O227" s="257"/>
      <c r="P227" s="387"/>
      <c r="Q227" s="353">
        <f t="shared" si="38"/>
        <v>1</v>
      </c>
    </row>
    <row r="228" spans="1:17" s="255" customFormat="1" ht="13">
      <c r="A228" s="330" t="s">
        <v>673</v>
      </c>
      <c r="B228" s="279" t="s">
        <v>674</v>
      </c>
      <c r="C228" s="274" t="s">
        <v>675</v>
      </c>
      <c r="D228" s="275" t="s">
        <v>110</v>
      </c>
      <c r="E228" s="276">
        <v>1</v>
      </c>
      <c r="F228" s="259">
        <v>3000</v>
      </c>
      <c r="G228" s="277">
        <f t="shared" si="35"/>
        <v>3000</v>
      </c>
      <c r="H228" s="259">
        <v>2558</v>
      </c>
      <c r="I228" s="278">
        <f t="shared" si="36"/>
        <v>2558</v>
      </c>
      <c r="J228" s="339">
        <f t="shared" si="37"/>
        <v>5558</v>
      </c>
      <c r="K228" s="316"/>
      <c r="L228" s="257"/>
      <c r="M228" s="257"/>
      <c r="N228" s="257"/>
      <c r="O228" s="257"/>
      <c r="P228" s="387"/>
      <c r="Q228" s="353">
        <f t="shared" si="38"/>
        <v>1</v>
      </c>
    </row>
    <row r="229" spans="1:17" s="255" customFormat="1" ht="13">
      <c r="A229" s="330" t="s">
        <v>676</v>
      </c>
      <c r="B229" s="279" t="s">
        <v>677</v>
      </c>
      <c r="C229" s="274" t="s">
        <v>678</v>
      </c>
      <c r="D229" s="275" t="s">
        <v>110</v>
      </c>
      <c r="E229" s="276">
        <v>1</v>
      </c>
      <c r="F229" s="259">
        <v>2000</v>
      </c>
      <c r="G229" s="277">
        <f t="shared" si="35"/>
        <v>2000</v>
      </c>
      <c r="H229" s="259">
        <v>1462</v>
      </c>
      <c r="I229" s="278">
        <f t="shared" si="36"/>
        <v>1462</v>
      </c>
      <c r="J229" s="339">
        <f t="shared" si="37"/>
        <v>3462</v>
      </c>
      <c r="K229" s="316"/>
      <c r="L229" s="257"/>
      <c r="M229" s="257"/>
      <c r="N229" s="257"/>
      <c r="O229" s="257"/>
      <c r="P229" s="387"/>
      <c r="Q229" s="353">
        <f t="shared" si="38"/>
        <v>1</v>
      </c>
    </row>
    <row r="230" spans="1:17" s="255" customFormat="1" ht="26">
      <c r="A230" s="330" t="s">
        <v>679</v>
      </c>
      <c r="B230" s="264" t="s">
        <v>680</v>
      </c>
      <c r="C230" s="274" t="s">
        <v>681</v>
      </c>
      <c r="D230" s="275" t="s">
        <v>110</v>
      </c>
      <c r="E230" s="276">
        <v>4</v>
      </c>
      <c r="F230" s="259">
        <v>300</v>
      </c>
      <c r="G230" s="277">
        <f t="shared" si="35"/>
        <v>1200</v>
      </c>
      <c r="H230" s="259">
        <v>2825.04</v>
      </c>
      <c r="I230" s="278">
        <f t="shared" si="36"/>
        <v>11300.16</v>
      </c>
      <c r="J230" s="339">
        <f t="shared" si="37"/>
        <v>12500.16</v>
      </c>
      <c r="K230" s="316"/>
      <c r="L230" s="257"/>
      <c r="M230" s="257"/>
      <c r="N230" s="257"/>
      <c r="O230" s="257"/>
      <c r="P230" s="387"/>
      <c r="Q230" s="353">
        <f t="shared" si="38"/>
        <v>4</v>
      </c>
    </row>
    <row r="231" spans="1:17" s="255" customFormat="1" ht="26">
      <c r="A231" s="330" t="s">
        <v>682</v>
      </c>
      <c r="B231" s="423" t="s">
        <v>683</v>
      </c>
      <c r="C231" s="274" t="s">
        <v>684</v>
      </c>
      <c r="D231" s="275" t="s">
        <v>110</v>
      </c>
      <c r="E231" s="276">
        <v>4</v>
      </c>
      <c r="F231" s="259">
        <v>300</v>
      </c>
      <c r="G231" s="277">
        <f t="shared" si="35"/>
        <v>1200</v>
      </c>
      <c r="H231" s="259">
        <v>790</v>
      </c>
      <c r="I231" s="278">
        <f t="shared" si="36"/>
        <v>3160</v>
      </c>
      <c r="J231" s="339">
        <f t="shared" si="37"/>
        <v>4360</v>
      </c>
      <c r="K231" s="316"/>
      <c r="L231" s="257"/>
      <c r="M231" s="257"/>
      <c r="N231" s="257"/>
      <c r="O231" s="257"/>
      <c r="P231" s="387">
        <v>4</v>
      </c>
      <c r="Q231" s="353">
        <f t="shared" si="38"/>
        <v>0</v>
      </c>
    </row>
    <row r="232" spans="1:17" s="255" customFormat="1" ht="13">
      <c r="A232" s="330" t="s">
        <v>685</v>
      </c>
      <c r="B232" s="426" t="s">
        <v>686</v>
      </c>
      <c r="C232" s="274" t="s">
        <v>687</v>
      </c>
      <c r="D232" s="275" t="s">
        <v>110</v>
      </c>
      <c r="E232" s="276">
        <v>10</v>
      </c>
      <c r="F232" s="259">
        <v>1200</v>
      </c>
      <c r="G232" s="277">
        <f t="shared" si="35"/>
        <v>12000</v>
      </c>
      <c r="H232" s="259">
        <v>368</v>
      </c>
      <c r="I232" s="278">
        <f t="shared" si="36"/>
        <v>3680</v>
      </c>
      <c r="J232" s="339">
        <f t="shared" si="37"/>
        <v>15680</v>
      </c>
      <c r="K232" s="316"/>
      <c r="L232" s="257"/>
      <c r="M232" s="257"/>
      <c r="N232" s="257"/>
      <c r="O232" s="257"/>
      <c r="P232" s="387">
        <v>1</v>
      </c>
      <c r="Q232" s="353">
        <f t="shared" si="38"/>
        <v>9</v>
      </c>
    </row>
    <row r="233" spans="1:17" s="255" customFormat="1" ht="26">
      <c r="A233" s="330" t="s">
        <v>688</v>
      </c>
      <c r="B233" s="426" t="s">
        <v>686</v>
      </c>
      <c r="C233" s="274" t="s">
        <v>689</v>
      </c>
      <c r="D233" s="275" t="s">
        <v>110</v>
      </c>
      <c r="E233" s="276">
        <v>9</v>
      </c>
      <c r="F233" s="259">
        <v>1200</v>
      </c>
      <c r="G233" s="277">
        <f t="shared" si="35"/>
        <v>10800</v>
      </c>
      <c r="H233" s="259">
        <v>368</v>
      </c>
      <c r="I233" s="278">
        <f t="shared" si="36"/>
        <v>3312</v>
      </c>
      <c r="J233" s="339">
        <f t="shared" si="37"/>
        <v>14112</v>
      </c>
      <c r="K233" s="316"/>
      <c r="L233" s="257"/>
      <c r="M233" s="257"/>
      <c r="N233" s="257"/>
      <c r="O233" s="257"/>
      <c r="P233" s="387">
        <v>5</v>
      </c>
      <c r="Q233" s="353">
        <f t="shared" si="38"/>
        <v>4</v>
      </c>
    </row>
    <row r="234" spans="1:17" s="255" customFormat="1" ht="26">
      <c r="A234" s="330" t="s">
        <v>690</v>
      </c>
      <c r="B234" s="426" t="s">
        <v>686</v>
      </c>
      <c r="C234" s="274" t="s">
        <v>691</v>
      </c>
      <c r="D234" s="275" t="s">
        <v>110</v>
      </c>
      <c r="E234" s="276">
        <v>9</v>
      </c>
      <c r="F234" s="259">
        <v>1200</v>
      </c>
      <c r="G234" s="277">
        <f t="shared" si="35"/>
        <v>10800</v>
      </c>
      <c r="H234" s="259">
        <v>368</v>
      </c>
      <c r="I234" s="278">
        <f t="shared" si="36"/>
        <v>3312</v>
      </c>
      <c r="J234" s="339">
        <f t="shared" si="37"/>
        <v>14112</v>
      </c>
      <c r="K234" s="316"/>
      <c r="L234" s="257"/>
      <c r="M234" s="257"/>
      <c r="N234" s="257"/>
      <c r="O234" s="257"/>
      <c r="P234" s="387">
        <v>5</v>
      </c>
      <c r="Q234" s="353">
        <f t="shared" si="38"/>
        <v>4</v>
      </c>
    </row>
    <row r="235" spans="1:17" s="255" customFormat="1" ht="13">
      <c r="A235" s="330" t="s">
        <v>692</v>
      </c>
      <c r="B235" s="426" t="s">
        <v>693</v>
      </c>
      <c r="C235" s="274" t="s">
        <v>694</v>
      </c>
      <c r="D235" s="275" t="s">
        <v>110</v>
      </c>
      <c r="E235" s="276">
        <v>39</v>
      </c>
      <c r="F235" s="259">
        <v>1200</v>
      </c>
      <c r="G235" s="277">
        <f t="shared" si="35"/>
        <v>46800</v>
      </c>
      <c r="H235" s="259">
        <v>656</v>
      </c>
      <c r="I235" s="278">
        <f t="shared" si="36"/>
        <v>25584</v>
      </c>
      <c r="J235" s="339">
        <f t="shared" si="37"/>
        <v>72384</v>
      </c>
      <c r="K235" s="316"/>
      <c r="L235" s="257"/>
      <c r="M235" s="257"/>
      <c r="N235" s="257"/>
      <c r="O235" s="257"/>
      <c r="P235" s="387">
        <v>30</v>
      </c>
      <c r="Q235" s="353">
        <f t="shared" si="38"/>
        <v>9</v>
      </c>
    </row>
    <row r="236" spans="1:17" s="255" customFormat="1" ht="13">
      <c r="A236" s="330" t="s">
        <v>695</v>
      </c>
      <c r="B236" s="426" t="s">
        <v>696</v>
      </c>
      <c r="C236" s="274" t="s">
        <v>697</v>
      </c>
      <c r="D236" s="275" t="s">
        <v>110</v>
      </c>
      <c r="E236" s="276">
        <v>30</v>
      </c>
      <c r="F236" s="259">
        <v>1200</v>
      </c>
      <c r="G236" s="277">
        <f t="shared" si="35"/>
        <v>36000</v>
      </c>
      <c r="H236" s="259">
        <v>545.04</v>
      </c>
      <c r="I236" s="278">
        <f t="shared" si="36"/>
        <v>16351.199999999999</v>
      </c>
      <c r="J236" s="339">
        <f t="shared" si="37"/>
        <v>52351.199999999997</v>
      </c>
      <c r="K236" s="316"/>
      <c r="L236" s="257"/>
      <c r="M236" s="257"/>
      <c r="N236" s="257"/>
      <c r="O236" s="257"/>
      <c r="P236" s="387">
        <v>30</v>
      </c>
      <c r="Q236" s="353">
        <f t="shared" si="38"/>
        <v>0</v>
      </c>
    </row>
    <row r="237" spans="1:17" s="255" customFormat="1" ht="13">
      <c r="A237" s="330" t="s">
        <v>698</v>
      </c>
      <c r="B237" s="423" t="s">
        <v>699</v>
      </c>
      <c r="C237" s="274" t="s">
        <v>700</v>
      </c>
      <c r="D237" s="275" t="s">
        <v>110</v>
      </c>
      <c r="E237" s="276">
        <v>54</v>
      </c>
      <c r="F237" s="259">
        <v>1200</v>
      </c>
      <c r="G237" s="277">
        <f t="shared" si="35"/>
        <v>64800</v>
      </c>
      <c r="H237" s="259">
        <v>270</v>
      </c>
      <c r="I237" s="278">
        <f t="shared" si="36"/>
        <v>14580</v>
      </c>
      <c r="J237" s="339">
        <f t="shared" si="37"/>
        <v>79380</v>
      </c>
      <c r="K237" s="316"/>
      <c r="L237" s="257"/>
      <c r="M237" s="257"/>
      <c r="N237" s="257"/>
      <c r="O237" s="257"/>
      <c r="P237" s="387">
        <v>30</v>
      </c>
      <c r="Q237" s="353">
        <f t="shared" si="38"/>
        <v>24</v>
      </c>
    </row>
    <row r="238" spans="1:17" s="255" customFormat="1" ht="13">
      <c r="A238" s="330" t="s">
        <v>701</v>
      </c>
      <c r="B238" s="426" t="s">
        <v>702</v>
      </c>
      <c r="C238" s="274" t="s">
        <v>703</v>
      </c>
      <c r="D238" s="275" t="s">
        <v>110</v>
      </c>
      <c r="E238" s="276">
        <v>87</v>
      </c>
      <c r="F238" s="259">
        <v>100</v>
      </c>
      <c r="G238" s="277">
        <f t="shared" si="35"/>
        <v>8700</v>
      </c>
      <c r="H238" s="259">
        <v>71.760000000000005</v>
      </c>
      <c r="I238" s="278">
        <f t="shared" si="36"/>
        <v>6243.1200000000008</v>
      </c>
      <c r="J238" s="339">
        <f t="shared" si="37"/>
        <v>14943.12</v>
      </c>
      <c r="K238" s="316"/>
      <c r="L238" s="257"/>
      <c r="M238" s="257"/>
      <c r="N238" s="257"/>
      <c r="O238" s="257"/>
      <c r="P238" s="387">
        <v>80</v>
      </c>
      <c r="Q238" s="353">
        <f t="shared" si="38"/>
        <v>7</v>
      </c>
    </row>
    <row r="239" spans="1:17" s="285" customFormat="1" ht="13">
      <c r="A239" s="330" t="s">
        <v>308</v>
      </c>
      <c r="B239" s="425" t="s">
        <v>309</v>
      </c>
      <c r="C239" s="199" t="s">
        <v>310</v>
      </c>
      <c r="D239" s="275" t="s">
        <v>110</v>
      </c>
      <c r="E239" s="68">
        <v>96</v>
      </c>
      <c r="F239" s="259">
        <v>3200</v>
      </c>
      <c r="G239" s="277">
        <f t="shared" si="35"/>
        <v>307200</v>
      </c>
      <c r="H239" s="259">
        <v>3692.4</v>
      </c>
      <c r="I239" s="287">
        <f t="shared" si="36"/>
        <v>354470.40000000002</v>
      </c>
      <c r="J239" s="341">
        <f t="shared" si="37"/>
        <v>661670.40000000002</v>
      </c>
      <c r="K239" s="316"/>
      <c r="L239" s="293"/>
      <c r="M239" s="293"/>
      <c r="N239" s="293">
        <v>40</v>
      </c>
      <c r="O239" s="293"/>
      <c r="P239" s="391"/>
      <c r="Q239" s="353">
        <f t="shared" si="38"/>
        <v>56</v>
      </c>
    </row>
    <row r="240" spans="1:17" s="285" customFormat="1" ht="13">
      <c r="A240" s="330" t="s">
        <v>704</v>
      </c>
      <c r="B240" s="425" t="s">
        <v>327</v>
      </c>
      <c r="C240" s="199" t="s">
        <v>328</v>
      </c>
      <c r="D240" s="275" t="s">
        <v>110</v>
      </c>
      <c r="E240" s="201">
        <v>24</v>
      </c>
      <c r="F240" s="259">
        <v>2600</v>
      </c>
      <c r="G240" s="277">
        <f t="shared" si="35"/>
        <v>62400</v>
      </c>
      <c r="H240" s="259">
        <v>1365</v>
      </c>
      <c r="I240" s="284">
        <f t="shared" si="36"/>
        <v>32760</v>
      </c>
      <c r="J240" s="341">
        <f t="shared" si="37"/>
        <v>95160</v>
      </c>
      <c r="K240" s="316"/>
      <c r="L240" s="293"/>
      <c r="M240" s="293"/>
      <c r="N240" s="293"/>
      <c r="O240" s="293"/>
      <c r="P240" s="391">
        <v>20</v>
      </c>
      <c r="Q240" s="353">
        <f t="shared" si="38"/>
        <v>4</v>
      </c>
    </row>
    <row r="241" spans="1:17" s="285" customFormat="1" ht="13">
      <c r="A241" s="330" t="s">
        <v>311</v>
      </c>
      <c r="B241" s="427" t="s">
        <v>312</v>
      </c>
      <c r="C241" s="61"/>
      <c r="D241" s="275" t="s">
        <v>110</v>
      </c>
      <c r="E241" s="201">
        <v>96</v>
      </c>
      <c r="F241" s="259">
        <v>1200</v>
      </c>
      <c r="G241" s="277">
        <f t="shared" si="35"/>
        <v>115200</v>
      </c>
      <c r="H241" s="259">
        <v>1250</v>
      </c>
      <c r="I241" s="287">
        <f t="shared" si="36"/>
        <v>120000</v>
      </c>
      <c r="J241" s="341">
        <f t="shared" si="37"/>
        <v>235200</v>
      </c>
      <c r="K241" s="316"/>
      <c r="L241" s="293"/>
      <c r="M241" s="293"/>
      <c r="N241" s="293">
        <v>40</v>
      </c>
      <c r="O241" s="293"/>
      <c r="P241" s="391">
        <v>10</v>
      </c>
      <c r="Q241" s="353">
        <f t="shared" si="38"/>
        <v>46</v>
      </c>
    </row>
    <row r="242" spans="1:17" s="285" customFormat="1" ht="13">
      <c r="A242" s="330" t="s">
        <v>705</v>
      </c>
      <c r="B242" s="264" t="s">
        <v>706</v>
      </c>
      <c r="C242" s="199" t="s">
        <v>707</v>
      </c>
      <c r="D242" s="275" t="s">
        <v>110</v>
      </c>
      <c r="E242" s="68">
        <v>1</v>
      </c>
      <c r="F242" s="259">
        <v>4500</v>
      </c>
      <c r="G242" s="284">
        <f t="shared" si="35"/>
        <v>4500</v>
      </c>
      <c r="H242" s="259">
        <v>32633.64</v>
      </c>
      <c r="I242" s="287">
        <f t="shared" si="36"/>
        <v>32633.64</v>
      </c>
      <c r="J242" s="341">
        <f t="shared" si="37"/>
        <v>37133.64</v>
      </c>
      <c r="K242" s="316"/>
      <c r="L242" s="293"/>
      <c r="M242" s="293"/>
      <c r="N242" s="293"/>
      <c r="O242" s="293"/>
      <c r="P242" s="391"/>
      <c r="Q242" s="353">
        <f t="shared" si="38"/>
        <v>1</v>
      </c>
    </row>
    <row r="243" spans="1:17" s="285" customFormat="1" ht="13">
      <c r="A243" s="330" t="s">
        <v>708</v>
      </c>
      <c r="B243" s="423" t="s">
        <v>706</v>
      </c>
      <c r="C243" s="199" t="s">
        <v>709</v>
      </c>
      <c r="D243" s="275" t="s">
        <v>110</v>
      </c>
      <c r="E243" s="68">
        <v>1</v>
      </c>
      <c r="F243" s="259">
        <v>4500</v>
      </c>
      <c r="G243" s="284">
        <f t="shared" si="35"/>
        <v>4500</v>
      </c>
      <c r="H243" s="259">
        <v>31318.560000000001</v>
      </c>
      <c r="I243" s="287">
        <f t="shared" si="36"/>
        <v>31318.560000000001</v>
      </c>
      <c r="J243" s="341">
        <f t="shared" si="37"/>
        <v>35818.559999999998</v>
      </c>
      <c r="K243" s="316"/>
      <c r="L243" s="293"/>
      <c r="M243" s="293"/>
      <c r="N243" s="293"/>
      <c r="O243" s="293"/>
      <c r="P243" s="391">
        <v>1</v>
      </c>
      <c r="Q243" s="353">
        <f t="shared" si="38"/>
        <v>0</v>
      </c>
    </row>
    <row r="244" spans="1:17" s="255" customFormat="1" ht="13">
      <c r="A244" s="330" t="s">
        <v>710</v>
      </c>
      <c r="B244" s="426" t="s">
        <v>711</v>
      </c>
      <c r="C244" s="274">
        <v>35262</v>
      </c>
      <c r="D244" s="275" t="s">
        <v>123</v>
      </c>
      <c r="E244" s="276">
        <v>585</v>
      </c>
      <c r="F244" s="259">
        <v>380</v>
      </c>
      <c r="G244" s="277">
        <f t="shared" si="35"/>
        <v>222300</v>
      </c>
      <c r="H244" s="259">
        <v>538</v>
      </c>
      <c r="I244" s="278">
        <f t="shared" si="36"/>
        <v>314730</v>
      </c>
      <c r="J244" s="339">
        <f t="shared" si="37"/>
        <v>537030</v>
      </c>
      <c r="K244" s="316"/>
      <c r="L244" s="257"/>
      <c r="M244" s="257"/>
      <c r="N244" s="257"/>
      <c r="O244" s="257"/>
      <c r="P244" s="387">
        <v>400</v>
      </c>
      <c r="Q244" s="353">
        <f t="shared" si="38"/>
        <v>185</v>
      </c>
    </row>
    <row r="245" spans="1:17" s="255" customFormat="1" ht="13">
      <c r="A245" s="330" t="s">
        <v>712</v>
      </c>
      <c r="B245" s="426" t="s">
        <v>713</v>
      </c>
      <c r="C245" s="274">
        <v>36480</v>
      </c>
      <c r="D245" s="275" t="s">
        <v>123</v>
      </c>
      <c r="E245" s="276">
        <v>585</v>
      </c>
      <c r="F245" s="259">
        <v>100</v>
      </c>
      <c r="G245" s="277">
        <f t="shared" si="35"/>
        <v>58500</v>
      </c>
      <c r="H245" s="259">
        <v>292.8</v>
      </c>
      <c r="I245" s="278">
        <f t="shared" si="36"/>
        <v>171288</v>
      </c>
      <c r="J245" s="339">
        <f t="shared" si="37"/>
        <v>229788</v>
      </c>
      <c r="K245" s="316"/>
      <c r="L245" s="257"/>
      <c r="M245" s="257"/>
      <c r="N245" s="257"/>
      <c r="O245" s="257"/>
      <c r="P245" s="387">
        <v>400</v>
      </c>
      <c r="Q245" s="353">
        <f t="shared" si="38"/>
        <v>185</v>
      </c>
    </row>
    <row r="246" spans="1:17" s="255" customFormat="1" ht="13">
      <c r="A246" s="330" t="s">
        <v>714</v>
      </c>
      <c r="B246" s="426" t="s">
        <v>715</v>
      </c>
      <c r="C246" s="274">
        <v>35522</v>
      </c>
      <c r="D246" s="275" t="s">
        <v>123</v>
      </c>
      <c r="E246" s="276">
        <v>585</v>
      </c>
      <c r="F246" s="259">
        <v>120</v>
      </c>
      <c r="G246" s="277">
        <f t="shared" si="35"/>
        <v>70200</v>
      </c>
      <c r="H246" s="259">
        <v>209.22</v>
      </c>
      <c r="I246" s="278">
        <f t="shared" si="36"/>
        <v>122393.7</v>
      </c>
      <c r="J246" s="339">
        <f t="shared" si="37"/>
        <v>192593.7</v>
      </c>
      <c r="K246" s="316"/>
      <c r="L246" s="257"/>
      <c r="M246" s="257"/>
      <c r="N246" s="257"/>
      <c r="O246" s="257"/>
      <c r="P246" s="387">
        <v>400</v>
      </c>
      <c r="Q246" s="353">
        <f t="shared" si="38"/>
        <v>185</v>
      </c>
    </row>
    <row r="247" spans="1:17" s="255" customFormat="1" ht="13">
      <c r="A247" s="330" t="s">
        <v>716</v>
      </c>
      <c r="B247" s="279" t="s">
        <v>717</v>
      </c>
      <c r="C247" s="274" t="s">
        <v>718</v>
      </c>
      <c r="D247" s="275" t="s">
        <v>123</v>
      </c>
      <c r="E247" s="276">
        <v>150</v>
      </c>
      <c r="F247" s="259">
        <v>640</v>
      </c>
      <c r="G247" s="277">
        <f t="shared" si="35"/>
        <v>96000</v>
      </c>
      <c r="H247" s="259">
        <v>375</v>
      </c>
      <c r="I247" s="278">
        <f t="shared" si="36"/>
        <v>56250</v>
      </c>
      <c r="J247" s="339">
        <f t="shared" si="37"/>
        <v>152250</v>
      </c>
      <c r="K247" s="316"/>
      <c r="L247" s="257"/>
      <c r="M247" s="257"/>
      <c r="N247" s="257"/>
      <c r="O247" s="257"/>
      <c r="P247" s="387"/>
      <c r="Q247" s="353">
        <f t="shared" si="38"/>
        <v>150</v>
      </c>
    </row>
    <row r="248" spans="1:17" s="255" customFormat="1" ht="13">
      <c r="A248" s="330" t="s">
        <v>719</v>
      </c>
      <c r="B248" s="279" t="s">
        <v>720</v>
      </c>
      <c r="C248" s="274" t="s">
        <v>721</v>
      </c>
      <c r="D248" s="275" t="s">
        <v>123</v>
      </c>
      <c r="E248" s="276">
        <v>150</v>
      </c>
      <c r="F248" s="259">
        <v>120</v>
      </c>
      <c r="G248" s="277">
        <f t="shared" si="35"/>
        <v>18000</v>
      </c>
      <c r="H248" s="259">
        <v>171.65</v>
      </c>
      <c r="I248" s="278">
        <f t="shared" si="36"/>
        <v>25747.5</v>
      </c>
      <c r="J248" s="339">
        <f t="shared" si="37"/>
        <v>43747.5</v>
      </c>
      <c r="K248" s="316"/>
      <c r="L248" s="257"/>
      <c r="M248" s="257"/>
      <c r="N248" s="257"/>
      <c r="O248" s="257"/>
      <c r="P248" s="387"/>
      <c r="Q248" s="353">
        <f t="shared" si="38"/>
        <v>150</v>
      </c>
    </row>
    <row r="249" spans="1:17" s="255" customFormat="1" ht="13">
      <c r="A249" s="330" t="s">
        <v>722</v>
      </c>
      <c r="B249" s="426" t="s">
        <v>723</v>
      </c>
      <c r="C249" s="274" t="s">
        <v>724</v>
      </c>
      <c r="D249" s="275" t="s">
        <v>110</v>
      </c>
      <c r="E249" s="276">
        <v>10</v>
      </c>
      <c r="F249" s="259">
        <v>1200</v>
      </c>
      <c r="G249" s="277">
        <f t="shared" si="35"/>
        <v>12000</v>
      </c>
      <c r="H249" s="259">
        <v>1620.8</v>
      </c>
      <c r="I249" s="278">
        <f t="shared" si="36"/>
        <v>16208</v>
      </c>
      <c r="J249" s="339">
        <f t="shared" si="37"/>
        <v>28208</v>
      </c>
      <c r="K249" s="316"/>
      <c r="L249" s="257"/>
      <c r="M249" s="257"/>
      <c r="N249" s="257"/>
      <c r="O249" s="257"/>
      <c r="P249" s="387">
        <v>9</v>
      </c>
      <c r="Q249" s="353">
        <f t="shared" si="38"/>
        <v>1</v>
      </c>
    </row>
    <row r="250" spans="1:17" s="255" customFormat="1" ht="13">
      <c r="A250" s="330" t="s">
        <v>725</v>
      </c>
      <c r="B250" s="279" t="s">
        <v>726</v>
      </c>
      <c r="C250" s="274" t="s">
        <v>727</v>
      </c>
      <c r="D250" s="275" t="s">
        <v>110</v>
      </c>
      <c r="E250" s="276">
        <v>10</v>
      </c>
      <c r="F250" s="259">
        <v>120</v>
      </c>
      <c r="G250" s="277">
        <f t="shared" si="35"/>
        <v>1200</v>
      </c>
      <c r="H250" s="259">
        <v>839.4</v>
      </c>
      <c r="I250" s="278">
        <f t="shared" si="36"/>
        <v>8394</v>
      </c>
      <c r="J250" s="339">
        <f t="shared" si="37"/>
        <v>9594</v>
      </c>
      <c r="K250" s="316"/>
      <c r="L250" s="257"/>
      <c r="M250" s="257"/>
      <c r="N250" s="257"/>
      <c r="O250" s="257"/>
      <c r="P250" s="387"/>
      <c r="Q250" s="353">
        <f t="shared" si="38"/>
        <v>10</v>
      </c>
    </row>
    <row r="251" spans="1:17" s="255" customFormat="1" ht="13">
      <c r="A251" s="330" t="s">
        <v>728</v>
      </c>
      <c r="B251" s="426" t="s">
        <v>729</v>
      </c>
      <c r="C251" s="274" t="s">
        <v>730</v>
      </c>
      <c r="D251" s="275" t="s">
        <v>110</v>
      </c>
      <c r="E251" s="276">
        <v>12</v>
      </c>
      <c r="F251" s="259">
        <v>1200</v>
      </c>
      <c r="G251" s="277">
        <f t="shared" si="35"/>
        <v>14400</v>
      </c>
      <c r="H251" s="259">
        <v>1892</v>
      </c>
      <c r="I251" s="278">
        <f t="shared" si="36"/>
        <v>22704</v>
      </c>
      <c r="J251" s="339">
        <f t="shared" si="37"/>
        <v>37104</v>
      </c>
      <c r="K251" s="316"/>
      <c r="L251" s="257"/>
      <c r="M251" s="257"/>
      <c r="N251" s="257"/>
      <c r="O251" s="257"/>
      <c r="P251" s="387">
        <v>3</v>
      </c>
      <c r="Q251" s="353">
        <f t="shared" si="38"/>
        <v>9</v>
      </c>
    </row>
    <row r="252" spans="1:17" s="255" customFormat="1" ht="13">
      <c r="A252" s="330" t="s">
        <v>731</v>
      </c>
      <c r="B252" s="279" t="s">
        <v>732</v>
      </c>
      <c r="C252" s="274" t="s">
        <v>733</v>
      </c>
      <c r="D252" s="275" t="s">
        <v>110</v>
      </c>
      <c r="E252" s="276">
        <v>12</v>
      </c>
      <c r="F252" s="259">
        <v>120</v>
      </c>
      <c r="G252" s="277">
        <f t="shared" si="35"/>
        <v>1440</v>
      </c>
      <c r="H252" s="259">
        <v>644.02</v>
      </c>
      <c r="I252" s="278">
        <f t="shared" si="36"/>
        <v>7728.24</v>
      </c>
      <c r="J252" s="339">
        <f t="shared" si="37"/>
        <v>9168.24</v>
      </c>
      <c r="K252" s="316"/>
      <c r="L252" s="257"/>
      <c r="M252" s="257"/>
      <c r="N252" s="257"/>
      <c r="O252" s="257"/>
      <c r="P252" s="387"/>
      <c r="Q252" s="353">
        <f t="shared" si="38"/>
        <v>12</v>
      </c>
    </row>
    <row r="253" spans="1:17" s="255" customFormat="1" ht="13">
      <c r="A253" s="330" t="s">
        <v>734</v>
      </c>
      <c r="B253" s="279" t="s">
        <v>735</v>
      </c>
      <c r="C253" s="274" t="s">
        <v>736</v>
      </c>
      <c r="D253" s="275" t="s">
        <v>110</v>
      </c>
      <c r="E253" s="276">
        <v>5</v>
      </c>
      <c r="F253" s="259">
        <v>1200</v>
      </c>
      <c r="G253" s="277">
        <f t="shared" si="35"/>
        <v>6000</v>
      </c>
      <c r="H253" s="259">
        <v>2020.01</v>
      </c>
      <c r="I253" s="278">
        <f t="shared" si="36"/>
        <v>10100.049999999999</v>
      </c>
      <c r="J253" s="339">
        <f t="shared" si="37"/>
        <v>16100.05</v>
      </c>
      <c r="K253" s="316"/>
      <c r="L253" s="257"/>
      <c r="M253" s="257"/>
      <c r="N253" s="257"/>
      <c r="O253" s="257"/>
      <c r="P253" s="387"/>
      <c r="Q253" s="353">
        <f t="shared" si="38"/>
        <v>5</v>
      </c>
    </row>
    <row r="254" spans="1:17" s="255" customFormat="1" ht="13">
      <c r="A254" s="330" t="s">
        <v>737</v>
      </c>
      <c r="B254" s="279" t="s">
        <v>738</v>
      </c>
      <c r="C254" s="274" t="s">
        <v>739</v>
      </c>
      <c r="D254" s="275" t="s">
        <v>110</v>
      </c>
      <c r="E254" s="276">
        <v>5</v>
      </c>
      <c r="F254" s="259">
        <v>120</v>
      </c>
      <c r="G254" s="277">
        <f t="shared" si="35"/>
        <v>600</v>
      </c>
      <c r="H254" s="259">
        <v>1004.5</v>
      </c>
      <c r="I254" s="278">
        <f t="shared" si="36"/>
        <v>5022.5</v>
      </c>
      <c r="J254" s="339">
        <f t="shared" si="37"/>
        <v>5622.5</v>
      </c>
      <c r="K254" s="316"/>
      <c r="L254" s="257"/>
      <c r="M254" s="257"/>
      <c r="N254" s="257"/>
      <c r="O254" s="257"/>
      <c r="P254" s="387"/>
      <c r="Q254" s="353">
        <f t="shared" si="38"/>
        <v>5</v>
      </c>
    </row>
    <row r="255" spans="1:17" s="255" customFormat="1" ht="13">
      <c r="A255" s="330" t="s">
        <v>740</v>
      </c>
      <c r="B255" s="279" t="s">
        <v>741</v>
      </c>
      <c r="C255" s="274" t="s">
        <v>742</v>
      </c>
      <c r="D255" s="275" t="s">
        <v>110</v>
      </c>
      <c r="E255" s="276">
        <v>16</v>
      </c>
      <c r="F255" s="259">
        <v>1200</v>
      </c>
      <c r="G255" s="277">
        <f t="shared" si="35"/>
        <v>19200</v>
      </c>
      <c r="H255" s="259">
        <v>1966.01</v>
      </c>
      <c r="I255" s="278">
        <f t="shared" si="36"/>
        <v>31456.16</v>
      </c>
      <c r="J255" s="339">
        <f t="shared" si="37"/>
        <v>50656.160000000003</v>
      </c>
      <c r="K255" s="316"/>
      <c r="L255" s="257"/>
      <c r="M255" s="257"/>
      <c r="N255" s="257"/>
      <c r="O255" s="257"/>
      <c r="P255" s="387"/>
      <c r="Q255" s="353">
        <f t="shared" si="38"/>
        <v>16</v>
      </c>
    </row>
    <row r="256" spans="1:17" s="255" customFormat="1" ht="13">
      <c r="A256" s="330" t="s">
        <v>743</v>
      </c>
      <c r="B256" s="279" t="s">
        <v>744</v>
      </c>
      <c r="C256" s="274" t="s">
        <v>745</v>
      </c>
      <c r="D256" s="275" t="s">
        <v>110</v>
      </c>
      <c r="E256" s="276">
        <v>16</v>
      </c>
      <c r="F256" s="259">
        <v>120</v>
      </c>
      <c r="G256" s="277">
        <f t="shared" si="35"/>
        <v>1920</v>
      </c>
      <c r="H256" s="259">
        <v>638.16</v>
      </c>
      <c r="I256" s="278">
        <f t="shared" si="36"/>
        <v>10210.56</v>
      </c>
      <c r="J256" s="339">
        <f t="shared" si="37"/>
        <v>12130.56</v>
      </c>
      <c r="K256" s="316"/>
      <c r="L256" s="257"/>
      <c r="M256" s="257"/>
      <c r="N256" s="257"/>
      <c r="O256" s="257"/>
      <c r="P256" s="387"/>
      <c r="Q256" s="353">
        <f t="shared" si="38"/>
        <v>16</v>
      </c>
    </row>
    <row r="257" spans="1:17" s="255" customFormat="1" ht="13">
      <c r="A257" s="330" t="s">
        <v>746</v>
      </c>
      <c r="B257" s="279" t="s">
        <v>747</v>
      </c>
      <c r="C257" s="274" t="s">
        <v>748</v>
      </c>
      <c r="D257" s="275" t="s">
        <v>110</v>
      </c>
      <c r="E257" s="276">
        <v>16</v>
      </c>
      <c r="F257" s="259">
        <v>1200</v>
      </c>
      <c r="G257" s="277">
        <f t="shared" si="35"/>
        <v>19200</v>
      </c>
      <c r="H257" s="259">
        <v>1825.61</v>
      </c>
      <c r="I257" s="278">
        <f t="shared" si="36"/>
        <v>29209.759999999998</v>
      </c>
      <c r="J257" s="339">
        <f t="shared" si="37"/>
        <v>48409.759999999995</v>
      </c>
      <c r="K257" s="316"/>
      <c r="L257" s="257"/>
      <c r="M257" s="257"/>
      <c r="N257" s="257"/>
      <c r="O257" s="257"/>
      <c r="P257" s="387"/>
      <c r="Q257" s="353">
        <f t="shared" si="38"/>
        <v>16</v>
      </c>
    </row>
    <row r="258" spans="1:17" s="255" customFormat="1" ht="13">
      <c r="A258" s="330" t="s">
        <v>749</v>
      </c>
      <c r="B258" s="279" t="s">
        <v>750</v>
      </c>
      <c r="C258" s="274" t="s">
        <v>751</v>
      </c>
      <c r="D258" s="275" t="s">
        <v>110</v>
      </c>
      <c r="E258" s="276">
        <v>16</v>
      </c>
      <c r="F258" s="259">
        <v>120</v>
      </c>
      <c r="G258" s="277">
        <f t="shared" si="35"/>
        <v>1920</v>
      </c>
      <c r="H258" s="259">
        <v>853.51</v>
      </c>
      <c r="I258" s="278">
        <f t="shared" si="36"/>
        <v>13656.16</v>
      </c>
      <c r="J258" s="339">
        <f t="shared" si="37"/>
        <v>15576.16</v>
      </c>
      <c r="K258" s="316"/>
      <c r="L258" s="257"/>
      <c r="M258" s="257"/>
      <c r="N258" s="257"/>
      <c r="O258" s="257"/>
      <c r="P258" s="387"/>
      <c r="Q258" s="353">
        <f t="shared" si="38"/>
        <v>16</v>
      </c>
    </row>
    <row r="259" spans="1:17" s="255" customFormat="1" ht="13">
      <c r="A259" s="330" t="s">
        <v>752</v>
      </c>
      <c r="B259" s="426" t="s">
        <v>753</v>
      </c>
      <c r="C259" s="274"/>
      <c r="D259" s="275" t="s">
        <v>110</v>
      </c>
      <c r="E259" s="276">
        <v>210</v>
      </c>
      <c r="F259" s="259">
        <v>412.8</v>
      </c>
      <c r="G259" s="277">
        <f t="shared" si="35"/>
        <v>86688</v>
      </c>
      <c r="H259" s="259">
        <v>1552.8</v>
      </c>
      <c r="I259" s="278">
        <f t="shared" si="36"/>
        <v>326088</v>
      </c>
      <c r="J259" s="339">
        <f t="shared" si="37"/>
        <v>412776</v>
      </c>
      <c r="K259" s="316"/>
      <c r="L259" s="257"/>
      <c r="M259" s="257"/>
      <c r="N259" s="257"/>
      <c r="O259" s="257"/>
      <c r="P259" s="387">
        <v>180</v>
      </c>
      <c r="Q259" s="353">
        <f t="shared" si="38"/>
        <v>30</v>
      </c>
    </row>
    <row r="260" spans="1:17" s="255" customFormat="1" ht="13">
      <c r="A260" s="330" t="s">
        <v>754</v>
      </c>
      <c r="B260" s="426" t="s">
        <v>755</v>
      </c>
      <c r="C260" s="274" t="s">
        <v>756</v>
      </c>
      <c r="D260" s="275" t="s">
        <v>110</v>
      </c>
      <c r="E260" s="276">
        <v>800</v>
      </c>
      <c r="F260" s="259">
        <v>25</v>
      </c>
      <c r="G260" s="277">
        <f t="shared" si="35"/>
        <v>20000</v>
      </c>
      <c r="H260" s="259">
        <v>83.02</v>
      </c>
      <c r="I260" s="278">
        <f t="shared" si="36"/>
        <v>66416</v>
      </c>
      <c r="J260" s="339">
        <f t="shared" si="37"/>
        <v>86416</v>
      </c>
      <c r="K260" s="316"/>
      <c r="L260" s="257"/>
      <c r="M260" s="257"/>
      <c r="N260" s="257"/>
      <c r="O260" s="257"/>
      <c r="P260" s="387">
        <v>360</v>
      </c>
      <c r="Q260" s="353">
        <f t="shared" si="38"/>
        <v>440</v>
      </c>
    </row>
    <row r="261" spans="1:17" s="255" customFormat="1" ht="13">
      <c r="A261" s="330" t="s">
        <v>757</v>
      </c>
      <c r="B261" s="426" t="s">
        <v>758</v>
      </c>
      <c r="C261" s="274" t="s">
        <v>759</v>
      </c>
      <c r="D261" s="275" t="s">
        <v>110</v>
      </c>
      <c r="E261" s="276">
        <v>100</v>
      </c>
      <c r="F261" s="259">
        <v>15</v>
      </c>
      <c r="G261" s="277">
        <f t="shared" si="35"/>
        <v>1500</v>
      </c>
      <c r="H261" s="259">
        <v>10.199999999999999</v>
      </c>
      <c r="I261" s="278">
        <f t="shared" si="36"/>
        <v>1019.9999999999999</v>
      </c>
      <c r="J261" s="339">
        <f t="shared" si="37"/>
        <v>2520</v>
      </c>
      <c r="K261" s="316"/>
      <c r="L261" s="257"/>
      <c r="M261" s="257"/>
      <c r="N261" s="257"/>
      <c r="O261" s="257"/>
      <c r="P261" s="387">
        <v>100</v>
      </c>
      <c r="Q261" s="353">
        <f t="shared" si="38"/>
        <v>0</v>
      </c>
    </row>
    <row r="262" spans="1:17" s="255" customFormat="1" ht="13">
      <c r="A262" s="330" t="s">
        <v>760</v>
      </c>
      <c r="B262" s="426" t="s">
        <v>761</v>
      </c>
      <c r="C262" s="274">
        <v>91920</v>
      </c>
      <c r="D262" s="275" t="s">
        <v>123</v>
      </c>
      <c r="E262" s="276">
        <v>4000</v>
      </c>
      <c r="F262" s="259">
        <v>35</v>
      </c>
      <c r="G262" s="277">
        <f t="shared" si="35"/>
        <v>140000</v>
      </c>
      <c r="H262" s="259">
        <v>21.6</v>
      </c>
      <c r="I262" s="278">
        <f t="shared" si="36"/>
        <v>86400</v>
      </c>
      <c r="J262" s="339">
        <f t="shared" si="37"/>
        <v>226400</v>
      </c>
      <c r="K262" s="316"/>
      <c r="L262" s="257"/>
      <c r="M262" s="257"/>
      <c r="N262" s="257"/>
      <c r="O262" s="257"/>
      <c r="P262" s="387">
        <v>4000</v>
      </c>
      <c r="Q262" s="353">
        <f t="shared" si="38"/>
        <v>0</v>
      </c>
    </row>
    <row r="263" spans="1:17" s="255" customFormat="1" ht="13">
      <c r="A263" s="330" t="s">
        <v>762</v>
      </c>
      <c r="B263" s="426" t="s">
        <v>763</v>
      </c>
      <c r="C263" s="274" t="s">
        <v>764</v>
      </c>
      <c r="D263" s="275" t="s">
        <v>110</v>
      </c>
      <c r="E263" s="276">
        <v>8000</v>
      </c>
      <c r="F263" s="259">
        <v>5</v>
      </c>
      <c r="G263" s="277">
        <f t="shared" si="35"/>
        <v>40000</v>
      </c>
      <c r="H263" s="259">
        <v>2.6</v>
      </c>
      <c r="I263" s="278">
        <f t="shared" si="36"/>
        <v>20800</v>
      </c>
      <c r="J263" s="339">
        <f t="shared" si="37"/>
        <v>60800</v>
      </c>
      <c r="K263" s="316"/>
      <c r="L263" s="257"/>
      <c r="M263" s="257"/>
      <c r="N263" s="257"/>
      <c r="O263" s="257"/>
      <c r="P263" s="387">
        <v>8000</v>
      </c>
      <c r="Q263" s="353">
        <f t="shared" si="38"/>
        <v>0</v>
      </c>
    </row>
    <row r="264" spans="1:17" s="255" customFormat="1" ht="13">
      <c r="A264" s="330" t="s">
        <v>765</v>
      </c>
      <c r="B264" s="423" t="s">
        <v>766</v>
      </c>
      <c r="C264" s="274" t="s">
        <v>767</v>
      </c>
      <c r="D264" s="275" t="s">
        <v>110</v>
      </c>
      <c r="E264" s="276">
        <v>8000</v>
      </c>
      <c r="F264" s="259">
        <v>5</v>
      </c>
      <c r="G264" s="277">
        <f t="shared" si="35"/>
        <v>40000</v>
      </c>
      <c r="H264" s="259">
        <v>14.88</v>
      </c>
      <c r="I264" s="278">
        <f t="shared" si="36"/>
        <v>119040</v>
      </c>
      <c r="J264" s="339">
        <f t="shared" si="37"/>
        <v>159040</v>
      </c>
      <c r="K264" s="316"/>
      <c r="L264" s="257"/>
      <c r="M264" s="257"/>
      <c r="N264" s="257"/>
      <c r="O264" s="257"/>
      <c r="P264" s="387">
        <v>8000</v>
      </c>
      <c r="Q264" s="353">
        <f t="shared" si="38"/>
        <v>0</v>
      </c>
    </row>
    <row r="265" spans="1:17" s="255" customFormat="1" ht="13">
      <c r="A265" s="330" t="s">
        <v>768</v>
      </c>
      <c r="B265" s="423" t="s">
        <v>769</v>
      </c>
      <c r="C265" s="274" t="s">
        <v>770</v>
      </c>
      <c r="D265" s="275" t="s">
        <v>110</v>
      </c>
      <c r="E265" s="276">
        <v>8000</v>
      </c>
      <c r="F265" s="259">
        <v>5</v>
      </c>
      <c r="G265" s="277">
        <f t="shared" si="35"/>
        <v>40000</v>
      </c>
      <c r="H265" s="259">
        <v>1.82</v>
      </c>
      <c r="I265" s="278">
        <f t="shared" si="36"/>
        <v>14560</v>
      </c>
      <c r="J265" s="339">
        <f t="shared" si="37"/>
        <v>54560</v>
      </c>
      <c r="K265" s="316"/>
      <c r="L265" s="257"/>
      <c r="M265" s="257"/>
      <c r="N265" s="257"/>
      <c r="O265" s="257"/>
      <c r="P265" s="387">
        <v>8000</v>
      </c>
      <c r="Q265" s="353">
        <f t="shared" si="38"/>
        <v>0</v>
      </c>
    </row>
    <row r="266" spans="1:17" s="285" customFormat="1" ht="13">
      <c r="A266" s="330" t="s">
        <v>771</v>
      </c>
      <c r="B266" s="425" t="s">
        <v>772</v>
      </c>
      <c r="C266" s="288" t="s">
        <v>773</v>
      </c>
      <c r="D266" s="282" t="s">
        <v>110</v>
      </c>
      <c r="E266" s="201">
        <v>175</v>
      </c>
      <c r="F266" s="259">
        <v>800</v>
      </c>
      <c r="G266" s="64">
        <f t="shared" si="35"/>
        <v>140000</v>
      </c>
      <c r="H266" s="259">
        <v>1063.97</v>
      </c>
      <c r="I266" s="277">
        <f t="shared" si="36"/>
        <v>186194.75</v>
      </c>
      <c r="J266" s="339">
        <f t="shared" si="37"/>
        <v>326194.75</v>
      </c>
      <c r="K266" s="316"/>
      <c r="L266" s="293"/>
      <c r="M266" s="293"/>
      <c r="N266" s="293"/>
      <c r="O266" s="293"/>
      <c r="P266" s="391">
        <v>100</v>
      </c>
      <c r="Q266" s="353">
        <f t="shared" si="38"/>
        <v>75</v>
      </c>
    </row>
    <row r="267" spans="1:17" s="255" customFormat="1" ht="26">
      <c r="A267" s="330" t="s">
        <v>774</v>
      </c>
      <c r="B267" s="426" t="s">
        <v>775</v>
      </c>
      <c r="C267" s="274" t="s">
        <v>776</v>
      </c>
      <c r="D267" s="275" t="s">
        <v>123</v>
      </c>
      <c r="E267" s="276">
        <v>6400</v>
      </c>
      <c r="F267" s="259">
        <v>124</v>
      </c>
      <c r="G267" s="277">
        <f t="shared" si="35"/>
        <v>793600</v>
      </c>
      <c r="H267" s="259">
        <f>I267/E267</f>
        <v>46.5</v>
      </c>
      <c r="I267" s="278">
        <v>297600</v>
      </c>
      <c r="J267" s="339">
        <f t="shared" si="37"/>
        <v>1091200</v>
      </c>
      <c r="K267" s="316"/>
      <c r="L267" s="257"/>
      <c r="M267" s="257"/>
      <c r="N267" s="257"/>
      <c r="O267" s="257"/>
      <c r="P267" s="387">
        <v>3500</v>
      </c>
      <c r="Q267" s="353">
        <f t="shared" si="38"/>
        <v>2900</v>
      </c>
    </row>
    <row r="268" spans="1:17" s="255" customFormat="1" ht="26">
      <c r="A268" s="330" t="s">
        <v>777</v>
      </c>
      <c r="B268" s="426" t="s">
        <v>775</v>
      </c>
      <c r="C268" s="274" t="s">
        <v>778</v>
      </c>
      <c r="D268" s="275" t="s">
        <v>123</v>
      </c>
      <c r="E268" s="276">
        <v>2500</v>
      </c>
      <c r="F268" s="259">
        <v>124</v>
      </c>
      <c r="G268" s="277">
        <f t="shared" si="35"/>
        <v>310000</v>
      </c>
      <c r="H268" s="259">
        <f>I268/E268</f>
        <v>96.917599999999993</v>
      </c>
      <c r="I268" s="278">
        <v>242294</v>
      </c>
      <c r="J268" s="339">
        <f t="shared" si="37"/>
        <v>552294</v>
      </c>
      <c r="K268" s="316"/>
      <c r="L268" s="257"/>
      <c r="M268" s="257"/>
      <c r="N268" s="257"/>
      <c r="O268" s="257"/>
      <c r="P268" s="387">
        <v>2500</v>
      </c>
      <c r="Q268" s="353">
        <f t="shared" si="38"/>
        <v>0</v>
      </c>
    </row>
    <row r="269" spans="1:17" s="255" customFormat="1" ht="26">
      <c r="A269" s="330" t="s">
        <v>779</v>
      </c>
      <c r="B269" s="426" t="s">
        <v>775</v>
      </c>
      <c r="C269" s="274" t="s">
        <v>780</v>
      </c>
      <c r="D269" s="275" t="s">
        <v>123</v>
      </c>
      <c r="E269" s="276">
        <v>400</v>
      </c>
      <c r="F269" s="259">
        <v>124</v>
      </c>
      <c r="G269" s="277">
        <f t="shared" si="35"/>
        <v>49600</v>
      </c>
      <c r="H269" s="259">
        <f>I269/E269</f>
        <v>165.12</v>
      </c>
      <c r="I269" s="278">
        <v>66048</v>
      </c>
      <c r="J269" s="339">
        <f t="shared" si="37"/>
        <v>115648</v>
      </c>
      <c r="K269" s="316"/>
      <c r="L269" s="257"/>
      <c r="M269" s="257"/>
      <c r="N269" s="257"/>
      <c r="O269" s="257"/>
      <c r="P269" s="387">
        <v>250</v>
      </c>
      <c r="Q269" s="353">
        <f t="shared" si="38"/>
        <v>150</v>
      </c>
    </row>
    <row r="270" spans="1:17" s="255" customFormat="1" ht="26">
      <c r="A270" s="330" t="s">
        <v>781</v>
      </c>
      <c r="B270" s="426" t="s">
        <v>775</v>
      </c>
      <c r="C270" s="274" t="s">
        <v>782</v>
      </c>
      <c r="D270" s="275" t="s">
        <v>123</v>
      </c>
      <c r="E270" s="276">
        <v>750</v>
      </c>
      <c r="F270" s="259">
        <v>124</v>
      </c>
      <c r="G270" s="277">
        <f t="shared" si="35"/>
        <v>93000</v>
      </c>
      <c r="H270" s="259">
        <f>I270/E270</f>
        <v>132.53200000000001</v>
      </c>
      <c r="I270" s="278">
        <v>99399</v>
      </c>
      <c r="J270" s="339">
        <f t="shared" si="37"/>
        <v>192399</v>
      </c>
      <c r="K270" s="316"/>
      <c r="L270" s="257"/>
      <c r="M270" s="257"/>
      <c r="N270" s="257"/>
      <c r="O270" s="257"/>
      <c r="P270" s="387">
        <v>500</v>
      </c>
      <c r="Q270" s="353">
        <f t="shared" si="38"/>
        <v>250</v>
      </c>
    </row>
    <row r="271" spans="1:17" s="255" customFormat="1" ht="13">
      <c r="A271" s="330" t="s">
        <v>783</v>
      </c>
      <c r="B271" s="426" t="s">
        <v>784</v>
      </c>
      <c r="C271" s="274" t="s">
        <v>785</v>
      </c>
      <c r="D271" s="275" t="s">
        <v>123</v>
      </c>
      <c r="E271" s="276">
        <v>1300</v>
      </c>
      <c r="F271" s="259">
        <v>124</v>
      </c>
      <c r="G271" s="277">
        <f>E271*F271</f>
        <v>161200</v>
      </c>
      <c r="H271" s="259">
        <f>I271/E271</f>
        <v>128.4</v>
      </c>
      <c r="I271" s="278">
        <v>166920</v>
      </c>
      <c r="J271" s="339">
        <f t="shared" ref="J271:J274" si="39">G271+I271</f>
        <v>328120</v>
      </c>
      <c r="K271" s="316"/>
      <c r="L271" s="257"/>
      <c r="M271" s="257"/>
      <c r="N271" s="257"/>
      <c r="O271" s="257"/>
      <c r="P271" s="387">
        <v>1100</v>
      </c>
      <c r="Q271" s="353">
        <f t="shared" ref="Q271:Q334" si="40">E271-L271-M271-N271-O271-P271</f>
        <v>200</v>
      </c>
    </row>
    <row r="272" spans="1:17" s="255" customFormat="1" ht="13">
      <c r="A272" s="330" t="s">
        <v>786</v>
      </c>
      <c r="B272" s="279" t="s">
        <v>388</v>
      </c>
      <c r="C272" s="274"/>
      <c r="D272" s="275" t="s">
        <v>117</v>
      </c>
      <c r="E272" s="276">
        <v>1</v>
      </c>
      <c r="F272" s="259">
        <v>0</v>
      </c>
      <c r="G272" s="277">
        <f>E272*F272</f>
        <v>0</v>
      </c>
      <c r="H272" s="259">
        <v>41040</v>
      </c>
      <c r="I272" s="278">
        <f>H272*E272</f>
        <v>41040</v>
      </c>
      <c r="J272" s="339">
        <f t="shared" si="39"/>
        <v>41040</v>
      </c>
      <c r="K272" s="316"/>
      <c r="L272" s="257"/>
      <c r="M272" s="257"/>
      <c r="N272" s="257"/>
      <c r="O272" s="257"/>
      <c r="P272" s="387"/>
      <c r="Q272" s="353">
        <f t="shared" si="40"/>
        <v>1</v>
      </c>
    </row>
    <row r="273" spans="1:17" s="255" customFormat="1" ht="13">
      <c r="A273" s="330" t="s">
        <v>787</v>
      </c>
      <c r="B273" s="279" t="s">
        <v>788</v>
      </c>
      <c r="C273" s="274"/>
      <c r="D273" s="275" t="s">
        <v>117</v>
      </c>
      <c r="E273" s="276">
        <v>1</v>
      </c>
      <c r="F273" s="259">
        <v>218760</v>
      </c>
      <c r="G273" s="277">
        <f>E273*F273</f>
        <v>218760</v>
      </c>
      <c r="H273" s="259">
        <v>0</v>
      </c>
      <c r="I273" s="278">
        <f>H273*E273</f>
        <v>0</v>
      </c>
      <c r="J273" s="339">
        <f t="shared" si="39"/>
        <v>218760</v>
      </c>
      <c r="K273" s="316"/>
      <c r="L273" s="257"/>
      <c r="M273" s="257"/>
      <c r="N273" s="257"/>
      <c r="O273" s="257"/>
      <c r="P273" s="387"/>
      <c r="Q273" s="353">
        <f t="shared" si="40"/>
        <v>1</v>
      </c>
    </row>
    <row r="274" spans="1:17" s="255" customFormat="1" ht="13">
      <c r="A274" s="330" t="s">
        <v>789</v>
      </c>
      <c r="B274" s="279" t="s">
        <v>790</v>
      </c>
      <c r="C274" s="274"/>
      <c r="D274" s="275" t="s">
        <v>791</v>
      </c>
      <c r="E274" s="276">
        <v>152</v>
      </c>
      <c r="F274" s="259">
        <v>3888</v>
      </c>
      <c r="G274" s="277">
        <f>E274*F274</f>
        <v>590976</v>
      </c>
      <c r="H274" s="259">
        <v>0</v>
      </c>
      <c r="I274" s="278">
        <f>E274*H274</f>
        <v>0</v>
      </c>
      <c r="J274" s="339">
        <f t="shared" si="39"/>
        <v>590976</v>
      </c>
      <c r="K274" s="316"/>
      <c r="L274" s="257"/>
      <c r="M274" s="257"/>
      <c r="N274" s="257"/>
      <c r="O274" s="257"/>
      <c r="P274" s="387"/>
      <c r="Q274" s="353">
        <f t="shared" si="40"/>
        <v>152</v>
      </c>
    </row>
    <row r="275" spans="1:17" s="255" customFormat="1" ht="13">
      <c r="A275" s="330"/>
      <c r="B275" s="279"/>
      <c r="C275" s="274"/>
      <c r="D275" s="275"/>
      <c r="E275" s="276"/>
      <c r="F275" s="259"/>
      <c r="G275" s="277"/>
      <c r="H275" s="259"/>
      <c r="I275" s="278"/>
      <c r="J275" s="339"/>
      <c r="K275" s="316"/>
      <c r="L275" s="257"/>
      <c r="M275" s="257"/>
      <c r="N275" s="257"/>
      <c r="O275" s="257"/>
      <c r="P275" s="387"/>
      <c r="Q275" s="353">
        <f t="shared" si="40"/>
        <v>0</v>
      </c>
    </row>
    <row r="276" spans="1:17" s="289" customFormat="1" ht="13">
      <c r="A276" s="342"/>
      <c r="B276" s="424" t="s">
        <v>313</v>
      </c>
      <c r="C276" s="252"/>
      <c r="D276" s="253"/>
      <c r="E276" s="254"/>
      <c r="F276" s="253"/>
      <c r="G276" s="253"/>
      <c r="H276" s="253"/>
      <c r="I276" s="253"/>
      <c r="J276" s="343">
        <f>SUM(J277:J292)</f>
        <v>466193.51999999996</v>
      </c>
      <c r="K276" s="321"/>
      <c r="L276" s="293"/>
      <c r="M276" s="293"/>
      <c r="N276" s="293"/>
      <c r="O276" s="293"/>
      <c r="P276" s="391"/>
      <c r="Q276" s="353">
        <f t="shared" si="40"/>
        <v>0</v>
      </c>
    </row>
    <row r="277" spans="1:17" s="289" customFormat="1" ht="13">
      <c r="A277" s="344"/>
      <c r="B277" s="264"/>
      <c r="C277" s="290"/>
      <c r="D277" s="275"/>
      <c r="E277" s="68"/>
      <c r="F277" s="259"/>
      <c r="G277" s="284"/>
      <c r="H277" s="259"/>
      <c r="I277" s="287"/>
      <c r="J277" s="341"/>
      <c r="K277" s="322"/>
      <c r="L277" s="293"/>
      <c r="M277" s="293"/>
      <c r="N277" s="293"/>
      <c r="O277" s="293"/>
      <c r="P277" s="391"/>
      <c r="Q277" s="353">
        <f t="shared" si="40"/>
        <v>0</v>
      </c>
    </row>
    <row r="278" spans="1:17" s="255" customFormat="1" ht="13">
      <c r="A278" s="330" t="s">
        <v>314</v>
      </c>
      <c r="B278" s="271" t="s">
        <v>315</v>
      </c>
      <c r="C278" s="187" t="s">
        <v>316</v>
      </c>
      <c r="D278" s="267" t="s">
        <v>110</v>
      </c>
      <c r="E278" s="267">
        <v>1</v>
      </c>
      <c r="F278" s="259">
        <v>2600</v>
      </c>
      <c r="G278" s="64">
        <f t="shared" ref="G278:G292" si="41">E278*F278</f>
        <v>2600</v>
      </c>
      <c r="H278" s="259">
        <v>11375.52</v>
      </c>
      <c r="I278" s="64">
        <f t="shared" ref="I278:I292" si="42">H278*E278</f>
        <v>11375.52</v>
      </c>
      <c r="J278" s="332">
        <f>G278+I278</f>
        <v>13975.52</v>
      </c>
      <c r="K278" s="316"/>
      <c r="L278" s="257"/>
      <c r="M278" s="257"/>
      <c r="N278" s="257">
        <v>1</v>
      </c>
      <c r="O278" s="257"/>
      <c r="P278" s="387"/>
      <c r="Q278" s="353">
        <f t="shared" si="40"/>
        <v>0</v>
      </c>
    </row>
    <row r="279" spans="1:17" s="255" customFormat="1" ht="13">
      <c r="A279" s="330" t="s">
        <v>317</v>
      </c>
      <c r="B279" s="271" t="s">
        <v>318</v>
      </c>
      <c r="C279" s="187" t="s">
        <v>319</v>
      </c>
      <c r="D279" s="267" t="s">
        <v>110</v>
      </c>
      <c r="E279" s="267">
        <v>2</v>
      </c>
      <c r="F279" s="259">
        <v>2600</v>
      </c>
      <c r="G279" s="64">
        <f t="shared" si="41"/>
        <v>5200</v>
      </c>
      <c r="H279" s="259">
        <v>3580.8</v>
      </c>
      <c r="I279" s="64">
        <f t="shared" si="42"/>
        <v>7161.6</v>
      </c>
      <c r="J279" s="332">
        <f t="shared" ref="J279:J292" si="43">G279+I279</f>
        <v>12361.6</v>
      </c>
      <c r="K279" s="316"/>
      <c r="L279" s="257"/>
      <c r="M279" s="257"/>
      <c r="N279" s="257">
        <v>2</v>
      </c>
      <c r="O279" s="257"/>
      <c r="P279" s="387"/>
      <c r="Q279" s="353">
        <f t="shared" si="40"/>
        <v>0</v>
      </c>
    </row>
    <row r="280" spans="1:17" s="255" customFormat="1" ht="13">
      <c r="A280" s="330" t="s">
        <v>320</v>
      </c>
      <c r="B280" s="271" t="s">
        <v>321</v>
      </c>
      <c r="C280" s="187" t="s">
        <v>322</v>
      </c>
      <c r="D280" s="267" t="s">
        <v>110</v>
      </c>
      <c r="E280" s="267">
        <v>2</v>
      </c>
      <c r="F280" s="259">
        <v>5000</v>
      </c>
      <c r="G280" s="64">
        <f t="shared" si="41"/>
        <v>10000</v>
      </c>
      <c r="H280" s="259">
        <v>15168</v>
      </c>
      <c r="I280" s="64">
        <f t="shared" si="42"/>
        <v>30336</v>
      </c>
      <c r="J280" s="332">
        <f>G280+I280</f>
        <v>40336</v>
      </c>
      <c r="K280" s="316"/>
      <c r="L280" s="257"/>
      <c r="M280" s="257"/>
      <c r="N280" s="257">
        <v>2</v>
      </c>
      <c r="O280" s="257"/>
      <c r="P280" s="387"/>
      <c r="Q280" s="353">
        <f t="shared" si="40"/>
        <v>0</v>
      </c>
    </row>
    <row r="281" spans="1:17" s="255" customFormat="1" ht="26">
      <c r="A281" s="330" t="s">
        <v>792</v>
      </c>
      <c r="B281" s="423" t="s">
        <v>638</v>
      </c>
      <c r="C281" s="187" t="s">
        <v>644</v>
      </c>
      <c r="D281" s="267" t="s">
        <v>110</v>
      </c>
      <c r="E281" s="267">
        <v>2</v>
      </c>
      <c r="F281" s="259">
        <v>3000</v>
      </c>
      <c r="G281" s="64">
        <f t="shared" si="41"/>
        <v>6000</v>
      </c>
      <c r="H281" s="259">
        <v>7929.6</v>
      </c>
      <c r="I281" s="64">
        <f t="shared" si="42"/>
        <v>15859.2</v>
      </c>
      <c r="J281" s="332">
        <f>G281+I281</f>
        <v>21859.200000000001</v>
      </c>
      <c r="K281" s="316"/>
      <c r="L281" s="257"/>
      <c r="M281" s="257"/>
      <c r="N281" s="257"/>
      <c r="O281" s="257"/>
      <c r="P281" s="387">
        <v>2</v>
      </c>
      <c r="Q281" s="353">
        <f t="shared" si="40"/>
        <v>0</v>
      </c>
    </row>
    <row r="282" spans="1:17" s="285" customFormat="1" ht="13">
      <c r="A282" s="330" t="s">
        <v>793</v>
      </c>
      <c r="B282" s="425" t="s">
        <v>794</v>
      </c>
      <c r="C282" s="286"/>
      <c r="D282" s="275" t="s">
        <v>110</v>
      </c>
      <c r="E282" s="68">
        <v>2</v>
      </c>
      <c r="F282" s="259">
        <v>400</v>
      </c>
      <c r="G282" s="277">
        <f t="shared" si="41"/>
        <v>800</v>
      </c>
      <c r="H282" s="259">
        <v>5668</v>
      </c>
      <c r="I282" s="287">
        <f t="shared" si="42"/>
        <v>11336</v>
      </c>
      <c r="J282" s="341">
        <f>G282+I282</f>
        <v>12136</v>
      </c>
      <c r="K282" s="316"/>
      <c r="L282" s="293"/>
      <c r="M282" s="293"/>
      <c r="N282" s="293"/>
      <c r="O282" s="293"/>
      <c r="P282" s="391">
        <v>2</v>
      </c>
      <c r="Q282" s="353">
        <f t="shared" si="40"/>
        <v>0</v>
      </c>
    </row>
    <row r="283" spans="1:17" s="255" customFormat="1" ht="13">
      <c r="A283" s="330" t="s">
        <v>323</v>
      </c>
      <c r="B283" s="271" t="s">
        <v>324</v>
      </c>
      <c r="C283" s="187" t="s">
        <v>325</v>
      </c>
      <c r="D283" s="267" t="s">
        <v>110</v>
      </c>
      <c r="E283" s="267">
        <v>4</v>
      </c>
      <c r="F283" s="259">
        <v>4200</v>
      </c>
      <c r="G283" s="64">
        <f t="shared" si="41"/>
        <v>16800</v>
      </c>
      <c r="H283" s="259">
        <v>15352.8</v>
      </c>
      <c r="I283" s="64">
        <f t="shared" si="42"/>
        <v>61411.199999999997</v>
      </c>
      <c r="J283" s="332">
        <f t="shared" si="43"/>
        <v>78211.199999999997</v>
      </c>
      <c r="K283" s="316"/>
      <c r="L283" s="257"/>
      <c r="M283" s="257"/>
      <c r="N283" s="257">
        <v>4</v>
      </c>
      <c r="O283" s="257"/>
      <c r="P283" s="387"/>
      <c r="Q283" s="353">
        <f t="shared" si="40"/>
        <v>0</v>
      </c>
    </row>
    <row r="284" spans="1:17" s="255" customFormat="1" ht="13">
      <c r="A284" s="330" t="s">
        <v>326</v>
      </c>
      <c r="B284" s="271" t="s">
        <v>327</v>
      </c>
      <c r="C284" s="187" t="s">
        <v>328</v>
      </c>
      <c r="D284" s="267" t="s">
        <v>110</v>
      </c>
      <c r="E284" s="267">
        <v>6</v>
      </c>
      <c r="F284" s="259">
        <v>2600</v>
      </c>
      <c r="G284" s="64">
        <f t="shared" si="41"/>
        <v>15600</v>
      </c>
      <c r="H284" s="259">
        <v>1365</v>
      </c>
      <c r="I284" s="64">
        <f t="shared" si="42"/>
        <v>8190</v>
      </c>
      <c r="J284" s="332">
        <f t="shared" si="43"/>
        <v>23790</v>
      </c>
      <c r="K284" s="316"/>
      <c r="L284" s="257"/>
      <c r="M284" s="257"/>
      <c r="N284" s="257">
        <v>6</v>
      </c>
      <c r="O284" s="257"/>
      <c r="P284" s="387"/>
      <c r="Q284" s="353">
        <f t="shared" si="40"/>
        <v>0</v>
      </c>
    </row>
    <row r="285" spans="1:17" s="255" customFormat="1" ht="13">
      <c r="A285" s="330" t="s">
        <v>329</v>
      </c>
      <c r="B285" s="271" t="s">
        <v>330</v>
      </c>
      <c r="C285" s="187" t="s">
        <v>331</v>
      </c>
      <c r="D285" s="267" t="s">
        <v>110</v>
      </c>
      <c r="E285" s="267">
        <v>6</v>
      </c>
      <c r="F285" s="259">
        <v>1800</v>
      </c>
      <c r="G285" s="64">
        <f t="shared" si="41"/>
        <v>10800</v>
      </c>
      <c r="H285" s="259">
        <v>381.6</v>
      </c>
      <c r="I285" s="64">
        <f t="shared" si="42"/>
        <v>2289.6000000000004</v>
      </c>
      <c r="J285" s="332">
        <f t="shared" si="43"/>
        <v>13089.6</v>
      </c>
      <c r="K285" s="316"/>
      <c r="L285" s="257"/>
      <c r="M285" s="257"/>
      <c r="N285" s="257">
        <v>6</v>
      </c>
      <c r="O285" s="257"/>
      <c r="P285" s="387"/>
      <c r="Q285" s="353">
        <f t="shared" si="40"/>
        <v>0</v>
      </c>
    </row>
    <row r="286" spans="1:17" s="255" customFormat="1" ht="13">
      <c r="A286" s="330" t="s">
        <v>795</v>
      </c>
      <c r="B286" s="426" t="s">
        <v>796</v>
      </c>
      <c r="C286" s="274" t="s">
        <v>785</v>
      </c>
      <c r="D286" s="275" t="s">
        <v>123</v>
      </c>
      <c r="E286" s="276">
        <v>80</v>
      </c>
      <c r="F286" s="259">
        <v>124</v>
      </c>
      <c r="G286" s="277">
        <f t="shared" si="41"/>
        <v>9920</v>
      </c>
      <c r="H286" s="259">
        <f>I286/E286</f>
        <v>272.52</v>
      </c>
      <c r="I286" s="278">
        <v>21801.599999999999</v>
      </c>
      <c r="J286" s="339">
        <f t="shared" si="43"/>
        <v>31721.599999999999</v>
      </c>
      <c r="K286" s="316"/>
      <c r="L286" s="257"/>
      <c r="M286" s="257"/>
      <c r="N286" s="257"/>
      <c r="O286" s="257"/>
      <c r="P286" s="387">
        <v>80</v>
      </c>
      <c r="Q286" s="353">
        <f t="shared" si="40"/>
        <v>0</v>
      </c>
    </row>
    <row r="287" spans="1:17" s="255" customFormat="1" ht="26">
      <c r="A287" s="330" t="s">
        <v>797</v>
      </c>
      <c r="B287" s="426" t="s">
        <v>775</v>
      </c>
      <c r="C287" s="274" t="s">
        <v>780</v>
      </c>
      <c r="D287" s="275" t="s">
        <v>123</v>
      </c>
      <c r="E287" s="276">
        <v>350</v>
      </c>
      <c r="F287" s="259">
        <v>124</v>
      </c>
      <c r="G287" s="277">
        <f t="shared" si="41"/>
        <v>43400</v>
      </c>
      <c r="H287" s="259">
        <f>I287/E287</f>
        <v>116.84571428571428</v>
      </c>
      <c r="I287" s="278">
        <v>40896</v>
      </c>
      <c r="J287" s="339">
        <f t="shared" si="43"/>
        <v>84296</v>
      </c>
      <c r="K287" s="316"/>
      <c r="L287" s="257"/>
      <c r="M287" s="257"/>
      <c r="N287" s="257"/>
      <c r="O287" s="257"/>
      <c r="P287" s="387">
        <v>200</v>
      </c>
      <c r="Q287" s="353">
        <f t="shared" si="40"/>
        <v>150</v>
      </c>
    </row>
    <row r="288" spans="1:17" s="255" customFormat="1" ht="26">
      <c r="A288" s="330" t="s">
        <v>798</v>
      </c>
      <c r="B288" s="426" t="s">
        <v>775</v>
      </c>
      <c r="C288" s="274" t="s">
        <v>776</v>
      </c>
      <c r="D288" s="275" t="s">
        <v>123</v>
      </c>
      <c r="E288" s="276">
        <v>250</v>
      </c>
      <c r="F288" s="259">
        <v>124</v>
      </c>
      <c r="G288" s="277">
        <f t="shared" si="41"/>
        <v>31000</v>
      </c>
      <c r="H288" s="259">
        <f>I288/E288</f>
        <v>95.76</v>
      </c>
      <c r="I288" s="278">
        <v>23940</v>
      </c>
      <c r="J288" s="339">
        <f t="shared" si="43"/>
        <v>54940</v>
      </c>
      <c r="K288" s="316"/>
      <c r="L288" s="257"/>
      <c r="M288" s="257"/>
      <c r="N288" s="257"/>
      <c r="O288" s="257"/>
      <c r="P288" s="387">
        <v>210</v>
      </c>
      <c r="Q288" s="353">
        <f t="shared" si="40"/>
        <v>40</v>
      </c>
    </row>
    <row r="289" spans="1:17" s="285" customFormat="1" ht="13">
      <c r="A289" s="330" t="s">
        <v>332</v>
      </c>
      <c r="B289" s="426" t="s">
        <v>333</v>
      </c>
      <c r="C289" s="274">
        <v>53800</v>
      </c>
      <c r="D289" s="291" t="s">
        <v>110</v>
      </c>
      <c r="E289" s="292">
        <v>10</v>
      </c>
      <c r="F289" s="259">
        <v>500</v>
      </c>
      <c r="G289" s="64">
        <f t="shared" si="41"/>
        <v>5000</v>
      </c>
      <c r="H289" s="259">
        <v>109.68</v>
      </c>
      <c r="I289" s="64">
        <f t="shared" si="42"/>
        <v>1096.8000000000002</v>
      </c>
      <c r="J289" s="332">
        <f t="shared" si="43"/>
        <v>6096.8</v>
      </c>
      <c r="K289" s="323"/>
      <c r="L289" s="293"/>
      <c r="M289" s="293"/>
      <c r="N289" s="293">
        <v>4</v>
      </c>
      <c r="O289" s="293"/>
      <c r="P289" s="391">
        <v>6</v>
      </c>
      <c r="Q289" s="353">
        <f t="shared" si="40"/>
        <v>0</v>
      </c>
    </row>
    <row r="290" spans="1:17" s="255" customFormat="1" ht="13">
      <c r="A290" s="330" t="s">
        <v>799</v>
      </c>
      <c r="B290" s="423" t="s">
        <v>761</v>
      </c>
      <c r="C290" s="187">
        <v>91920</v>
      </c>
      <c r="D290" s="267" t="s">
        <v>123</v>
      </c>
      <c r="E290" s="267">
        <v>300</v>
      </c>
      <c r="F290" s="259">
        <v>35</v>
      </c>
      <c r="G290" s="64">
        <f t="shared" si="41"/>
        <v>10500</v>
      </c>
      <c r="H290" s="259">
        <v>21.6</v>
      </c>
      <c r="I290" s="64">
        <f t="shared" si="42"/>
        <v>6480</v>
      </c>
      <c r="J290" s="332">
        <f t="shared" si="43"/>
        <v>16980</v>
      </c>
      <c r="K290" s="316"/>
      <c r="L290" s="257"/>
      <c r="M290" s="257"/>
      <c r="N290" s="257"/>
      <c r="O290" s="257"/>
      <c r="P290" s="387">
        <v>300</v>
      </c>
      <c r="Q290" s="353">
        <f t="shared" si="40"/>
        <v>0</v>
      </c>
    </row>
    <row r="291" spans="1:17" s="255" customFormat="1" ht="13">
      <c r="A291" s="330" t="s">
        <v>800</v>
      </c>
      <c r="B291" s="423" t="s">
        <v>388</v>
      </c>
      <c r="C291" s="187"/>
      <c r="D291" s="267" t="s">
        <v>117</v>
      </c>
      <c r="E291" s="267">
        <v>1</v>
      </c>
      <c r="F291" s="259">
        <v>0</v>
      </c>
      <c r="G291" s="64">
        <f t="shared" si="41"/>
        <v>0</v>
      </c>
      <c r="H291" s="259">
        <v>5280</v>
      </c>
      <c r="I291" s="64">
        <f t="shared" si="42"/>
        <v>5280</v>
      </c>
      <c r="J291" s="332">
        <f t="shared" si="43"/>
        <v>5280</v>
      </c>
      <c r="K291" s="316"/>
      <c r="L291" s="257"/>
      <c r="M291" s="257"/>
      <c r="N291" s="257"/>
      <c r="O291" s="257"/>
      <c r="P291" s="387">
        <v>1</v>
      </c>
      <c r="Q291" s="353">
        <f t="shared" si="40"/>
        <v>0</v>
      </c>
    </row>
    <row r="292" spans="1:17" s="255" customFormat="1" ht="13">
      <c r="A292" s="330" t="s">
        <v>801</v>
      </c>
      <c r="B292" s="271" t="s">
        <v>788</v>
      </c>
      <c r="C292" s="187"/>
      <c r="D292" s="267" t="s">
        <v>117</v>
      </c>
      <c r="E292" s="267">
        <v>1</v>
      </c>
      <c r="F292" s="259">
        <v>51120</v>
      </c>
      <c r="G292" s="64">
        <f t="shared" si="41"/>
        <v>51120</v>
      </c>
      <c r="H292" s="259">
        <v>0</v>
      </c>
      <c r="I292" s="64">
        <f t="shared" si="42"/>
        <v>0</v>
      </c>
      <c r="J292" s="332">
        <f t="shared" si="43"/>
        <v>51120</v>
      </c>
      <c r="K292" s="316"/>
      <c r="L292" s="257"/>
      <c r="M292" s="257"/>
      <c r="N292" s="257"/>
      <c r="O292" s="257"/>
      <c r="P292" s="387"/>
      <c r="Q292" s="353">
        <f t="shared" si="40"/>
        <v>1</v>
      </c>
    </row>
    <row r="293" spans="1:17" s="285" customFormat="1" ht="13">
      <c r="A293" s="330"/>
      <c r="B293" s="200"/>
      <c r="C293" s="61"/>
      <c r="D293" s="275"/>
      <c r="E293" s="201"/>
      <c r="F293" s="259"/>
      <c r="G293" s="284"/>
      <c r="H293" s="259"/>
      <c r="I293" s="287"/>
      <c r="J293" s="341"/>
      <c r="K293" s="323"/>
      <c r="L293" s="293"/>
      <c r="M293" s="293"/>
      <c r="N293" s="293"/>
      <c r="O293" s="293"/>
      <c r="P293" s="391"/>
      <c r="Q293" s="353">
        <f t="shared" si="40"/>
        <v>0</v>
      </c>
    </row>
    <row r="294" spans="1:17" s="255" customFormat="1" ht="13">
      <c r="A294" s="345">
        <v>3</v>
      </c>
      <c r="B294" s="424" t="s">
        <v>113</v>
      </c>
      <c r="C294" s="252"/>
      <c r="D294" s="253"/>
      <c r="E294" s="254"/>
      <c r="F294" s="253"/>
      <c r="G294" s="253"/>
      <c r="H294" s="253"/>
      <c r="I294" s="253"/>
      <c r="J294" s="343">
        <f>SUM(J296:J349)</f>
        <v>4161421.0100000002</v>
      </c>
      <c r="K294" s="321"/>
      <c r="L294" s="257"/>
      <c r="M294" s="257"/>
      <c r="N294" s="257"/>
      <c r="O294" s="257"/>
      <c r="P294" s="387"/>
      <c r="Q294" s="353">
        <f t="shared" si="40"/>
        <v>0</v>
      </c>
    </row>
    <row r="295" spans="1:17" s="285" customFormat="1" ht="13">
      <c r="A295" s="346"/>
      <c r="B295" s="294"/>
      <c r="C295" s="274"/>
      <c r="D295" s="67"/>
      <c r="E295" s="292"/>
      <c r="F295" s="259"/>
      <c r="G295" s="64"/>
      <c r="H295" s="259"/>
      <c r="I295" s="64"/>
      <c r="J295" s="332"/>
      <c r="K295" s="323"/>
      <c r="L295" s="293"/>
      <c r="M295" s="293"/>
      <c r="N295" s="293"/>
      <c r="O295" s="293"/>
      <c r="P295" s="391"/>
      <c r="Q295" s="353">
        <f t="shared" si="40"/>
        <v>0</v>
      </c>
    </row>
    <row r="296" spans="1:17" s="285" customFormat="1" ht="13">
      <c r="A296" s="346" t="s">
        <v>114</v>
      </c>
      <c r="B296" s="295" t="s">
        <v>115</v>
      </c>
      <c r="C296" s="274" t="s">
        <v>116</v>
      </c>
      <c r="D296" s="291" t="s">
        <v>117</v>
      </c>
      <c r="E296" s="292">
        <v>4</v>
      </c>
      <c r="F296" s="259">
        <v>4200</v>
      </c>
      <c r="G296" s="64">
        <f t="shared" ref="G296:G349" si="44">E296*F296</f>
        <v>16800</v>
      </c>
      <c r="H296" s="259">
        <v>32778</v>
      </c>
      <c r="I296" s="64">
        <f t="shared" ref="I296:I329" si="45">ROUND(E296*H296,2)</f>
        <v>131112</v>
      </c>
      <c r="J296" s="332">
        <f t="shared" ref="J296:J349" si="46">G296+I296</f>
        <v>147912</v>
      </c>
      <c r="K296" s="323"/>
      <c r="L296" s="293"/>
      <c r="M296" s="293">
        <v>4</v>
      </c>
      <c r="N296" s="293"/>
      <c r="O296" s="293"/>
      <c r="P296" s="391"/>
      <c r="Q296" s="353">
        <f t="shared" si="40"/>
        <v>0</v>
      </c>
    </row>
    <row r="297" spans="1:17" s="285" customFormat="1" ht="13">
      <c r="A297" s="346" t="s">
        <v>802</v>
      </c>
      <c r="B297" s="295" t="s">
        <v>803</v>
      </c>
      <c r="C297" s="274" t="s">
        <v>804</v>
      </c>
      <c r="D297" s="291" t="s">
        <v>110</v>
      </c>
      <c r="E297" s="292">
        <v>4</v>
      </c>
      <c r="F297" s="259">
        <v>1000</v>
      </c>
      <c r="G297" s="64">
        <f t="shared" si="44"/>
        <v>4000</v>
      </c>
      <c r="H297" s="259">
        <v>3887</v>
      </c>
      <c r="I297" s="64">
        <f t="shared" si="45"/>
        <v>15548</v>
      </c>
      <c r="J297" s="332">
        <f t="shared" si="46"/>
        <v>19548</v>
      </c>
      <c r="K297" s="323"/>
      <c r="L297" s="293"/>
      <c r="M297" s="293"/>
      <c r="N297" s="293"/>
      <c r="O297" s="293"/>
      <c r="P297" s="391"/>
      <c r="Q297" s="353">
        <f t="shared" si="40"/>
        <v>4</v>
      </c>
    </row>
    <row r="298" spans="1:17" s="285" customFormat="1" ht="26">
      <c r="A298" s="346" t="s">
        <v>805</v>
      </c>
      <c r="B298" s="295" t="s">
        <v>806</v>
      </c>
      <c r="C298" s="274" t="s">
        <v>807</v>
      </c>
      <c r="D298" s="291" t="s">
        <v>117</v>
      </c>
      <c r="E298" s="292">
        <v>8</v>
      </c>
      <c r="F298" s="259">
        <v>3000</v>
      </c>
      <c r="G298" s="64">
        <f t="shared" si="44"/>
        <v>24000</v>
      </c>
      <c r="H298" s="259">
        <v>3256</v>
      </c>
      <c r="I298" s="64">
        <f t="shared" si="45"/>
        <v>26048</v>
      </c>
      <c r="J298" s="332">
        <f t="shared" si="46"/>
        <v>50048</v>
      </c>
      <c r="K298" s="323"/>
      <c r="L298" s="293"/>
      <c r="M298" s="293"/>
      <c r="N298" s="293"/>
      <c r="O298" s="293"/>
      <c r="P298" s="391"/>
      <c r="Q298" s="353">
        <f t="shared" si="40"/>
        <v>8</v>
      </c>
    </row>
    <row r="299" spans="1:17" s="285" customFormat="1" ht="13">
      <c r="A299" s="346" t="s">
        <v>808</v>
      </c>
      <c r="B299" s="295" t="s">
        <v>809</v>
      </c>
      <c r="C299" s="274" t="s">
        <v>810</v>
      </c>
      <c r="D299" s="291" t="s">
        <v>110</v>
      </c>
      <c r="E299" s="292">
        <v>192</v>
      </c>
      <c r="F299" s="259">
        <v>25</v>
      </c>
      <c r="G299" s="64">
        <f t="shared" si="44"/>
        <v>4800</v>
      </c>
      <c r="H299" s="259">
        <v>99</v>
      </c>
      <c r="I299" s="64">
        <f t="shared" si="45"/>
        <v>19008</v>
      </c>
      <c r="J299" s="332">
        <f>G299+I299</f>
        <v>23808</v>
      </c>
      <c r="K299" s="323"/>
      <c r="L299" s="293"/>
      <c r="M299" s="293"/>
      <c r="N299" s="293"/>
      <c r="O299" s="293"/>
      <c r="P299" s="391"/>
      <c r="Q299" s="353">
        <f t="shared" si="40"/>
        <v>192</v>
      </c>
    </row>
    <row r="300" spans="1:17" s="285" customFormat="1" ht="13">
      <c r="A300" s="346" t="s">
        <v>811</v>
      </c>
      <c r="B300" s="295" t="s">
        <v>812</v>
      </c>
      <c r="C300" s="274" t="s">
        <v>813</v>
      </c>
      <c r="D300" s="291" t="s">
        <v>110</v>
      </c>
      <c r="E300" s="292">
        <v>96</v>
      </c>
      <c r="F300" s="259">
        <v>25</v>
      </c>
      <c r="G300" s="64">
        <f t="shared" si="44"/>
        <v>2400</v>
      </c>
      <c r="H300" s="259">
        <v>72</v>
      </c>
      <c r="I300" s="64">
        <f t="shared" si="45"/>
        <v>6912</v>
      </c>
      <c r="J300" s="332">
        <f>G300+I300</f>
        <v>9312</v>
      </c>
      <c r="K300" s="323"/>
      <c r="L300" s="293"/>
      <c r="M300" s="293"/>
      <c r="N300" s="293"/>
      <c r="O300" s="293"/>
      <c r="P300" s="391"/>
      <c r="Q300" s="353">
        <f t="shared" si="40"/>
        <v>96</v>
      </c>
    </row>
    <row r="301" spans="1:17" s="285" customFormat="1" ht="26">
      <c r="A301" s="346" t="s">
        <v>814</v>
      </c>
      <c r="B301" s="295" t="s">
        <v>815</v>
      </c>
      <c r="C301" s="274" t="s">
        <v>816</v>
      </c>
      <c r="D301" s="291" t="s">
        <v>110</v>
      </c>
      <c r="E301" s="292">
        <v>10</v>
      </c>
      <c r="F301" s="259">
        <v>3600</v>
      </c>
      <c r="G301" s="64">
        <f t="shared" si="44"/>
        <v>36000</v>
      </c>
      <c r="H301" s="259">
        <v>5700</v>
      </c>
      <c r="I301" s="64">
        <f t="shared" si="45"/>
        <v>57000</v>
      </c>
      <c r="J301" s="332">
        <f t="shared" si="46"/>
        <v>93000</v>
      </c>
      <c r="K301" s="323"/>
      <c r="L301" s="293"/>
      <c r="M301" s="293"/>
      <c r="N301" s="293"/>
      <c r="O301" s="293"/>
      <c r="P301" s="391"/>
      <c r="Q301" s="353">
        <f t="shared" si="40"/>
        <v>10</v>
      </c>
    </row>
    <row r="302" spans="1:17" s="255" customFormat="1" ht="26">
      <c r="A302" s="330" t="s">
        <v>817</v>
      </c>
      <c r="B302" s="279" t="s">
        <v>818</v>
      </c>
      <c r="C302" s="274" t="s">
        <v>819</v>
      </c>
      <c r="D302" s="275" t="s">
        <v>110</v>
      </c>
      <c r="E302" s="276">
        <v>3</v>
      </c>
      <c r="F302" s="259">
        <v>2500</v>
      </c>
      <c r="G302" s="277">
        <f t="shared" si="44"/>
        <v>7500</v>
      </c>
      <c r="H302" s="259">
        <v>0</v>
      </c>
      <c r="I302" s="278">
        <f t="shared" si="45"/>
        <v>0</v>
      </c>
      <c r="J302" s="339">
        <f t="shared" si="46"/>
        <v>7500</v>
      </c>
      <c r="K302" s="316"/>
      <c r="L302" s="257"/>
      <c r="M302" s="257"/>
      <c r="N302" s="257"/>
      <c r="O302" s="257"/>
      <c r="P302" s="387"/>
      <c r="Q302" s="353">
        <f t="shared" si="40"/>
        <v>3</v>
      </c>
    </row>
    <row r="303" spans="1:17" s="255" customFormat="1" ht="13">
      <c r="A303" s="330" t="s">
        <v>820</v>
      </c>
      <c r="B303" s="279" t="s">
        <v>821</v>
      </c>
      <c r="C303" s="274" t="s">
        <v>822</v>
      </c>
      <c r="D303" s="275" t="s">
        <v>110</v>
      </c>
      <c r="E303" s="276">
        <v>2</v>
      </c>
      <c r="F303" s="259">
        <v>2500</v>
      </c>
      <c r="G303" s="277">
        <f t="shared" si="44"/>
        <v>5000</v>
      </c>
      <c r="H303" s="259">
        <v>94696.92</v>
      </c>
      <c r="I303" s="278">
        <f t="shared" si="45"/>
        <v>189393.84</v>
      </c>
      <c r="J303" s="339">
        <f>G303+I303</f>
        <v>194393.84</v>
      </c>
      <c r="K303" s="316"/>
      <c r="L303" s="257"/>
      <c r="M303" s="257"/>
      <c r="N303" s="257"/>
      <c r="O303" s="257"/>
      <c r="P303" s="387"/>
      <c r="Q303" s="353">
        <f t="shared" si="40"/>
        <v>2</v>
      </c>
    </row>
    <row r="304" spans="1:17" s="285" customFormat="1" ht="13">
      <c r="A304" s="346" t="s">
        <v>823</v>
      </c>
      <c r="B304" s="295" t="s">
        <v>824</v>
      </c>
      <c r="C304" s="274" t="s">
        <v>825</v>
      </c>
      <c r="D304" s="291" t="s">
        <v>110</v>
      </c>
      <c r="E304" s="292">
        <v>1</v>
      </c>
      <c r="F304" s="259">
        <v>3000</v>
      </c>
      <c r="G304" s="64">
        <f t="shared" si="44"/>
        <v>3000</v>
      </c>
      <c r="H304" s="259">
        <v>0</v>
      </c>
      <c r="I304" s="64">
        <f t="shared" si="45"/>
        <v>0</v>
      </c>
      <c r="J304" s="332">
        <f t="shared" si="46"/>
        <v>3000</v>
      </c>
      <c r="K304" s="324"/>
      <c r="L304" s="293"/>
      <c r="M304" s="293"/>
      <c r="N304" s="293"/>
      <c r="O304" s="293"/>
      <c r="P304" s="391"/>
      <c r="Q304" s="353">
        <f t="shared" si="40"/>
        <v>1</v>
      </c>
    </row>
    <row r="305" spans="1:17" s="285" customFormat="1" ht="13">
      <c r="A305" s="346" t="s">
        <v>826</v>
      </c>
      <c r="B305" s="295" t="s">
        <v>827</v>
      </c>
      <c r="C305" s="274" t="s">
        <v>828</v>
      </c>
      <c r="D305" s="291" t="s">
        <v>110</v>
      </c>
      <c r="E305" s="292">
        <v>5</v>
      </c>
      <c r="F305" s="259">
        <v>3000</v>
      </c>
      <c r="G305" s="64">
        <f t="shared" si="44"/>
        <v>15000</v>
      </c>
      <c r="H305" s="259">
        <v>29408</v>
      </c>
      <c r="I305" s="64">
        <f t="shared" si="45"/>
        <v>147040</v>
      </c>
      <c r="J305" s="332">
        <f t="shared" si="46"/>
        <v>162040</v>
      </c>
      <c r="K305" s="323"/>
      <c r="L305" s="293"/>
      <c r="M305" s="293"/>
      <c r="N305" s="293"/>
      <c r="O305" s="293"/>
      <c r="P305" s="391"/>
      <c r="Q305" s="353">
        <f t="shared" si="40"/>
        <v>5</v>
      </c>
    </row>
    <row r="306" spans="1:17" s="255" customFormat="1" ht="13">
      <c r="A306" s="330" t="s">
        <v>829</v>
      </c>
      <c r="B306" s="279" t="s">
        <v>830</v>
      </c>
      <c r="C306" s="274" t="s">
        <v>831</v>
      </c>
      <c r="D306" s="275" t="s">
        <v>110</v>
      </c>
      <c r="E306" s="276">
        <v>5</v>
      </c>
      <c r="F306" s="259">
        <v>1800</v>
      </c>
      <c r="G306" s="277">
        <f t="shared" si="44"/>
        <v>9000</v>
      </c>
      <c r="H306" s="259">
        <v>27000</v>
      </c>
      <c r="I306" s="278">
        <f t="shared" si="45"/>
        <v>135000</v>
      </c>
      <c r="J306" s="339">
        <f t="shared" si="46"/>
        <v>144000</v>
      </c>
      <c r="K306" s="316"/>
      <c r="L306" s="257"/>
      <c r="M306" s="257"/>
      <c r="N306" s="257"/>
      <c r="O306" s="257"/>
      <c r="P306" s="387"/>
      <c r="Q306" s="353">
        <f t="shared" si="40"/>
        <v>5</v>
      </c>
    </row>
    <row r="307" spans="1:17" s="285" customFormat="1" ht="13">
      <c r="A307" s="346" t="s">
        <v>832</v>
      </c>
      <c r="B307" s="295" t="s">
        <v>833</v>
      </c>
      <c r="C307" s="274" t="s">
        <v>834</v>
      </c>
      <c r="D307" s="291" t="s">
        <v>110</v>
      </c>
      <c r="E307" s="292">
        <v>27</v>
      </c>
      <c r="F307" s="259">
        <v>1500</v>
      </c>
      <c r="G307" s="64">
        <f t="shared" si="44"/>
        <v>40500</v>
      </c>
      <c r="H307" s="259">
        <v>694</v>
      </c>
      <c r="I307" s="64">
        <f t="shared" si="45"/>
        <v>18738</v>
      </c>
      <c r="J307" s="332">
        <f t="shared" si="46"/>
        <v>59238</v>
      </c>
      <c r="K307" s="323"/>
      <c r="L307" s="293"/>
      <c r="M307" s="293"/>
      <c r="N307" s="293"/>
      <c r="O307" s="293"/>
      <c r="P307" s="391"/>
      <c r="Q307" s="353">
        <f t="shared" si="40"/>
        <v>27</v>
      </c>
    </row>
    <row r="308" spans="1:17" s="285" customFormat="1" ht="13">
      <c r="A308" s="346" t="s">
        <v>835</v>
      </c>
      <c r="B308" s="295" t="s">
        <v>836</v>
      </c>
      <c r="C308" s="274" t="s">
        <v>837</v>
      </c>
      <c r="D308" s="291" t="s">
        <v>110</v>
      </c>
      <c r="E308" s="292">
        <v>6</v>
      </c>
      <c r="F308" s="259">
        <v>2500</v>
      </c>
      <c r="G308" s="64">
        <f t="shared" si="44"/>
        <v>15000</v>
      </c>
      <c r="H308" s="259">
        <v>2722.42</v>
      </c>
      <c r="I308" s="64">
        <f t="shared" si="45"/>
        <v>16334.52</v>
      </c>
      <c r="J308" s="332">
        <f t="shared" si="46"/>
        <v>31334.52</v>
      </c>
      <c r="K308" s="323"/>
      <c r="L308" s="293"/>
      <c r="M308" s="293"/>
      <c r="N308" s="293"/>
      <c r="O308" s="293"/>
      <c r="P308" s="391"/>
      <c r="Q308" s="353">
        <f t="shared" si="40"/>
        <v>6</v>
      </c>
    </row>
    <row r="309" spans="1:17" s="285" customFormat="1" ht="13">
      <c r="A309" s="346" t="s">
        <v>838</v>
      </c>
      <c r="B309" s="295" t="s">
        <v>839</v>
      </c>
      <c r="C309" s="274" t="s">
        <v>840</v>
      </c>
      <c r="D309" s="291" t="s">
        <v>110</v>
      </c>
      <c r="E309" s="292">
        <v>48</v>
      </c>
      <c r="F309" s="259">
        <v>300</v>
      </c>
      <c r="G309" s="64">
        <f t="shared" si="44"/>
        <v>14400</v>
      </c>
      <c r="H309" s="259">
        <v>416.16</v>
      </c>
      <c r="I309" s="64">
        <f t="shared" si="45"/>
        <v>19975.68</v>
      </c>
      <c r="J309" s="332">
        <f t="shared" si="46"/>
        <v>34375.68</v>
      </c>
      <c r="K309" s="323"/>
      <c r="L309" s="293"/>
      <c r="M309" s="293"/>
      <c r="N309" s="293"/>
      <c r="O309" s="293"/>
      <c r="P309" s="391"/>
      <c r="Q309" s="353">
        <f t="shared" si="40"/>
        <v>48</v>
      </c>
    </row>
    <row r="310" spans="1:17" s="285" customFormat="1" ht="13">
      <c r="A310" s="346" t="s">
        <v>841</v>
      </c>
      <c r="B310" s="295" t="s">
        <v>842</v>
      </c>
      <c r="C310" s="274" t="s">
        <v>843</v>
      </c>
      <c r="D310" s="291" t="s">
        <v>110</v>
      </c>
      <c r="E310" s="292">
        <v>3</v>
      </c>
      <c r="F310" s="259">
        <v>300</v>
      </c>
      <c r="G310" s="64">
        <f t="shared" si="44"/>
        <v>900</v>
      </c>
      <c r="H310" s="259">
        <v>5395</v>
      </c>
      <c r="I310" s="64">
        <f t="shared" si="45"/>
        <v>16185</v>
      </c>
      <c r="J310" s="332">
        <f t="shared" si="46"/>
        <v>17085</v>
      </c>
      <c r="K310" s="323"/>
      <c r="L310" s="293"/>
      <c r="M310" s="293"/>
      <c r="N310" s="293"/>
      <c r="O310" s="293"/>
      <c r="P310" s="391"/>
      <c r="Q310" s="353">
        <f t="shared" si="40"/>
        <v>3</v>
      </c>
    </row>
    <row r="311" spans="1:17" s="285" customFormat="1" ht="13">
      <c r="A311" s="346" t="s">
        <v>844</v>
      </c>
      <c r="B311" s="295" t="s">
        <v>845</v>
      </c>
      <c r="C311" s="274" t="s">
        <v>846</v>
      </c>
      <c r="D311" s="291" t="s">
        <v>110</v>
      </c>
      <c r="E311" s="292">
        <v>5</v>
      </c>
      <c r="F311" s="259">
        <v>200</v>
      </c>
      <c r="G311" s="64">
        <f t="shared" si="44"/>
        <v>1000</v>
      </c>
      <c r="H311" s="259">
        <v>118</v>
      </c>
      <c r="I311" s="64">
        <f t="shared" si="45"/>
        <v>590</v>
      </c>
      <c r="J311" s="332">
        <f t="shared" si="46"/>
        <v>1590</v>
      </c>
      <c r="K311" s="323"/>
      <c r="L311" s="293"/>
      <c r="M311" s="293"/>
      <c r="N311" s="293"/>
      <c r="O311" s="293"/>
      <c r="P311" s="391"/>
      <c r="Q311" s="353">
        <f t="shared" si="40"/>
        <v>5</v>
      </c>
    </row>
    <row r="312" spans="1:17" s="285" customFormat="1" ht="13">
      <c r="A312" s="346" t="s">
        <v>847</v>
      </c>
      <c r="B312" s="295" t="s">
        <v>848</v>
      </c>
      <c r="C312" s="274" t="s">
        <v>849</v>
      </c>
      <c r="D312" s="291" t="s">
        <v>110</v>
      </c>
      <c r="E312" s="292">
        <v>5</v>
      </c>
      <c r="F312" s="259">
        <v>100</v>
      </c>
      <c r="G312" s="64">
        <f t="shared" si="44"/>
        <v>500</v>
      </c>
      <c r="H312" s="259">
        <v>210</v>
      </c>
      <c r="I312" s="64">
        <f t="shared" si="45"/>
        <v>1050</v>
      </c>
      <c r="J312" s="332">
        <f t="shared" si="46"/>
        <v>1550</v>
      </c>
      <c r="K312" s="323"/>
      <c r="L312" s="293"/>
      <c r="M312" s="293"/>
      <c r="N312" s="293"/>
      <c r="O312" s="293"/>
      <c r="P312" s="391"/>
      <c r="Q312" s="353">
        <f t="shared" si="40"/>
        <v>5</v>
      </c>
    </row>
    <row r="313" spans="1:17" s="285" customFormat="1" ht="13">
      <c r="A313" s="346" t="s">
        <v>850</v>
      </c>
      <c r="B313" s="295" t="s">
        <v>851</v>
      </c>
      <c r="C313" s="274" t="s">
        <v>852</v>
      </c>
      <c r="D313" s="291" t="s">
        <v>110</v>
      </c>
      <c r="E313" s="292">
        <v>6</v>
      </c>
      <c r="F313" s="259">
        <v>300</v>
      </c>
      <c r="G313" s="64">
        <f t="shared" si="44"/>
        <v>1800</v>
      </c>
      <c r="H313" s="259">
        <v>280.87</v>
      </c>
      <c r="I313" s="64">
        <f t="shared" si="45"/>
        <v>1685.22</v>
      </c>
      <c r="J313" s="332">
        <f t="shared" si="46"/>
        <v>3485.2200000000003</v>
      </c>
      <c r="K313" s="323"/>
      <c r="L313" s="293"/>
      <c r="M313" s="293"/>
      <c r="N313" s="293"/>
      <c r="O313" s="293"/>
      <c r="P313" s="391"/>
      <c r="Q313" s="353">
        <f t="shared" si="40"/>
        <v>6</v>
      </c>
    </row>
    <row r="314" spans="1:17" s="285" customFormat="1" ht="13">
      <c r="A314" s="346" t="s">
        <v>853</v>
      </c>
      <c r="B314" s="295" t="s">
        <v>854</v>
      </c>
      <c r="C314" s="274" t="s">
        <v>855</v>
      </c>
      <c r="D314" s="291" t="s">
        <v>110</v>
      </c>
      <c r="E314" s="292">
        <v>5</v>
      </c>
      <c r="F314" s="259">
        <v>1200</v>
      </c>
      <c r="G314" s="64">
        <f t="shared" si="44"/>
        <v>6000</v>
      </c>
      <c r="H314" s="259">
        <v>0</v>
      </c>
      <c r="I314" s="64">
        <f t="shared" si="45"/>
        <v>0</v>
      </c>
      <c r="J314" s="332">
        <f t="shared" si="46"/>
        <v>6000</v>
      </c>
      <c r="K314" s="324"/>
      <c r="L314" s="293"/>
      <c r="M314" s="293"/>
      <c r="N314" s="293"/>
      <c r="O314" s="293"/>
      <c r="P314" s="391"/>
      <c r="Q314" s="353">
        <f t="shared" si="40"/>
        <v>5</v>
      </c>
    </row>
    <row r="315" spans="1:17" s="285" customFormat="1" ht="13">
      <c r="A315" s="346" t="s">
        <v>856</v>
      </c>
      <c r="B315" s="296" t="s">
        <v>857</v>
      </c>
      <c r="C315" s="274"/>
      <c r="D315" s="291" t="s">
        <v>110</v>
      </c>
      <c r="E315" s="257">
        <v>5</v>
      </c>
      <c r="F315" s="259">
        <v>3360</v>
      </c>
      <c r="G315" s="64">
        <f t="shared" si="44"/>
        <v>16800</v>
      </c>
      <c r="H315" s="259">
        <v>5390</v>
      </c>
      <c r="I315" s="64">
        <f t="shared" si="45"/>
        <v>26950</v>
      </c>
      <c r="J315" s="332">
        <f t="shared" si="46"/>
        <v>43750</v>
      </c>
      <c r="K315" s="323"/>
      <c r="L315" s="293"/>
      <c r="M315" s="293"/>
      <c r="N315" s="293"/>
      <c r="O315" s="293"/>
      <c r="P315" s="391"/>
      <c r="Q315" s="353">
        <f t="shared" si="40"/>
        <v>5</v>
      </c>
    </row>
    <row r="316" spans="1:17" s="285" customFormat="1" ht="26">
      <c r="A316" s="346" t="s">
        <v>858</v>
      </c>
      <c r="B316" s="295" t="s">
        <v>859</v>
      </c>
      <c r="C316" s="274" t="s">
        <v>860</v>
      </c>
      <c r="D316" s="291" t="s">
        <v>110</v>
      </c>
      <c r="E316" s="292">
        <v>8</v>
      </c>
      <c r="F316" s="259">
        <v>50</v>
      </c>
      <c r="G316" s="64">
        <f t="shared" si="44"/>
        <v>400</v>
      </c>
      <c r="H316" s="259">
        <v>429</v>
      </c>
      <c r="I316" s="64">
        <f t="shared" si="45"/>
        <v>3432</v>
      </c>
      <c r="J316" s="332">
        <f t="shared" si="46"/>
        <v>3832</v>
      </c>
      <c r="K316" s="323"/>
      <c r="L316" s="293"/>
      <c r="M316" s="293"/>
      <c r="N316" s="293"/>
      <c r="O316" s="293"/>
      <c r="P316" s="391"/>
      <c r="Q316" s="353">
        <f t="shared" si="40"/>
        <v>8</v>
      </c>
    </row>
    <row r="317" spans="1:17" s="285" customFormat="1" ht="26">
      <c r="A317" s="346" t="s">
        <v>861</v>
      </c>
      <c r="B317" s="296" t="s">
        <v>862</v>
      </c>
      <c r="C317" s="274" t="s">
        <v>863</v>
      </c>
      <c r="D317" s="291" t="s">
        <v>110</v>
      </c>
      <c r="E317" s="257">
        <v>57</v>
      </c>
      <c r="F317" s="259">
        <v>50</v>
      </c>
      <c r="G317" s="64">
        <f t="shared" si="44"/>
        <v>2850</v>
      </c>
      <c r="H317" s="259">
        <v>285</v>
      </c>
      <c r="I317" s="64">
        <f t="shared" si="45"/>
        <v>16245</v>
      </c>
      <c r="J317" s="332">
        <f t="shared" si="46"/>
        <v>19095</v>
      </c>
      <c r="K317" s="323"/>
      <c r="L317" s="293"/>
      <c r="M317" s="293"/>
      <c r="N317" s="293"/>
      <c r="O317" s="293"/>
      <c r="P317" s="391"/>
      <c r="Q317" s="353">
        <f t="shared" si="40"/>
        <v>57</v>
      </c>
    </row>
    <row r="318" spans="1:17" s="285" customFormat="1" ht="26">
      <c r="A318" s="346" t="s">
        <v>864</v>
      </c>
      <c r="B318" s="296" t="s">
        <v>865</v>
      </c>
      <c r="C318" s="274" t="s">
        <v>866</v>
      </c>
      <c r="D318" s="291" t="s">
        <v>110</v>
      </c>
      <c r="E318" s="257">
        <v>163</v>
      </c>
      <c r="F318" s="259">
        <v>50</v>
      </c>
      <c r="G318" s="64">
        <f t="shared" si="44"/>
        <v>8150</v>
      </c>
      <c r="H318" s="259">
        <v>590</v>
      </c>
      <c r="I318" s="64">
        <f t="shared" si="45"/>
        <v>96170</v>
      </c>
      <c r="J318" s="332">
        <f t="shared" si="46"/>
        <v>104320</v>
      </c>
      <c r="K318" s="323"/>
      <c r="L318" s="293"/>
      <c r="M318" s="293"/>
      <c r="N318" s="293"/>
      <c r="O318" s="293"/>
      <c r="P318" s="391"/>
      <c r="Q318" s="353">
        <f t="shared" si="40"/>
        <v>163</v>
      </c>
    </row>
    <row r="319" spans="1:17" s="285" customFormat="1" ht="26">
      <c r="A319" s="346" t="s">
        <v>867</v>
      </c>
      <c r="B319" s="296" t="s">
        <v>868</v>
      </c>
      <c r="C319" s="274" t="s">
        <v>869</v>
      </c>
      <c r="D319" s="291" t="s">
        <v>110</v>
      </c>
      <c r="E319" s="257">
        <v>2</v>
      </c>
      <c r="F319" s="259">
        <v>50</v>
      </c>
      <c r="G319" s="64">
        <f t="shared" si="44"/>
        <v>100</v>
      </c>
      <c r="H319" s="259">
        <v>429</v>
      </c>
      <c r="I319" s="64">
        <f t="shared" si="45"/>
        <v>858</v>
      </c>
      <c r="J319" s="332">
        <f t="shared" si="46"/>
        <v>958</v>
      </c>
      <c r="K319" s="323"/>
      <c r="L319" s="293"/>
      <c r="M319" s="293"/>
      <c r="N319" s="293"/>
      <c r="O319" s="293"/>
      <c r="P319" s="391"/>
      <c r="Q319" s="353">
        <f t="shared" si="40"/>
        <v>2</v>
      </c>
    </row>
    <row r="320" spans="1:17" s="285" customFormat="1" ht="13">
      <c r="A320" s="346" t="s">
        <v>870</v>
      </c>
      <c r="B320" s="296" t="s">
        <v>871</v>
      </c>
      <c r="C320" s="274" t="s">
        <v>872</v>
      </c>
      <c r="D320" s="291" t="s">
        <v>123</v>
      </c>
      <c r="E320" s="257">
        <v>152</v>
      </c>
      <c r="F320" s="259">
        <v>300</v>
      </c>
      <c r="G320" s="64">
        <f t="shared" si="44"/>
        <v>45600</v>
      </c>
      <c r="H320" s="259">
        <v>398.52</v>
      </c>
      <c r="I320" s="64">
        <f t="shared" si="45"/>
        <v>60575.040000000001</v>
      </c>
      <c r="J320" s="332">
        <f t="shared" si="46"/>
        <v>106175.04000000001</v>
      </c>
      <c r="K320" s="323"/>
      <c r="L320" s="293"/>
      <c r="M320" s="293"/>
      <c r="N320" s="293"/>
      <c r="O320" s="293"/>
      <c r="P320" s="391"/>
      <c r="Q320" s="353">
        <f t="shared" si="40"/>
        <v>152</v>
      </c>
    </row>
    <row r="321" spans="1:17" s="285" customFormat="1" ht="13">
      <c r="A321" s="346" t="s">
        <v>873</v>
      </c>
      <c r="B321" s="296" t="s">
        <v>874</v>
      </c>
      <c r="C321" s="274" t="s">
        <v>875</v>
      </c>
      <c r="D321" s="291" t="s">
        <v>123</v>
      </c>
      <c r="E321" s="257">
        <v>152</v>
      </c>
      <c r="F321" s="259">
        <v>200</v>
      </c>
      <c r="G321" s="64">
        <f t="shared" si="44"/>
        <v>30400</v>
      </c>
      <c r="H321" s="259">
        <v>91.67</v>
      </c>
      <c r="I321" s="64">
        <f t="shared" si="45"/>
        <v>13933.84</v>
      </c>
      <c r="J321" s="332">
        <f t="shared" si="46"/>
        <v>44333.84</v>
      </c>
      <c r="K321" s="323"/>
      <c r="L321" s="293"/>
      <c r="M321" s="293"/>
      <c r="N321" s="293"/>
      <c r="O321" s="293"/>
      <c r="P321" s="391"/>
      <c r="Q321" s="353">
        <f t="shared" si="40"/>
        <v>152</v>
      </c>
    </row>
    <row r="322" spans="1:17" s="285" customFormat="1" ht="13">
      <c r="A322" s="346" t="s">
        <v>876</v>
      </c>
      <c r="B322" s="296" t="s">
        <v>877</v>
      </c>
      <c r="C322" s="274" t="s">
        <v>878</v>
      </c>
      <c r="D322" s="291" t="s">
        <v>110</v>
      </c>
      <c r="E322" s="257">
        <v>21</v>
      </c>
      <c r="F322" s="259">
        <v>50</v>
      </c>
      <c r="G322" s="64">
        <f t="shared" si="44"/>
        <v>1050</v>
      </c>
      <c r="H322" s="259">
        <v>516.66999999999996</v>
      </c>
      <c r="I322" s="64">
        <f t="shared" si="45"/>
        <v>10850.07</v>
      </c>
      <c r="J322" s="332">
        <f t="shared" si="46"/>
        <v>11900.07</v>
      </c>
      <c r="K322" s="323"/>
      <c r="L322" s="293"/>
      <c r="M322" s="293"/>
      <c r="N322" s="293"/>
      <c r="O322" s="293"/>
      <c r="P322" s="391"/>
      <c r="Q322" s="353">
        <f t="shared" si="40"/>
        <v>21</v>
      </c>
    </row>
    <row r="323" spans="1:17" s="285" customFormat="1" ht="13">
      <c r="A323" s="346" t="s">
        <v>879</v>
      </c>
      <c r="B323" s="296" t="s">
        <v>880</v>
      </c>
      <c r="C323" s="274" t="s">
        <v>881</v>
      </c>
      <c r="D323" s="291" t="s">
        <v>110</v>
      </c>
      <c r="E323" s="257">
        <v>5</v>
      </c>
      <c r="F323" s="259">
        <v>50</v>
      </c>
      <c r="G323" s="64">
        <f t="shared" si="44"/>
        <v>250</v>
      </c>
      <c r="H323" s="259">
        <v>551.67999999999995</v>
      </c>
      <c r="I323" s="64">
        <f t="shared" si="45"/>
        <v>2758.4</v>
      </c>
      <c r="J323" s="332">
        <f t="shared" si="46"/>
        <v>3008.4</v>
      </c>
      <c r="K323" s="323"/>
      <c r="L323" s="293"/>
      <c r="M323" s="293"/>
      <c r="N323" s="293"/>
      <c r="O323" s="293"/>
      <c r="P323" s="391"/>
      <c r="Q323" s="353">
        <f t="shared" si="40"/>
        <v>5</v>
      </c>
    </row>
    <row r="324" spans="1:17" s="285" customFormat="1" ht="13">
      <c r="A324" s="346" t="s">
        <v>882</v>
      </c>
      <c r="B324" s="296" t="s">
        <v>883</v>
      </c>
      <c r="C324" s="297">
        <v>10043</v>
      </c>
      <c r="D324" s="291" t="s">
        <v>110</v>
      </c>
      <c r="E324" s="257">
        <v>136</v>
      </c>
      <c r="F324" s="259">
        <v>100</v>
      </c>
      <c r="G324" s="64">
        <f t="shared" si="44"/>
        <v>13600</v>
      </c>
      <c r="H324" s="259">
        <v>102.24</v>
      </c>
      <c r="I324" s="64">
        <f t="shared" si="45"/>
        <v>13904.64</v>
      </c>
      <c r="J324" s="332">
        <f t="shared" si="46"/>
        <v>27504.639999999999</v>
      </c>
      <c r="K324" s="323"/>
      <c r="L324" s="293"/>
      <c r="M324" s="293"/>
      <c r="N324" s="293"/>
      <c r="O324" s="293"/>
      <c r="P324" s="391"/>
      <c r="Q324" s="353">
        <f t="shared" si="40"/>
        <v>136</v>
      </c>
    </row>
    <row r="325" spans="1:17" s="285" customFormat="1" ht="13">
      <c r="A325" s="346" t="s">
        <v>884</v>
      </c>
      <c r="B325" s="296" t="s">
        <v>885</v>
      </c>
      <c r="C325" s="274" t="s">
        <v>886</v>
      </c>
      <c r="D325" s="291" t="s">
        <v>110</v>
      </c>
      <c r="E325" s="257">
        <v>34</v>
      </c>
      <c r="F325" s="259">
        <v>25</v>
      </c>
      <c r="G325" s="64">
        <f t="shared" si="44"/>
        <v>850</v>
      </c>
      <c r="H325" s="259">
        <v>38.33</v>
      </c>
      <c r="I325" s="64">
        <f t="shared" si="45"/>
        <v>1303.22</v>
      </c>
      <c r="J325" s="332">
        <f t="shared" si="46"/>
        <v>2153.2200000000003</v>
      </c>
      <c r="K325" s="323"/>
      <c r="L325" s="293"/>
      <c r="M325" s="293"/>
      <c r="N325" s="293"/>
      <c r="O325" s="293"/>
      <c r="P325" s="391"/>
      <c r="Q325" s="353">
        <f t="shared" si="40"/>
        <v>34</v>
      </c>
    </row>
    <row r="326" spans="1:17" s="285" customFormat="1" ht="13">
      <c r="A326" s="346" t="s">
        <v>887</v>
      </c>
      <c r="B326" s="296" t="s">
        <v>888</v>
      </c>
      <c r="C326" s="274" t="s">
        <v>889</v>
      </c>
      <c r="D326" s="291" t="s">
        <v>110</v>
      </c>
      <c r="E326" s="257">
        <v>34</v>
      </c>
      <c r="F326" s="259">
        <v>25</v>
      </c>
      <c r="G326" s="64">
        <f t="shared" si="44"/>
        <v>850</v>
      </c>
      <c r="H326" s="259">
        <v>78.34</v>
      </c>
      <c r="I326" s="64">
        <f t="shared" si="45"/>
        <v>2663.56</v>
      </c>
      <c r="J326" s="332">
        <f t="shared" si="46"/>
        <v>3513.56</v>
      </c>
      <c r="K326" s="323"/>
      <c r="L326" s="293"/>
      <c r="M326" s="293"/>
      <c r="N326" s="293"/>
      <c r="O326" s="293"/>
      <c r="P326" s="391"/>
      <c r="Q326" s="353">
        <f t="shared" si="40"/>
        <v>34</v>
      </c>
    </row>
    <row r="327" spans="1:17" s="285" customFormat="1" ht="13">
      <c r="A327" s="346" t="s">
        <v>890</v>
      </c>
      <c r="B327" s="296" t="s">
        <v>891</v>
      </c>
      <c r="C327" s="274" t="s">
        <v>892</v>
      </c>
      <c r="D327" s="291" t="s">
        <v>110</v>
      </c>
      <c r="E327" s="257">
        <v>8</v>
      </c>
      <c r="F327" s="259">
        <v>50</v>
      </c>
      <c r="G327" s="64">
        <f t="shared" si="44"/>
        <v>400</v>
      </c>
      <c r="H327" s="259">
        <v>282.5</v>
      </c>
      <c r="I327" s="64">
        <f t="shared" si="45"/>
        <v>2260</v>
      </c>
      <c r="J327" s="332">
        <f t="shared" si="46"/>
        <v>2660</v>
      </c>
      <c r="K327" s="323"/>
      <c r="L327" s="293"/>
      <c r="M327" s="293"/>
      <c r="N327" s="293"/>
      <c r="O327" s="293"/>
      <c r="P327" s="391"/>
      <c r="Q327" s="353">
        <f t="shared" si="40"/>
        <v>8</v>
      </c>
    </row>
    <row r="328" spans="1:17" s="285" customFormat="1" ht="13">
      <c r="A328" s="346" t="s">
        <v>893</v>
      </c>
      <c r="B328" s="296" t="s">
        <v>894</v>
      </c>
      <c r="C328" s="274" t="s">
        <v>895</v>
      </c>
      <c r="D328" s="291" t="s">
        <v>110</v>
      </c>
      <c r="E328" s="257">
        <v>16</v>
      </c>
      <c r="F328" s="259">
        <v>25</v>
      </c>
      <c r="G328" s="64">
        <f t="shared" si="44"/>
        <v>400</v>
      </c>
      <c r="H328" s="259">
        <v>131.68</v>
      </c>
      <c r="I328" s="64">
        <f t="shared" si="45"/>
        <v>2106.88</v>
      </c>
      <c r="J328" s="332">
        <f t="shared" si="46"/>
        <v>2506.88</v>
      </c>
      <c r="K328" s="323"/>
      <c r="L328" s="293"/>
      <c r="M328" s="293"/>
      <c r="N328" s="293"/>
      <c r="O328" s="293"/>
      <c r="P328" s="391"/>
      <c r="Q328" s="353">
        <f t="shared" si="40"/>
        <v>16</v>
      </c>
    </row>
    <row r="329" spans="1:17" s="285" customFormat="1" ht="13">
      <c r="A329" s="346" t="s">
        <v>896</v>
      </c>
      <c r="B329" s="296" t="s">
        <v>897</v>
      </c>
      <c r="C329" s="274" t="s">
        <v>898</v>
      </c>
      <c r="D329" s="291" t="s">
        <v>110</v>
      </c>
      <c r="E329" s="257">
        <v>100</v>
      </c>
      <c r="F329" s="259">
        <v>10</v>
      </c>
      <c r="G329" s="64">
        <f t="shared" si="44"/>
        <v>1000</v>
      </c>
      <c r="H329" s="259">
        <v>11.5</v>
      </c>
      <c r="I329" s="64">
        <f t="shared" si="45"/>
        <v>1150</v>
      </c>
      <c r="J329" s="332">
        <f t="shared" si="46"/>
        <v>2150</v>
      </c>
      <c r="K329" s="323"/>
      <c r="L329" s="293"/>
      <c r="M329" s="293"/>
      <c r="N329" s="293"/>
      <c r="O329" s="293"/>
      <c r="P329" s="391"/>
      <c r="Q329" s="353">
        <f t="shared" si="40"/>
        <v>100</v>
      </c>
    </row>
    <row r="330" spans="1:17" s="285" customFormat="1" ht="13">
      <c r="A330" s="346" t="s">
        <v>899</v>
      </c>
      <c r="B330" s="296" t="s">
        <v>900</v>
      </c>
      <c r="C330" s="274" t="s">
        <v>901</v>
      </c>
      <c r="D330" s="291" t="s">
        <v>123</v>
      </c>
      <c r="E330" s="257">
        <v>324</v>
      </c>
      <c r="F330" s="259">
        <v>380</v>
      </c>
      <c r="G330" s="64">
        <f t="shared" si="44"/>
        <v>123120</v>
      </c>
      <c r="H330" s="259">
        <v>701.68</v>
      </c>
      <c r="I330" s="64">
        <f>H330*E330</f>
        <v>227344.31999999998</v>
      </c>
      <c r="J330" s="332">
        <f t="shared" si="46"/>
        <v>350464.31999999995</v>
      </c>
      <c r="K330" s="323"/>
      <c r="L330" s="293"/>
      <c r="M330" s="293"/>
      <c r="N330" s="293"/>
      <c r="O330" s="293"/>
      <c r="P330" s="391"/>
      <c r="Q330" s="353">
        <f t="shared" si="40"/>
        <v>324</v>
      </c>
    </row>
    <row r="331" spans="1:17" s="285" customFormat="1" ht="13">
      <c r="A331" s="346" t="s">
        <v>902</v>
      </c>
      <c r="B331" s="296" t="s">
        <v>903</v>
      </c>
      <c r="C331" s="274" t="s">
        <v>904</v>
      </c>
      <c r="D331" s="291" t="s">
        <v>123</v>
      </c>
      <c r="E331" s="257">
        <v>666</v>
      </c>
      <c r="F331" s="259">
        <v>380</v>
      </c>
      <c r="G331" s="64">
        <f t="shared" si="44"/>
        <v>253080</v>
      </c>
      <c r="H331" s="259">
        <v>538</v>
      </c>
      <c r="I331" s="64">
        <f>H331*E331</f>
        <v>358308</v>
      </c>
      <c r="J331" s="332">
        <f t="shared" si="46"/>
        <v>611388</v>
      </c>
      <c r="K331" s="323"/>
      <c r="L331" s="293"/>
      <c r="M331" s="293"/>
      <c r="N331" s="293"/>
      <c r="O331" s="293"/>
      <c r="P331" s="391"/>
      <c r="Q331" s="353">
        <f t="shared" si="40"/>
        <v>666</v>
      </c>
    </row>
    <row r="332" spans="1:17" s="285" customFormat="1" ht="13">
      <c r="A332" s="346" t="s">
        <v>905</v>
      </c>
      <c r="B332" s="296" t="s">
        <v>906</v>
      </c>
      <c r="C332" s="274" t="s">
        <v>907</v>
      </c>
      <c r="D332" s="291" t="s">
        <v>123</v>
      </c>
      <c r="E332" s="257">
        <v>24</v>
      </c>
      <c r="F332" s="259">
        <v>100</v>
      </c>
      <c r="G332" s="64">
        <f t="shared" si="44"/>
        <v>2400</v>
      </c>
      <c r="H332" s="259">
        <v>282.8</v>
      </c>
      <c r="I332" s="64">
        <f t="shared" ref="I332:I349" si="47">ROUND(E332*H332,2)</f>
        <v>6787.2</v>
      </c>
      <c r="J332" s="332">
        <f t="shared" si="46"/>
        <v>9187.2000000000007</v>
      </c>
      <c r="K332" s="323"/>
      <c r="L332" s="293"/>
      <c r="M332" s="293"/>
      <c r="N332" s="293"/>
      <c r="O332" s="293"/>
      <c r="P332" s="391"/>
      <c r="Q332" s="353">
        <f t="shared" si="40"/>
        <v>24</v>
      </c>
    </row>
    <row r="333" spans="1:17" s="285" customFormat="1" ht="13">
      <c r="A333" s="346" t="s">
        <v>908</v>
      </c>
      <c r="B333" s="296" t="s">
        <v>909</v>
      </c>
      <c r="C333" s="274" t="s">
        <v>910</v>
      </c>
      <c r="D333" s="291" t="s">
        <v>123</v>
      </c>
      <c r="E333" s="257">
        <v>50</v>
      </c>
      <c r="F333" s="259">
        <v>120</v>
      </c>
      <c r="G333" s="64">
        <f t="shared" si="44"/>
        <v>6000</v>
      </c>
      <c r="H333" s="259">
        <v>209.22</v>
      </c>
      <c r="I333" s="64">
        <f t="shared" si="47"/>
        <v>10461</v>
      </c>
      <c r="J333" s="332">
        <f t="shared" si="46"/>
        <v>16461</v>
      </c>
      <c r="K333" s="323"/>
      <c r="L333" s="293"/>
      <c r="M333" s="293"/>
      <c r="N333" s="293"/>
      <c r="O333" s="293"/>
      <c r="P333" s="391"/>
      <c r="Q333" s="353">
        <f t="shared" si="40"/>
        <v>50</v>
      </c>
    </row>
    <row r="334" spans="1:17" s="285" customFormat="1" ht="13">
      <c r="A334" s="346" t="s">
        <v>911</v>
      </c>
      <c r="B334" s="296" t="s">
        <v>912</v>
      </c>
      <c r="C334" s="274" t="s">
        <v>913</v>
      </c>
      <c r="D334" s="291" t="s">
        <v>110</v>
      </c>
      <c r="E334" s="257">
        <v>5</v>
      </c>
      <c r="F334" s="259">
        <v>1200</v>
      </c>
      <c r="G334" s="64">
        <f t="shared" si="44"/>
        <v>6000</v>
      </c>
      <c r="H334" s="259">
        <v>2290</v>
      </c>
      <c r="I334" s="64">
        <f t="shared" si="47"/>
        <v>11450</v>
      </c>
      <c r="J334" s="332">
        <f t="shared" si="46"/>
        <v>17450</v>
      </c>
      <c r="K334" s="323"/>
      <c r="L334" s="293"/>
      <c r="M334" s="293"/>
      <c r="N334" s="293"/>
      <c r="O334" s="293"/>
      <c r="P334" s="391"/>
      <c r="Q334" s="353">
        <f t="shared" si="40"/>
        <v>5</v>
      </c>
    </row>
    <row r="335" spans="1:17" s="285" customFormat="1" ht="13">
      <c r="A335" s="346" t="s">
        <v>914</v>
      </c>
      <c r="B335" s="296" t="s">
        <v>915</v>
      </c>
      <c r="C335" s="274" t="s">
        <v>724</v>
      </c>
      <c r="D335" s="291" t="s">
        <v>110</v>
      </c>
      <c r="E335" s="257">
        <v>3</v>
      </c>
      <c r="F335" s="259">
        <v>1200</v>
      </c>
      <c r="G335" s="64">
        <f t="shared" si="44"/>
        <v>3600</v>
      </c>
      <c r="H335" s="259">
        <v>1620.8</v>
      </c>
      <c r="I335" s="64">
        <f t="shared" si="47"/>
        <v>4862.3999999999996</v>
      </c>
      <c r="J335" s="332">
        <f t="shared" si="46"/>
        <v>8462.4</v>
      </c>
      <c r="K335" s="323"/>
      <c r="L335" s="293"/>
      <c r="M335" s="293"/>
      <c r="N335" s="293"/>
      <c r="O335" s="293"/>
      <c r="P335" s="391"/>
      <c r="Q335" s="353">
        <f t="shared" ref="Q335:Q398" si="48">E335-L335-M335-N335-O335-P335</f>
        <v>3</v>
      </c>
    </row>
    <row r="336" spans="1:17" s="285" customFormat="1" ht="13">
      <c r="A336" s="346" t="s">
        <v>916</v>
      </c>
      <c r="B336" s="296" t="s">
        <v>917</v>
      </c>
      <c r="C336" s="274" t="s">
        <v>918</v>
      </c>
      <c r="D336" s="291" t="s">
        <v>110</v>
      </c>
      <c r="E336" s="257">
        <v>7</v>
      </c>
      <c r="F336" s="259">
        <v>1200</v>
      </c>
      <c r="G336" s="64">
        <f t="shared" si="44"/>
        <v>8400</v>
      </c>
      <c r="H336" s="259">
        <v>3099</v>
      </c>
      <c r="I336" s="64">
        <f t="shared" si="47"/>
        <v>21693</v>
      </c>
      <c r="J336" s="332">
        <f t="shared" si="46"/>
        <v>30093</v>
      </c>
      <c r="K336" s="323"/>
      <c r="L336" s="293"/>
      <c r="M336" s="293"/>
      <c r="N336" s="293"/>
      <c r="O336" s="293"/>
      <c r="P336" s="391"/>
      <c r="Q336" s="353">
        <f t="shared" si="48"/>
        <v>7</v>
      </c>
    </row>
    <row r="337" spans="1:17" s="285" customFormat="1" ht="13">
      <c r="A337" s="346" t="s">
        <v>919</v>
      </c>
      <c r="B337" s="296" t="s">
        <v>920</v>
      </c>
      <c r="C337" s="274" t="s">
        <v>921</v>
      </c>
      <c r="D337" s="291" t="s">
        <v>110</v>
      </c>
      <c r="E337" s="257">
        <v>120</v>
      </c>
      <c r="F337" s="259">
        <v>270</v>
      </c>
      <c r="G337" s="64">
        <f t="shared" si="44"/>
        <v>32400</v>
      </c>
      <c r="H337" s="259">
        <v>668.33</v>
      </c>
      <c r="I337" s="64">
        <f t="shared" si="47"/>
        <v>80199.600000000006</v>
      </c>
      <c r="J337" s="332">
        <f t="shared" si="46"/>
        <v>112599.6</v>
      </c>
      <c r="K337" s="323"/>
      <c r="L337" s="293"/>
      <c r="M337" s="293"/>
      <c r="N337" s="293"/>
      <c r="O337" s="293"/>
      <c r="P337" s="391"/>
      <c r="Q337" s="353">
        <f t="shared" si="48"/>
        <v>120</v>
      </c>
    </row>
    <row r="338" spans="1:17" s="285" customFormat="1" ht="13">
      <c r="A338" s="346" t="s">
        <v>922</v>
      </c>
      <c r="B338" s="296" t="s">
        <v>923</v>
      </c>
      <c r="C338" s="274" t="s">
        <v>924</v>
      </c>
      <c r="D338" s="291" t="s">
        <v>110</v>
      </c>
      <c r="E338" s="257">
        <v>600</v>
      </c>
      <c r="F338" s="259">
        <v>270</v>
      </c>
      <c r="G338" s="64">
        <f t="shared" si="44"/>
        <v>162000</v>
      </c>
      <c r="H338" s="259">
        <v>131.6</v>
      </c>
      <c r="I338" s="64">
        <f t="shared" si="47"/>
        <v>78960</v>
      </c>
      <c r="J338" s="332">
        <f t="shared" si="46"/>
        <v>240960</v>
      </c>
      <c r="K338" s="323"/>
      <c r="L338" s="293"/>
      <c r="M338" s="293"/>
      <c r="N338" s="293"/>
      <c r="O338" s="293"/>
      <c r="P338" s="391"/>
      <c r="Q338" s="353">
        <f t="shared" si="48"/>
        <v>600</v>
      </c>
    </row>
    <row r="339" spans="1:17" s="285" customFormat="1" ht="13">
      <c r="A339" s="346" t="s">
        <v>925</v>
      </c>
      <c r="B339" s="296" t="s">
        <v>755</v>
      </c>
      <c r="C339" s="274" t="s">
        <v>926</v>
      </c>
      <c r="D339" s="291" t="s">
        <v>110</v>
      </c>
      <c r="E339" s="257">
        <v>625</v>
      </c>
      <c r="F339" s="259">
        <v>25</v>
      </c>
      <c r="G339" s="64">
        <f t="shared" si="44"/>
        <v>15625</v>
      </c>
      <c r="H339" s="259">
        <v>83.02</v>
      </c>
      <c r="I339" s="64">
        <f t="shared" si="47"/>
        <v>51887.5</v>
      </c>
      <c r="J339" s="332">
        <f t="shared" si="46"/>
        <v>67512.5</v>
      </c>
      <c r="K339" s="323"/>
      <c r="L339" s="293"/>
      <c r="M339" s="293"/>
      <c r="N339" s="293"/>
      <c r="O339" s="293"/>
      <c r="P339" s="391"/>
      <c r="Q339" s="353">
        <f t="shared" si="48"/>
        <v>625</v>
      </c>
    </row>
    <row r="340" spans="1:17" s="285" customFormat="1" ht="13">
      <c r="A340" s="346" t="s">
        <v>927</v>
      </c>
      <c r="B340" s="296" t="s">
        <v>928</v>
      </c>
      <c r="C340" s="274" t="s">
        <v>759</v>
      </c>
      <c r="D340" s="291" t="s">
        <v>110</v>
      </c>
      <c r="E340" s="257">
        <v>50</v>
      </c>
      <c r="F340" s="259">
        <v>15</v>
      </c>
      <c r="G340" s="64">
        <f t="shared" si="44"/>
        <v>750</v>
      </c>
      <c r="H340" s="259">
        <v>10.199999999999999</v>
      </c>
      <c r="I340" s="64">
        <f t="shared" si="47"/>
        <v>510</v>
      </c>
      <c r="J340" s="332">
        <f t="shared" si="46"/>
        <v>1260</v>
      </c>
      <c r="K340" s="323"/>
      <c r="L340" s="293"/>
      <c r="M340" s="293"/>
      <c r="N340" s="293"/>
      <c r="O340" s="293"/>
      <c r="P340" s="391"/>
      <c r="Q340" s="353">
        <f t="shared" si="48"/>
        <v>50</v>
      </c>
    </row>
    <row r="341" spans="1:17" s="285" customFormat="1" ht="13">
      <c r="A341" s="346" t="s">
        <v>334</v>
      </c>
      <c r="B341" s="296" t="s">
        <v>335</v>
      </c>
      <c r="C341" s="274"/>
      <c r="D341" s="291" t="s">
        <v>123</v>
      </c>
      <c r="E341" s="257">
        <v>1660</v>
      </c>
      <c r="F341" s="259">
        <v>168</v>
      </c>
      <c r="G341" s="64">
        <f t="shared" si="44"/>
        <v>278880</v>
      </c>
      <c r="H341" s="259">
        <f>I341/E341</f>
        <v>163.36144578313252</v>
      </c>
      <c r="I341" s="64">
        <v>271180</v>
      </c>
      <c r="J341" s="332">
        <f t="shared" si="46"/>
        <v>550060</v>
      </c>
      <c r="K341" s="323"/>
      <c r="L341" s="293"/>
      <c r="M341" s="293"/>
      <c r="N341" s="293">
        <v>700</v>
      </c>
      <c r="O341" s="293"/>
      <c r="P341" s="391"/>
      <c r="Q341" s="353">
        <f t="shared" si="48"/>
        <v>960</v>
      </c>
    </row>
    <row r="342" spans="1:17" s="285" customFormat="1" ht="26">
      <c r="A342" s="346" t="s">
        <v>336</v>
      </c>
      <c r="B342" s="428" t="s">
        <v>337</v>
      </c>
      <c r="C342" s="274" t="s">
        <v>338</v>
      </c>
      <c r="D342" s="291" t="s">
        <v>123</v>
      </c>
      <c r="E342" s="257">
        <v>3050</v>
      </c>
      <c r="F342" s="259">
        <v>112</v>
      </c>
      <c r="G342" s="64">
        <f t="shared" si="44"/>
        <v>341600</v>
      </c>
      <c r="H342" s="259">
        <f>I342/E342</f>
        <v>89.124590163934428</v>
      </c>
      <c r="I342" s="64">
        <v>271830</v>
      </c>
      <c r="J342" s="332">
        <f t="shared" si="46"/>
        <v>613430</v>
      </c>
      <c r="K342" s="323"/>
      <c r="L342" s="293"/>
      <c r="M342" s="293"/>
      <c r="N342" s="293">
        <v>1200</v>
      </c>
      <c r="O342" s="293"/>
      <c r="P342" s="391">
        <v>1850</v>
      </c>
      <c r="Q342" s="353">
        <f t="shared" si="48"/>
        <v>0</v>
      </c>
    </row>
    <row r="343" spans="1:17" s="285" customFormat="1" ht="13">
      <c r="A343" s="346" t="s">
        <v>929</v>
      </c>
      <c r="B343" s="279" t="s">
        <v>761</v>
      </c>
      <c r="C343" s="274">
        <v>91920</v>
      </c>
      <c r="D343" s="291" t="s">
        <v>123</v>
      </c>
      <c r="E343" s="292">
        <v>150</v>
      </c>
      <c r="F343" s="259">
        <v>35</v>
      </c>
      <c r="G343" s="277">
        <f t="shared" si="44"/>
        <v>5250</v>
      </c>
      <c r="H343" s="259">
        <v>21.6</v>
      </c>
      <c r="I343" s="64">
        <f t="shared" si="47"/>
        <v>3240</v>
      </c>
      <c r="J343" s="332">
        <f t="shared" si="46"/>
        <v>8490</v>
      </c>
      <c r="K343" s="323"/>
      <c r="L343" s="293"/>
      <c r="M343" s="293"/>
      <c r="N343" s="293"/>
      <c r="O343" s="293"/>
      <c r="P343" s="391"/>
      <c r="Q343" s="353">
        <f t="shared" si="48"/>
        <v>150</v>
      </c>
    </row>
    <row r="344" spans="1:17" s="285" customFormat="1" ht="13">
      <c r="A344" s="346" t="s">
        <v>930</v>
      </c>
      <c r="B344" s="296" t="s">
        <v>931</v>
      </c>
      <c r="C344" s="274" t="s">
        <v>932</v>
      </c>
      <c r="D344" s="291" t="s">
        <v>110</v>
      </c>
      <c r="E344" s="292">
        <v>100</v>
      </c>
      <c r="F344" s="259">
        <v>10</v>
      </c>
      <c r="G344" s="64">
        <f t="shared" si="44"/>
        <v>1000</v>
      </c>
      <c r="H344" s="259">
        <v>24.4</v>
      </c>
      <c r="I344" s="64">
        <f t="shared" si="47"/>
        <v>2440</v>
      </c>
      <c r="J344" s="332">
        <f t="shared" si="46"/>
        <v>3440</v>
      </c>
      <c r="K344" s="323"/>
      <c r="L344" s="293"/>
      <c r="M344" s="293"/>
      <c r="N344" s="293"/>
      <c r="O344" s="293"/>
      <c r="P344" s="391"/>
      <c r="Q344" s="353">
        <f t="shared" si="48"/>
        <v>100</v>
      </c>
    </row>
    <row r="345" spans="1:17" s="255" customFormat="1" ht="13">
      <c r="A345" s="330" t="s">
        <v>933</v>
      </c>
      <c r="B345" s="279" t="s">
        <v>934</v>
      </c>
      <c r="C345" s="274" t="s">
        <v>935</v>
      </c>
      <c r="D345" s="275" t="s">
        <v>110</v>
      </c>
      <c r="E345" s="276">
        <v>3</v>
      </c>
      <c r="F345" s="259">
        <v>0</v>
      </c>
      <c r="G345" s="277">
        <f t="shared" si="44"/>
        <v>0</v>
      </c>
      <c r="H345" s="259">
        <v>6342</v>
      </c>
      <c r="I345" s="278">
        <f t="shared" si="47"/>
        <v>19026</v>
      </c>
      <c r="J345" s="339">
        <f t="shared" si="46"/>
        <v>19026</v>
      </c>
      <c r="K345" s="316"/>
      <c r="L345" s="257"/>
      <c r="M345" s="257"/>
      <c r="N345" s="257"/>
      <c r="O345" s="257"/>
      <c r="P345" s="387"/>
      <c r="Q345" s="353">
        <f t="shared" si="48"/>
        <v>3</v>
      </c>
    </row>
    <row r="346" spans="1:17" s="255" customFormat="1" ht="26">
      <c r="A346" s="330" t="s">
        <v>936</v>
      </c>
      <c r="B346" s="279" t="s">
        <v>937</v>
      </c>
      <c r="C346" s="274" t="s">
        <v>938</v>
      </c>
      <c r="D346" s="275" t="s">
        <v>110</v>
      </c>
      <c r="E346" s="276">
        <v>4</v>
      </c>
      <c r="F346" s="259">
        <v>0</v>
      </c>
      <c r="G346" s="277">
        <f t="shared" si="44"/>
        <v>0</v>
      </c>
      <c r="H346" s="259">
        <v>1268.02</v>
      </c>
      <c r="I346" s="278">
        <f t="shared" si="47"/>
        <v>5072.08</v>
      </c>
      <c r="J346" s="339">
        <f t="shared" si="46"/>
        <v>5072.08</v>
      </c>
      <c r="K346" s="316"/>
      <c r="L346" s="257"/>
      <c r="M346" s="257"/>
      <c r="N346" s="257"/>
      <c r="O346" s="257"/>
      <c r="P346" s="387"/>
      <c r="Q346" s="353">
        <f t="shared" si="48"/>
        <v>4</v>
      </c>
    </row>
    <row r="347" spans="1:17" s="255" customFormat="1" ht="26">
      <c r="A347" s="330" t="s">
        <v>939</v>
      </c>
      <c r="B347" s="279" t="s">
        <v>940</v>
      </c>
      <c r="C347" s="274" t="s">
        <v>941</v>
      </c>
      <c r="D347" s="275" t="s">
        <v>110</v>
      </c>
      <c r="E347" s="276">
        <v>4</v>
      </c>
      <c r="F347" s="259">
        <v>0</v>
      </c>
      <c r="G347" s="277">
        <f t="shared" si="44"/>
        <v>0</v>
      </c>
      <c r="H347" s="259">
        <v>1146</v>
      </c>
      <c r="I347" s="278">
        <f t="shared" si="47"/>
        <v>4584</v>
      </c>
      <c r="J347" s="339">
        <f t="shared" si="46"/>
        <v>4584</v>
      </c>
      <c r="K347" s="316"/>
      <c r="L347" s="257"/>
      <c r="M347" s="257"/>
      <c r="N347" s="257"/>
      <c r="O347" s="257"/>
      <c r="P347" s="387"/>
      <c r="Q347" s="353">
        <f t="shared" si="48"/>
        <v>4</v>
      </c>
    </row>
    <row r="348" spans="1:17" s="285" customFormat="1" ht="13">
      <c r="A348" s="346" t="s">
        <v>942</v>
      </c>
      <c r="B348" s="296" t="s">
        <v>388</v>
      </c>
      <c r="C348" s="61"/>
      <c r="D348" s="67" t="s">
        <v>117</v>
      </c>
      <c r="E348" s="68">
        <v>1</v>
      </c>
      <c r="F348" s="259">
        <v>0</v>
      </c>
      <c r="G348" s="64">
        <f t="shared" si="44"/>
        <v>0</v>
      </c>
      <c r="H348" s="259">
        <v>18000</v>
      </c>
      <c r="I348" s="64">
        <f t="shared" si="47"/>
        <v>18000</v>
      </c>
      <c r="J348" s="332">
        <f t="shared" si="46"/>
        <v>18000</v>
      </c>
      <c r="K348" s="323"/>
      <c r="L348" s="293"/>
      <c r="M348" s="293"/>
      <c r="N348" s="293"/>
      <c r="O348" s="293"/>
      <c r="P348" s="391"/>
      <c r="Q348" s="353">
        <f t="shared" si="48"/>
        <v>1</v>
      </c>
    </row>
    <row r="349" spans="1:17" s="285" customFormat="1" ht="13">
      <c r="A349" s="346" t="s">
        <v>943</v>
      </c>
      <c r="B349" s="296" t="s">
        <v>788</v>
      </c>
      <c r="C349" s="61"/>
      <c r="D349" s="67" t="s">
        <v>117</v>
      </c>
      <c r="E349" s="68">
        <v>1</v>
      </c>
      <c r="F349" s="259">
        <v>86400</v>
      </c>
      <c r="G349" s="64">
        <f t="shared" si="44"/>
        <v>86400</v>
      </c>
      <c r="H349" s="259">
        <v>0</v>
      </c>
      <c r="I349" s="64">
        <f t="shared" si="47"/>
        <v>0</v>
      </c>
      <c r="J349" s="332">
        <f t="shared" si="46"/>
        <v>86400</v>
      </c>
      <c r="K349" s="323"/>
      <c r="L349" s="293"/>
      <c r="M349" s="293"/>
      <c r="N349" s="293"/>
      <c r="O349" s="293"/>
      <c r="P349" s="391"/>
      <c r="Q349" s="353">
        <f t="shared" si="48"/>
        <v>1</v>
      </c>
    </row>
    <row r="350" spans="1:17" s="285" customFormat="1" ht="13">
      <c r="A350" s="346"/>
      <c r="B350" s="200"/>
      <c r="C350" s="61"/>
      <c r="D350" s="67"/>
      <c r="E350" s="68"/>
      <c r="F350" s="259"/>
      <c r="G350" s="64"/>
      <c r="H350" s="259"/>
      <c r="I350" s="64"/>
      <c r="J350" s="332"/>
      <c r="K350" s="323"/>
      <c r="L350" s="293"/>
      <c r="M350" s="293"/>
      <c r="N350" s="293"/>
      <c r="O350" s="293"/>
      <c r="P350" s="391"/>
      <c r="Q350" s="353">
        <f t="shared" si="48"/>
        <v>0</v>
      </c>
    </row>
    <row r="351" spans="1:17" s="255" customFormat="1" ht="13">
      <c r="A351" s="345">
        <v>4</v>
      </c>
      <c r="B351" s="424" t="s">
        <v>339</v>
      </c>
      <c r="C351" s="252"/>
      <c r="D351" s="253"/>
      <c r="E351" s="254"/>
      <c r="F351" s="253"/>
      <c r="G351" s="253"/>
      <c r="H351" s="253"/>
      <c r="I351" s="253"/>
      <c r="J351" s="343">
        <f>SUM(J353:J369)</f>
        <v>1868389.58</v>
      </c>
      <c r="K351" s="321"/>
      <c r="L351" s="257"/>
      <c r="M351" s="257"/>
      <c r="N351" s="257"/>
      <c r="O351" s="257"/>
      <c r="P351" s="387"/>
      <c r="Q351" s="353">
        <f t="shared" si="48"/>
        <v>0</v>
      </c>
    </row>
    <row r="352" spans="1:17" s="285" customFormat="1" ht="13">
      <c r="A352" s="346"/>
      <c r="B352" s="200"/>
      <c r="C352" s="61"/>
      <c r="D352" s="67"/>
      <c r="E352" s="61"/>
      <c r="F352" s="259"/>
      <c r="G352" s="64"/>
      <c r="H352" s="259"/>
      <c r="I352" s="64"/>
      <c r="J352" s="332"/>
      <c r="K352" s="323"/>
      <c r="L352" s="293"/>
      <c r="M352" s="293"/>
      <c r="N352" s="293"/>
      <c r="O352" s="293"/>
      <c r="P352" s="391"/>
      <c r="Q352" s="353">
        <f t="shared" si="48"/>
        <v>0</v>
      </c>
    </row>
    <row r="353" spans="1:17" s="285" customFormat="1" ht="13">
      <c r="A353" s="346" t="s">
        <v>340</v>
      </c>
      <c r="B353" s="296" t="s">
        <v>341</v>
      </c>
      <c r="C353" s="61" t="s">
        <v>342</v>
      </c>
      <c r="D353" s="67" t="s">
        <v>110</v>
      </c>
      <c r="E353" s="68">
        <v>10</v>
      </c>
      <c r="F353" s="259">
        <v>2800</v>
      </c>
      <c r="G353" s="64">
        <f t="shared" ref="G353:G369" si="49">E353*F353</f>
        <v>28000</v>
      </c>
      <c r="H353" s="259">
        <v>32600</v>
      </c>
      <c r="I353" s="64">
        <f t="shared" ref="I353:I369" si="50">ROUND(E353*H353,2)</f>
        <v>326000</v>
      </c>
      <c r="J353" s="332">
        <f t="shared" ref="J353:J369" si="51">G353+I353</f>
        <v>354000</v>
      </c>
      <c r="K353" s="323"/>
      <c r="L353" s="293"/>
      <c r="M353" s="293"/>
      <c r="N353" s="293">
        <v>10</v>
      </c>
      <c r="O353" s="293"/>
      <c r="P353" s="391"/>
      <c r="Q353" s="353">
        <f t="shared" si="48"/>
        <v>0</v>
      </c>
    </row>
    <row r="354" spans="1:17" s="285" customFormat="1" ht="13">
      <c r="A354" s="346" t="s">
        <v>343</v>
      </c>
      <c r="B354" s="200" t="s">
        <v>344</v>
      </c>
      <c r="C354" s="61" t="s">
        <v>345</v>
      </c>
      <c r="D354" s="67" t="s">
        <v>110</v>
      </c>
      <c r="E354" s="68">
        <v>24</v>
      </c>
      <c r="F354" s="259">
        <v>2800</v>
      </c>
      <c r="G354" s="64">
        <f t="shared" si="49"/>
        <v>67200</v>
      </c>
      <c r="H354" s="259">
        <v>19400</v>
      </c>
      <c r="I354" s="64">
        <f t="shared" si="50"/>
        <v>465600</v>
      </c>
      <c r="J354" s="332">
        <f t="shared" si="51"/>
        <v>532800</v>
      </c>
      <c r="K354" s="323"/>
      <c r="L354" s="293"/>
      <c r="M354" s="293"/>
      <c r="N354" s="293">
        <v>24</v>
      </c>
      <c r="O354" s="293"/>
      <c r="P354" s="391"/>
      <c r="Q354" s="353">
        <f t="shared" si="48"/>
        <v>0</v>
      </c>
    </row>
    <row r="355" spans="1:17" s="285" customFormat="1" ht="13">
      <c r="A355" s="346" t="s">
        <v>346</v>
      </c>
      <c r="B355" s="200" t="s">
        <v>347</v>
      </c>
      <c r="C355" s="61"/>
      <c r="D355" s="67" t="s">
        <v>110</v>
      </c>
      <c r="E355" s="68">
        <v>28</v>
      </c>
      <c r="F355" s="259">
        <v>3360</v>
      </c>
      <c r="G355" s="64">
        <f t="shared" si="49"/>
        <v>94080</v>
      </c>
      <c r="H355" s="259">
        <v>5390</v>
      </c>
      <c r="I355" s="64">
        <f t="shared" si="50"/>
        <v>150920</v>
      </c>
      <c r="J355" s="332">
        <f t="shared" si="51"/>
        <v>245000</v>
      </c>
      <c r="K355" s="323"/>
      <c r="L355" s="293"/>
      <c r="M355" s="293"/>
      <c r="N355" s="293">
        <v>10</v>
      </c>
      <c r="O355" s="293"/>
      <c r="P355" s="391"/>
      <c r="Q355" s="353">
        <f t="shared" si="48"/>
        <v>18</v>
      </c>
    </row>
    <row r="356" spans="1:17" s="285" customFormat="1" ht="13">
      <c r="A356" s="346" t="s">
        <v>348</v>
      </c>
      <c r="B356" s="200" t="s">
        <v>349</v>
      </c>
      <c r="C356" s="61" t="s">
        <v>350</v>
      </c>
      <c r="D356" s="67" t="s">
        <v>110</v>
      </c>
      <c r="E356" s="68">
        <v>34</v>
      </c>
      <c r="F356" s="259">
        <v>500</v>
      </c>
      <c r="G356" s="64">
        <f t="shared" si="49"/>
        <v>17000</v>
      </c>
      <c r="H356" s="259">
        <v>621.84</v>
      </c>
      <c r="I356" s="64">
        <f t="shared" si="50"/>
        <v>21142.560000000001</v>
      </c>
      <c r="J356" s="332">
        <f t="shared" si="51"/>
        <v>38142.559999999998</v>
      </c>
      <c r="K356" s="323"/>
      <c r="L356" s="293"/>
      <c r="M356" s="293"/>
      <c r="N356" s="293">
        <v>34</v>
      </c>
      <c r="O356" s="293"/>
      <c r="P356" s="391"/>
      <c r="Q356" s="353">
        <f t="shared" si="48"/>
        <v>0</v>
      </c>
    </row>
    <row r="357" spans="1:17" s="285" customFormat="1" ht="13">
      <c r="A357" s="346" t="s">
        <v>351</v>
      </c>
      <c r="B357" s="427" t="s">
        <v>352</v>
      </c>
      <c r="C357" s="61" t="s">
        <v>353</v>
      </c>
      <c r="D357" s="67" t="s">
        <v>110</v>
      </c>
      <c r="E357" s="68">
        <v>4</v>
      </c>
      <c r="F357" s="259">
        <v>2400</v>
      </c>
      <c r="G357" s="64">
        <f t="shared" si="49"/>
        <v>9600</v>
      </c>
      <c r="H357" s="259">
        <v>42816.480000000003</v>
      </c>
      <c r="I357" s="64">
        <f t="shared" si="50"/>
        <v>171265.92000000001</v>
      </c>
      <c r="J357" s="332">
        <f t="shared" si="51"/>
        <v>180865.92000000001</v>
      </c>
      <c r="K357" s="323"/>
      <c r="L357" s="293"/>
      <c r="M357" s="293"/>
      <c r="N357" s="293">
        <v>3</v>
      </c>
      <c r="O357" s="293"/>
      <c r="P357" s="391">
        <v>1</v>
      </c>
      <c r="Q357" s="353">
        <f t="shared" si="48"/>
        <v>0</v>
      </c>
    </row>
    <row r="358" spans="1:17" s="255" customFormat="1" ht="13">
      <c r="A358" s="330" t="s">
        <v>944</v>
      </c>
      <c r="B358" s="426" t="s">
        <v>945</v>
      </c>
      <c r="C358" s="274" t="s">
        <v>946</v>
      </c>
      <c r="D358" s="275" t="s">
        <v>110</v>
      </c>
      <c r="E358" s="276">
        <v>4</v>
      </c>
      <c r="F358" s="259">
        <v>50</v>
      </c>
      <c r="G358" s="277">
        <f t="shared" si="49"/>
        <v>200</v>
      </c>
      <c r="H358" s="259">
        <v>362</v>
      </c>
      <c r="I358" s="278">
        <f t="shared" si="50"/>
        <v>1448</v>
      </c>
      <c r="J358" s="339">
        <f t="shared" si="51"/>
        <v>1648</v>
      </c>
      <c r="K358" s="316"/>
      <c r="L358" s="257"/>
      <c r="M358" s="257"/>
      <c r="N358" s="257"/>
      <c r="O358" s="257"/>
      <c r="P358" s="387">
        <v>4</v>
      </c>
      <c r="Q358" s="353">
        <f t="shared" si="48"/>
        <v>0</v>
      </c>
    </row>
    <row r="359" spans="1:17" s="285" customFormat="1" ht="26">
      <c r="A359" s="346" t="s">
        <v>947</v>
      </c>
      <c r="B359" s="427" t="s">
        <v>862</v>
      </c>
      <c r="C359" s="61" t="s">
        <v>863</v>
      </c>
      <c r="D359" s="67" t="s">
        <v>110</v>
      </c>
      <c r="E359" s="68">
        <v>40</v>
      </c>
      <c r="F359" s="259">
        <v>50</v>
      </c>
      <c r="G359" s="64">
        <f t="shared" si="49"/>
        <v>2000</v>
      </c>
      <c r="H359" s="259">
        <v>285</v>
      </c>
      <c r="I359" s="64">
        <f t="shared" si="50"/>
        <v>11400</v>
      </c>
      <c r="J359" s="332">
        <f t="shared" si="51"/>
        <v>13400</v>
      </c>
      <c r="K359" s="323"/>
      <c r="L359" s="293"/>
      <c r="M359" s="293"/>
      <c r="N359" s="293"/>
      <c r="O359" s="293"/>
      <c r="P359" s="391">
        <v>34</v>
      </c>
      <c r="Q359" s="353">
        <f t="shared" si="48"/>
        <v>6</v>
      </c>
    </row>
    <row r="360" spans="1:17" s="285" customFormat="1" ht="26">
      <c r="A360" s="346" t="s">
        <v>948</v>
      </c>
      <c r="B360" s="200" t="s">
        <v>949</v>
      </c>
      <c r="C360" s="61" t="s">
        <v>950</v>
      </c>
      <c r="D360" s="67" t="s">
        <v>110</v>
      </c>
      <c r="E360" s="68">
        <v>34</v>
      </c>
      <c r="F360" s="259">
        <v>100</v>
      </c>
      <c r="G360" s="64">
        <f t="shared" si="49"/>
        <v>3400</v>
      </c>
      <c r="H360" s="259">
        <v>94</v>
      </c>
      <c r="I360" s="64">
        <f t="shared" si="50"/>
        <v>3196</v>
      </c>
      <c r="J360" s="332">
        <f t="shared" si="51"/>
        <v>6596</v>
      </c>
      <c r="K360" s="323"/>
      <c r="L360" s="293"/>
      <c r="M360" s="293"/>
      <c r="N360" s="293"/>
      <c r="O360" s="293"/>
      <c r="P360" s="391"/>
      <c r="Q360" s="353">
        <f t="shared" si="48"/>
        <v>34</v>
      </c>
    </row>
    <row r="361" spans="1:17" s="285" customFormat="1" ht="13">
      <c r="A361" s="346" t="s">
        <v>951</v>
      </c>
      <c r="B361" s="427" t="s">
        <v>952</v>
      </c>
      <c r="C361" s="61" t="s">
        <v>953</v>
      </c>
      <c r="D361" s="67" t="s">
        <v>110</v>
      </c>
      <c r="E361" s="68">
        <v>34</v>
      </c>
      <c r="F361" s="259">
        <v>25</v>
      </c>
      <c r="G361" s="64">
        <f t="shared" si="49"/>
        <v>850</v>
      </c>
      <c r="H361" s="259">
        <v>32</v>
      </c>
      <c r="I361" s="64">
        <f t="shared" si="50"/>
        <v>1088</v>
      </c>
      <c r="J361" s="332">
        <f t="shared" si="51"/>
        <v>1938</v>
      </c>
      <c r="K361" s="323"/>
      <c r="L361" s="293"/>
      <c r="M361" s="293"/>
      <c r="N361" s="293"/>
      <c r="O361" s="293"/>
      <c r="P361" s="391">
        <v>34</v>
      </c>
      <c r="Q361" s="353">
        <f t="shared" si="48"/>
        <v>0</v>
      </c>
    </row>
    <row r="362" spans="1:17" s="285" customFormat="1" ht="26">
      <c r="A362" s="346" t="s">
        <v>954</v>
      </c>
      <c r="B362" s="427" t="s">
        <v>955</v>
      </c>
      <c r="C362" s="61" t="s">
        <v>338</v>
      </c>
      <c r="D362" s="67" t="s">
        <v>123</v>
      </c>
      <c r="E362" s="68">
        <v>2035</v>
      </c>
      <c r="F362" s="259">
        <v>124</v>
      </c>
      <c r="G362" s="64">
        <f t="shared" si="49"/>
        <v>252340</v>
      </c>
      <c r="H362" s="259">
        <v>72.599999999999994</v>
      </c>
      <c r="I362" s="64">
        <f t="shared" si="50"/>
        <v>147741</v>
      </c>
      <c r="J362" s="332">
        <f t="shared" si="51"/>
        <v>400081</v>
      </c>
      <c r="K362" s="323"/>
      <c r="L362" s="293"/>
      <c r="M362" s="293"/>
      <c r="N362" s="293"/>
      <c r="O362" s="293"/>
      <c r="P362" s="391">
        <v>1509.7</v>
      </c>
      <c r="Q362" s="353">
        <f t="shared" si="48"/>
        <v>525.29999999999995</v>
      </c>
    </row>
    <row r="363" spans="1:17" s="285" customFormat="1" ht="13">
      <c r="A363" s="346" t="s">
        <v>956</v>
      </c>
      <c r="B363" s="427" t="s">
        <v>934</v>
      </c>
      <c r="C363" s="61" t="s">
        <v>935</v>
      </c>
      <c r="D363" s="67" t="s">
        <v>110</v>
      </c>
      <c r="E363" s="68">
        <v>2</v>
      </c>
      <c r="F363" s="259">
        <v>960</v>
      </c>
      <c r="G363" s="64">
        <f t="shared" si="49"/>
        <v>1920</v>
      </c>
      <c r="H363" s="259">
        <v>6342</v>
      </c>
      <c r="I363" s="64">
        <f t="shared" si="50"/>
        <v>12684</v>
      </c>
      <c r="J363" s="332">
        <f t="shared" si="51"/>
        <v>14604</v>
      </c>
      <c r="K363" s="323"/>
      <c r="L363" s="293"/>
      <c r="M363" s="293"/>
      <c r="N363" s="293"/>
      <c r="O363" s="293"/>
      <c r="P363" s="391">
        <v>2</v>
      </c>
      <c r="Q363" s="353">
        <f t="shared" si="48"/>
        <v>0</v>
      </c>
    </row>
    <row r="364" spans="1:17" s="255" customFormat="1" ht="13">
      <c r="A364" s="330" t="s">
        <v>957</v>
      </c>
      <c r="B364" s="426" t="s">
        <v>958</v>
      </c>
      <c r="C364" s="274" t="s">
        <v>959</v>
      </c>
      <c r="D364" s="275" t="s">
        <v>110</v>
      </c>
      <c r="E364" s="276">
        <v>100</v>
      </c>
      <c r="F364" s="259">
        <v>0</v>
      </c>
      <c r="G364" s="277">
        <f t="shared" si="49"/>
        <v>0</v>
      </c>
      <c r="H364" s="259">
        <v>5.84</v>
      </c>
      <c r="I364" s="278">
        <f t="shared" si="50"/>
        <v>584</v>
      </c>
      <c r="J364" s="339">
        <f t="shared" si="51"/>
        <v>584</v>
      </c>
      <c r="K364" s="316"/>
      <c r="L364" s="257"/>
      <c r="M364" s="257"/>
      <c r="N364" s="257"/>
      <c r="O364" s="257"/>
      <c r="P364" s="387">
        <v>100</v>
      </c>
      <c r="Q364" s="353">
        <f t="shared" si="48"/>
        <v>0</v>
      </c>
    </row>
    <row r="365" spans="1:17" s="285" customFormat="1" ht="26">
      <c r="A365" s="346" t="s">
        <v>960</v>
      </c>
      <c r="B365" s="427" t="s">
        <v>961</v>
      </c>
      <c r="C365" s="61" t="s">
        <v>938</v>
      </c>
      <c r="D365" s="67" t="s">
        <v>110</v>
      </c>
      <c r="E365" s="61">
        <v>5</v>
      </c>
      <c r="F365" s="259">
        <v>0</v>
      </c>
      <c r="G365" s="64">
        <f t="shared" si="49"/>
        <v>0</v>
      </c>
      <c r="H365" s="259">
        <v>1268.02</v>
      </c>
      <c r="I365" s="64">
        <f t="shared" si="50"/>
        <v>6340.1</v>
      </c>
      <c r="J365" s="332">
        <f t="shared" si="51"/>
        <v>6340.1</v>
      </c>
      <c r="K365" s="323"/>
      <c r="L365" s="293"/>
      <c r="M365" s="293"/>
      <c r="N365" s="293"/>
      <c r="O365" s="293"/>
      <c r="P365" s="391">
        <v>2</v>
      </c>
      <c r="Q365" s="353">
        <f t="shared" si="48"/>
        <v>3</v>
      </c>
    </row>
    <row r="366" spans="1:17" s="285" customFormat="1" ht="13">
      <c r="A366" s="346" t="s">
        <v>962</v>
      </c>
      <c r="B366" s="279" t="s">
        <v>761</v>
      </c>
      <c r="C366" s="274">
        <v>91920</v>
      </c>
      <c r="D366" s="291" t="s">
        <v>123</v>
      </c>
      <c r="E366" s="292">
        <v>250</v>
      </c>
      <c r="F366" s="259">
        <v>35</v>
      </c>
      <c r="G366" s="64">
        <f t="shared" si="49"/>
        <v>8750</v>
      </c>
      <c r="H366" s="259">
        <v>21.6</v>
      </c>
      <c r="I366" s="64">
        <f t="shared" si="50"/>
        <v>5400</v>
      </c>
      <c r="J366" s="332">
        <f t="shared" si="51"/>
        <v>14150</v>
      </c>
      <c r="K366" s="323"/>
      <c r="L366" s="293"/>
      <c r="M366" s="293"/>
      <c r="N366" s="293"/>
      <c r="O366" s="293"/>
      <c r="P366" s="391"/>
      <c r="Q366" s="353">
        <f t="shared" si="48"/>
        <v>250</v>
      </c>
    </row>
    <row r="367" spans="1:17" s="285" customFormat="1" ht="13">
      <c r="A367" s="346" t="s">
        <v>963</v>
      </c>
      <c r="B367" s="296" t="s">
        <v>931</v>
      </c>
      <c r="C367" s="274" t="s">
        <v>932</v>
      </c>
      <c r="D367" s="291" t="s">
        <v>110</v>
      </c>
      <c r="E367" s="292">
        <v>100</v>
      </c>
      <c r="F367" s="259">
        <v>10</v>
      </c>
      <c r="G367" s="64">
        <f t="shared" si="49"/>
        <v>1000</v>
      </c>
      <c r="H367" s="259">
        <v>24.4</v>
      </c>
      <c r="I367" s="64">
        <f t="shared" si="50"/>
        <v>2440</v>
      </c>
      <c r="J367" s="332">
        <f t="shared" si="51"/>
        <v>3440</v>
      </c>
      <c r="K367" s="323"/>
      <c r="L367" s="293"/>
      <c r="M367" s="293"/>
      <c r="N367" s="293"/>
      <c r="O367" s="293"/>
      <c r="P367" s="391"/>
      <c r="Q367" s="353">
        <f t="shared" si="48"/>
        <v>100</v>
      </c>
    </row>
    <row r="368" spans="1:17" s="285" customFormat="1" ht="13">
      <c r="A368" s="346" t="s">
        <v>964</v>
      </c>
      <c r="B368" s="296" t="s">
        <v>388</v>
      </c>
      <c r="C368" s="61"/>
      <c r="D368" s="67" t="s">
        <v>117</v>
      </c>
      <c r="E368" s="68">
        <v>1</v>
      </c>
      <c r="F368" s="259">
        <v>0</v>
      </c>
      <c r="G368" s="64">
        <f t="shared" si="49"/>
        <v>0</v>
      </c>
      <c r="H368" s="259">
        <v>14000</v>
      </c>
      <c r="I368" s="64">
        <f t="shared" si="50"/>
        <v>14000</v>
      </c>
      <c r="J368" s="332">
        <f t="shared" si="51"/>
        <v>14000</v>
      </c>
      <c r="K368" s="323"/>
      <c r="L368" s="293"/>
      <c r="M368" s="293"/>
      <c r="N368" s="293"/>
      <c r="O368" s="293"/>
      <c r="P368" s="391"/>
      <c r="Q368" s="353">
        <f t="shared" si="48"/>
        <v>1</v>
      </c>
    </row>
    <row r="369" spans="1:17" s="285" customFormat="1" ht="13">
      <c r="A369" s="346" t="s">
        <v>965</v>
      </c>
      <c r="B369" s="296" t="s">
        <v>788</v>
      </c>
      <c r="C369" s="61"/>
      <c r="D369" s="67" t="s">
        <v>117</v>
      </c>
      <c r="E369" s="68">
        <v>1</v>
      </c>
      <c r="F369" s="259">
        <v>40800</v>
      </c>
      <c r="G369" s="64">
        <f t="shared" si="49"/>
        <v>40800</v>
      </c>
      <c r="H369" s="259">
        <v>0</v>
      </c>
      <c r="I369" s="64">
        <f t="shared" si="50"/>
        <v>0</v>
      </c>
      <c r="J369" s="332">
        <f t="shared" si="51"/>
        <v>40800</v>
      </c>
      <c r="K369" s="323"/>
      <c r="L369" s="293"/>
      <c r="M369" s="293"/>
      <c r="N369" s="293"/>
      <c r="O369" s="293"/>
      <c r="P369" s="391"/>
      <c r="Q369" s="353">
        <f t="shared" si="48"/>
        <v>1</v>
      </c>
    </row>
    <row r="370" spans="1:17" s="255" customFormat="1" ht="13">
      <c r="A370" s="338"/>
      <c r="B370" s="260"/>
      <c r="C370" s="264"/>
      <c r="D370" s="260"/>
      <c r="E370" s="260"/>
      <c r="F370" s="259"/>
      <c r="G370" s="259"/>
      <c r="H370" s="259"/>
      <c r="I370" s="259"/>
      <c r="J370" s="347"/>
      <c r="K370" s="316"/>
      <c r="L370" s="257"/>
      <c r="M370" s="257"/>
      <c r="N370" s="257"/>
      <c r="O370" s="257"/>
      <c r="P370" s="387"/>
      <c r="Q370" s="353">
        <f t="shared" si="48"/>
        <v>0</v>
      </c>
    </row>
    <row r="371" spans="1:17" s="255" customFormat="1" ht="13">
      <c r="A371" s="345">
        <v>5</v>
      </c>
      <c r="B371" s="251" t="s">
        <v>354</v>
      </c>
      <c r="C371" s="252"/>
      <c r="D371" s="253"/>
      <c r="E371" s="254"/>
      <c r="F371" s="253"/>
      <c r="G371" s="253"/>
      <c r="H371" s="253"/>
      <c r="I371" s="253"/>
      <c r="J371" s="343">
        <f>SUM(J373:J394)</f>
        <v>2597344.7400000002</v>
      </c>
      <c r="K371" s="321"/>
      <c r="L371" s="257"/>
      <c r="M371" s="257"/>
      <c r="N371" s="257"/>
      <c r="O371" s="257"/>
      <c r="P371" s="387"/>
      <c r="Q371" s="353">
        <f t="shared" si="48"/>
        <v>0</v>
      </c>
    </row>
    <row r="372" spans="1:17" s="285" customFormat="1" ht="13">
      <c r="A372" s="338"/>
      <c r="B372" s="200"/>
      <c r="C372" s="204"/>
      <c r="D372" s="67"/>
      <c r="E372" s="68"/>
      <c r="F372" s="259"/>
      <c r="G372" s="64"/>
      <c r="H372" s="259"/>
      <c r="I372" s="64"/>
      <c r="J372" s="332"/>
      <c r="K372" s="323"/>
      <c r="L372" s="293"/>
      <c r="M372" s="293"/>
      <c r="N372" s="293"/>
      <c r="O372" s="293"/>
      <c r="P372" s="391"/>
      <c r="Q372" s="353">
        <f t="shared" si="48"/>
        <v>0</v>
      </c>
    </row>
    <row r="373" spans="1:17" s="255" customFormat="1" ht="13">
      <c r="A373" s="330" t="s">
        <v>355</v>
      </c>
      <c r="B373" s="279" t="s">
        <v>966</v>
      </c>
      <c r="C373" s="274"/>
      <c r="D373" s="275" t="s">
        <v>110</v>
      </c>
      <c r="E373" s="276">
        <v>217</v>
      </c>
      <c r="F373" s="259">
        <v>1080</v>
      </c>
      <c r="G373" s="277">
        <f t="shared" ref="G373:G394" si="52">E373*F373</f>
        <v>234360</v>
      </c>
      <c r="H373" s="259">
        <v>0</v>
      </c>
      <c r="I373" s="278">
        <f t="shared" ref="I373:I392" si="53">H373*E373</f>
        <v>0</v>
      </c>
      <c r="J373" s="339">
        <f t="shared" ref="J373:J392" si="54">G373+I373</f>
        <v>234360</v>
      </c>
      <c r="K373" s="316"/>
      <c r="L373" s="257"/>
      <c r="M373" s="257"/>
      <c r="N373" s="257">
        <v>217</v>
      </c>
      <c r="O373" s="257"/>
      <c r="P373" s="387"/>
      <c r="Q373" s="353">
        <f t="shared" si="48"/>
        <v>0</v>
      </c>
    </row>
    <row r="374" spans="1:17" s="285" customFormat="1" ht="26">
      <c r="A374" s="346" t="s">
        <v>967</v>
      </c>
      <c r="B374" s="279" t="s">
        <v>968</v>
      </c>
      <c r="C374" s="274" t="s">
        <v>969</v>
      </c>
      <c r="D374" s="291" t="s">
        <v>110</v>
      </c>
      <c r="E374" s="292">
        <v>1</v>
      </c>
      <c r="F374" s="259">
        <v>5400</v>
      </c>
      <c r="G374" s="64">
        <f t="shared" si="52"/>
        <v>5400</v>
      </c>
      <c r="H374" s="259">
        <v>97756.37</v>
      </c>
      <c r="I374" s="64">
        <f t="shared" si="53"/>
        <v>97756.37</v>
      </c>
      <c r="J374" s="332">
        <f t="shared" si="54"/>
        <v>103156.37</v>
      </c>
      <c r="K374" s="323"/>
      <c r="L374" s="293"/>
      <c r="M374" s="293"/>
      <c r="N374" s="293"/>
      <c r="O374" s="293"/>
      <c r="P374" s="391"/>
      <c r="Q374" s="353">
        <f t="shared" si="48"/>
        <v>1</v>
      </c>
    </row>
    <row r="375" spans="1:17" s="285" customFormat="1" ht="13">
      <c r="A375" s="346" t="s">
        <v>970</v>
      </c>
      <c r="B375" s="279" t="s">
        <v>971</v>
      </c>
      <c r="C375" s="274" t="s">
        <v>972</v>
      </c>
      <c r="D375" s="291" t="s">
        <v>110</v>
      </c>
      <c r="E375" s="292">
        <v>1</v>
      </c>
      <c r="F375" s="259">
        <v>5000</v>
      </c>
      <c r="G375" s="64">
        <f t="shared" si="52"/>
        <v>5000</v>
      </c>
      <c r="H375" s="259">
        <v>149982.14000000001</v>
      </c>
      <c r="I375" s="64">
        <f t="shared" si="53"/>
        <v>149982.14000000001</v>
      </c>
      <c r="J375" s="332">
        <f t="shared" si="54"/>
        <v>154982.14000000001</v>
      </c>
      <c r="K375" s="323"/>
      <c r="L375" s="293"/>
      <c r="M375" s="293"/>
      <c r="N375" s="293"/>
      <c r="O375" s="293"/>
      <c r="P375" s="391"/>
      <c r="Q375" s="353">
        <f t="shared" si="48"/>
        <v>1</v>
      </c>
    </row>
    <row r="376" spans="1:17" s="255" customFormat="1" ht="26">
      <c r="A376" s="330" t="s">
        <v>973</v>
      </c>
      <c r="B376" s="279" t="s">
        <v>974</v>
      </c>
      <c r="C376" s="274" t="s">
        <v>975</v>
      </c>
      <c r="D376" s="275" t="s">
        <v>123</v>
      </c>
      <c r="E376" s="276">
        <v>170</v>
      </c>
      <c r="F376" s="259">
        <v>240</v>
      </c>
      <c r="G376" s="277">
        <f t="shared" si="52"/>
        <v>40800</v>
      </c>
      <c r="H376" s="259">
        <v>2224.8000000000002</v>
      </c>
      <c r="I376" s="278">
        <f t="shared" si="53"/>
        <v>378216.00000000006</v>
      </c>
      <c r="J376" s="339">
        <f t="shared" si="54"/>
        <v>419016.00000000006</v>
      </c>
      <c r="K376" s="316"/>
      <c r="L376" s="257"/>
      <c r="M376" s="257"/>
      <c r="N376" s="257"/>
      <c r="O376" s="257"/>
      <c r="P376" s="387"/>
      <c r="Q376" s="353">
        <f t="shared" si="48"/>
        <v>170</v>
      </c>
    </row>
    <row r="377" spans="1:17" s="255" customFormat="1" ht="26">
      <c r="A377" s="330" t="s">
        <v>976</v>
      </c>
      <c r="B377" s="279" t="s">
        <v>974</v>
      </c>
      <c r="C377" s="274" t="s">
        <v>785</v>
      </c>
      <c r="D377" s="275" t="s">
        <v>123</v>
      </c>
      <c r="E377" s="276">
        <v>650</v>
      </c>
      <c r="F377" s="259">
        <v>124</v>
      </c>
      <c r="G377" s="277">
        <f t="shared" si="52"/>
        <v>80600</v>
      </c>
      <c r="H377" s="259">
        <v>101.52</v>
      </c>
      <c r="I377" s="278">
        <f t="shared" si="53"/>
        <v>65988</v>
      </c>
      <c r="J377" s="339">
        <f t="shared" si="54"/>
        <v>146588</v>
      </c>
      <c r="K377" s="316"/>
      <c r="L377" s="257"/>
      <c r="M377" s="257"/>
      <c r="N377" s="257"/>
      <c r="O377" s="257"/>
      <c r="P377" s="387"/>
      <c r="Q377" s="353">
        <f t="shared" si="48"/>
        <v>650</v>
      </c>
    </row>
    <row r="378" spans="1:17" s="285" customFormat="1" ht="26">
      <c r="A378" s="346" t="s">
        <v>357</v>
      </c>
      <c r="B378" s="298" t="s">
        <v>358</v>
      </c>
      <c r="C378" s="274" t="s">
        <v>359</v>
      </c>
      <c r="D378" s="275" t="s">
        <v>110</v>
      </c>
      <c r="E378" s="276">
        <v>205</v>
      </c>
      <c r="F378" s="259">
        <v>2000</v>
      </c>
      <c r="G378" s="64">
        <f t="shared" si="52"/>
        <v>410000</v>
      </c>
      <c r="H378" s="259">
        <v>0</v>
      </c>
      <c r="I378" s="64">
        <f t="shared" si="53"/>
        <v>0</v>
      </c>
      <c r="J378" s="332">
        <f t="shared" si="54"/>
        <v>410000</v>
      </c>
      <c r="K378" s="324" t="s">
        <v>977</v>
      </c>
      <c r="L378" s="293"/>
      <c r="M378" s="293"/>
      <c r="N378" s="293">
        <v>205</v>
      </c>
      <c r="O378" s="293"/>
      <c r="P378" s="391"/>
      <c r="Q378" s="353">
        <f t="shared" si="48"/>
        <v>0</v>
      </c>
    </row>
    <row r="379" spans="1:17" s="285" customFormat="1" ht="26">
      <c r="A379" s="346" t="s">
        <v>360</v>
      </c>
      <c r="B379" s="298" t="s">
        <v>361</v>
      </c>
      <c r="C379" s="274" t="s">
        <v>362</v>
      </c>
      <c r="D379" s="275" t="s">
        <v>110</v>
      </c>
      <c r="E379" s="276">
        <v>12</v>
      </c>
      <c r="F379" s="259">
        <v>2000</v>
      </c>
      <c r="G379" s="64">
        <f t="shared" si="52"/>
        <v>24000</v>
      </c>
      <c r="H379" s="259">
        <v>0</v>
      </c>
      <c r="I379" s="64">
        <f t="shared" si="53"/>
        <v>0</v>
      </c>
      <c r="J379" s="332">
        <f t="shared" si="54"/>
        <v>24000</v>
      </c>
      <c r="K379" s="324" t="s">
        <v>977</v>
      </c>
      <c r="L379" s="293"/>
      <c r="M379" s="293"/>
      <c r="N379" s="293">
        <v>12</v>
      </c>
      <c r="O379" s="293"/>
      <c r="P379" s="391"/>
      <c r="Q379" s="353">
        <f t="shared" si="48"/>
        <v>0</v>
      </c>
    </row>
    <row r="380" spans="1:17" s="285" customFormat="1" ht="13">
      <c r="A380" s="346" t="s">
        <v>978</v>
      </c>
      <c r="B380" s="279" t="s">
        <v>979</v>
      </c>
      <c r="C380" s="274">
        <v>35264</v>
      </c>
      <c r="D380" s="291" t="s">
        <v>123</v>
      </c>
      <c r="E380" s="292">
        <v>201</v>
      </c>
      <c r="F380" s="259">
        <v>640</v>
      </c>
      <c r="G380" s="64">
        <f t="shared" si="52"/>
        <v>128640</v>
      </c>
      <c r="H380" s="259">
        <v>755.02</v>
      </c>
      <c r="I380" s="64">
        <f t="shared" si="53"/>
        <v>151759.01999999999</v>
      </c>
      <c r="J380" s="332">
        <f t="shared" si="54"/>
        <v>280399.02</v>
      </c>
      <c r="K380" s="323"/>
      <c r="L380" s="293"/>
      <c r="M380" s="293"/>
      <c r="N380" s="293"/>
      <c r="O380" s="293"/>
      <c r="P380" s="391"/>
      <c r="Q380" s="353">
        <f t="shared" si="48"/>
        <v>201</v>
      </c>
    </row>
    <row r="381" spans="1:17" s="285" customFormat="1" ht="13">
      <c r="A381" s="346" t="s">
        <v>980</v>
      </c>
      <c r="B381" s="279" t="s">
        <v>981</v>
      </c>
      <c r="C381" s="274">
        <v>35524</v>
      </c>
      <c r="D381" s="291" t="s">
        <v>123</v>
      </c>
      <c r="E381" s="292">
        <v>201</v>
      </c>
      <c r="F381" s="259">
        <v>120</v>
      </c>
      <c r="G381" s="64">
        <f t="shared" si="52"/>
        <v>24120</v>
      </c>
      <c r="H381" s="259">
        <v>406.01</v>
      </c>
      <c r="I381" s="64">
        <f t="shared" si="53"/>
        <v>81608.009999999995</v>
      </c>
      <c r="J381" s="332">
        <f t="shared" si="54"/>
        <v>105728.01</v>
      </c>
      <c r="K381" s="323"/>
      <c r="L381" s="293"/>
      <c r="M381" s="293"/>
      <c r="N381" s="293"/>
      <c r="O381" s="293"/>
      <c r="P381" s="391"/>
      <c r="Q381" s="353">
        <f t="shared" si="48"/>
        <v>201</v>
      </c>
    </row>
    <row r="382" spans="1:17" s="285" customFormat="1" ht="13">
      <c r="A382" s="346" t="s">
        <v>982</v>
      </c>
      <c r="B382" s="279" t="s">
        <v>717</v>
      </c>
      <c r="C382" s="274" t="s">
        <v>718</v>
      </c>
      <c r="D382" s="291" t="s">
        <v>123</v>
      </c>
      <c r="E382" s="292">
        <v>174</v>
      </c>
      <c r="F382" s="259">
        <v>640</v>
      </c>
      <c r="G382" s="64">
        <f t="shared" si="52"/>
        <v>111360</v>
      </c>
      <c r="H382" s="259">
        <v>375</v>
      </c>
      <c r="I382" s="64">
        <f t="shared" si="53"/>
        <v>65250</v>
      </c>
      <c r="J382" s="332">
        <f t="shared" si="54"/>
        <v>176610</v>
      </c>
      <c r="K382" s="323"/>
      <c r="L382" s="293"/>
      <c r="M382" s="293"/>
      <c r="N382" s="293"/>
      <c r="O382" s="293"/>
      <c r="P382" s="391"/>
      <c r="Q382" s="353">
        <f t="shared" si="48"/>
        <v>174</v>
      </c>
    </row>
    <row r="383" spans="1:17" s="285" customFormat="1" ht="13">
      <c r="A383" s="346" t="s">
        <v>983</v>
      </c>
      <c r="B383" s="279" t="s">
        <v>984</v>
      </c>
      <c r="C383" s="274">
        <v>35520</v>
      </c>
      <c r="D383" s="291" t="s">
        <v>123</v>
      </c>
      <c r="E383" s="292">
        <v>174</v>
      </c>
      <c r="F383" s="259">
        <v>120</v>
      </c>
      <c r="G383" s="64">
        <f t="shared" si="52"/>
        <v>20880</v>
      </c>
      <c r="H383" s="259">
        <v>158.91999999999999</v>
      </c>
      <c r="I383" s="64">
        <f t="shared" si="53"/>
        <v>27652.079999999998</v>
      </c>
      <c r="J383" s="332">
        <f t="shared" si="54"/>
        <v>48532.08</v>
      </c>
      <c r="K383" s="323"/>
      <c r="L383" s="293"/>
      <c r="M383" s="293"/>
      <c r="N383" s="293"/>
      <c r="O383" s="293"/>
      <c r="P383" s="391"/>
      <c r="Q383" s="353">
        <f t="shared" si="48"/>
        <v>174</v>
      </c>
    </row>
    <row r="384" spans="1:17" s="255" customFormat="1" ht="13">
      <c r="A384" s="330" t="s">
        <v>985</v>
      </c>
      <c r="B384" s="279" t="s">
        <v>986</v>
      </c>
      <c r="C384" s="274" t="s">
        <v>987</v>
      </c>
      <c r="D384" s="275" t="s">
        <v>110</v>
      </c>
      <c r="E384" s="276">
        <v>168</v>
      </c>
      <c r="F384" s="259">
        <v>270</v>
      </c>
      <c r="G384" s="277">
        <f t="shared" si="52"/>
        <v>45360</v>
      </c>
      <c r="H384" s="259">
        <v>214.99</v>
      </c>
      <c r="I384" s="278">
        <f t="shared" si="53"/>
        <v>36118.32</v>
      </c>
      <c r="J384" s="339">
        <f t="shared" si="54"/>
        <v>81478.320000000007</v>
      </c>
      <c r="K384" s="316"/>
      <c r="L384" s="257"/>
      <c r="M384" s="257"/>
      <c r="N384" s="257"/>
      <c r="O384" s="257"/>
      <c r="P384" s="387"/>
      <c r="Q384" s="353">
        <f t="shared" si="48"/>
        <v>168</v>
      </c>
    </row>
    <row r="385" spans="1:17" s="255" customFormat="1" ht="13">
      <c r="A385" s="330" t="s">
        <v>988</v>
      </c>
      <c r="B385" s="279" t="s">
        <v>989</v>
      </c>
      <c r="C385" s="274" t="s">
        <v>990</v>
      </c>
      <c r="D385" s="275" t="s">
        <v>110</v>
      </c>
      <c r="E385" s="276">
        <v>36</v>
      </c>
      <c r="F385" s="259">
        <v>300</v>
      </c>
      <c r="G385" s="277">
        <f t="shared" si="52"/>
        <v>10800</v>
      </c>
      <c r="H385" s="259">
        <v>1673.52</v>
      </c>
      <c r="I385" s="278">
        <f t="shared" si="53"/>
        <v>60246.720000000001</v>
      </c>
      <c r="J385" s="339">
        <f t="shared" si="54"/>
        <v>71046.720000000001</v>
      </c>
      <c r="K385" s="316"/>
      <c r="L385" s="257"/>
      <c r="M385" s="257"/>
      <c r="N385" s="257"/>
      <c r="O385" s="257"/>
      <c r="P385" s="387"/>
      <c r="Q385" s="353">
        <f t="shared" si="48"/>
        <v>36</v>
      </c>
    </row>
    <row r="386" spans="1:17" s="285" customFormat="1" ht="13">
      <c r="A386" s="346" t="s">
        <v>991</v>
      </c>
      <c r="B386" s="279" t="s">
        <v>992</v>
      </c>
      <c r="C386" s="274" t="s">
        <v>993</v>
      </c>
      <c r="D386" s="275" t="s">
        <v>110</v>
      </c>
      <c r="E386" s="276">
        <v>205</v>
      </c>
      <c r="F386" s="259">
        <v>200</v>
      </c>
      <c r="G386" s="64">
        <f t="shared" si="52"/>
        <v>41000</v>
      </c>
      <c r="H386" s="259">
        <v>116.42</v>
      </c>
      <c r="I386" s="64">
        <f t="shared" si="53"/>
        <v>23866.1</v>
      </c>
      <c r="J386" s="332">
        <f t="shared" si="54"/>
        <v>64866.1</v>
      </c>
      <c r="K386" s="323"/>
      <c r="L386" s="293"/>
      <c r="M386" s="293"/>
      <c r="N386" s="293"/>
      <c r="O386" s="293"/>
      <c r="P386" s="391"/>
      <c r="Q386" s="353">
        <f t="shared" si="48"/>
        <v>205</v>
      </c>
    </row>
    <row r="387" spans="1:17" s="285" customFormat="1" ht="13">
      <c r="A387" s="346" t="s">
        <v>994</v>
      </c>
      <c r="B387" s="279" t="s">
        <v>995</v>
      </c>
      <c r="C387" s="274" t="s">
        <v>996</v>
      </c>
      <c r="D387" s="291" t="s">
        <v>110</v>
      </c>
      <c r="E387" s="292">
        <v>336</v>
      </c>
      <c r="F387" s="259">
        <v>25</v>
      </c>
      <c r="G387" s="64">
        <f t="shared" si="52"/>
        <v>8400</v>
      </c>
      <c r="H387" s="259">
        <v>78.5</v>
      </c>
      <c r="I387" s="64">
        <f t="shared" si="53"/>
        <v>26376</v>
      </c>
      <c r="J387" s="332">
        <f t="shared" si="54"/>
        <v>34776</v>
      </c>
      <c r="K387" s="323"/>
      <c r="L387" s="293"/>
      <c r="M387" s="293"/>
      <c r="N387" s="293"/>
      <c r="O387" s="293"/>
      <c r="P387" s="391"/>
      <c r="Q387" s="353">
        <f t="shared" si="48"/>
        <v>336</v>
      </c>
    </row>
    <row r="388" spans="1:17" s="285" customFormat="1" ht="13">
      <c r="A388" s="346" t="s">
        <v>997</v>
      </c>
      <c r="B388" s="279" t="s">
        <v>998</v>
      </c>
      <c r="C388" s="274" t="s">
        <v>999</v>
      </c>
      <c r="D388" s="291" t="s">
        <v>110</v>
      </c>
      <c r="E388" s="292">
        <v>90</v>
      </c>
      <c r="F388" s="259">
        <v>300</v>
      </c>
      <c r="G388" s="64">
        <f t="shared" si="52"/>
        <v>27000</v>
      </c>
      <c r="H388" s="259">
        <v>170.52</v>
      </c>
      <c r="I388" s="64">
        <f t="shared" si="53"/>
        <v>15346.800000000001</v>
      </c>
      <c r="J388" s="332">
        <f t="shared" si="54"/>
        <v>42346.8</v>
      </c>
      <c r="K388" s="323"/>
      <c r="L388" s="293"/>
      <c r="M388" s="293"/>
      <c r="N388" s="293"/>
      <c r="O388" s="293"/>
      <c r="P388" s="391"/>
      <c r="Q388" s="353">
        <f t="shared" si="48"/>
        <v>90</v>
      </c>
    </row>
    <row r="389" spans="1:17" s="285" customFormat="1" ht="13">
      <c r="A389" s="346" t="s">
        <v>1000</v>
      </c>
      <c r="B389" s="279" t="s">
        <v>1001</v>
      </c>
      <c r="C389" s="274" t="s">
        <v>1002</v>
      </c>
      <c r="D389" s="291" t="s">
        <v>110</v>
      </c>
      <c r="E389" s="292">
        <v>600</v>
      </c>
      <c r="F389" s="259">
        <v>0</v>
      </c>
      <c r="G389" s="64">
        <f t="shared" si="52"/>
        <v>0</v>
      </c>
      <c r="H389" s="259">
        <v>6.77</v>
      </c>
      <c r="I389" s="64">
        <f t="shared" si="53"/>
        <v>4061.9999999999995</v>
      </c>
      <c r="J389" s="332">
        <f t="shared" si="54"/>
        <v>4061.9999999999995</v>
      </c>
      <c r="K389" s="323"/>
      <c r="L389" s="293"/>
      <c r="M389" s="293"/>
      <c r="N389" s="293"/>
      <c r="O389" s="293"/>
      <c r="P389" s="391"/>
      <c r="Q389" s="353">
        <f t="shared" si="48"/>
        <v>600</v>
      </c>
    </row>
    <row r="390" spans="1:17" s="285" customFormat="1" ht="13">
      <c r="A390" s="346" t="s">
        <v>1003</v>
      </c>
      <c r="B390" s="279" t="s">
        <v>1004</v>
      </c>
      <c r="C390" s="274" t="s">
        <v>1005</v>
      </c>
      <c r="D390" s="291" t="s">
        <v>110</v>
      </c>
      <c r="E390" s="292">
        <v>600</v>
      </c>
      <c r="F390" s="259">
        <v>0</v>
      </c>
      <c r="G390" s="64">
        <f t="shared" si="52"/>
        <v>0</v>
      </c>
      <c r="H390" s="259">
        <v>3.06</v>
      </c>
      <c r="I390" s="64">
        <f t="shared" si="53"/>
        <v>1836</v>
      </c>
      <c r="J390" s="332">
        <f t="shared" si="54"/>
        <v>1836</v>
      </c>
      <c r="K390" s="323"/>
      <c r="L390" s="293"/>
      <c r="M390" s="293"/>
      <c r="N390" s="293"/>
      <c r="O390" s="293"/>
      <c r="P390" s="391"/>
      <c r="Q390" s="353">
        <f t="shared" si="48"/>
        <v>600</v>
      </c>
    </row>
    <row r="391" spans="1:17" s="285" customFormat="1" ht="13">
      <c r="A391" s="346" t="s">
        <v>1006</v>
      </c>
      <c r="B391" s="279" t="s">
        <v>1007</v>
      </c>
      <c r="C391" s="274" t="s">
        <v>1008</v>
      </c>
      <c r="D391" s="291" t="s">
        <v>110</v>
      </c>
      <c r="E391" s="292">
        <v>60</v>
      </c>
      <c r="F391" s="259">
        <v>300</v>
      </c>
      <c r="G391" s="64">
        <f t="shared" si="52"/>
        <v>18000</v>
      </c>
      <c r="H391" s="259">
        <v>1577.76</v>
      </c>
      <c r="I391" s="64">
        <f t="shared" si="53"/>
        <v>94665.600000000006</v>
      </c>
      <c r="J391" s="332">
        <f t="shared" si="54"/>
        <v>112665.60000000001</v>
      </c>
      <c r="K391" s="323"/>
      <c r="L391" s="293"/>
      <c r="M391" s="293"/>
      <c r="N391" s="293"/>
      <c r="O391" s="293"/>
      <c r="P391" s="391"/>
      <c r="Q391" s="353">
        <f t="shared" si="48"/>
        <v>60</v>
      </c>
    </row>
    <row r="392" spans="1:17" s="285" customFormat="1" ht="13">
      <c r="A392" s="346" t="s">
        <v>1009</v>
      </c>
      <c r="B392" s="279" t="s">
        <v>1010</v>
      </c>
      <c r="C392" s="274" t="s">
        <v>1011</v>
      </c>
      <c r="D392" s="291" t="s">
        <v>110</v>
      </c>
      <c r="E392" s="292">
        <v>14</v>
      </c>
      <c r="F392" s="259">
        <v>800</v>
      </c>
      <c r="G392" s="64">
        <f t="shared" si="52"/>
        <v>11200</v>
      </c>
      <c r="H392" s="259">
        <v>1063.97</v>
      </c>
      <c r="I392" s="64">
        <f t="shared" si="53"/>
        <v>14895.58</v>
      </c>
      <c r="J392" s="332">
        <f t="shared" si="54"/>
        <v>26095.58</v>
      </c>
      <c r="K392" s="323"/>
      <c r="L392" s="293"/>
      <c r="M392" s="293"/>
      <c r="N392" s="293"/>
      <c r="O392" s="293"/>
      <c r="P392" s="391"/>
      <c r="Q392" s="353">
        <f t="shared" si="48"/>
        <v>14</v>
      </c>
    </row>
    <row r="393" spans="1:17" s="285" customFormat="1" ht="13">
      <c r="A393" s="346" t="s">
        <v>1012</v>
      </c>
      <c r="B393" s="296" t="s">
        <v>388</v>
      </c>
      <c r="C393" s="61"/>
      <c r="D393" s="67" t="s">
        <v>117</v>
      </c>
      <c r="E393" s="68">
        <v>1</v>
      </c>
      <c r="F393" s="259">
        <v>0</v>
      </c>
      <c r="G393" s="64">
        <f t="shared" si="52"/>
        <v>0</v>
      </c>
      <c r="H393" s="259">
        <v>14000</v>
      </c>
      <c r="I393" s="64">
        <f>ROUND(E393*H393,2)</f>
        <v>14000</v>
      </c>
      <c r="J393" s="332">
        <f>G393+I393</f>
        <v>14000</v>
      </c>
      <c r="K393" s="323"/>
      <c r="L393" s="293"/>
      <c r="M393" s="293"/>
      <c r="N393" s="293"/>
      <c r="O393" s="293"/>
      <c r="P393" s="391"/>
      <c r="Q393" s="353">
        <f t="shared" si="48"/>
        <v>1</v>
      </c>
    </row>
    <row r="394" spans="1:17" s="285" customFormat="1" ht="13">
      <c r="A394" s="346" t="s">
        <v>1013</v>
      </c>
      <c r="B394" s="296" t="s">
        <v>788</v>
      </c>
      <c r="C394" s="61"/>
      <c r="D394" s="67" t="s">
        <v>117</v>
      </c>
      <c r="E394" s="68">
        <v>1</v>
      </c>
      <c r="F394" s="259">
        <v>40800</v>
      </c>
      <c r="G394" s="64">
        <f t="shared" si="52"/>
        <v>40800</v>
      </c>
      <c r="H394" s="259">
        <v>0</v>
      </c>
      <c r="I394" s="64">
        <f>ROUND(E394*H394,2)</f>
        <v>0</v>
      </c>
      <c r="J394" s="332">
        <f>G394+I394</f>
        <v>40800</v>
      </c>
      <c r="K394" s="323"/>
      <c r="L394" s="293"/>
      <c r="M394" s="293"/>
      <c r="N394" s="293"/>
      <c r="O394" s="293"/>
      <c r="P394" s="391"/>
      <c r="Q394" s="353">
        <f t="shared" si="48"/>
        <v>1</v>
      </c>
    </row>
    <row r="395" spans="1:17" s="285" customFormat="1" ht="13">
      <c r="A395" s="338"/>
      <c r="B395" s="200"/>
      <c r="C395" s="204"/>
      <c r="D395" s="67"/>
      <c r="E395" s="68"/>
      <c r="F395" s="259"/>
      <c r="G395" s="64"/>
      <c r="H395" s="259"/>
      <c r="I395" s="64"/>
      <c r="J395" s="332"/>
      <c r="K395" s="323"/>
      <c r="L395" s="293"/>
      <c r="M395" s="293"/>
      <c r="N395" s="293"/>
      <c r="O395" s="293"/>
      <c r="P395" s="391"/>
      <c r="Q395" s="353">
        <f t="shared" si="48"/>
        <v>0</v>
      </c>
    </row>
    <row r="396" spans="1:17" s="255" customFormat="1" ht="13">
      <c r="A396" s="345">
        <v>6</v>
      </c>
      <c r="B396" s="251" t="s">
        <v>363</v>
      </c>
      <c r="C396" s="252"/>
      <c r="D396" s="253"/>
      <c r="E396" s="254"/>
      <c r="F396" s="253"/>
      <c r="G396" s="253"/>
      <c r="H396" s="253"/>
      <c r="I396" s="253"/>
      <c r="J396" s="343">
        <f>SUM(J398:J431)</f>
        <v>1428324.8939999996</v>
      </c>
      <c r="K396" s="321"/>
      <c r="L396" s="257"/>
      <c r="M396" s="257"/>
      <c r="N396" s="257"/>
      <c r="O396" s="257"/>
      <c r="P396" s="387"/>
      <c r="Q396" s="353">
        <f t="shared" si="48"/>
        <v>0</v>
      </c>
    </row>
    <row r="397" spans="1:17" s="285" customFormat="1" ht="13">
      <c r="A397" s="346"/>
      <c r="B397" s="200"/>
      <c r="C397" s="204"/>
      <c r="D397" s="67"/>
      <c r="E397" s="68"/>
      <c r="F397" s="259"/>
      <c r="G397" s="64"/>
      <c r="H397" s="259"/>
      <c r="I397" s="64"/>
      <c r="J397" s="332"/>
      <c r="K397" s="323"/>
      <c r="L397" s="293"/>
      <c r="M397" s="293"/>
      <c r="N397" s="293"/>
      <c r="O397" s="293"/>
      <c r="P397" s="391"/>
      <c r="Q397" s="353">
        <f t="shared" si="48"/>
        <v>0</v>
      </c>
    </row>
    <row r="398" spans="1:17" s="285" customFormat="1" ht="13">
      <c r="A398" s="346" t="s">
        <v>1014</v>
      </c>
      <c r="B398" s="279" t="s">
        <v>1015</v>
      </c>
      <c r="C398" s="274" t="s">
        <v>1016</v>
      </c>
      <c r="D398" s="291" t="s">
        <v>110</v>
      </c>
      <c r="E398" s="292">
        <v>1</v>
      </c>
      <c r="F398" s="259">
        <v>5000</v>
      </c>
      <c r="G398" s="64">
        <f t="shared" ref="G398:G431" si="55">E398*F398</f>
        <v>5000</v>
      </c>
      <c r="H398" s="259">
        <v>44797.87</v>
      </c>
      <c r="I398" s="64">
        <f t="shared" ref="I398:I429" si="56">H398*E398</f>
        <v>44797.87</v>
      </c>
      <c r="J398" s="332">
        <f t="shared" ref="J398:J431" si="57">G398+I398</f>
        <v>49797.87</v>
      </c>
      <c r="K398" s="323"/>
      <c r="L398" s="293"/>
      <c r="M398" s="293"/>
      <c r="N398" s="293"/>
      <c r="O398" s="293"/>
      <c r="P398" s="391"/>
      <c r="Q398" s="353">
        <f t="shared" si="48"/>
        <v>1</v>
      </c>
    </row>
    <row r="399" spans="1:17" s="255" customFormat="1" ht="13">
      <c r="A399" s="330" t="s">
        <v>1017</v>
      </c>
      <c r="B399" s="279" t="s">
        <v>1018</v>
      </c>
      <c r="C399" s="274" t="s">
        <v>1019</v>
      </c>
      <c r="D399" s="275" t="s">
        <v>123</v>
      </c>
      <c r="E399" s="276">
        <v>30</v>
      </c>
      <c r="F399" s="259">
        <v>124</v>
      </c>
      <c r="G399" s="277">
        <f t="shared" si="55"/>
        <v>3720</v>
      </c>
      <c r="H399" s="259">
        <v>470</v>
      </c>
      <c r="I399" s="278">
        <f t="shared" si="56"/>
        <v>14100</v>
      </c>
      <c r="J399" s="339">
        <f t="shared" si="57"/>
        <v>17820</v>
      </c>
      <c r="K399" s="316"/>
      <c r="L399" s="257"/>
      <c r="M399" s="257"/>
      <c r="N399" s="257"/>
      <c r="O399" s="257"/>
      <c r="P399" s="387"/>
      <c r="Q399" s="353">
        <f t="shared" ref="Q399:Q462" si="58">E399-L399-M399-N399-O399-P399</f>
        <v>30</v>
      </c>
    </row>
    <row r="400" spans="1:17" s="255" customFormat="1" ht="13">
      <c r="A400" s="330" t="s">
        <v>1020</v>
      </c>
      <c r="B400" s="279" t="s">
        <v>796</v>
      </c>
      <c r="C400" s="274" t="s">
        <v>1021</v>
      </c>
      <c r="D400" s="275" t="s">
        <v>123</v>
      </c>
      <c r="E400" s="276">
        <v>450</v>
      </c>
      <c r="F400" s="259">
        <v>124</v>
      </c>
      <c r="G400" s="277">
        <f t="shared" si="55"/>
        <v>55800</v>
      </c>
      <c r="H400" s="259">
        <v>142</v>
      </c>
      <c r="I400" s="278">
        <f t="shared" si="56"/>
        <v>63900</v>
      </c>
      <c r="J400" s="339">
        <f t="shared" si="57"/>
        <v>119700</v>
      </c>
      <c r="K400" s="316"/>
      <c r="L400" s="257"/>
      <c r="M400" s="257"/>
      <c r="N400" s="257"/>
      <c r="O400" s="257"/>
      <c r="P400" s="387"/>
      <c r="Q400" s="353">
        <f t="shared" si="58"/>
        <v>450</v>
      </c>
    </row>
    <row r="401" spans="1:17" s="255" customFormat="1" ht="13">
      <c r="A401" s="330" t="s">
        <v>1022</v>
      </c>
      <c r="B401" s="279" t="s">
        <v>796</v>
      </c>
      <c r="C401" s="274" t="s">
        <v>1023</v>
      </c>
      <c r="D401" s="275" t="s">
        <v>123</v>
      </c>
      <c r="E401" s="276">
        <v>500</v>
      </c>
      <c r="F401" s="259">
        <v>124</v>
      </c>
      <c r="G401" s="277">
        <f t="shared" si="55"/>
        <v>62000</v>
      </c>
      <c r="H401" s="259">
        <v>92.52</v>
      </c>
      <c r="I401" s="278">
        <f t="shared" si="56"/>
        <v>46260</v>
      </c>
      <c r="J401" s="339">
        <f>G401+I401</f>
        <v>108260</v>
      </c>
      <c r="K401" s="316"/>
      <c r="L401" s="257"/>
      <c r="M401" s="257"/>
      <c r="N401" s="257"/>
      <c r="O401" s="257"/>
      <c r="P401" s="387"/>
      <c r="Q401" s="353">
        <f t="shared" si="58"/>
        <v>500</v>
      </c>
    </row>
    <row r="402" spans="1:17" s="255" customFormat="1" ht="13">
      <c r="A402" s="330" t="s">
        <v>1024</v>
      </c>
      <c r="B402" s="279" t="s">
        <v>796</v>
      </c>
      <c r="C402" s="274" t="s">
        <v>785</v>
      </c>
      <c r="D402" s="275" t="s">
        <v>123</v>
      </c>
      <c r="E402" s="276">
        <v>260</v>
      </c>
      <c r="F402" s="259">
        <v>124</v>
      </c>
      <c r="G402" s="277">
        <f t="shared" si="55"/>
        <v>32240</v>
      </c>
      <c r="H402" s="259">
        <v>101.52</v>
      </c>
      <c r="I402" s="278">
        <f t="shared" si="56"/>
        <v>26395.200000000001</v>
      </c>
      <c r="J402" s="339">
        <f t="shared" si="57"/>
        <v>58635.199999999997</v>
      </c>
      <c r="K402" s="316"/>
      <c r="L402" s="257"/>
      <c r="M402" s="257"/>
      <c r="N402" s="257"/>
      <c r="O402" s="257"/>
      <c r="P402" s="387"/>
      <c r="Q402" s="353">
        <f t="shared" si="58"/>
        <v>260</v>
      </c>
    </row>
    <row r="403" spans="1:17" s="255" customFormat="1" ht="26">
      <c r="A403" s="330" t="s">
        <v>364</v>
      </c>
      <c r="B403" s="279" t="s">
        <v>1025</v>
      </c>
      <c r="C403" s="274" t="s">
        <v>366</v>
      </c>
      <c r="D403" s="275" t="s">
        <v>110</v>
      </c>
      <c r="E403" s="276">
        <v>78</v>
      </c>
      <c r="F403" s="259">
        <v>2000</v>
      </c>
      <c r="G403" s="277">
        <f t="shared" si="55"/>
        <v>156000</v>
      </c>
      <c r="H403" s="259">
        <v>0</v>
      </c>
      <c r="I403" s="278">
        <f t="shared" si="56"/>
        <v>0</v>
      </c>
      <c r="J403" s="339">
        <f t="shared" si="57"/>
        <v>156000</v>
      </c>
      <c r="K403" s="316" t="s">
        <v>977</v>
      </c>
      <c r="L403" s="257"/>
      <c r="M403" s="257"/>
      <c r="N403" s="257">
        <v>60</v>
      </c>
      <c r="O403" s="257"/>
      <c r="P403" s="387"/>
      <c r="Q403" s="353">
        <f t="shared" si="58"/>
        <v>18</v>
      </c>
    </row>
    <row r="404" spans="1:17" s="255" customFormat="1" ht="26">
      <c r="A404" s="330" t="s">
        <v>367</v>
      </c>
      <c r="B404" s="279" t="s">
        <v>368</v>
      </c>
      <c r="C404" s="274" t="s">
        <v>369</v>
      </c>
      <c r="D404" s="275" t="s">
        <v>110</v>
      </c>
      <c r="E404" s="276">
        <v>15</v>
      </c>
      <c r="F404" s="259">
        <v>2000</v>
      </c>
      <c r="G404" s="277">
        <f t="shared" si="55"/>
        <v>30000</v>
      </c>
      <c r="H404" s="259">
        <v>0</v>
      </c>
      <c r="I404" s="278">
        <f t="shared" si="56"/>
        <v>0</v>
      </c>
      <c r="J404" s="339">
        <f t="shared" si="57"/>
        <v>30000</v>
      </c>
      <c r="K404" s="316" t="s">
        <v>977</v>
      </c>
      <c r="L404" s="257"/>
      <c r="M404" s="257"/>
      <c r="N404" s="257">
        <v>10</v>
      </c>
      <c r="O404" s="257"/>
      <c r="P404" s="387"/>
      <c r="Q404" s="353">
        <f t="shared" si="58"/>
        <v>5</v>
      </c>
    </row>
    <row r="405" spans="1:17" s="255" customFormat="1" ht="26">
      <c r="A405" s="330" t="s">
        <v>370</v>
      </c>
      <c r="B405" s="279" t="s">
        <v>1026</v>
      </c>
      <c r="C405" s="274" t="s">
        <v>372</v>
      </c>
      <c r="D405" s="275" t="s">
        <v>110</v>
      </c>
      <c r="E405" s="276">
        <v>41</v>
      </c>
      <c r="F405" s="259">
        <v>2000</v>
      </c>
      <c r="G405" s="277">
        <f t="shared" si="55"/>
        <v>82000</v>
      </c>
      <c r="H405" s="259">
        <v>0</v>
      </c>
      <c r="I405" s="278">
        <f t="shared" si="56"/>
        <v>0</v>
      </c>
      <c r="J405" s="339">
        <f t="shared" si="57"/>
        <v>82000</v>
      </c>
      <c r="K405" s="316" t="s">
        <v>977</v>
      </c>
      <c r="L405" s="257"/>
      <c r="M405" s="257"/>
      <c r="N405" s="257">
        <v>30</v>
      </c>
      <c r="O405" s="257"/>
      <c r="P405" s="387"/>
      <c r="Q405" s="353">
        <f t="shared" si="58"/>
        <v>11</v>
      </c>
    </row>
    <row r="406" spans="1:17" s="255" customFormat="1" ht="26">
      <c r="A406" s="330" t="s">
        <v>1027</v>
      </c>
      <c r="B406" s="279" t="s">
        <v>1028</v>
      </c>
      <c r="C406" s="274" t="s">
        <v>1029</v>
      </c>
      <c r="D406" s="275" t="s">
        <v>110</v>
      </c>
      <c r="E406" s="276">
        <v>3</v>
      </c>
      <c r="F406" s="259">
        <v>2000</v>
      </c>
      <c r="G406" s="277">
        <f t="shared" si="55"/>
        <v>6000</v>
      </c>
      <c r="H406" s="259">
        <v>0</v>
      </c>
      <c r="I406" s="278">
        <f t="shared" si="56"/>
        <v>0</v>
      </c>
      <c r="J406" s="339">
        <f t="shared" si="57"/>
        <v>6000</v>
      </c>
      <c r="K406" s="316" t="s">
        <v>977</v>
      </c>
      <c r="L406" s="257"/>
      <c r="M406" s="257"/>
      <c r="N406" s="257"/>
      <c r="O406" s="257"/>
      <c r="P406" s="387"/>
      <c r="Q406" s="353">
        <f t="shared" si="58"/>
        <v>3</v>
      </c>
    </row>
    <row r="407" spans="1:17" s="285" customFormat="1" ht="13">
      <c r="A407" s="346" t="s">
        <v>1030</v>
      </c>
      <c r="B407" s="279" t="s">
        <v>1031</v>
      </c>
      <c r="C407" s="274"/>
      <c r="D407" s="291" t="s">
        <v>110</v>
      </c>
      <c r="E407" s="292">
        <v>5</v>
      </c>
      <c r="F407" s="259">
        <v>2000</v>
      </c>
      <c r="G407" s="64">
        <f t="shared" si="55"/>
        <v>10000</v>
      </c>
      <c r="H407" s="259">
        <v>3448.92</v>
      </c>
      <c r="I407" s="64">
        <f t="shared" si="56"/>
        <v>17244.599999999999</v>
      </c>
      <c r="J407" s="332">
        <f>G407+I407</f>
        <v>27244.6</v>
      </c>
      <c r="K407" s="323"/>
      <c r="L407" s="293"/>
      <c r="M407" s="293"/>
      <c r="N407" s="293"/>
      <c r="O407" s="293"/>
      <c r="P407" s="391"/>
      <c r="Q407" s="353">
        <f t="shared" si="58"/>
        <v>5</v>
      </c>
    </row>
    <row r="408" spans="1:17" s="285" customFormat="1" ht="13">
      <c r="A408" s="346" t="s">
        <v>1032</v>
      </c>
      <c r="B408" s="279" t="s">
        <v>1033</v>
      </c>
      <c r="C408" s="274"/>
      <c r="D408" s="291" t="s">
        <v>110</v>
      </c>
      <c r="E408" s="292">
        <v>1</v>
      </c>
      <c r="F408" s="259">
        <v>2000</v>
      </c>
      <c r="G408" s="64">
        <f t="shared" si="55"/>
        <v>2000</v>
      </c>
      <c r="H408" s="259">
        <v>4934.88</v>
      </c>
      <c r="I408" s="64">
        <f t="shared" si="56"/>
        <v>4934.88</v>
      </c>
      <c r="J408" s="332">
        <f>G408+I408</f>
        <v>6934.88</v>
      </c>
      <c r="K408" s="323"/>
      <c r="L408" s="293"/>
      <c r="M408" s="293"/>
      <c r="N408" s="293"/>
      <c r="O408" s="293"/>
      <c r="P408" s="391"/>
      <c r="Q408" s="353">
        <f t="shared" si="58"/>
        <v>1</v>
      </c>
    </row>
    <row r="409" spans="1:17" s="285" customFormat="1" ht="26">
      <c r="A409" s="346" t="s">
        <v>1034</v>
      </c>
      <c r="B409" s="279" t="s">
        <v>1035</v>
      </c>
      <c r="C409" s="274"/>
      <c r="D409" s="291" t="s">
        <v>110</v>
      </c>
      <c r="E409" s="292">
        <v>14</v>
      </c>
      <c r="F409" s="259">
        <v>500</v>
      </c>
      <c r="G409" s="64">
        <f t="shared" si="55"/>
        <v>7000</v>
      </c>
      <c r="H409" s="259">
        <v>482</v>
      </c>
      <c r="I409" s="64">
        <f t="shared" si="56"/>
        <v>6748</v>
      </c>
      <c r="J409" s="332">
        <f t="shared" si="57"/>
        <v>13748</v>
      </c>
      <c r="K409" s="323"/>
      <c r="L409" s="293"/>
      <c r="M409" s="293"/>
      <c r="N409" s="293"/>
      <c r="O409" s="293"/>
      <c r="P409" s="391"/>
      <c r="Q409" s="353">
        <f t="shared" si="58"/>
        <v>14</v>
      </c>
    </row>
    <row r="410" spans="1:17" s="285" customFormat="1" ht="26">
      <c r="A410" s="346" t="s">
        <v>1036</v>
      </c>
      <c r="B410" s="279" t="s">
        <v>1037</v>
      </c>
      <c r="C410" s="274"/>
      <c r="D410" s="291" t="s">
        <v>110</v>
      </c>
      <c r="E410" s="292">
        <v>9</v>
      </c>
      <c r="F410" s="259">
        <v>500</v>
      </c>
      <c r="G410" s="64">
        <f t="shared" si="55"/>
        <v>4500</v>
      </c>
      <c r="H410" s="259">
        <v>372</v>
      </c>
      <c r="I410" s="64">
        <f t="shared" si="56"/>
        <v>3348</v>
      </c>
      <c r="J410" s="332">
        <f t="shared" si="57"/>
        <v>7848</v>
      </c>
      <c r="K410" s="323"/>
      <c r="L410" s="293"/>
      <c r="M410" s="293"/>
      <c r="N410" s="293"/>
      <c r="O410" s="293"/>
      <c r="P410" s="391"/>
      <c r="Q410" s="353">
        <f t="shared" si="58"/>
        <v>9</v>
      </c>
    </row>
    <row r="411" spans="1:17" s="285" customFormat="1" ht="26">
      <c r="A411" s="346" t="s">
        <v>1038</v>
      </c>
      <c r="B411" s="279" t="s">
        <v>1039</v>
      </c>
      <c r="C411" s="274" t="s">
        <v>1040</v>
      </c>
      <c r="D411" s="291" t="s">
        <v>110</v>
      </c>
      <c r="E411" s="292">
        <v>10</v>
      </c>
      <c r="F411" s="259">
        <v>500</v>
      </c>
      <c r="G411" s="64">
        <f t="shared" si="55"/>
        <v>5000</v>
      </c>
      <c r="H411" s="259">
        <v>243</v>
      </c>
      <c r="I411" s="64">
        <f t="shared" si="56"/>
        <v>2430</v>
      </c>
      <c r="J411" s="332">
        <f t="shared" si="57"/>
        <v>7430</v>
      </c>
      <c r="K411" s="323"/>
      <c r="L411" s="293"/>
      <c r="M411" s="293"/>
      <c r="N411" s="293"/>
      <c r="O411" s="293"/>
      <c r="P411" s="391"/>
      <c r="Q411" s="353">
        <f t="shared" si="58"/>
        <v>10</v>
      </c>
    </row>
    <row r="412" spans="1:17" s="285" customFormat="1" ht="26">
      <c r="A412" s="346" t="s">
        <v>1041</v>
      </c>
      <c r="B412" s="279" t="s">
        <v>1042</v>
      </c>
      <c r="C412" s="274" t="s">
        <v>1043</v>
      </c>
      <c r="D412" s="291" t="s">
        <v>110</v>
      </c>
      <c r="E412" s="292">
        <v>4</v>
      </c>
      <c r="F412" s="259">
        <v>500</v>
      </c>
      <c r="G412" s="64">
        <f t="shared" si="55"/>
        <v>2000</v>
      </c>
      <c r="H412" s="259">
        <v>485</v>
      </c>
      <c r="I412" s="64">
        <f t="shared" si="56"/>
        <v>1940</v>
      </c>
      <c r="J412" s="332">
        <f t="shared" si="57"/>
        <v>3940</v>
      </c>
      <c r="K412" s="323"/>
      <c r="L412" s="293"/>
      <c r="M412" s="293"/>
      <c r="N412" s="293"/>
      <c r="O412" s="293"/>
      <c r="P412" s="391"/>
      <c r="Q412" s="353">
        <f t="shared" si="58"/>
        <v>4</v>
      </c>
    </row>
    <row r="413" spans="1:17" s="255" customFormat="1" ht="13">
      <c r="A413" s="330" t="s">
        <v>1044</v>
      </c>
      <c r="B413" s="279" t="s">
        <v>1045</v>
      </c>
      <c r="C413" s="274" t="s">
        <v>1046</v>
      </c>
      <c r="D413" s="275" t="s">
        <v>110</v>
      </c>
      <c r="E413" s="276">
        <v>55</v>
      </c>
      <c r="F413" s="259">
        <v>500</v>
      </c>
      <c r="G413" s="277">
        <f t="shared" si="55"/>
        <v>27500</v>
      </c>
      <c r="H413" s="259">
        <v>590</v>
      </c>
      <c r="I413" s="278">
        <f t="shared" si="56"/>
        <v>32450</v>
      </c>
      <c r="J413" s="339">
        <f t="shared" si="57"/>
        <v>59950</v>
      </c>
      <c r="K413" s="316"/>
      <c r="L413" s="257"/>
      <c r="M413" s="257"/>
      <c r="N413" s="257"/>
      <c r="O413" s="257"/>
      <c r="P413" s="387"/>
      <c r="Q413" s="353">
        <f t="shared" si="58"/>
        <v>55</v>
      </c>
    </row>
    <row r="414" spans="1:17" s="285" customFormat="1" ht="13">
      <c r="A414" s="346" t="s">
        <v>1047</v>
      </c>
      <c r="B414" s="279" t="s">
        <v>1048</v>
      </c>
      <c r="C414" s="274" t="s">
        <v>1049</v>
      </c>
      <c r="D414" s="291" t="s">
        <v>110</v>
      </c>
      <c r="E414" s="292">
        <v>100</v>
      </c>
      <c r="F414" s="259">
        <v>200</v>
      </c>
      <c r="G414" s="64">
        <f t="shared" si="55"/>
        <v>20000</v>
      </c>
      <c r="H414" s="259">
        <v>338</v>
      </c>
      <c r="I414" s="64">
        <f t="shared" si="56"/>
        <v>33800</v>
      </c>
      <c r="J414" s="332">
        <f t="shared" si="57"/>
        <v>53800</v>
      </c>
      <c r="K414" s="323"/>
      <c r="L414" s="293"/>
      <c r="M414" s="293"/>
      <c r="N414" s="293"/>
      <c r="O414" s="293"/>
      <c r="P414" s="391"/>
      <c r="Q414" s="353">
        <f t="shared" si="58"/>
        <v>100</v>
      </c>
    </row>
    <row r="415" spans="1:17" s="285" customFormat="1" ht="13">
      <c r="A415" s="346" t="s">
        <v>1050</v>
      </c>
      <c r="B415" s="279" t="s">
        <v>903</v>
      </c>
      <c r="C415" s="274" t="s">
        <v>904</v>
      </c>
      <c r="D415" s="291" t="s">
        <v>123</v>
      </c>
      <c r="E415" s="292">
        <v>351</v>
      </c>
      <c r="F415" s="259">
        <v>640</v>
      </c>
      <c r="G415" s="64">
        <f t="shared" si="55"/>
        <v>224640</v>
      </c>
      <c r="H415" s="259">
        <v>538</v>
      </c>
      <c r="I415" s="64">
        <f t="shared" si="56"/>
        <v>188838</v>
      </c>
      <c r="J415" s="332">
        <f t="shared" si="57"/>
        <v>413478</v>
      </c>
      <c r="K415" s="323"/>
      <c r="L415" s="293"/>
      <c r="M415" s="293"/>
      <c r="N415" s="293"/>
      <c r="O415" s="293"/>
      <c r="P415" s="391"/>
      <c r="Q415" s="353">
        <f t="shared" si="58"/>
        <v>351</v>
      </c>
    </row>
    <row r="416" spans="1:17" s="255" customFormat="1" ht="13">
      <c r="A416" s="330" t="s">
        <v>1051</v>
      </c>
      <c r="B416" s="279" t="s">
        <v>1052</v>
      </c>
      <c r="C416" s="274">
        <v>91920</v>
      </c>
      <c r="D416" s="275" t="s">
        <v>123</v>
      </c>
      <c r="E416" s="276">
        <v>800</v>
      </c>
      <c r="F416" s="259">
        <v>35</v>
      </c>
      <c r="G416" s="277">
        <f t="shared" si="55"/>
        <v>28000</v>
      </c>
      <c r="H416" s="259">
        <v>21.6</v>
      </c>
      <c r="I416" s="278">
        <f t="shared" si="56"/>
        <v>17280</v>
      </c>
      <c r="J416" s="339">
        <f t="shared" si="57"/>
        <v>45280</v>
      </c>
      <c r="K416" s="316"/>
      <c r="L416" s="257"/>
      <c r="M416" s="257"/>
      <c r="N416" s="257"/>
      <c r="O416" s="257"/>
      <c r="P416" s="387"/>
      <c r="Q416" s="353">
        <f t="shared" si="58"/>
        <v>800</v>
      </c>
    </row>
    <row r="417" spans="1:17" s="285" customFormat="1" ht="13">
      <c r="A417" s="346" t="s">
        <v>1053</v>
      </c>
      <c r="B417" s="279" t="s">
        <v>1054</v>
      </c>
      <c r="C417" s="274"/>
      <c r="D417" s="275" t="s">
        <v>110</v>
      </c>
      <c r="E417" s="283">
        <v>7</v>
      </c>
      <c r="F417" s="259">
        <v>200</v>
      </c>
      <c r="G417" s="277">
        <f t="shared" si="55"/>
        <v>1400</v>
      </c>
      <c r="H417" s="259">
        <v>16.559999999999999</v>
      </c>
      <c r="I417" s="278">
        <f t="shared" si="56"/>
        <v>115.91999999999999</v>
      </c>
      <c r="J417" s="339">
        <f t="shared" si="57"/>
        <v>1515.92</v>
      </c>
      <c r="K417" s="323"/>
      <c r="L417" s="293"/>
      <c r="M417" s="293"/>
      <c r="N417" s="293"/>
      <c r="O417" s="293"/>
      <c r="P417" s="391"/>
      <c r="Q417" s="353">
        <f t="shared" si="58"/>
        <v>7</v>
      </c>
    </row>
    <row r="418" spans="1:17" s="285" customFormat="1" ht="13">
      <c r="A418" s="346" t="s">
        <v>1055</v>
      </c>
      <c r="B418" s="279" t="s">
        <v>989</v>
      </c>
      <c r="C418" s="274" t="s">
        <v>990</v>
      </c>
      <c r="D418" s="275" t="s">
        <v>110</v>
      </c>
      <c r="E418" s="283">
        <v>5.2</v>
      </c>
      <c r="F418" s="259">
        <v>300</v>
      </c>
      <c r="G418" s="277">
        <f t="shared" si="55"/>
        <v>1560</v>
      </c>
      <c r="H418" s="259">
        <v>1673.52</v>
      </c>
      <c r="I418" s="278">
        <f t="shared" si="56"/>
        <v>8702.3040000000001</v>
      </c>
      <c r="J418" s="339">
        <f t="shared" si="57"/>
        <v>10262.304</v>
      </c>
      <c r="K418" s="323"/>
      <c r="L418" s="293"/>
      <c r="M418" s="293"/>
      <c r="N418" s="293"/>
      <c r="O418" s="293"/>
      <c r="P418" s="391"/>
      <c r="Q418" s="353">
        <f t="shared" si="58"/>
        <v>5.2</v>
      </c>
    </row>
    <row r="419" spans="1:17" s="285" customFormat="1" ht="13">
      <c r="A419" s="346" t="s">
        <v>1056</v>
      </c>
      <c r="B419" s="279" t="s">
        <v>998</v>
      </c>
      <c r="C419" s="274" t="s">
        <v>999</v>
      </c>
      <c r="D419" s="275" t="s">
        <v>110</v>
      </c>
      <c r="E419" s="283">
        <v>7</v>
      </c>
      <c r="F419" s="259">
        <v>300</v>
      </c>
      <c r="G419" s="277">
        <f t="shared" si="55"/>
        <v>2100</v>
      </c>
      <c r="H419" s="259">
        <v>149.84</v>
      </c>
      <c r="I419" s="278">
        <f t="shared" si="56"/>
        <v>1048.8800000000001</v>
      </c>
      <c r="J419" s="339">
        <f t="shared" si="57"/>
        <v>3148.88</v>
      </c>
      <c r="K419" s="323"/>
      <c r="L419" s="293"/>
      <c r="M419" s="293"/>
      <c r="N419" s="293"/>
      <c r="O419" s="293"/>
      <c r="P419" s="391"/>
      <c r="Q419" s="353">
        <f t="shared" si="58"/>
        <v>7</v>
      </c>
    </row>
    <row r="420" spans="1:17" s="285" customFormat="1" ht="13">
      <c r="A420" s="346" t="s">
        <v>1057</v>
      </c>
      <c r="B420" s="279" t="s">
        <v>1001</v>
      </c>
      <c r="C420" s="274" t="s">
        <v>1002</v>
      </c>
      <c r="D420" s="275" t="s">
        <v>110</v>
      </c>
      <c r="E420" s="283">
        <v>104</v>
      </c>
      <c r="F420" s="259">
        <v>0</v>
      </c>
      <c r="G420" s="277">
        <f t="shared" si="55"/>
        <v>0</v>
      </c>
      <c r="H420" s="259">
        <v>4.4800000000000004</v>
      </c>
      <c r="I420" s="278">
        <f t="shared" si="56"/>
        <v>465.92000000000007</v>
      </c>
      <c r="J420" s="339">
        <f t="shared" si="57"/>
        <v>465.92000000000007</v>
      </c>
      <c r="K420" s="323"/>
      <c r="L420" s="293"/>
      <c r="M420" s="293"/>
      <c r="N420" s="293"/>
      <c r="O420" s="293"/>
      <c r="P420" s="391"/>
      <c r="Q420" s="353">
        <f t="shared" si="58"/>
        <v>104</v>
      </c>
    </row>
    <row r="421" spans="1:17" s="285" customFormat="1" ht="13">
      <c r="A421" s="346" t="s">
        <v>1058</v>
      </c>
      <c r="B421" s="279" t="s">
        <v>1004</v>
      </c>
      <c r="C421" s="274" t="s">
        <v>1005</v>
      </c>
      <c r="D421" s="275" t="s">
        <v>110</v>
      </c>
      <c r="E421" s="283">
        <v>104</v>
      </c>
      <c r="F421" s="259">
        <v>0</v>
      </c>
      <c r="G421" s="277">
        <f t="shared" si="55"/>
        <v>0</v>
      </c>
      <c r="H421" s="259">
        <v>3.06</v>
      </c>
      <c r="I421" s="278">
        <f t="shared" si="56"/>
        <v>318.24</v>
      </c>
      <c r="J421" s="339">
        <f t="shared" si="57"/>
        <v>318.24</v>
      </c>
      <c r="K421" s="323"/>
      <c r="L421" s="293"/>
      <c r="M421" s="293"/>
      <c r="N421" s="293"/>
      <c r="O421" s="293"/>
      <c r="P421" s="391"/>
      <c r="Q421" s="353">
        <f t="shared" si="58"/>
        <v>104</v>
      </c>
    </row>
    <row r="422" spans="1:17" s="285" customFormat="1" ht="13">
      <c r="A422" s="346" t="s">
        <v>1059</v>
      </c>
      <c r="B422" s="279" t="s">
        <v>995</v>
      </c>
      <c r="C422" s="274" t="s">
        <v>1060</v>
      </c>
      <c r="D422" s="275" t="s">
        <v>110</v>
      </c>
      <c r="E422" s="283">
        <v>52</v>
      </c>
      <c r="F422" s="259">
        <v>25</v>
      </c>
      <c r="G422" s="277">
        <f t="shared" si="55"/>
        <v>1300</v>
      </c>
      <c r="H422" s="259">
        <v>78.5</v>
      </c>
      <c r="I422" s="278">
        <f t="shared" si="56"/>
        <v>4082</v>
      </c>
      <c r="J422" s="339">
        <f t="shared" si="57"/>
        <v>5382</v>
      </c>
      <c r="K422" s="323"/>
      <c r="L422" s="293"/>
      <c r="M422" s="293"/>
      <c r="N422" s="293"/>
      <c r="O422" s="293"/>
      <c r="P422" s="391"/>
      <c r="Q422" s="353">
        <f t="shared" si="58"/>
        <v>52</v>
      </c>
    </row>
    <row r="423" spans="1:17" s="285" customFormat="1" ht="13">
      <c r="A423" s="346" t="s">
        <v>1061</v>
      </c>
      <c r="B423" s="279" t="s">
        <v>1062</v>
      </c>
      <c r="C423" s="274" t="s">
        <v>1063</v>
      </c>
      <c r="D423" s="275" t="s">
        <v>110</v>
      </c>
      <c r="E423" s="283">
        <v>62</v>
      </c>
      <c r="F423" s="259">
        <v>0</v>
      </c>
      <c r="G423" s="277">
        <f t="shared" si="55"/>
        <v>0</v>
      </c>
      <c r="H423" s="259">
        <v>4.99</v>
      </c>
      <c r="I423" s="278">
        <f t="shared" si="56"/>
        <v>309.38</v>
      </c>
      <c r="J423" s="339">
        <f t="shared" si="57"/>
        <v>309.38</v>
      </c>
      <c r="K423" s="323"/>
      <c r="L423" s="293"/>
      <c r="M423" s="293"/>
      <c r="N423" s="293"/>
      <c r="O423" s="293"/>
      <c r="P423" s="391"/>
      <c r="Q423" s="353">
        <f t="shared" si="58"/>
        <v>62</v>
      </c>
    </row>
    <row r="424" spans="1:17" s="285" customFormat="1" ht="13">
      <c r="A424" s="346" t="s">
        <v>1064</v>
      </c>
      <c r="B424" s="279" t="s">
        <v>1065</v>
      </c>
      <c r="C424" s="274" t="s">
        <v>1066</v>
      </c>
      <c r="D424" s="275" t="s">
        <v>110</v>
      </c>
      <c r="E424" s="283">
        <v>62</v>
      </c>
      <c r="F424" s="259">
        <v>0</v>
      </c>
      <c r="G424" s="277">
        <f t="shared" si="55"/>
        <v>0</v>
      </c>
      <c r="H424" s="259">
        <v>2.27</v>
      </c>
      <c r="I424" s="278">
        <f t="shared" si="56"/>
        <v>140.74</v>
      </c>
      <c r="J424" s="339">
        <f t="shared" si="57"/>
        <v>140.74</v>
      </c>
      <c r="K424" s="323"/>
      <c r="L424" s="293"/>
      <c r="M424" s="293"/>
      <c r="N424" s="293"/>
      <c r="O424" s="293"/>
      <c r="P424" s="391"/>
      <c r="Q424" s="353">
        <f t="shared" si="58"/>
        <v>62</v>
      </c>
    </row>
    <row r="425" spans="1:17" s="285" customFormat="1" ht="13">
      <c r="A425" s="346" t="s">
        <v>1067</v>
      </c>
      <c r="B425" s="279" t="s">
        <v>1068</v>
      </c>
      <c r="C425" s="274" t="s">
        <v>1069</v>
      </c>
      <c r="D425" s="275" t="s">
        <v>110</v>
      </c>
      <c r="E425" s="283">
        <v>62</v>
      </c>
      <c r="F425" s="259">
        <v>0</v>
      </c>
      <c r="G425" s="277">
        <f t="shared" si="55"/>
        <v>0</v>
      </c>
      <c r="H425" s="259">
        <v>1.54</v>
      </c>
      <c r="I425" s="278">
        <f t="shared" si="56"/>
        <v>95.48</v>
      </c>
      <c r="J425" s="339">
        <f t="shared" si="57"/>
        <v>95.48</v>
      </c>
      <c r="K425" s="323"/>
      <c r="L425" s="293"/>
      <c r="M425" s="293"/>
      <c r="N425" s="293"/>
      <c r="O425" s="293"/>
      <c r="P425" s="391"/>
      <c r="Q425" s="353">
        <f t="shared" si="58"/>
        <v>62</v>
      </c>
    </row>
    <row r="426" spans="1:17" s="285" customFormat="1" ht="13">
      <c r="A426" s="346" t="s">
        <v>1070</v>
      </c>
      <c r="B426" s="279" t="s">
        <v>992</v>
      </c>
      <c r="C426" s="274" t="s">
        <v>993</v>
      </c>
      <c r="D426" s="275" t="s">
        <v>110</v>
      </c>
      <c r="E426" s="283">
        <v>54</v>
      </c>
      <c r="F426" s="259">
        <v>200</v>
      </c>
      <c r="G426" s="277">
        <f t="shared" si="55"/>
        <v>10800</v>
      </c>
      <c r="H426" s="259">
        <v>116.42</v>
      </c>
      <c r="I426" s="278">
        <f t="shared" si="56"/>
        <v>6286.68</v>
      </c>
      <c r="J426" s="339">
        <f t="shared" si="57"/>
        <v>17086.68</v>
      </c>
      <c r="K426" s="323"/>
      <c r="L426" s="293"/>
      <c r="M426" s="293"/>
      <c r="N426" s="293"/>
      <c r="O426" s="293"/>
      <c r="P426" s="391"/>
      <c r="Q426" s="353">
        <f t="shared" si="58"/>
        <v>54</v>
      </c>
    </row>
    <row r="427" spans="1:17" s="285" customFormat="1" ht="13">
      <c r="A427" s="346" t="s">
        <v>1071</v>
      </c>
      <c r="B427" s="296" t="s">
        <v>931</v>
      </c>
      <c r="C427" s="274" t="s">
        <v>932</v>
      </c>
      <c r="D427" s="291" t="s">
        <v>110</v>
      </c>
      <c r="E427" s="283">
        <v>800</v>
      </c>
      <c r="F427" s="259">
        <v>10</v>
      </c>
      <c r="G427" s="277">
        <f t="shared" si="55"/>
        <v>8000</v>
      </c>
      <c r="H427" s="259">
        <v>24.4</v>
      </c>
      <c r="I427" s="278">
        <f t="shared" si="56"/>
        <v>19520</v>
      </c>
      <c r="J427" s="339">
        <f t="shared" si="57"/>
        <v>27520</v>
      </c>
      <c r="K427" s="323"/>
      <c r="L427" s="293"/>
      <c r="M427" s="293"/>
      <c r="N427" s="293"/>
      <c r="O427" s="293"/>
      <c r="P427" s="391"/>
      <c r="Q427" s="353">
        <f t="shared" si="58"/>
        <v>800</v>
      </c>
    </row>
    <row r="428" spans="1:17" s="255" customFormat="1" ht="13">
      <c r="A428" s="330" t="s">
        <v>1072</v>
      </c>
      <c r="B428" s="279" t="s">
        <v>1073</v>
      </c>
      <c r="C428" s="274" t="s">
        <v>1074</v>
      </c>
      <c r="D428" s="275" t="s">
        <v>123</v>
      </c>
      <c r="E428" s="276">
        <v>64</v>
      </c>
      <c r="F428" s="259">
        <v>300</v>
      </c>
      <c r="G428" s="277">
        <f t="shared" si="55"/>
        <v>19200</v>
      </c>
      <c r="H428" s="259">
        <v>125.2</v>
      </c>
      <c r="I428" s="278">
        <f t="shared" si="56"/>
        <v>8012.8</v>
      </c>
      <c r="J428" s="339">
        <f t="shared" si="57"/>
        <v>27212.799999999999</v>
      </c>
      <c r="K428" s="316"/>
      <c r="L428" s="257"/>
      <c r="M428" s="257"/>
      <c r="N428" s="257"/>
      <c r="O428" s="257"/>
      <c r="P428" s="387"/>
      <c r="Q428" s="353">
        <f t="shared" si="58"/>
        <v>64</v>
      </c>
    </row>
    <row r="429" spans="1:17" s="285" customFormat="1" ht="13">
      <c r="A429" s="346" t="s">
        <v>1075</v>
      </c>
      <c r="B429" s="279" t="s">
        <v>763</v>
      </c>
      <c r="C429" s="274" t="s">
        <v>764</v>
      </c>
      <c r="D429" s="291" t="s">
        <v>110</v>
      </c>
      <c r="E429" s="292">
        <v>1000</v>
      </c>
      <c r="F429" s="259">
        <v>0</v>
      </c>
      <c r="G429" s="64">
        <f t="shared" si="55"/>
        <v>0</v>
      </c>
      <c r="H429" s="259">
        <v>2.6</v>
      </c>
      <c r="I429" s="64">
        <f t="shared" si="56"/>
        <v>2600</v>
      </c>
      <c r="J429" s="332">
        <f>G429+I429</f>
        <v>2600</v>
      </c>
      <c r="K429" s="323"/>
      <c r="L429" s="293"/>
      <c r="M429" s="293"/>
      <c r="N429" s="293"/>
      <c r="O429" s="293"/>
      <c r="P429" s="391"/>
      <c r="Q429" s="353">
        <f t="shared" si="58"/>
        <v>1000</v>
      </c>
    </row>
    <row r="430" spans="1:17" s="285" customFormat="1" ht="13">
      <c r="A430" s="346" t="s">
        <v>1076</v>
      </c>
      <c r="B430" s="296" t="s">
        <v>388</v>
      </c>
      <c r="C430" s="61"/>
      <c r="D430" s="67" t="s">
        <v>117</v>
      </c>
      <c r="E430" s="68">
        <v>1</v>
      </c>
      <c r="F430" s="259">
        <v>0</v>
      </c>
      <c r="G430" s="64">
        <f t="shared" si="55"/>
        <v>0</v>
      </c>
      <c r="H430" s="259">
        <v>14000</v>
      </c>
      <c r="I430" s="64">
        <f>ROUND(E430*H430,2)</f>
        <v>14000</v>
      </c>
      <c r="J430" s="332">
        <f t="shared" si="57"/>
        <v>14000</v>
      </c>
      <c r="K430" s="323"/>
      <c r="L430" s="293"/>
      <c r="M430" s="293"/>
      <c r="N430" s="293"/>
      <c r="O430" s="293"/>
      <c r="P430" s="391"/>
      <c r="Q430" s="353">
        <f t="shared" si="58"/>
        <v>1</v>
      </c>
    </row>
    <row r="431" spans="1:17" s="285" customFormat="1" ht="13">
      <c r="A431" s="346" t="s">
        <v>1077</v>
      </c>
      <c r="B431" s="296" t="s">
        <v>788</v>
      </c>
      <c r="C431" s="61"/>
      <c r="D431" s="67" t="s">
        <v>117</v>
      </c>
      <c r="E431" s="68">
        <v>1</v>
      </c>
      <c r="F431" s="259">
        <v>50400</v>
      </c>
      <c r="G431" s="64">
        <f t="shared" si="55"/>
        <v>50400</v>
      </c>
      <c r="H431" s="259">
        <v>0</v>
      </c>
      <c r="I431" s="64">
        <f>ROUND(E431*H431,2)</f>
        <v>0</v>
      </c>
      <c r="J431" s="332">
        <f t="shared" si="57"/>
        <v>50400</v>
      </c>
      <c r="K431" s="323"/>
      <c r="L431" s="293"/>
      <c r="M431" s="293"/>
      <c r="N431" s="293"/>
      <c r="O431" s="293"/>
      <c r="P431" s="391"/>
      <c r="Q431" s="353">
        <f t="shared" si="58"/>
        <v>1</v>
      </c>
    </row>
    <row r="432" spans="1:17" s="285" customFormat="1" ht="13">
      <c r="A432" s="346"/>
      <c r="B432" s="200"/>
      <c r="C432" s="61"/>
      <c r="D432" s="67"/>
      <c r="E432" s="68"/>
      <c r="F432" s="259"/>
      <c r="G432" s="64"/>
      <c r="H432" s="259"/>
      <c r="I432" s="64"/>
      <c r="J432" s="332"/>
      <c r="K432" s="323"/>
      <c r="L432" s="293"/>
      <c r="M432" s="293"/>
      <c r="N432" s="293"/>
      <c r="O432" s="293"/>
      <c r="P432" s="391"/>
      <c r="Q432" s="353">
        <f t="shared" si="58"/>
        <v>0</v>
      </c>
    </row>
    <row r="433" spans="1:17" s="255" customFormat="1" ht="13">
      <c r="A433" s="345">
        <v>7</v>
      </c>
      <c r="B433" s="424" t="s">
        <v>1078</v>
      </c>
      <c r="C433" s="252"/>
      <c r="D433" s="253"/>
      <c r="E433" s="254"/>
      <c r="F433" s="253"/>
      <c r="G433" s="253"/>
      <c r="H433" s="253"/>
      <c r="I433" s="253"/>
      <c r="J433" s="343">
        <f>SUM(J435:J457)</f>
        <v>604278.42000000004</v>
      </c>
      <c r="K433" s="321"/>
      <c r="L433" s="257"/>
      <c r="M433" s="257"/>
      <c r="N433" s="257"/>
      <c r="O433" s="257"/>
      <c r="P433" s="387"/>
      <c r="Q433" s="353">
        <f t="shared" si="58"/>
        <v>0</v>
      </c>
    </row>
    <row r="434" spans="1:17" s="285" customFormat="1" ht="13">
      <c r="A434" s="346"/>
      <c r="B434" s="200"/>
      <c r="C434" s="204"/>
      <c r="D434" s="67"/>
      <c r="E434" s="68"/>
      <c r="F434" s="259"/>
      <c r="G434" s="64"/>
      <c r="H434" s="259"/>
      <c r="I434" s="64"/>
      <c r="J434" s="332"/>
      <c r="K434" s="323"/>
      <c r="L434" s="293"/>
      <c r="M434" s="293"/>
      <c r="N434" s="293"/>
      <c r="O434" s="293"/>
      <c r="P434" s="391"/>
      <c r="Q434" s="353">
        <f t="shared" si="58"/>
        <v>0</v>
      </c>
    </row>
    <row r="435" spans="1:17" s="285" customFormat="1" ht="15" customHeight="1">
      <c r="A435" s="346" t="s">
        <v>1079</v>
      </c>
      <c r="B435" s="426" t="s">
        <v>1080</v>
      </c>
      <c r="C435" s="274" t="s">
        <v>1081</v>
      </c>
      <c r="D435" s="291" t="s">
        <v>110</v>
      </c>
      <c r="E435" s="292">
        <v>1</v>
      </c>
      <c r="F435" s="259">
        <v>5000</v>
      </c>
      <c r="G435" s="64">
        <f t="shared" ref="G435:G457" si="59">E435*F435</f>
        <v>5000</v>
      </c>
      <c r="H435" s="259">
        <v>37189.699999999997</v>
      </c>
      <c r="I435" s="64">
        <f t="shared" ref="I435:I455" si="60">H435*E435</f>
        <v>37189.699999999997</v>
      </c>
      <c r="J435" s="332">
        <f t="shared" ref="J435:J450" si="61">G435+I435</f>
        <v>42189.7</v>
      </c>
      <c r="K435" s="323"/>
      <c r="L435" s="293"/>
      <c r="M435" s="293"/>
      <c r="N435" s="293"/>
      <c r="O435" s="293"/>
      <c r="P435" s="391">
        <v>1</v>
      </c>
      <c r="Q435" s="353">
        <f t="shared" si="58"/>
        <v>0</v>
      </c>
    </row>
    <row r="436" spans="1:17" s="255" customFormat="1" ht="13">
      <c r="A436" s="330" t="s">
        <v>1082</v>
      </c>
      <c r="B436" s="426" t="s">
        <v>1018</v>
      </c>
      <c r="C436" s="274" t="s">
        <v>1083</v>
      </c>
      <c r="D436" s="275" t="s">
        <v>123</v>
      </c>
      <c r="E436" s="276">
        <v>30</v>
      </c>
      <c r="F436" s="259">
        <v>142</v>
      </c>
      <c r="G436" s="277">
        <f t="shared" si="59"/>
        <v>4260</v>
      </c>
      <c r="H436" s="259">
        <v>1392</v>
      </c>
      <c r="I436" s="278">
        <f t="shared" si="60"/>
        <v>41760</v>
      </c>
      <c r="J436" s="339">
        <f t="shared" si="61"/>
        <v>46020</v>
      </c>
      <c r="K436" s="316"/>
      <c r="L436" s="257"/>
      <c r="M436" s="257"/>
      <c r="N436" s="257"/>
      <c r="O436" s="257"/>
      <c r="P436" s="387">
        <v>10</v>
      </c>
      <c r="Q436" s="353">
        <f t="shared" si="58"/>
        <v>20</v>
      </c>
    </row>
    <row r="437" spans="1:17" s="255" customFormat="1" ht="13">
      <c r="A437" s="330" t="s">
        <v>1084</v>
      </c>
      <c r="B437" s="426" t="s">
        <v>1018</v>
      </c>
      <c r="C437" s="274" t="s">
        <v>1085</v>
      </c>
      <c r="D437" s="275" t="s">
        <v>123</v>
      </c>
      <c r="E437" s="276">
        <v>30</v>
      </c>
      <c r="F437" s="259">
        <v>124</v>
      </c>
      <c r="G437" s="277">
        <f t="shared" si="59"/>
        <v>3720</v>
      </c>
      <c r="H437" s="259">
        <v>248</v>
      </c>
      <c r="I437" s="278">
        <f t="shared" si="60"/>
        <v>7440</v>
      </c>
      <c r="J437" s="339">
        <f t="shared" si="61"/>
        <v>11160</v>
      </c>
      <c r="K437" s="316"/>
      <c r="L437" s="257"/>
      <c r="M437" s="257"/>
      <c r="N437" s="257"/>
      <c r="O437" s="257"/>
      <c r="P437" s="387">
        <v>15</v>
      </c>
      <c r="Q437" s="353">
        <f t="shared" si="58"/>
        <v>15</v>
      </c>
    </row>
    <row r="438" spans="1:17" s="255" customFormat="1" ht="13">
      <c r="A438" s="330" t="s">
        <v>1086</v>
      </c>
      <c r="B438" s="426" t="s">
        <v>796</v>
      </c>
      <c r="C438" s="274" t="s">
        <v>1087</v>
      </c>
      <c r="D438" s="275" t="s">
        <v>123</v>
      </c>
      <c r="E438" s="276">
        <v>60</v>
      </c>
      <c r="F438" s="259">
        <v>124</v>
      </c>
      <c r="G438" s="277">
        <f t="shared" si="59"/>
        <v>7440</v>
      </c>
      <c r="H438" s="259">
        <v>334</v>
      </c>
      <c r="I438" s="278">
        <f t="shared" si="60"/>
        <v>20040</v>
      </c>
      <c r="J438" s="339">
        <f t="shared" si="61"/>
        <v>27480</v>
      </c>
      <c r="K438" s="316"/>
      <c r="L438" s="257"/>
      <c r="M438" s="257"/>
      <c r="N438" s="257"/>
      <c r="O438" s="257"/>
      <c r="P438" s="387">
        <v>30</v>
      </c>
      <c r="Q438" s="353">
        <f t="shared" si="58"/>
        <v>30</v>
      </c>
    </row>
    <row r="439" spans="1:17" s="255" customFormat="1" ht="13">
      <c r="A439" s="330" t="s">
        <v>1088</v>
      </c>
      <c r="B439" s="279" t="s">
        <v>796</v>
      </c>
      <c r="C439" s="274" t="s">
        <v>1021</v>
      </c>
      <c r="D439" s="275" t="s">
        <v>123</v>
      </c>
      <c r="E439" s="276">
        <v>70</v>
      </c>
      <c r="F439" s="259">
        <v>124</v>
      </c>
      <c r="G439" s="277">
        <f t="shared" si="59"/>
        <v>8680</v>
      </c>
      <c r="H439" s="259">
        <v>142</v>
      </c>
      <c r="I439" s="278">
        <f t="shared" si="60"/>
        <v>9940</v>
      </c>
      <c r="J439" s="339">
        <f t="shared" si="61"/>
        <v>18620</v>
      </c>
      <c r="K439" s="316"/>
      <c r="L439" s="257"/>
      <c r="M439" s="257"/>
      <c r="N439" s="257"/>
      <c r="O439" s="257"/>
      <c r="P439" s="387"/>
      <c r="Q439" s="353">
        <f t="shared" si="58"/>
        <v>70</v>
      </c>
    </row>
    <row r="440" spans="1:17" s="255" customFormat="1" ht="26">
      <c r="A440" s="330" t="s">
        <v>1089</v>
      </c>
      <c r="B440" s="279" t="s">
        <v>775</v>
      </c>
      <c r="C440" s="274" t="s">
        <v>1090</v>
      </c>
      <c r="D440" s="275" t="s">
        <v>123</v>
      </c>
      <c r="E440" s="276">
        <v>100</v>
      </c>
      <c r="F440" s="259">
        <v>124</v>
      </c>
      <c r="G440" s="277">
        <f t="shared" si="59"/>
        <v>12400</v>
      </c>
      <c r="H440" s="259">
        <v>82.94</v>
      </c>
      <c r="I440" s="278">
        <f t="shared" si="60"/>
        <v>8294</v>
      </c>
      <c r="J440" s="339">
        <f t="shared" si="61"/>
        <v>20694</v>
      </c>
      <c r="K440" s="316"/>
      <c r="L440" s="257"/>
      <c r="M440" s="257"/>
      <c r="N440" s="257"/>
      <c r="O440" s="257"/>
      <c r="P440" s="387"/>
      <c r="Q440" s="353">
        <f t="shared" si="58"/>
        <v>100</v>
      </c>
    </row>
    <row r="441" spans="1:17" s="285" customFormat="1" ht="13">
      <c r="A441" s="346" t="s">
        <v>1091</v>
      </c>
      <c r="B441" s="279" t="s">
        <v>903</v>
      </c>
      <c r="C441" s="274">
        <v>35262</v>
      </c>
      <c r="D441" s="291" t="s">
        <v>123</v>
      </c>
      <c r="E441" s="292">
        <v>120</v>
      </c>
      <c r="F441" s="259">
        <v>640</v>
      </c>
      <c r="G441" s="64">
        <f t="shared" si="59"/>
        <v>76800</v>
      </c>
      <c r="H441" s="259">
        <v>538</v>
      </c>
      <c r="I441" s="64">
        <f t="shared" si="60"/>
        <v>64560</v>
      </c>
      <c r="J441" s="332">
        <f t="shared" si="61"/>
        <v>141360</v>
      </c>
      <c r="K441" s="323"/>
      <c r="L441" s="293"/>
      <c r="M441" s="293"/>
      <c r="N441" s="293"/>
      <c r="O441" s="293"/>
      <c r="P441" s="391"/>
      <c r="Q441" s="353">
        <f t="shared" si="58"/>
        <v>120</v>
      </c>
    </row>
    <row r="442" spans="1:17" s="285" customFormat="1" ht="13">
      <c r="A442" s="346" t="s">
        <v>1092</v>
      </c>
      <c r="B442" s="279" t="s">
        <v>1093</v>
      </c>
      <c r="C442" s="274">
        <v>35522</v>
      </c>
      <c r="D442" s="291" t="s">
        <v>123</v>
      </c>
      <c r="E442" s="292">
        <v>120</v>
      </c>
      <c r="F442" s="259">
        <v>120</v>
      </c>
      <c r="G442" s="64">
        <f t="shared" si="59"/>
        <v>14400</v>
      </c>
      <c r="H442" s="259">
        <v>209.22</v>
      </c>
      <c r="I442" s="64">
        <f t="shared" si="60"/>
        <v>25106.400000000001</v>
      </c>
      <c r="J442" s="332">
        <f t="shared" si="61"/>
        <v>39506.400000000001</v>
      </c>
      <c r="K442" s="323"/>
      <c r="L442" s="293"/>
      <c r="M442" s="293"/>
      <c r="N442" s="293"/>
      <c r="O442" s="293"/>
      <c r="P442" s="391"/>
      <c r="Q442" s="353">
        <f t="shared" si="58"/>
        <v>120</v>
      </c>
    </row>
    <row r="443" spans="1:17" s="285" customFormat="1" ht="13">
      <c r="A443" s="346" t="s">
        <v>1094</v>
      </c>
      <c r="B443" s="279" t="s">
        <v>995</v>
      </c>
      <c r="C443" s="274" t="s">
        <v>996</v>
      </c>
      <c r="D443" s="291" t="s">
        <v>110</v>
      </c>
      <c r="E443" s="292">
        <v>400</v>
      </c>
      <c r="F443" s="259">
        <v>0</v>
      </c>
      <c r="G443" s="64">
        <f t="shared" si="59"/>
        <v>0</v>
      </c>
      <c r="H443" s="259">
        <v>56.92</v>
      </c>
      <c r="I443" s="64">
        <f t="shared" si="60"/>
        <v>22768</v>
      </c>
      <c r="J443" s="332">
        <f t="shared" si="61"/>
        <v>22768</v>
      </c>
      <c r="K443" s="323"/>
      <c r="L443" s="293"/>
      <c r="M443" s="293"/>
      <c r="N443" s="293"/>
      <c r="O443" s="293"/>
      <c r="P443" s="391"/>
      <c r="Q443" s="353">
        <f t="shared" si="58"/>
        <v>400</v>
      </c>
    </row>
    <row r="444" spans="1:17" s="285" customFormat="1" ht="13">
      <c r="A444" s="346" t="s">
        <v>1095</v>
      </c>
      <c r="B444" s="279" t="s">
        <v>998</v>
      </c>
      <c r="C444" s="274" t="s">
        <v>999</v>
      </c>
      <c r="D444" s="291" t="s">
        <v>110</v>
      </c>
      <c r="E444" s="292">
        <v>94</v>
      </c>
      <c r="F444" s="259">
        <v>300</v>
      </c>
      <c r="G444" s="64">
        <f t="shared" si="59"/>
        <v>28200</v>
      </c>
      <c r="H444" s="259">
        <v>170.52</v>
      </c>
      <c r="I444" s="64">
        <f t="shared" si="60"/>
        <v>16028.880000000001</v>
      </c>
      <c r="J444" s="332">
        <f t="shared" si="61"/>
        <v>44228.880000000005</v>
      </c>
      <c r="K444" s="323"/>
      <c r="L444" s="293"/>
      <c r="M444" s="293"/>
      <c r="N444" s="293"/>
      <c r="O444" s="293"/>
      <c r="P444" s="391"/>
      <c r="Q444" s="353">
        <f t="shared" si="58"/>
        <v>94</v>
      </c>
    </row>
    <row r="445" spans="1:17" s="285" customFormat="1" ht="13">
      <c r="A445" s="346" t="s">
        <v>1096</v>
      </c>
      <c r="B445" s="279" t="s">
        <v>1001</v>
      </c>
      <c r="C445" s="274" t="s">
        <v>1002</v>
      </c>
      <c r="D445" s="291" t="s">
        <v>110</v>
      </c>
      <c r="E445" s="292">
        <v>200</v>
      </c>
      <c r="F445" s="259">
        <v>0</v>
      </c>
      <c r="G445" s="64">
        <f t="shared" si="59"/>
        <v>0</v>
      </c>
      <c r="H445" s="259">
        <v>6.77</v>
      </c>
      <c r="I445" s="64">
        <f t="shared" si="60"/>
        <v>1354</v>
      </c>
      <c r="J445" s="332">
        <f t="shared" si="61"/>
        <v>1354</v>
      </c>
      <c r="K445" s="323"/>
      <c r="L445" s="293"/>
      <c r="M445" s="293"/>
      <c r="N445" s="293"/>
      <c r="O445" s="293"/>
      <c r="P445" s="391"/>
      <c r="Q445" s="353">
        <f t="shared" si="58"/>
        <v>200</v>
      </c>
    </row>
    <row r="446" spans="1:17" s="285" customFormat="1" ht="13">
      <c r="A446" s="346" t="s">
        <v>1097</v>
      </c>
      <c r="B446" s="279" t="s">
        <v>1004</v>
      </c>
      <c r="C446" s="274" t="s">
        <v>1005</v>
      </c>
      <c r="D446" s="291" t="s">
        <v>110</v>
      </c>
      <c r="E446" s="292">
        <v>400</v>
      </c>
      <c r="F446" s="259">
        <v>0</v>
      </c>
      <c r="G446" s="64">
        <f t="shared" si="59"/>
        <v>0</v>
      </c>
      <c r="H446" s="259">
        <v>3.07</v>
      </c>
      <c r="I446" s="64">
        <f t="shared" si="60"/>
        <v>1228</v>
      </c>
      <c r="J446" s="332">
        <f t="shared" si="61"/>
        <v>1228</v>
      </c>
      <c r="K446" s="323"/>
      <c r="L446" s="293"/>
      <c r="M446" s="293"/>
      <c r="N446" s="293"/>
      <c r="O446" s="293"/>
      <c r="P446" s="391"/>
      <c r="Q446" s="353">
        <f t="shared" si="58"/>
        <v>400</v>
      </c>
    </row>
    <row r="447" spans="1:17" s="285" customFormat="1" ht="13">
      <c r="A447" s="346" t="s">
        <v>1098</v>
      </c>
      <c r="B447" s="279" t="s">
        <v>1007</v>
      </c>
      <c r="C447" s="274" t="s">
        <v>1008</v>
      </c>
      <c r="D447" s="291" t="s">
        <v>110</v>
      </c>
      <c r="E447" s="292">
        <v>32</v>
      </c>
      <c r="F447" s="259">
        <v>300</v>
      </c>
      <c r="G447" s="64">
        <f t="shared" si="59"/>
        <v>9600</v>
      </c>
      <c r="H447" s="259">
        <v>1577.76</v>
      </c>
      <c r="I447" s="64">
        <f t="shared" si="60"/>
        <v>50488.32</v>
      </c>
      <c r="J447" s="332">
        <f t="shared" si="61"/>
        <v>60088.32</v>
      </c>
      <c r="K447" s="323"/>
      <c r="L447" s="293"/>
      <c r="M447" s="293"/>
      <c r="N447" s="293"/>
      <c r="O447" s="293"/>
      <c r="P447" s="391"/>
      <c r="Q447" s="353">
        <f t="shared" si="58"/>
        <v>32</v>
      </c>
    </row>
    <row r="448" spans="1:17" s="285" customFormat="1" ht="13">
      <c r="A448" s="346" t="s">
        <v>1099</v>
      </c>
      <c r="B448" s="279" t="s">
        <v>1100</v>
      </c>
      <c r="C448" s="274" t="s">
        <v>1101</v>
      </c>
      <c r="D448" s="291" t="s">
        <v>123</v>
      </c>
      <c r="E448" s="292">
        <v>10</v>
      </c>
      <c r="F448" s="259">
        <v>124</v>
      </c>
      <c r="G448" s="64">
        <f t="shared" si="59"/>
        <v>1240</v>
      </c>
      <c r="H448" s="259">
        <v>204</v>
      </c>
      <c r="I448" s="64">
        <f t="shared" si="60"/>
        <v>2040</v>
      </c>
      <c r="J448" s="332">
        <f>G448+I448</f>
        <v>3280</v>
      </c>
      <c r="K448" s="323"/>
      <c r="L448" s="293"/>
      <c r="M448" s="293"/>
      <c r="N448" s="293"/>
      <c r="O448" s="293"/>
      <c r="P448" s="391"/>
      <c r="Q448" s="353">
        <f t="shared" si="58"/>
        <v>10</v>
      </c>
    </row>
    <row r="449" spans="1:17" s="285" customFormat="1" ht="26">
      <c r="A449" s="346" t="s">
        <v>1102</v>
      </c>
      <c r="B449" s="279" t="s">
        <v>1103</v>
      </c>
      <c r="C449" s="274" t="s">
        <v>1104</v>
      </c>
      <c r="D449" s="291" t="s">
        <v>110</v>
      </c>
      <c r="E449" s="292">
        <v>80</v>
      </c>
      <c r="F449" s="259">
        <v>100.8</v>
      </c>
      <c r="G449" s="64">
        <f t="shared" si="59"/>
        <v>8064</v>
      </c>
      <c r="H449" s="259">
        <v>47.64</v>
      </c>
      <c r="I449" s="64">
        <f t="shared" si="60"/>
        <v>3811.2</v>
      </c>
      <c r="J449" s="332">
        <f>G449+I449</f>
        <v>11875.2</v>
      </c>
      <c r="K449" s="323"/>
      <c r="L449" s="293"/>
      <c r="M449" s="293"/>
      <c r="N449" s="293"/>
      <c r="O449" s="293"/>
      <c r="P449" s="391"/>
      <c r="Q449" s="353">
        <f t="shared" si="58"/>
        <v>80</v>
      </c>
    </row>
    <row r="450" spans="1:17" s="255" customFormat="1" ht="13">
      <c r="A450" s="330" t="s">
        <v>1105</v>
      </c>
      <c r="B450" s="279" t="s">
        <v>1106</v>
      </c>
      <c r="C450" s="274" t="s">
        <v>1107</v>
      </c>
      <c r="D450" s="275" t="s">
        <v>123</v>
      </c>
      <c r="E450" s="276">
        <v>130</v>
      </c>
      <c r="F450" s="259">
        <v>35</v>
      </c>
      <c r="G450" s="277">
        <f t="shared" si="59"/>
        <v>4550</v>
      </c>
      <c r="H450" s="259">
        <v>47.52</v>
      </c>
      <c r="I450" s="278">
        <f t="shared" si="60"/>
        <v>6177.6</v>
      </c>
      <c r="J450" s="339">
        <f t="shared" si="61"/>
        <v>10727.6</v>
      </c>
      <c r="K450" s="316"/>
      <c r="L450" s="257"/>
      <c r="M450" s="257"/>
      <c r="N450" s="257"/>
      <c r="O450" s="257"/>
      <c r="P450" s="387"/>
      <c r="Q450" s="353">
        <f t="shared" si="58"/>
        <v>130</v>
      </c>
    </row>
    <row r="451" spans="1:17" s="255" customFormat="1" ht="13">
      <c r="A451" s="330" t="s">
        <v>1108</v>
      </c>
      <c r="B451" s="279" t="s">
        <v>1109</v>
      </c>
      <c r="C451" s="274" t="s">
        <v>1110</v>
      </c>
      <c r="D451" s="275" t="s">
        <v>123</v>
      </c>
      <c r="E451" s="276">
        <v>20</v>
      </c>
      <c r="F451" s="259">
        <v>50</v>
      </c>
      <c r="G451" s="277">
        <f t="shared" si="59"/>
        <v>1000</v>
      </c>
      <c r="H451" s="259">
        <v>128.24</v>
      </c>
      <c r="I451" s="278">
        <f t="shared" si="60"/>
        <v>2564.8000000000002</v>
      </c>
      <c r="J451" s="339">
        <f>G451+I451</f>
        <v>3564.8</v>
      </c>
      <c r="K451" s="316"/>
      <c r="L451" s="257"/>
      <c r="M451" s="257"/>
      <c r="N451" s="257"/>
      <c r="O451" s="257"/>
      <c r="P451" s="387"/>
      <c r="Q451" s="353">
        <f t="shared" si="58"/>
        <v>20</v>
      </c>
    </row>
    <row r="452" spans="1:17" s="255" customFormat="1" ht="13">
      <c r="A452" s="330" t="s">
        <v>1111</v>
      </c>
      <c r="B452" s="426" t="s">
        <v>1112</v>
      </c>
      <c r="C452" s="274" t="s">
        <v>1113</v>
      </c>
      <c r="D452" s="275" t="s">
        <v>110</v>
      </c>
      <c r="E452" s="276">
        <v>150</v>
      </c>
      <c r="F452" s="259">
        <v>0</v>
      </c>
      <c r="G452" s="277">
        <f t="shared" si="59"/>
        <v>0</v>
      </c>
      <c r="H452" s="259">
        <v>28.32</v>
      </c>
      <c r="I452" s="278">
        <f t="shared" si="60"/>
        <v>4248</v>
      </c>
      <c r="J452" s="339">
        <f t="shared" ref="J452:J457" si="62">G452+I452</f>
        <v>4248</v>
      </c>
      <c r="K452" s="316"/>
      <c r="L452" s="257"/>
      <c r="M452" s="257"/>
      <c r="N452" s="257"/>
      <c r="O452" s="257"/>
      <c r="P452" s="387">
        <v>100</v>
      </c>
      <c r="Q452" s="353">
        <f t="shared" si="58"/>
        <v>50</v>
      </c>
    </row>
    <row r="453" spans="1:17" s="255" customFormat="1" ht="13">
      <c r="A453" s="330" t="s">
        <v>1114</v>
      </c>
      <c r="B453" s="279" t="s">
        <v>1115</v>
      </c>
      <c r="C453" s="274" t="s">
        <v>1116</v>
      </c>
      <c r="D453" s="275" t="s">
        <v>110</v>
      </c>
      <c r="E453" s="276">
        <v>1</v>
      </c>
      <c r="F453" s="259">
        <v>2000</v>
      </c>
      <c r="G453" s="277">
        <f t="shared" si="59"/>
        <v>2000</v>
      </c>
      <c r="H453" s="259">
        <v>8693.52</v>
      </c>
      <c r="I453" s="278">
        <f t="shared" si="60"/>
        <v>8693.52</v>
      </c>
      <c r="J453" s="339">
        <f t="shared" si="62"/>
        <v>10693.52</v>
      </c>
      <c r="K453" s="316"/>
      <c r="L453" s="257"/>
      <c r="M453" s="257"/>
      <c r="N453" s="257"/>
      <c r="O453" s="257"/>
      <c r="P453" s="387"/>
      <c r="Q453" s="353">
        <f t="shared" si="58"/>
        <v>1</v>
      </c>
    </row>
    <row r="454" spans="1:17" s="255" customFormat="1" ht="13">
      <c r="A454" s="330" t="s">
        <v>1117</v>
      </c>
      <c r="B454" s="279" t="s">
        <v>1118</v>
      </c>
      <c r="C454" s="274"/>
      <c r="D454" s="275" t="s">
        <v>110</v>
      </c>
      <c r="E454" s="276">
        <v>3</v>
      </c>
      <c r="F454" s="259">
        <v>200</v>
      </c>
      <c r="G454" s="277">
        <f t="shared" si="59"/>
        <v>600</v>
      </c>
      <c r="H454" s="259">
        <v>84</v>
      </c>
      <c r="I454" s="278">
        <f t="shared" si="60"/>
        <v>252</v>
      </c>
      <c r="J454" s="339">
        <f t="shared" si="62"/>
        <v>852</v>
      </c>
      <c r="K454" s="316"/>
      <c r="L454" s="257"/>
      <c r="M454" s="257"/>
      <c r="N454" s="257"/>
      <c r="O454" s="257"/>
      <c r="P454" s="387"/>
      <c r="Q454" s="353">
        <f t="shared" si="58"/>
        <v>3</v>
      </c>
    </row>
    <row r="455" spans="1:17" s="255" customFormat="1" ht="26">
      <c r="A455" s="330" t="s">
        <v>1119</v>
      </c>
      <c r="B455" s="279" t="s">
        <v>121</v>
      </c>
      <c r="C455" s="274" t="s">
        <v>122</v>
      </c>
      <c r="D455" s="275" t="s">
        <v>123</v>
      </c>
      <c r="E455" s="276">
        <v>50</v>
      </c>
      <c r="F455" s="259">
        <v>350</v>
      </c>
      <c r="G455" s="277">
        <f t="shared" si="59"/>
        <v>17500</v>
      </c>
      <c r="H455" s="259">
        <v>284</v>
      </c>
      <c r="I455" s="278">
        <f t="shared" si="60"/>
        <v>14200</v>
      </c>
      <c r="J455" s="339">
        <f t="shared" si="62"/>
        <v>31700</v>
      </c>
      <c r="K455" s="316"/>
      <c r="L455" s="257"/>
      <c r="M455" s="257"/>
      <c r="N455" s="257"/>
      <c r="O455" s="257"/>
      <c r="P455" s="387"/>
      <c r="Q455" s="353">
        <f t="shared" si="58"/>
        <v>50</v>
      </c>
    </row>
    <row r="456" spans="1:17" s="285" customFormat="1" ht="13">
      <c r="A456" s="346" t="s">
        <v>1120</v>
      </c>
      <c r="B456" s="428" t="s">
        <v>388</v>
      </c>
      <c r="C456" s="61"/>
      <c r="D456" s="67" t="s">
        <v>117</v>
      </c>
      <c r="E456" s="68">
        <v>1</v>
      </c>
      <c r="F456" s="259">
        <v>0</v>
      </c>
      <c r="G456" s="64">
        <f t="shared" si="59"/>
        <v>0</v>
      </c>
      <c r="H456" s="259">
        <v>9840</v>
      </c>
      <c r="I456" s="64">
        <f>ROUND(E456*H456,2)</f>
        <v>9840</v>
      </c>
      <c r="J456" s="332">
        <f t="shared" si="62"/>
        <v>9840</v>
      </c>
      <c r="K456" s="323"/>
      <c r="L456" s="293"/>
      <c r="M456" s="293"/>
      <c r="N456" s="293"/>
      <c r="O456" s="293"/>
      <c r="P456" s="391">
        <v>1</v>
      </c>
      <c r="Q456" s="353">
        <f t="shared" si="58"/>
        <v>0</v>
      </c>
    </row>
    <row r="457" spans="1:17" s="285" customFormat="1" ht="13">
      <c r="A457" s="346" t="s">
        <v>1121</v>
      </c>
      <c r="B457" s="296" t="s">
        <v>788</v>
      </c>
      <c r="C457" s="61"/>
      <c r="D457" s="67" t="s">
        <v>117</v>
      </c>
      <c r="E457" s="68">
        <v>1</v>
      </c>
      <c r="F457" s="259">
        <v>40800</v>
      </c>
      <c r="G457" s="64">
        <f t="shared" si="59"/>
        <v>40800</v>
      </c>
      <c r="H457" s="259">
        <v>0</v>
      </c>
      <c r="I457" s="64">
        <f>ROUND(E457*H457,2)</f>
        <v>0</v>
      </c>
      <c r="J457" s="332">
        <f t="shared" si="62"/>
        <v>40800</v>
      </c>
      <c r="K457" s="323"/>
      <c r="L457" s="293"/>
      <c r="M457" s="293"/>
      <c r="N457" s="293"/>
      <c r="O457" s="293"/>
      <c r="P457" s="391"/>
      <c r="Q457" s="353">
        <f t="shared" si="58"/>
        <v>1</v>
      </c>
    </row>
    <row r="458" spans="1:17" s="285" customFormat="1" ht="13">
      <c r="A458" s="338"/>
      <c r="B458" s="198"/>
      <c r="C458" s="199"/>
      <c r="D458" s="275"/>
      <c r="E458" s="201"/>
      <c r="F458" s="259"/>
      <c r="G458" s="284"/>
      <c r="H458" s="259"/>
      <c r="I458" s="64"/>
      <c r="J458" s="341"/>
      <c r="K458" s="323"/>
      <c r="L458" s="293"/>
      <c r="M458" s="293"/>
      <c r="N458" s="293"/>
      <c r="O458" s="293"/>
      <c r="P458" s="391"/>
      <c r="Q458" s="353">
        <f t="shared" si="58"/>
        <v>0</v>
      </c>
    </row>
    <row r="459" spans="1:17" s="255" customFormat="1" ht="13">
      <c r="A459" s="345">
        <v>8</v>
      </c>
      <c r="B459" s="424" t="s">
        <v>109</v>
      </c>
      <c r="C459" s="252"/>
      <c r="D459" s="253"/>
      <c r="E459" s="254"/>
      <c r="F459" s="253"/>
      <c r="G459" s="253"/>
      <c r="H459" s="253"/>
      <c r="I459" s="253"/>
      <c r="J459" s="343">
        <f>SUM(J461:J557)</f>
        <v>15042372.959999997</v>
      </c>
      <c r="K459" s="321"/>
      <c r="L459" s="257"/>
      <c r="M459" s="257"/>
      <c r="N459" s="257"/>
      <c r="O459" s="257"/>
      <c r="P459" s="387"/>
      <c r="Q459" s="353">
        <f t="shared" si="58"/>
        <v>0</v>
      </c>
    </row>
    <row r="460" spans="1:17" s="285" customFormat="1" ht="11.5" customHeight="1">
      <c r="A460" s="338"/>
      <c r="B460" s="200"/>
      <c r="C460" s="204"/>
      <c r="D460" s="67"/>
      <c r="E460" s="68"/>
      <c r="F460" s="259"/>
      <c r="G460" s="64"/>
      <c r="H460" s="259"/>
      <c r="I460" s="64"/>
      <c r="J460" s="332"/>
      <c r="K460" s="323"/>
      <c r="L460" s="293"/>
      <c r="M460" s="293"/>
      <c r="N460" s="293"/>
      <c r="O460" s="293"/>
      <c r="P460" s="391"/>
      <c r="Q460" s="353">
        <f t="shared" si="58"/>
        <v>0</v>
      </c>
    </row>
    <row r="461" spans="1:17" s="285" customFormat="1" ht="13">
      <c r="A461" s="346" t="s">
        <v>373</v>
      </c>
      <c r="B461" s="296" t="s">
        <v>374</v>
      </c>
      <c r="C461" s="61"/>
      <c r="D461" s="67" t="s">
        <v>110</v>
      </c>
      <c r="E461" s="68">
        <v>38</v>
      </c>
      <c r="F461" s="259">
        <v>6600</v>
      </c>
      <c r="G461" s="64">
        <f t="shared" ref="G461:G524" si="63">E461*F461</f>
        <v>250800</v>
      </c>
      <c r="H461" s="259">
        <v>0</v>
      </c>
      <c r="I461" s="64">
        <f>ROUND(E461*H461,2)</f>
        <v>0</v>
      </c>
      <c r="J461" s="332">
        <f t="shared" ref="J461:J524" si="64">G461+I461</f>
        <v>250800</v>
      </c>
      <c r="K461" s="323"/>
      <c r="L461" s="293">
        <v>17</v>
      </c>
      <c r="M461" s="293"/>
      <c r="N461" s="293">
        <v>36</v>
      </c>
      <c r="O461" s="293"/>
      <c r="P461" s="391"/>
      <c r="Q461" s="353">
        <f t="shared" si="58"/>
        <v>-15</v>
      </c>
    </row>
    <row r="462" spans="1:17" s="285" customFormat="1" ht="13">
      <c r="A462" s="346" t="s">
        <v>1122</v>
      </c>
      <c r="B462" s="296" t="s">
        <v>1123</v>
      </c>
      <c r="C462" s="61"/>
      <c r="D462" s="67" t="s">
        <v>123</v>
      </c>
      <c r="E462" s="68">
        <v>200</v>
      </c>
      <c r="F462" s="259">
        <v>552</v>
      </c>
      <c r="G462" s="64">
        <f t="shared" si="63"/>
        <v>110400</v>
      </c>
      <c r="H462" s="259">
        <v>0</v>
      </c>
      <c r="I462" s="64">
        <f>ROUND(E462*H462,2)</f>
        <v>0</v>
      </c>
      <c r="J462" s="332">
        <f t="shared" si="64"/>
        <v>110400</v>
      </c>
      <c r="K462" s="323"/>
      <c r="L462" s="293">
        <v>11</v>
      </c>
      <c r="M462" s="293"/>
      <c r="N462" s="293"/>
      <c r="O462" s="293"/>
      <c r="P462" s="391"/>
      <c r="Q462" s="353">
        <f t="shared" si="58"/>
        <v>189</v>
      </c>
    </row>
    <row r="463" spans="1:17" s="285" customFormat="1" ht="13">
      <c r="A463" s="346" t="s">
        <v>1124</v>
      </c>
      <c r="B463" s="296" t="s">
        <v>1125</v>
      </c>
      <c r="C463" s="61"/>
      <c r="D463" s="67" t="s">
        <v>123</v>
      </c>
      <c r="E463" s="68">
        <v>200</v>
      </c>
      <c r="F463" s="259">
        <v>211.2</v>
      </c>
      <c r="G463" s="64">
        <f t="shared" si="63"/>
        <v>42240</v>
      </c>
      <c r="H463" s="259">
        <v>0</v>
      </c>
      <c r="I463" s="64">
        <f>ROUND(E463*H463,2)</f>
        <v>0</v>
      </c>
      <c r="J463" s="332">
        <f t="shared" si="64"/>
        <v>42240</v>
      </c>
      <c r="K463" s="323"/>
      <c r="L463" s="293"/>
      <c r="M463" s="293"/>
      <c r="N463" s="293"/>
      <c r="O463" s="293"/>
      <c r="P463" s="391"/>
      <c r="Q463" s="353">
        <f t="shared" ref="Q463:Q526" si="65">E463-L463-M463-N463-O463-P463</f>
        <v>200</v>
      </c>
    </row>
    <row r="464" spans="1:17" s="285" customFormat="1" ht="13">
      <c r="A464" s="346" t="s">
        <v>1126</v>
      </c>
      <c r="B464" s="296" t="s">
        <v>1015</v>
      </c>
      <c r="C464" s="61" t="s">
        <v>1127</v>
      </c>
      <c r="D464" s="67" t="s">
        <v>110</v>
      </c>
      <c r="E464" s="68">
        <v>19</v>
      </c>
      <c r="F464" s="259">
        <v>5000</v>
      </c>
      <c r="G464" s="64">
        <f t="shared" si="63"/>
        <v>95000</v>
      </c>
      <c r="H464" s="259">
        <v>19860</v>
      </c>
      <c r="I464" s="64">
        <f t="shared" ref="I464:I501" si="66">H464*E464</f>
        <v>377340</v>
      </c>
      <c r="J464" s="332">
        <f t="shared" si="64"/>
        <v>472340</v>
      </c>
      <c r="K464" s="323"/>
      <c r="L464" s="293"/>
      <c r="M464" s="293"/>
      <c r="N464" s="293"/>
      <c r="O464" s="293"/>
      <c r="P464" s="391"/>
      <c r="Q464" s="353">
        <f t="shared" si="65"/>
        <v>19</v>
      </c>
    </row>
    <row r="465" spans="1:17" s="285" customFormat="1" ht="39">
      <c r="A465" s="346" t="s">
        <v>118</v>
      </c>
      <c r="B465" s="296" t="s">
        <v>119</v>
      </c>
      <c r="C465" s="61" t="s">
        <v>120</v>
      </c>
      <c r="D465" s="67" t="s">
        <v>110</v>
      </c>
      <c r="E465" s="68">
        <v>65</v>
      </c>
      <c r="F465" s="259">
        <v>2400</v>
      </c>
      <c r="G465" s="64">
        <f t="shared" si="63"/>
        <v>156000</v>
      </c>
      <c r="H465" s="259">
        <v>8794</v>
      </c>
      <c r="I465" s="64">
        <f t="shared" si="66"/>
        <v>571610</v>
      </c>
      <c r="J465" s="332">
        <f t="shared" si="64"/>
        <v>727610</v>
      </c>
      <c r="K465" s="323"/>
      <c r="L465" s="293"/>
      <c r="M465" s="293">
        <v>50</v>
      </c>
      <c r="N465" s="293"/>
      <c r="O465" s="293"/>
      <c r="P465" s="391"/>
      <c r="Q465" s="353">
        <f t="shared" si="65"/>
        <v>15</v>
      </c>
    </row>
    <row r="466" spans="1:17" s="285" customFormat="1" ht="13">
      <c r="A466" s="346" t="s">
        <v>1128</v>
      </c>
      <c r="B466" s="296" t="s">
        <v>1129</v>
      </c>
      <c r="C466" s="61" t="s">
        <v>1130</v>
      </c>
      <c r="D466" s="67" t="s">
        <v>110</v>
      </c>
      <c r="E466" s="68">
        <v>2</v>
      </c>
      <c r="F466" s="259">
        <v>5000</v>
      </c>
      <c r="G466" s="64">
        <f t="shared" si="63"/>
        <v>10000</v>
      </c>
      <c r="H466" s="259">
        <v>58964</v>
      </c>
      <c r="I466" s="64">
        <f t="shared" si="66"/>
        <v>117928</v>
      </c>
      <c r="J466" s="332">
        <f t="shared" si="64"/>
        <v>127928</v>
      </c>
      <c r="K466" s="323"/>
      <c r="L466" s="293">
        <v>2</v>
      </c>
      <c r="M466" s="293"/>
      <c r="N466" s="293"/>
      <c r="O466" s="293"/>
      <c r="P466" s="391"/>
      <c r="Q466" s="353">
        <f t="shared" si="65"/>
        <v>0</v>
      </c>
    </row>
    <row r="467" spans="1:17" s="285" customFormat="1" ht="13">
      <c r="A467" s="346" t="s">
        <v>1131</v>
      </c>
      <c r="B467" s="296" t="s">
        <v>1132</v>
      </c>
      <c r="C467" s="61" t="s">
        <v>1133</v>
      </c>
      <c r="D467" s="67" t="s">
        <v>110</v>
      </c>
      <c r="E467" s="68">
        <v>2</v>
      </c>
      <c r="F467" s="259">
        <v>5000</v>
      </c>
      <c r="G467" s="64">
        <f t="shared" si="63"/>
        <v>10000</v>
      </c>
      <c r="H467" s="259">
        <v>47351.3</v>
      </c>
      <c r="I467" s="64">
        <f t="shared" si="66"/>
        <v>94702.6</v>
      </c>
      <c r="J467" s="332">
        <f t="shared" si="64"/>
        <v>104702.6</v>
      </c>
      <c r="K467" s="323"/>
      <c r="L467" s="293"/>
      <c r="M467" s="293"/>
      <c r="N467" s="293"/>
      <c r="O467" s="293"/>
      <c r="P467" s="391"/>
      <c r="Q467" s="353">
        <f t="shared" si="65"/>
        <v>2</v>
      </c>
    </row>
    <row r="468" spans="1:17" s="285" customFormat="1" ht="13">
      <c r="A468" s="346" t="s">
        <v>1134</v>
      </c>
      <c r="B468" s="296" t="s">
        <v>1135</v>
      </c>
      <c r="C468" s="61" t="s">
        <v>1136</v>
      </c>
      <c r="D468" s="67" t="s">
        <v>110</v>
      </c>
      <c r="E468" s="68">
        <v>1</v>
      </c>
      <c r="F468" s="259">
        <v>5000</v>
      </c>
      <c r="G468" s="64">
        <f t="shared" si="63"/>
        <v>5000</v>
      </c>
      <c r="H468" s="259">
        <v>48392.74</v>
      </c>
      <c r="I468" s="64">
        <f t="shared" si="66"/>
        <v>48392.74</v>
      </c>
      <c r="J468" s="332">
        <f t="shared" si="64"/>
        <v>53392.74</v>
      </c>
      <c r="K468" s="323"/>
      <c r="L468" s="293"/>
      <c r="M468" s="293"/>
      <c r="N468" s="293"/>
      <c r="O468" s="293"/>
      <c r="P468" s="391"/>
      <c r="Q468" s="353">
        <f t="shared" si="65"/>
        <v>1</v>
      </c>
    </row>
    <row r="469" spans="1:17" s="285" customFormat="1" ht="13">
      <c r="A469" s="346" t="s">
        <v>1137</v>
      </c>
      <c r="B469" s="296" t="s">
        <v>1135</v>
      </c>
      <c r="C469" s="61" t="s">
        <v>1138</v>
      </c>
      <c r="D469" s="67" t="s">
        <v>110</v>
      </c>
      <c r="E469" s="68">
        <v>1</v>
      </c>
      <c r="F469" s="259">
        <v>5000</v>
      </c>
      <c r="G469" s="64">
        <f t="shared" si="63"/>
        <v>5000</v>
      </c>
      <c r="H469" s="259">
        <v>82839.95</v>
      </c>
      <c r="I469" s="64">
        <f t="shared" si="66"/>
        <v>82839.95</v>
      </c>
      <c r="J469" s="332">
        <f t="shared" si="64"/>
        <v>87839.95</v>
      </c>
      <c r="K469" s="323"/>
      <c r="L469" s="293"/>
      <c r="M469" s="293"/>
      <c r="N469" s="293"/>
      <c r="O469" s="293"/>
      <c r="P469" s="391"/>
      <c r="Q469" s="353">
        <f t="shared" si="65"/>
        <v>1</v>
      </c>
    </row>
    <row r="470" spans="1:17" s="285" customFormat="1" ht="13">
      <c r="A470" s="346" t="s">
        <v>1139</v>
      </c>
      <c r="B470" s="296" t="s">
        <v>1140</v>
      </c>
      <c r="C470" s="61" t="s">
        <v>1141</v>
      </c>
      <c r="D470" s="67" t="s">
        <v>110</v>
      </c>
      <c r="E470" s="68">
        <v>1</v>
      </c>
      <c r="F470" s="259">
        <v>5000</v>
      </c>
      <c r="G470" s="64">
        <f t="shared" si="63"/>
        <v>5000</v>
      </c>
      <c r="H470" s="259">
        <v>116088.25</v>
      </c>
      <c r="I470" s="64">
        <f t="shared" si="66"/>
        <v>116088.25</v>
      </c>
      <c r="J470" s="332">
        <f t="shared" si="64"/>
        <v>121088.25</v>
      </c>
      <c r="K470" s="323"/>
      <c r="L470" s="293"/>
      <c r="M470" s="293"/>
      <c r="N470" s="293"/>
      <c r="O470" s="293"/>
      <c r="P470" s="391"/>
      <c r="Q470" s="353">
        <f t="shared" si="65"/>
        <v>1</v>
      </c>
    </row>
    <row r="471" spans="1:17" s="285" customFormat="1" ht="13">
      <c r="A471" s="346" t="s">
        <v>375</v>
      </c>
      <c r="B471" s="296" t="s">
        <v>376</v>
      </c>
      <c r="C471" s="61" t="s">
        <v>377</v>
      </c>
      <c r="D471" s="67" t="s">
        <v>110</v>
      </c>
      <c r="E471" s="68">
        <v>1</v>
      </c>
      <c r="F471" s="259">
        <v>5000</v>
      </c>
      <c r="G471" s="64">
        <f t="shared" si="63"/>
        <v>5000</v>
      </c>
      <c r="H471" s="259">
        <v>54834</v>
      </c>
      <c r="I471" s="64">
        <f t="shared" si="66"/>
        <v>54834</v>
      </c>
      <c r="J471" s="332">
        <f t="shared" si="64"/>
        <v>59834</v>
      </c>
      <c r="K471" s="323"/>
      <c r="L471" s="293"/>
      <c r="M471" s="293"/>
      <c r="N471" s="293">
        <v>1</v>
      </c>
      <c r="O471" s="293"/>
      <c r="P471" s="391"/>
      <c r="Q471" s="353">
        <f t="shared" si="65"/>
        <v>0</v>
      </c>
    </row>
    <row r="472" spans="1:17" s="285" customFormat="1" ht="13">
      <c r="A472" s="346" t="s">
        <v>1142</v>
      </c>
      <c r="B472" s="200" t="s">
        <v>1143</v>
      </c>
      <c r="C472" s="61" t="s">
        <v>1144</v>
      </c>
      <c r="D472" s="67" t="s">
        <v>110</v>
      </c>
      <c r="E472" s="68">
        <v>1</v>
      </c>
      <c r="F472" s="259">
        <v>5000</v>
      </c>
      <c r="G472" s="64">
        <f t="shared" si="63"/>
        <v>5000</v>
      </c>
      <c r="H472" s="259">
        <v>23834.76</v>
      </c>
      <c r="I472" s="64">
        <f t="shared" si="66"/>
        <v>23834.76</v>
      </c>
      <c r="J472" s="332">
        <f t="shared" si="64"/>
        <v>28834.76</v>
      </c>
      <c r="K472" s="323"/>
      <c r="L472" s="293"/>
      <c r="M472" s="293"/>
      <c r="N472" s="293"/>
      <c r="O472" s="293"/>
      <c r="P472" s="391"/>
      <c r="Q472" s="353">
        <f t="shared" si="65"/>
        <v>1</v>
      </c>
    </row>
    <row r="473" spans="1:17" s="285" customFormat="1" ht="13">
      <c r="A473" s="346" t="s">
        <v>1145</v>
      </c>
      <c r="B473" s="200" t="s">
        <v>1146</v>
      </c>
      <c r="C473" s="61" t="s">
        <v>1147</v>
      </c>
      <c r="D473" s="67" t="s">
        <v>110</v>
      </c>
      <c r="E473" s="68">
        <v>1</v>
      </c>
      <c r="F473" s="259">
        <v>5000</v>
      </c>
      <c r="G473" s="64">
        <f t="shared" si="63"/>
        <v>5000</v>
      </c>
      <c r="H473" s="259">
        <v>33581.83</v>
      </c>
      <c r="I473" s="64">
        <f t="shared" si="66"/>
        <v>33581.83</v>
      </c>
      <c r="J473" s="332">
        <f t="shared" si="64"/>
        <v>38581.83</v>
      </c>
      <c r="K473" s="323"/>
      <c r="L473" s="293"/>
      <c r="M473" s="293"/>
      <c r="N473" s="293"/>
      <c r="O473" s="293"/>
      <c r="P473" s="391"/>
      <c r="Q473" s="353">
        <f t="shared" si="65"/>
        <v>1</v>
      </c>
    </row>
    <row r="474" spans="1:17" s="285" customFormat="1" ht="13">
      <c r="A474" s="346" t="s">
        <v>1148</v>
      </c>
      <c r="B474" s="296" t="s">
        <v>1149</v>
      </c>
      <c r="C474" s="61" t="s">
        <v>1150</v>
      </c>
      <c r="D474" s="67" t="s">
        <v>110</v>
      </c>
      <c r="E474" s="68">
        <v>10</v>
      </c>
      <c r="F474" s="259">
        <v>1800</v>
      </c>
      <c r="G474" s="64">
        <f t="shared" si="63"/>
        <v>18000</v>
      </c>
      <c r="H474" s="259">
        <v>5740</v>
      </c>
      <c r="I474" s="64">
        <f t="shared" si="66"/>
        <v>57400</v>
      </c>
      <c r="J474" s="332">
        <f t="shared" si="64"/>
        <v>75400</v>
      </c>
      <c r="K474" s="323"/>
      <c r="L474" s="293"/>
      <c r="M474" s="293"/>
      <c r="N474" s="293"/>
      <c r="O474" s="293"/>
      <c r="P474" s="391"/>
      <c r="Q474" s="353">
        <f t="shared" si="65"/>
        <v>10</v>
      </c>
    </row>
    <row r="475" spans="1:17" s="285" customFormat="1" ht="26">
      <c r="A475" s="346" t="s">
        <v>1151</v>
      </c>
      <c r="B475" s="296" t="s">
        <v>1152</v>
      </c>
      <c r="C475" s="61" t="s">
        <v>1153</v>
      </c>
      <c r="D475" s="67" t="s">
        <v>110</v>
      </c>
      <c r="E475" s="68">
        <v>1</v>
      </c>
      <c r="F475" s="259">
        <v>960</v>
      </c>
      <c r="G475" s="64">
        <f t="shared" si="63"/>
        <v>960</v>
      </c>
      <c r="H475" s="259">
        <v>2874</v>
      </c>
      <c r="I475" s="64">
        <f t="shared" si="66"/>
        <v>2874</v>
      </c>
      <c r="J475" s="332">
        <f t="shared" si="64"/>
        <v>3834</v>
      </c>
      <c r="K475" s="323"/>
      <c r="L475" s="293"/>
      <c r="M475" s="293"/>
      <c r="N475" s="293"/>
      <c r="O475" s="293"/>
      <c r="P475" s="391"/>
      <c r="Q475" s="353">
        <f t="shared" si="65"/>
        <v>1</v>
      </c>
    </row>
    <row r="476" spans="1:17" s="285" customFormat="1" ht="26">
      <c r="A476" s="346" t="s">
        <v>1154</v>
      </c>
      <c r="B476" s="296" t="s">
        <v>1155</v>
      </c>
      <c r="C476" s="61" t="s">
        <v>1156</v>
      </c>
      <c r="D476" s="67" t="s">
        <v>110</v>
      </c>
      <c r="E476" s="68">
        <v>12</v>
      </c>
      <c r="F476" s="259">
        <v>960</v>
      </c>
      <c r="G476" s="64">
        <f t="shared" si="63"/>
        <v>11520</v>
      </c>
      <c r="H476" s="259">
        <v>2979.12</v>
      </c>
      <c r="I476" s="64">
        <f t="shared" si="66"/>
        <v>35749.440000000002</v>
      </c>
      <c r="J476" s="332">
        <f t="shared" si="64"/>
        <v>47269.440000000002</v>
      </c>
      <c r="K476" s="323"/>
      <c r="L476" s="293"/>
      <c r="M476" s="293"/>
      <c r="N476" s="293"/>
      <c r="O476" s="293"/>
      <c r="P476" s="391"/>
      <c r="Q476" s="353">
        <f t="shared" si="65"/>
        <v>12</v>
      </c>
    </row>
    <row r="477" spans="1:17" s="285" customFormat="1" ht="26">
      <c r="A477" s="346" t="s">
        <v>1157</v>
      </c>
      <c r="B477" s="296" t="s">
        <v>1158</v>
      </c>
      <c r="C477" s="61" t="s">
        <v>1159</v>
      </c>
      <c r="D477" s="67" t="s">
        <v>110</v>
      </c>
      <c r="E477" s="68">
        <v>2</v>
      </c>
      <c r="F477" s="259">
        <v>960</v>
      </c>
      <c r="G477" s="64">
        <f t="shared" si="63"/>
        <v>1920</v>
      </c>
      <c r="H477" s="259">
        <v>6916.8</v>
      </c>
      <c r="I477" s="64">
        <f t="shared" si="66"/>
        <v>13833.6</v>
      </c>
      <c r="J477" s="332">
        <f t="shared" si="64"/>
        <v>15753.6</v>
      </c>
      <c r="K477" s="323"/>
      <c r="L477" s="293"/>
      <c r="M477" s="293"/>
      <c r="N477" s="293"/>
      <c r="O477" s="293"/>
      <c r="P477" s="391"/>
      <c r="Q477" s="353">
        <f t="shared" si="65"/>
        <v>2</v>
      </c>
    </row>
    <row r="478" spans="1:17" s="285" customFormat="1" ht="26">
      <c r="A478" s="346" t="s">
        <v>1160</v>
      </c>
      <c r="B478" s="296" t="s">
        <v>1161</v>
      </c>
      <c r="C478" s="61" t="s">
        <v>1162</v>
      </c>
      <c r="D478" s="67" t="s">
        <v>110</v>
      </c>
      <c r="E478" s="68">
        <v>2</v>
      </c>
      <c r="F478" s="259">
        <v>960</v>
      </c>
      <c r="G478" s="64">
        <f t="shared" si="63"/>
        <v>1920</v>
      </c>
      <c r="H478" s="259">
        <v>28156.799999999999</v>
      </c>
      <c r="I478" s="64">
        <f t="shared" si="66"/>
        <v>56313.599999999999</v>
      </c>
      <c r="J478" s="332">
        <f t="shared" si="64"/>
        <v>58233.599999999999</v>
      </c>
      <c r="K478" s="323"/>
      <c r="L478" s="293"/>
      <c r="M478" s="293"/>
      <c r="N478" s="293"/>
      <c r="O478" s="293"/>
      <c r="P478" s="391"/>
      <c r="Q478" s="353">
        <f t="shared" si="65"/>
        <v>2</v>
      </c>
    </row>
    <row r="479" spans="1:17" s="285" customFormat="1" ht="39">
      <c r="A479" s="346" t="s">
        <v>1163</v>
      </c>
      <c r="B479" s="296" t="s">
        <v>1164</v>
      </c>
      <c r="C479" s="61" t="s">
        <v>1165</v>
      </c>
      <c r="D479" s="67" t="s">
        <v>110</v>
      </c>
      <c r="E479" s="68">
        <v>1</v>
      </c>
      <c r="F479" s="259">
        <v>960</v>
      </c>
      <c r="G479" s="64">
        <f t="shared" si="63"/>
        <v>960</v>
      </c>
      <c r="H479" s="259">
        <v>21761.040000000001</v>
      </c>
      <c r="I479" s="64">
        <f t="shared" si="66"/>
        <v>21761.040000000001</v>
      </c>
      <c r="J479" s="332">
        <f t="shared" si="64"/>
        <v>22721.040000000001</v>
      </c>
      <c r="K479" s="323"/>
      <c r="L479" s="293"/>
      <c r="M479" s="293"/>
      <c r="N479" s="293"/>
      <c r="O479" s="293"/>
      <c r="P479" s="391"/>
      <c r="Q479" s="353">
        <f t="shared" si="65"/>
        <v>1</v>
      </c>
    </row>
    <row r="480" spans="1:17" s="285" customFormat="1" ht="13">
      <c r="A480" s="346" t="s">
        <v>1166</v>
      </c>
      <c r="B480" s="428" t="s">
        <v>796</v>
      </c>
      <c r="C480" s="61" t="s">
        <v>1167</v>
      </c>
      <c r="D480" s="67" t="s">
        <v>123</v>
      </c>
      <c r="E480" s="68">
        <v>360</v>
      </c>
      <c r="F480" s="259">
        <v>240</v>
      </c>
      <c r="G480" s="64">
        <f t="shared" si="63"/>
        <v>86400</v>
      </c>
      <c r="H480" s="259">
        <v>1615.01</v>
      </c>
      <c r="I480" s="64">
        <f t="shared" si="66"/>
        <v>581403.6</v>
      </c>
      <c r="J480" s="332">
        <f t="shared" si="64"/>
        <v>667803.6</v>
      </c>
      <c r="K480" s="323"/>
      <c r="L480" s="293"/>
      <c r="M480" s="293"/>
      <c r="N480" s="293"/>
      <c r="O480" s="293"/>
      <c r="P480" s="391">
        <v>240</v>
      </c>
      <c r="Q480" s="353">
        <f t="shared" si="65"/>
        <v>120</v>
      </c>
    </row>
    <row r="481" spans="1:17" s="285" customFormat="1" ht="13">
      <c r="A481" s="346" t="s">
        <v>1168</v>
      </c>
      <c r="B481" s="428" t="s">
        <v>796</v>
      </c>
      <c r="C481" s="61" t="s">
        <v>1169</v>
      </c>
      <c r="D481" s="67" t="s">
        <v>123</v>
      </c>
      <c r="E481" s="68">
        <v>64</v>
      </c>
      <c r="F481" s="259">
        <v>240</v>
      </c>
      <c r="G481" s="64">
        <f t="shared" si="63"/>
        <v>15360</v>
      </c>
      <c r="H481" s="259">
        <v>4959.3599999999997</v>
      </c>
      <c r="I481" s="64">
        <f t="shared" si="66"/>
        <v>317399.03999999998</v>
      </c>
      <c r="J481" s="332">
        <f t="shared" si="64"/>
        <v>332759.03999999998</v>
      </c>
      <c r="K481" s="323"/>
      <c r="L481" s="293"/>
      <c r="M481" s="293"/>
      <c r="N481" s="293"/>
      <c r="O481" s="293"/>
      <c r="P481" s="391">
        <v>30</v>
      </c>
      <c r="Q481" s="353">
        <f t="shared" si="65"/>
        <v>34</v>
      </c>
    </row>
    <row r="482" spans="1:17" s="285" customFormat="1" ht="13">
      <c r="A482" s="346" t="s">
        <v>1170</v>
      </c>
      <c r="B482" s="296" t="s">
        <v>796</v>
      </c>
      <c r="C482" s="61" t="s">
        <v>1171</v>
      </c>
      <c r="D482" s="67" t="s">
        <v>123</v>
      </c>
      <c r="E482" s="68">
        <v>158</v>
      </c>
      <c r="F482" s="259">
        <v>240</v>
      </c>
      <c r="G482" s="64">
        <f t="shared" si="63"/>
        <v>37920</v>
      </c>
      <c r="H482" s="259">
        <v>820.8</v>
      </c>
      <c r="I482" s="64">
        <f t="shared" si="66"/>
        <v>129686.39999999999</v>
      </c>
      <c r="J482" s="332">
        <f t="shared" si="64"/>
        <v>167606.39999999999</v>
      </c>
      <c r="K482" s="323"/>
      <c r="L482" s="293"/>
      <c r="M482" s="293"/>
      <c r="N482" s="293"/>
      <c r="O482" s="293"/>
      <c r="P482" s="391"/>
      <c r="Q482" s="353">
        <f t="shared" si="65"/>
        <v>158</v>
      </c>
    </row>
    <row r="483" spans="1:17" s="285" customFormat="1" ht="13">
      <c r="A483" s="346" t="s">
        <v>1172</v>
      </c>
      <c r="B483" s="428" t="s">
        <v>796</v>
      </c>
      <c r="C483" s="61" t="s">
        <v>1173</v>
      </c>
      <c r="D483" s="67" t="s">
        <v>123</v>
      </c>
      <c r="E483" s="68">
        <v>2640</v>
      </c>
      <c r="F483" s="259">
        <v>240</v>
      </c>
      <c r="G483" s="64">
        <f t="shared" si="63"/>
        <v>633600</v>
      </c>
      <c r="H483" s="259">
        <v>462.12</v>
      </c>
      <c r="I483" s="64">
        <f t="shared" si="66"/>
        <v>1219996.8</v>
      </c>
      <c r="J483" s="332">
        <f t="shared" si="64"/>
        <v>1853596.8</v>
      </c>
      <c r="K483" s="323"/>
      <c r="L483" s="293"/>
      <c r="M483" s="293"/>
      <c r="N483" s="293"/>
      <c r="O483" s="293"/>
      <c r="P483" s="391">
        <v>1000</v>
      </c>
      <c r="Q483" s="353">
        <f t="shared" si="65"/>
        <v>1640</v>
      </c>
    </row>
    <row r="484" spans="1:17" s="285" customFormat="1" ht="13">
      <c r="A484" s="346" t="s">
        <v>1174</v>
      </c>
      <c r="B484" s="428" t="s">
        <v>796</v>
      </c>
      <c r="C484" s="61" t="s">
        <v>1175</v>
      </c>
      <c r="D484" s="67" t="s">
        <v>123</v>
      </c>
      <c r="E484" s="68">
        <v>1620</v>
      </c>
      <c r="F484" s="259">
        <v>142</v>
      </c>
      <c r="G484" s="64">
        <f t="shared" si="63"/>
        <v>230040</v>
      </c>
      <c r="H484" s="259">
        <v>1392</v>
      </c>
      <c r="I484" s="64">
        <f t="shared" si="66"/>
        <v>2255040</v>
      </c>
      <c r="J484" s="332">
        <f t="shared" si="64"/>
        <v>2485080</v>
      </c>
      <c r="K484" s="323"/>
      <c r="L484" s="293"/>
      <c r="M484" s="293"/>
      <c r="N484" s="293"/>
      <c r="O484" s="293"/>
      <c r="P484" s="391">
        <v>1300</v>
      </c>
      <c r="Q484" s="353">
        <f t="shared" si="65"/>
        <v>320</v>
      </c>
    </row>
    <row r="485" spans="1:17" s="285" customFormat="1" ht="13">
      <c r="A485" s="346" t="s">
        <v>1176</v>
      </c>
      <c r="B485" s="428" t="s">
        <v>796</v>
      </c>
      <c r="C485" s="61" t="s">
        <v>1177</v>
      </c>
      <c r="D485" s="67" t="s">
        <v>123</v>
      </c>
      <c r="E485" s="68">
        <v>450</v>
      </c>
      <c r="F485" s="259">
        <v>124</v>
      </c>
      <c r="G485" s="64">
        <f t="shared" si="63"/>
        <v>55800</v>
      </c>
      <c r="H485" s="259">
        <v>912</v>
      </c>
      <c r="I485" s="64">
        <f t="shared" si="66"/>
        <v>410400</v>
      </c>
      <c r="J485" s="332">
        <f t="shared" si="64"/>
        <v>466200</v>
      </c>
      <c r="K485" s="323"/>
      <c r="L485" s="293"/>
      <c r="M485" s="293"/>
      <c r="N485" s="293"/>
      <c r="O485" s="293"/>
      <c r="P485" s="391">
        <v>300</v>
      </c>
      <c r="Q485" s="353">
        <f t="shared" si="65"/>
        <v>150</v>
      </c>
    </row>
    <row r="486" spans="1:17" s="285" customFormat="1" ht="13">
      <c r="A486" s="346" t="s">
        <v>1178</v>
      </c>
      <c r="B486" s="428" t="s">
        <v>796</v>
      </c>
      <c r="C486" s="61" t="s">
        <v>1019</v>
      </c>
      <c r="D486" s="67" t="s">
        <v>123</v>
      </c>
      <c r="E486" s="68">
        <v>380</v>
      </c>
      <c r="F486" s="259">
        <v>124</v>
      </c>
      <c r="G486" s="64">
        <f t="shared" si="63"/>
        <v>47120</v>
      </c>
      <c r="H486" s="259">
        <v>470</v>
      </c>
      <c r="I486" s="64">
        <f t="shared" si="66"/>
        <v>178600</v>
      </c>
      <c r="J486" s="332">
        <f t="shared" si="64"/>
        <v>225720</v>
      </c>
      <c r="K486" s="323"/>
      <c r="L486" s="293"/>
      <c r="M486" s="293"/>
      <c r="N486" s="293"/>
      <c r="O486" s="293"/>
      <c r="P486" s="391">
        <v>50</v>
      </c>
      <c r="Q486" s="353">
        <f t="shared" si="65"/>
        <v>330</v>
      </c>
    </row>
    <row r="487" spans="1:17" s="285" customFormat="1" ht="13">
      <c r="A487" s="346" t="s">
        <v>1179</v>
      </c>
      <c r="B487" s="428" t="s">
        <v>796</v>
      </c>
      <c r="C487" s="61" t="s">
        <v>1180</v>
      </c>
      <c r="D487" s="67" t="s">
        <v>123</v>
      </c>
      <c r="E487" s="68">
        <v>760</v>
      </c>
      <c r="F487" s="259">
        <v>124</v>
      </c>
      <c r="G487" s="64">
        <f t="shared" si="63"/>
        <v>94240</v>
      </c>
      <c r="H487" s="259">
        <v>382</v>
      </c>
      <c r="I487" s="64">
        <f t="shared" si="66"/>
        <v>290320</v>
      </c>
      <c r="J487" s="332">
        <f t="shared" si="64"/>
        <v>384560</v>
      </c>
      <c r="K487" s="323"/>
      <c r="L487" s="293"/>
      <c r="M487" s="293"/>
      <c r="N487" s="293"/>
      <c r="O487" s="293"/>
      <c r="P487" s="391">
        <v>70</v>
      </c>
      <c r="Q487" s="353">
        <f t="shared" si="65"/>
        <v>690</v>
      </c>
    </row>
    <row r="488" spans="1:17" s="285" customFormat="1" ht="13">
      <c r="A488" s="346" t="s">
        <v>1181</v>
      </c>
      <c r="B488" s="296" t="s">
        <v>796</v>
      </c>
      <c r="C488" s="61" t="s">
        <v>1085</v>
      </c>
      <c r="D488" s="67" t="s">
        <v>123</v>
      </c>
      <c r="E488" s="68">
        <v>480</v>
      </c>
      <c r="F488" s="259">
        <v>124</v>
      </c>
      <c r="G488" s="64">
        <f t="shared" si="63"/>
        <v>59520</v>
      </c>
      <c r="H488" s="259">
        <v>248</v>
      </c>
      <c r="I488" s="64">
        <f t="shared" si="66"/>
        <v>119040</v>
      </c>
      <c r="J488" s="332">
        <f t="shared" si="64"/>
        <v>178560</v>
      </c>
      <c r="K488" s="323"/>
      <c r="L488" s="293"/>
      <c r="M488" s="293"/>
      <c r="N488" s="293"/>
      <c r="O488" s="293"/>
      <c r="P488" s="391"/>
      <c r="Q488" s="353">
        <f t="shared" si="65"/>
        <v>480</v>
      </c>
    </row>
    <row r="489" spans="1:17" s="285" customFormat="1" ht="13">
      <c r="A489" s="346" t="s">
        <v>1182</v>
      </c>
      <c r="B489" s="428" t="s">
        <v>796</v>
      </c>
      <c r="C489" s="61" t="s">
        <v>1087</v>
      </c>
      <c r="D489" s="67" t="s">
        <v>123</v>
      </c>
      <c r="E489" s="68">
        <v>420</v>
      </c>
      <c r="F489" s="259">
        <v>124</v>
      </c>
      <c r="G489" s="64">
        <f t="shared" si="63"/>
        <v>52080</v>
      </c>
      <c r="H489" s="259">
        <v>328.01</v>
      </c>
      <c r="I489" s="64">
        <f t="shared" si="66"/>
        <v>137764.19999999998</v>
      </c>
      <c r="J489" s="332">
        <f t="shared" si="64"/>
        <v>189844.19999999998</v>
      </c>
      <c r="K489" s="323"/>
      <c r="L489" s="293"/>
      <c r="M489" s="293"/>
      <c r="N489" s="293"/>
      <c r="O489" s="293"/>
      <c r="P489" s="391">
        <v>350</v>
      </c>
      <c r="Q489" s="353">
        <f t="shared" si="65"/>
        <v>70</v>
      </c>
    </row>
    <row r="490" spans="1:17" s="285" customFormat="1" ht="13">
      <c r="A490" s="346" t="s">
        <v>1183</v>
      </c>
      <c r="B490" s="296" t="s">
        <v>796</v>
      </c>
      <c r="C490" s="61" t="s">
        <v>1021</v>
      </c>
      <c r="D490" s="67" t="s">
        <v>123</v>
      </c>
      <c r="E490" s="68">
        <v>1320</v>
      </c>
      <c r="F490" s="259">
        <v>124</v>
      </c>
      <c r="G490" s="64">
        <f t="shared" si="63"/>
        <v>163680</v>
      </c>
      <c r="H490" s="259">
        <v>142</v>
      </c>
      <c r="I490" s="64">
        <f t="shared" si="66"/>
        <v>187440</v>
      </c>
      <c r="J490" s="332">
        <f t="shared" si="64"/>
        <v>351120</v>
      </c>
      <c r="K490" s="323"/>
      <c r="L490" s="293"/>
      <c r="M490" s="293"/>
      <c r="N490" s="293"/>
      <c r="O490" s="293"/>
      <c r="P490" s="391"/>
      <c r="Q490" s="353">
        <f t="shared" si="65"/>
        <v>1320</v>
      </c>
    </row>
    <row r="491" spans="1:17" s="285" customFormat="1" ht="13">
      <c r="A491" s="346" t="s">
        <v>1184</v>
      </c>
      <c r="B491" s="428" t="s">
        <v>796</v>
      </c>
      <c r="C491" s="61" t="s">
        <v>1023</v>
      </c>
      <c r="D491" s="67" t="s">
        <v>123</v>
      </c>
      <c r="E491" s="68">
        <v>600</v>
      </c>
      <c r="F491" s="259">
        <v>124</v>
      </c>
      <c r="G491" s="64">
        <f t="shared" si="63"/>
        <v>74400</v>
      </c>
      <c r="H491" s="259">
        <v>92.52</v>
      </c>
      <c r="I491" s="64">
        <f t="shared" si="66"/>
        <v>55512</v>
      </c>
      <c r="J491" s="332">
        <f t="shared" si="64"/>
        <v>129912</v>
      </c>
      <c r="K491" s="323"/>
      <c r="L491" s="293"/>
      <c r="M491" s="293"/>
      <c r="N491" s="293"/>
      <c r="O491" s="293"/>
      <c r="P491" s="391">
        <v>250</v>
      </c>
      <c r="Q491" s="353">
        <f t="shared" si="65"/>
        <v>350</v>
      </c>
    </row>
    <row r="492" spans="1:17" s="285" customFormat="1" ht="13">
      <c r="A492" s="346" t="s">
        <v>1185</v>
      </c>
      <c r="B492" s="428" t="s">
        <v>1186</v>
      </c>
      <c r="C492" s="61" t="s">
        <v>1187</v>
      </c>
      <c r="D492" s="67" t="s">
        <v>123</v>
      </c>
      <c r="E492" s="68">
        <v>20</v>
      </c>
      <c r="F492" s="259">
        <v>240</v>
      </c>
      <c r="G492" s="64">
        <f t="shared" si="63"/>
        <v>4800</v>
      </c>
      <c r="H492" s="259">
        <v>1238.57</v>
      </c>
      <c r="I492" s="64">
        <f t="shared" si="66"/>
        <v>24771.399999999998</v>
      </c>
      <c r="J492" s="332">
        <f t="shared" si="64"/>
        <v>29571.399999999998</v>
      </c>
      <c r="K492" s="323"/>
      <c r="L492" s="293"/>
      <c r="M492" s="293"/>
      <c r="N492" s="293"/>
      <c r="O492" s="293"/>
      <c r="P492" s="391">
        <v>5</v>
      </c>
      <c r="Q492" s="353">
        <f t="shared" si="65"/>
        <v>15</v>
      </c>
    </row>
    <row r="493" spans="1:17" s="285" customFormat="1" ht="13">
      <c r="A493" s="346" t="s">
        <v>1188</v>
      </c>
      <c r="B493" s="428" t="s">
        <v>1189</v>
      </c>
      <c r="C493" s="61" t="s">
        <v>1190</v>
      </c>
      <c r="D493" s="67" t="s">
        <v>123</v>
      </c>
      <c r="E493" s="68">
        <v>90</v>
      </c>
      <c r="F493" s="259">
        <v>240</v>
      </c>
      <c r="G493" s="64">
        <f t="shared" si="63"/>
        <v>21600</v>
      </c>
      <c r="H493" s="259">
        <v>310.08</v>
      </c>
      <c r="I493" s="64">
        <f t="shared" si="66"/>
        <v>27907.199999999997</v>
      </c>
      <c r="J493" s="332">
        <f t="shared" si="64"/>
        <v>49507.199999999997</v>
      </c>
      <c r="K493" s="323"/>
      <c r="L493" s="293"/>
      <c r="M493" s="293"/>
      <c r="N493" s="293"/>
      <c r="O493" s="293"/>
      <c r="P493" s="391">
        <v>90</v>
      </c>
      <c r="Q493" s="353">
        <f t="shared" si="65"/>
        <v>0</v>
      </c>
    </row>
    <row r="494" spans="1:17" s="285" customFormat="1" ht="13">
      <c r="A494" s="346" t="s">
        <v>1191</v>
      </c>
      <c r="B494" s="428" t="s">
        <v>1192</v>
      </c>
      <c r="C494" s="61" t="s">
        <v>1193</v>
      </c>
      <c r="D494" s="67" t="s">
        <v>123</v>
      </c>
      <c r="E494" s="68">
        <v>1400</v>
      </c>
      <c r="F494" s="259">
        <v>124</v>
      </c>
      <c r="G494" s="64">
        <f t="shared" si="63"/>
        <v>173600</v>
      </c>
      <c r="H494" s="259">
        <v>86.52</v>
      </c>
      <c r="I494" s="64">
        <f t="shared" si="66"/>
        <v>121128</v>
      </c>
      <c r="J494" s="332">
        <f t="shared" si="64"/>
        <v>294728</v>
      </c>
      <c r="K494" s="323"/>
      <c r="L494" s="293"/>
      <c r="M494" s="293"/>
      <c r="N494" s="293"/>
      <c r="O494" s="293"/>
      <c r="P494" s="391">
        <v>1000</v>
      </c>
      <c r="Q494" s="353">
        <f t="shared" si="65"/>
        <v>400</v>
      </c>
    </row>
    <row r="495" spans="1:17" s="285" customFormat="1" ht="13">
      <c r="A495" s="346" t="s">
        <v>1194</v>
      </c>
      <c r="B495" s="428" t="s">
        <v>1195</v>
      </c>
      <c r="C495" s="61" t="s">
        <v>1196</v>
      </c>
      <c r="D495" s="67" t="s">
        <v>110</v>
      </c>
      <c r="E495" s="68">
        <v>16</v>
      </c>
      <c r="F495" s="259">
        <v>100.8</v>
      </c>
      <c r="G495" s="64">
        <f t="shared" si="63"/>
        <v>1612.8</v>
      </c>
      <c r="H495" s="259">
        <v>404.16</v>
      </c>
      <c r="I495" s="64">
        <f t="shared" si="66"/>
        <v>6466.56</v>
      </c>
      <c r="J495" s="332">
        <f t="shared" si="64"/>
        <v>8079.3600000000006</v>
      </c>
      <c r="K495" s="323"/>
      <c r="L495" s="293"/>
      <c r="M495" s="293"/>
      <c r="N495" s="293"/>
      <c r="O495" s="293"/>
      <c r="P495" s="391">
        <v>16</v>
      </c>
      <c r="Q495" s="353">
        <f t="shared" si="65"/>
        <v>0</v>
      </c>
    </row>
    <row r="496" spans="1:17" s="285" customFormat="1" ht="13">
      <c r="A496" s="346" t="s">
        <v>1197</v>
      </c>
      <c r="B496" s="296" t="s">
        <v>1195</v>
      </c>
      <c r="C496" s="61" t="s">
        <v>1198</v>
      </c>
      <c r="D496" s="67" t="s">
        <v>110</v>
      </c>
      <c r="E496" s="68">
        <v>20</v>
      </c>
      <c r="F496" s="259">
        <v>100.8</v>
      </c>
      <c r="G496" s="64">
        <f t="shared" si="63"/>
        <v>2016</v>
      </c>
      <c r="H496" s="259">
        <v>353.62</v>
      </c>
      <c r="I496" s="64">
        <f t="shared" si="66"/>
        <v>7072.4</v>
      </c>
      <c r="J496" s="332">
        <f t="shared" si="64"/>
        <v>9088.4</v>
      </c>
      <c r="K496" s="323"/>
      <c r="L496" s="293"/>
      <c r="M496" s="293"/>
      <c r="N496" s="293"/>
      <c r="O496" s="293"/>
      <c r="P496" s="391"/>
      <c r="Q496" s="353">
        <f t="shared" si="65"/>
        <v>20</v>
      </c>
    </row>
    <row r="497" spans="1:17" s="285" customFormat="1" ht="13">
      <c r="A497" s="346" t="s">
        <v>1199</v>
      </c>
      <c r="B497" s="428" t="s">
        <v>1195</v>
      </c>
      <c r="C497" s="61" t="s">
        <v>1200</v>
      </c>
      <c r="D497" s="67" t="s">
        <v>110</v>
      </c>
      <c r="E497" s="68">
        <v>80</v>
      </c>
      <c r="F497" s="259">
        <v>100.8</v>
      </c>
      <c r="G497" s="64">
        <f t="shared" si="63"/>
        <v>8064</v>
      </c>
      <c r="H497" s="259">
        <v>93.84</v>
      </c>
      <c r="I497" s="64">
        <f t="shared" si="66"/>
        <v>7507.2000000000007</v>
      </c>
      <c r="J497" s="332">
        <f t="shared" si="64"/>
        <v>15571.2</v>
      </c>
      <c r="K497" s="323"/>
      <c r="L497" s="293"/>
      <c r="M497" s="293"/>
      <c r="N497" s="293"/>
      <c r="O497" s="293"/>
      <c r="P497" s="391">
        <v>40</v>
      </c>
      <c r="Q497" s="353">
        <f t="shared" si="65"/>
        <v>40</v>
      </c>
    </row>
    <row r="498" spans="1:17" s="285" customFormat="1" ht="13">
      <c r="A498" s="346" t="s">
        <v>1201</v>
      </c>
      <c r="B498" s="296" t="s">
        <v>1202</v>
      </c>
      <c r="C498" s="61" t="s">
        <v>1203</v>
      </c>
      <c r="D498" s="67" t="s">
        <v>110</v>
      </c>
      <c r="E498" s="68">
        <v>80</v>
      </c>
      <c r="F498" s="259">
        <v>100.8</v>
      </c>
      <c r="G498" s="64">
        <f t="shared" si="63"/>
        <v>8064</v>
      </c>
      <c r="H498" s="259">
        <v>102.12</v>
      </c>
      <c r="I498" s="64">
        <f t="shared" si="66"/>
        <v>8169.6</v>
      </c>
      <c r="J498" s="332">
        <f t="shared" si="64"/>
        <v>16233.6</v>
      </c>
      <c r="K498" s="323"/>
      <c r="L498" s="293"/>
      <c r="M498" s="293"/>
      <c r="N498" s="293"/>
      <c r="O498" s="293"/>
      <c r="P498" s="391"/>
      <c r="Q498" s="353">
        <f t="shared" si="65"/>
        <v>80</v>
      </c>
    </row>
    <row r="499" spans="1:17" s="285" customFormat="1" ht="13">
      <c r="A499" s="346" t="s">
        <v>1204</v>
      </c>
      <c r="B499" s="428" t="s">
        <v>1195</v>
      </c>
      <c r="C499" s="61" t="s">
        <v>1205</v>
      </c>
      <c r="D499" s="67" t="s">
        <v>110</v>
      </c>
      <c r="E499" s="68">
        <v>30</v>
      </c>
      <c r="F499" s="259">
        <v>100.8</v>
      </c>
      <c r="G499" s="64">
        <f t="shared" si="63"/>
        <v>3024</v>
      </c>
      <c r="H499" s="259">
        <v>50.02</v>
      </c>
      <c r="I499" s="64">
        <f t="shared" si="66"/>
        <v>1500.6000000000001</v>
      </c>
      <c r="J499" s="332">
        <f t="shared" si="64"/>
        <v>4524.6000000000004</v>
      </c>
      <c r="K499" s="323"/>
      <c r="L499" s="293"/>
      <c r="M499" s="293"/>
      <c r="N499" s="293"/>
      <c r="O499" s="293"/>
      <c r="P499" s="391">
        <v>20</v>
      </c>
      <c r="Q499" s="353">
        <f t="shared" si="65"/>
        <v>10</v>
      </c>
    </row>
    <row r="500" spans="1:17" s="285" customFormat="1" ht="26">
      <c r="A500" s="346" t="s">
        <v>1206</v>
      </c>
      <c r="B500" s="296" t="s">
        <v>1207</v>
      </c>
      <c r="C500" s="274" t="s">
        <v>1208</v>
      </c>
      <c r="D500" s="291" t="s">
        <v>110</v>
      </c>
      <c r="E500" s="68">
        <v>32</v>
      </c>
      <c r="F500" s="259">
        <v>120</v>
      </c>
      <c r="G500" s="64">
        <f t="shared" si="63"/>
        <v>3840</v>
      </c>
      <c r="H500" s="259">
        <v>0</v>
      </c>
      <c r="I500" s="64">
        <f t="shared" si="66"/>
        <v>0</v>
      </c>
      <c r="J500" s="332">
        <f t="shared" si="64"/>
        <v>3840</v>
      </c>
      <c r="K500" s="324" t="s">
        <v>977</v>
      </c>
      <c r="L500" s="293"/>
      <c r="M500" s="293"/>
      <c r="N500" s="293"/>
      <c r="O500" s="293"/>
      <c r="P500" s="391"/>
      <c r="Q500" s="353">
        <f t="shared" si="65"/>
        <v>32</v>
      </c>
    </row>
    <row r="501" spans="1:17" s="285" customFormat="1" ht="26">
      <c r="A501" s="346" t="s">
        <v>1209</v>
      </c>
      <c r="B501" s="428" t="s">
        <v>1210</v>
      </c>
      <c r="C501" s="274" t="s">
        <v>1211</v>
      </c>
      <c r="D501" s="291" t="s">
        <v>110</v>
      </c>
      <c r="E501" s="68">
        <v>19</v>
      </c>
      <c r="F501" s="259">
        <v>2000</v>
      </c>
      <c r="G501" s="64">
        <f t="shared" si="63"/>
        <v>38000</v>
      </c>
      <c r="H501" s="259">
        <v>0</v>
      </c>
      <c r="I501" s="64">
        <f t="shared" si="66"/>
        <v>0</v>
      </c>
      <c r="J501" s="332">
        <f t="shared" si="64"/>
        <v>38000</v>
      </c>
      <c r="K501" s="324" t="s">
        <v>977</v>
      </c>
      <c r="L501" s="293"/>
      <c r="M501" s="293"/>
      <c r="N501" s="293"/>
      <c r="O501" s="293"/>
      <c r="P501" s="391">
        <v>19</v>
      </c>
      <c r="Q501" s="353">
        <f t="shared" si="65"/>
        <v>0</v>
      </c>
    </row>
    <row r="502" spans="1:17" s="285" customFormat="1" ht="13">
      <c r="A502" s="346" t="s">
        <v>378</v>
      </c>
      <c r="B502" s="428" t="s">
        <v>379</v>
      </c>
      <c r="C502" s="274"/>
      <c r="D502" s="291" t="s">
        <v>110</v>
      </c>
      <c r="E502" s="68">
        <v>65</v>
      </c>
      <c r="F502" s="259">
        <v>1440</v>
      </c>
      <c r="G502" s="64">
        <f t="shared" si="63"/>
        <v>93600</v>
      </c>
      <c r="H502" s="259">
        <v>0</v>
      </c>
      <c r="I502" s="64">
        <f>ROUND(E502*H502,2)</f>
        <v>0</v>
      </c>
      <c r="J502" s="332">
        <f t="shared" si="64"/>
        <v>93600</v>
      </c>
      <c r="K502" s="324" t="s">
        <v>977</v>
      </c>
      <c r="L502" s="293"/>
      <c r="M502" s="293"/>
      <c r="N502" s="293">
        <v>61</v>
      </c>
      <c r="O502" s="293"/>
      <c r="P502" s="391">
        <v>3</v>
      </c>
      <c r="Q502" s="353">
        <f t="shared" si="65"/>
        <v>1</v>
      </c>
    </row>
    <row r="503" spans="1:17" s="285" customFormat="1" ht="13">
      <c r="A503" s="346" t="s">
        <v>1212</v>
      </c>
      <c r="B503" s="296" t="s">
        <v>900</v>
      </c>
      <c r="C503" s="274" t="s">
        <v>901</v>
      </c>
      <c r="D503" s="291" t="s">
        <v>123</v>
      </c>
      <c r="E503" s="68">
        <v>24</v>
      </c>
      <c r="F503" s="259">
        <v>640</v>
      </c>
      <c r="G503" s="64">
        <f t="shared" si="63"/>
        <v>15360</v>
      </c>
      <c r="H503" s="259">
        <v>701.68</v>
      </c>
      <c r="I503" s="64">
        <f>ROUND(E503*H503,2)</f>
        <v>16840.32</v>
      </c>
      <c r="J503" s="332">
        <f t="shared" si="64"/>
        <v>32200.32</v>
      </c>
      <c r="K503" s="324"/>
      <c r="L503" s="293"/>
      <c r="M503" s="293"/>
      <c r="N503" s="293"/>
      <c r="O503" s="293"/>
      <c r="P503" s="391"/>
      <c r="Q503" s="353">
        <f t="shared" si="65"/>
        <v>24</v>
      </c>
    </row>
    <row r="504" spans="1:17" s="285" customFormat="1" ht="13">
      <c r="A504" s="346" t="s">
        <v>1213</v>
      </c>
      <c r="B504" s="296" t="s">
        <v>903</v>
      </c>
      <c r="C504" s="274">
        <v>35262</v>
      </c>
      <c r="D504" s="291" t="s">
        <v>123</v>
      </c>
      <c r="E504" s="68">
        <v>330</v>
      </c>
      <c r="F504" s="259">
        <v>640</v>
      </c>
      <c r="G504" s="64">
        <f t="shared" si="63"/>
        <v>211200</v>
      </c>
      <c r="H504" s="259">
        <v>538</v>
      </c>
      <c r="I504" s="64">
        <f t="shared" ref="I504:I554" si="67">H504*E504</f>
        <v>177540</v>
      </c>
      <c r="J504" s="332">
        <f t="shared" si="64"/>
        <v>388740</v>
      </c>
      <c r="K504" s="324"/>
      <c r="L504" s="293"/>
      <c r="M504" s="293"/>
      <c r="N504" s="293"/>
      <c r="O504" s="293"/>
      <c r="P504" s="391"/>
      <c r="Q504" s="353">
        <f t="shared" si="65"/>
        <v>330</v>
      </c>
    </row>
    <row r="505" spans="1:17" s="285" customFormat="1" ht="14.5" customHeight="1">
      <c r="A505" s="346" t="s">
        <v>1214</v>
      </c>
      <c r="B505" s="296" t="s">
        <v>1093</v>
      </c>
      <c r="C505" s="274">
        <v>35522</v>
      </c>
      <c r="D505" s="291" t="s">
        <v>123</v>
      </c>
      <c r="E505" s="68">
        <v>330</v>
      </c>
      <c r="F505" s="259">
        <v>120</v>
      </c>
      <c r="G505" s="64">
        <f t="shared" si="63"/>
        <v>39600</v>
      </c>
      <c r="H505" s="259">
        <v>174.35</v>
      </c>
      <c r="I505" s="64">
        <f t="shared" si="67"/>
        <v>57535.5</v>
      </c>
      <c r="J505" s="332">
        <f t="shared" si="64"/>
        <v>97135.5</v>
      </c>
      <c r="K505" s="324"/>
      <c r="L505" s="293"/>
      <c r="M505" s="293"/>
      <c r="N505" s="293"/>
      <c r="O505" s="293"/>
      <c r="P505" s="391"/>
      <c r="Q505" s="353">
        <f t="shared" si="65"/>
        <v>330</v>
      </c>
    </row>
    <row r="506" spans="1:17" s="285" customFormat="1" ht="13">
      <c r="A506" s="346" t="s">
        <v>1215</v>
      </c>
      <c r="B506" s="296" t="s">
        <v>995</v>
      </c>
      <c r="C506" s="274" t="s">
        <v>996</v>
      </c>
      <c r="D506" s="291" t="s">
        <v>110</v>
      </c>
      <c r="E506" s="68">
        <v>400</v>
      </c>
      <c r="F506" s="259">
        <v>0</v>
      </c>
      <c r="G506" s="64">
        <f t="shared" si="63"/>
        <v>0</v>
      </c>
      <c r="H506" s="259">
        <v>56.92</v>
      </c>
      <c r="I506" s="64">
        <f t="shared" si="67"/>
        <v>22768</v>
      </c>
      <c r="J506" s="332">
        <f t="shared" si="64"/>
        <v>22768</v>
      </c>
      <c r="K506" s="324"/>
      <c r="L506" s="293"/>
      <c r="M506" s="293"/>
      <c r="N506" s="293"/>
      <c r="O506" s="293"/>
      <c r="P506" s="391"/>
      <c r="Q506" s="353">
        <f t="shared" si="65"/>
        <v>400</v>
      </c>
    </row>
    <row r="507" spans="1:17" s="285" customFormat="1" ht="13">
      <c r="A507" s="346" t="s">
        <v>1216</v>
      </c>
      <c r="B507" s="428" t="s">
        <v>998</v>
      </c>
      <c r="C507" s="274" t="s">
        <v>999</v>
      </c>
      <c r="D507" s="291" t="s">
        <v>110</v>
      </c>
      <c r="E507" s="68">
        <v>198</v>
      </c>
      <c r="F507" s="259">
        <v>300</v>
      </c>
      <c r="G507" s="64">
        <f t="shared" si="63"/>
        <v>59400</v>
      </c>
      <c r="H507" s="259">
        <v>170.52</v>
      </c>
      <c r="I507" s="64">
        <f t="shared" si="67"/>
        <v>33762.959999999999</v>
      </c>
      <c r="J507" s="332">
        <f t="shared" si="64"/>
        <v>93162.959999999992</v>
      </c>
      <c r="K507" s="324"/>
      <c r="L507" s="293"/>
      <c r="M507" s="293"/>
      <c r="N507" s="293"/>
      <c r="O507" s="293"/>
      <c r="P507" s="391">
        <v>10</v>
      </c>
      <c r="Q507" s="353">
        <f t="shared" si="65"/>
        <v>188</v>
      </c>
    </row>
    <row r="508" spans="1:17" s="285" customFormat="1" ht="13">
      <c r="A508" s="346" t="s">
        <v>1217</v>
      </c>
      <c r="B508" s="296" t="s">
        <v>1001</v>
      </c>
      <c r="C508" s="274" t="s">
        <v>1002</v>
      </c>
      <c r="D508" s="291" t="s">
        <v>110</v>
      </c>
      <c r="E508" s="68">
        <v>500</v>
      </c>
      <c r="F508" s="259">
        <v>0</v>
      </c>
      <c r="G508" s="64">
        <f t="shared" si="63"/>
        <v>0</v>
      </c>
      <c r="H508" s="259">
        <v>6.77</v>
      </c>
      <c r="I508" s="64">
        <f t="shared" si="67"/>
        <v>3385</v>
      </c>
      <c r="J508" s="332">
        <f t="shared" si="64"/>
        <v>3385</v>
      </c>
      <c r="K508" s="324"/>
      <c r="L508" s="293"/>
      <c r="M508" s="293"/>
      <c r="N508" s="293"/>
      <c r="O508" s="293"/>
      <c r="P508" s="391"/>
      <c r="Q508" s="353">
        <f t="shared" si="65"/>
        <v>500</v>
      </c>
    </row>
    <row r="509" spans="1:17" s="285" customFormat="1" ht="13">
      <c r="A509" s="346" t="s">
        <v>1218</v>
      </c>
      <c r="B509" s="296" t="s">
        <v>1004</v>
      </c>
      <c r="C509" s="274" t="s">
        <v>1005</v>
      </c>
      <c r="D509" s="291" t="s">
        <v>110</v>
      </c>
      <c r="E509" s="68">
        <v>800</v>
      </c>
      <c r="F509" s="259">
        <v>0</v>
      </c>
      <c r="G509" s="64">
        <f t="shared" si="63"/>
        <v>0</v>
      </c>
      <c r="H509" s="259">
        <v>3.07</v>
      </c>
      <c r="I509" s="64">
        <f t="shared" si="67"/>
        <v>2456</v>
      </c>
      <c r="J509" s="332">
        <f t="shared" si="64"/>
        <v>2456</v>
      </c>
      <c r="K509" s="324"/>
      <c r="L509" s="293"/>
      <c r="M509" s="293"/>
      <c r="N509" s="293"/>
      <c r="O509" s="293"/>
      <c r="P509" s="391"/>
      <c r="Q509" s="353">
        <f t="shared" si="65"/>
        <v>800</v>
      </c>
    </row>
    <row r="510" spans="1:17" s="285" customFormat="1" ht="13">
      <c r="A510" s="346" t="s">
        <v>1219</v>
      </c>
      <c r="B510" s="296" t="s">
        <v>1007</v>
      </c>
      <c r="C510" s="274" t="s">
        <v>1008</v>
      </c>
      <c r="D510" s="291" t="s">
        <v>110</v>
      </c>
      <c r="E510" s="68">
        <v>114</v>
      </c>
      <c r="F510" s="259">
        <v>300</v>
      </c>
      <c r="G510" s="64">
        <f t="shared" si="63"/>
        <v>34200</v>
      </c>
      <c r="H510" s="259">
        <v>1577.76</v>
      </c>
      <c r="I510" s="64">
        <f t="shared" si="67"/>
        <v>179864.63999999998</v>
      </c>
      <c r="J510" s="332">
        <f t="shared" si="64"/>
        <v>214064.63999999998</v>
      </c>
      <c r="K510" s="324"/>
      <c r="L510" s="293"/>
      <c r="M510" s="293"/>
      <c r="N510" s="293"/>
      <c r="O510" s="293"/>
      <c r="P510" s="391"/>
      <c r="Q510" s="353">
        <f t="shared" si="65"/>
        <v>114</v>
      </c>
    </row>
    <row r="511" spans="1:17" s="285" customFormat="1" ht="13">
      <c r="A511" s="346" t="s">
        <v>1220</v>
      </c>
      <c r="B511" s="296" t="s">
        <v>1221</v>
      </c>
      <c r="C511" s="274" t="s">
        <v>1222</v>
      </c>
      <c r="D511" s="291" t="s">
        <v>110</v>
      </c>
      <c r="E511" s="68">
        <v>6</v>
      </c>
      <c r="F511" s="259">
        <v>1200</v>
      </c>
      <c r="G511" s="64">
        <f t="shared" si="63"/>
        <v>7200</v>
      </c>
      <c r="H511" s="259">
        <v>1921.16</v>
      </c>
      <c r="I511" s="64">
        <f t="shared" si="67"/>
        <v>11526.960000000001</v>
      </c>
      <c r="J511" s="332">
        <f t="shared" si="64"/>
        <v>18726.96</v>
      </c>
      <c r="K511" s="324"/>
      <c r="L511" s="293"/>
      <c r="M511" s="293"/>
      <c r="N511" s="293"/>
      <c r="O511" s="293"/>
      <c r="P511" s="391"/>
      <c r="Q511" s="353">
        <f t="shared" si="65"/>
        <v>6</v>
      </c>
    </row>
    <row r="512" spans="1:17" s="285" customFormat="1" ht="13">
      <c r="A512" s="346" t="s">
        <v>1223</v>
      </c>
      <c r="B512" s="296" t="s">
        <v>1224</v>
      </c>
      <c r="C512" s="274">
        <v>38242</v>
      </c>
      <c r="D512" s="291" t="s">
        <v>110</v>
      </c>
      <c r="E512" s="68">
        <v>6</v>
      </c>
      <c r="F512" s="259">
        <v>120</v>
      </c>
      <c r="G512" s="64">
        <f t="shared" si="63"/>
        <v>720</v>
      </c>
      <c r="H512" s="259">
        <v>700.24</v>
      </c>
      <c r="I512" s="64">
        <f t="shared" si="67"/>
        <v>4201.4400000000005</v>
      </c>
      <c r="J512" s="332">
        <f t="shared" si="64"/>
        <v>4921.4400000000005</v>
      </c>
      <c r="K512" s="324"/>
      <c r="L512" s="293"/>
      <c r="M512" s="293"/>
      <c r="N512" s="293"/>
      <c r="O512" s="293"/>
      <c r="P512" s="391"/>
      <c r="Q512" s="353">
        <f t="shared" si="65"/>
        <v>6</v>
      </c>
    </row>
    <row r="513" spans="1:17" s="285" customFormat="1" ht="13">
      <c r="A513" s="346" t="s">
        <v>1225</v>
      </c>
      <c r="B513" s="296" t="s">
        <v>1226</v>
      </c>
      <c r="C513" s="274">
        <v>35104</v>
      </c>
      <c r="D513" s="291" t="s">
        <v>123</v>
      </c>
      <c r="E513" s="68">
        <v>501</v>
      </c>
      <c r="F513" s="259">
        <v>640</v>
      </c>
      <c r="G513" s="64">
        <f t="shared" si="63"/>
        <v>320640</v>
      </c>
      <c r="H513" s="259">
        <v>2001.41</v>
      </c>
      <c r="I513" s="64">
        <f t="shared" si="67"/>
        <v>1002706.41</v>
      </c>
      <c r="J513" s="332">
        <f t="shared" si="64"/>
        <v>1323346.4100000001</v>
      </c>
      <c r="K513" s="324"/>
      <c r="L513" s="293"/>
      <c r="M513" s="293"/>
      <c r="N513" s="293"/>
      <c r="O513" s="293"/>
      <c r="P513" s="391"/>
      <c r="Q513" s="353">
        <f t="shared" si="65"/>
        <v>501</v>
      </c>
    </row>
    <row r="514" spans="1:17" s="285" customFormat="1" ht="13">
      <c r="A514" s="346" t="s">
        <v>1227</v>
      </c>
      <c r="B514" s="296" t="s">
        <v>1228</v>
      </c>
      <c r="C514" s="274">
        <v>35525</v>
      </c>
      <c r="D514" s="291" t="s">
        <v>110</v>
      </c>
      <c r="E514" s="68">
        <v>501</v>
      </c>
      <c r="F514" s="259">
        <v>120</v>
      </c>
      <c r="G514" s="64">
        <f t="shared" si="63"/>
        <v>60120</v>
      </c>
      <c r="H514" s="259">
        <v>567</v>
      </c>
      <c r="I514" s="64">
        <f t="shared" si="67"/>
        <v>284067</v>
      </c>
      <c r="J514" s="332">
        <f t="shared" si="64"/>
        <v>344187</v>
      </c>
      <c r="K514" s="324"/>
      <c r="L514" s="293"/>
      <c r="M514" s="293"/>
      <c r="N514" s="293"/>
      <c r="O514" s="293"/>
      <c r="P514" s="391"/>
      <c r="Q514" s="353">
        <f t="shared" si="65"/>
        <v>501</v>
      </c>
    </row>
    <row r="515" spans="1:17" s="285" customFormat="1" ht="13">
      <c r="A515" s="346" t="s">
        <v>1229</v>
      </c>
      <c r="B515" s="296" t="s">
        <v>1068</v>
      </c>
      <c r="C515" s="274" t="s">
        <v>1069</v>
      </c>
      <c r="D515" s="291" t="s">
        <v>110</v>
      </c>
      <c r="E515" s="68">
        <v>312</v>
      </c>
      <c r="F515" s="259">
        <v>0</v>
      </c>
      <c r="G515" s="64">
        <f t="shared" si="63"/>
        <v>0</v>
      </c>
      <c r="H515" s="259">
        <v>1.54</v>
      </c>
      <c r="I515" s="64">
        <f t="shared" si="67"/>
        <v>480.48</v>
      </c>
      <c r="J515" s="332">
        <f t="shared" si="64"/>
        <v>480.48</v>
      </c>
      <c r="K515" s="324"/>
      <c r="L515" s="293"/>
      <c r="M515" s="293"/>
      <c r="N515" s="293"/>
      <c r="O515" s="293"/>
      <c r="P515" s="391"/>
      <c r="Q515" s="353">
        <f t="shared" si="65"/>
        <v>312</v>
      </c>
    </row>
    <row r="516" spans="1:17" s="285" customFormat="1" ht="13">
      <c r="A516" s="346" t="s">
        <v>1230</v>
      </c>
      <c r="B516" s="296" t="s">
        <v>1065</v>
      </c>
      <c r="C516" s="274" t="s">
        <v>1066</v>
      </c>
      <c r="D516" s="291" t="s">
        <v>110</v>
      </c>
      <c r="E516" s="68">
        <v>624</v>
      </c>
      <c r="F516" s="259">
        <v>0</v>
      </c>
      <c r="G516" s="64">
        <f t="shared" si="63"/>
        <v>0</v>
      </c>
      <c r="H516" s="259">
        <v>3.41</v>
      </c>
      <c r="I516" s="64">
        <f t="shared" si="67"/>
        <v>2127.84</v>
      </c>
      <c r="J516" s="332">
        <f t="shared" si="64"/>
        <v>2127.84</v>
      </c>
      <c r="K516" s="324"/>
      <c r="L516" s="293"/>
      <c r="M516" s="293"/>
      <c r="N516" s="293"/>
      <c r="O516" s="293"/>
      <c r="P516" s="391"/>
      <c r="Q516" s="353">
        <f t="shared" si="65"/>
        <v>624</v>
      </c>
    </row>
    <row r="517" spans="1:17" s="285" customFormat="1" ht="13">
      <c r="A517" s="346" t="s">
        <v>1231</v>
      </c>
      <c r="B517" s="296" t="s">
        <v>1062</v>
      </c>
      <c r="C517" s="274" t="s">
        <v>1063</v>
      </c>
      <c r="D517" s="291" t="s">
        <v>110</v>
      </c>
      <c r="E517" s="68">
        <v>312</v>
      </c>
      <c r="F517" s="259">
        <v>0</v>
      </c>
      <c r="G517" s="64">
        <f t="shared" si="63"/>
        <v>0</v>
      </c>
      <c r="H517" s="259">
        <v>7.44</v>
      </c>
      <c r="I517" s="64">
        <f t="shared" si="67"/>
        <v>2321.2800000000002</v>
      </c>
      <c r="J517" s="332">
        <f t="shared" si="64"/>
        <v>2321.2800000000002</v>
      </c>
      <c r="K517" s="324"/>
      <c r="L517" s="293"/>
      <c r="M517" s="293"/>
      <c r="N517" s="293"/>
      <c r="O517" s="293"/>
      <c r="P517" s="391"/>
      <c r="Q517" s="353">
        <f t="shared" si="65"/>
        <v>312</v>
      </c>
    </row>
    <row r="518" spans="1:17" s="285" customFormat="1" ht="13">
      <c r="A518" s="346" t="s">
        <v>1232</v>
      </c>
      <c r="B518" s="296" t="s">
        <v>1233</v>
      </c>
      <c r="C518" s="274" t="s">
        <v>1234</v>
      </c>
      <c r="D518" s="291" t="s">
        <v>110</v>
      </c>
      <c r="E518" s="68">
        <v>48</v>
      </c>
      <c r="F518" s="259">
        <v>0</v>
      </c>
      <c r="G518" s="64">
        <f t="shared" si="63"/>
        <v>0</v>
      </c>
      <c r="H518" s="259">
        <v>389.23</v>
      </c>
      <c r="I518" s="64">
        <f t="shared" si="67"/>
        <v>18683.04</v>
      </c>
      <c r="J518" s="332">
        <f t="shared" si="64"/>
        <v>18683.04</v>
      </c>
      <c r="K518" s="324"/>
      <c r="L518" s="293"/>
      <c r="M518" s="293"/>
      <c r="N518" s="293"/>
      <c r="O518" s="293"/>
      <c r="P518" s="391"/>
      <c r="Q518" s="353">
        <f t="shared" si="65"/>
        <v>48</v>
      </c>
    </row>
    <row r="519" spans="1:17" s="285" customFormat="1" ht="13">
      <c r="A519" s="346" t="s">
        <v>1235</v>
      </c>
      <c r="B519" s="296" t="s">
        <v>1236</v>
      </c>
      <c r="C519" s="61"/>
      <c r="D519" s="67" t="s">
        <v>110</v>
      </c>
      <c r="E519" s="68">
        <v>144</v>
      </c>
      <c r="F519" s="259">
        <v>10</v>
      </c>
      <c r="G519" s="64">
        <f t="shared" si="63"/>
        <v>1440</v>
      </c>
      <c r="H519" s="259">
        <v>1.82</v>
      </c>
      <c r="I519" s="64">
        <f t="shared" si="67"/>
        <v>262.08</v>
      </c>
      <c r="J519" s="332">
        <f t="shared" si="64"/>
        <v>1702.08</v>
      </c>
      <c r="K519" s="323"/>
      <c r="L519" s="293"/>
      <c r="M519" s="293"/>
      <c r="N519" s="293"/>
      <c r="O519" s="293"/>
      <c r="P519" s="391"/>
      <c r="Q519" s="353">
        <f t="shared" si="65"/>
        <v>144</v>
      </c>
    </row>
    <row r="520" spans="1:17" s="285" customFormat="1" ht="13">
      <c r="A520" s="346" t="s">
        <v>1237</v>
      </c>
      <c r="B520" s="296" t="s">
        <v>903</v>
      </c>
      <c r="C520" s="61">
        <v>35262</v>
      </c>
      <c r="D520" s="67" t="s">
        <v>123</v>
      </c>
      <c r="E520" s="68">
        <v>150</v>
      </c>
      <c r="F520" s="259">
        <v>640</v>
      </c>
      <c r="G520" s="64">
        <f t="shared" si="63"/>
        <v>96000</v>
      </c>
      <c r="H520" s="259">
        <v>538</v>
      </c>
      <c r="I520" s="64">
        <f t="shared" si="67"/>
        <v>80700</v>
      </c>
      <c r="J520" s="332">
        <f t="shared" si="64"/>
        <v>176700</v>
      </c>
      <c r="K520" s="323"/>
      <c r="L520" s="293"/>
      <c r="M520" s="293"/>
      <c r="N520" s="293"/>
      <c r="O520" s="293"/>
      <c r="P520" s="391"/>
      <c r="Q520" s="353">
        <f t="shared" si="65"/>
        <v>150</v>
      </c>
    </row>
    <row r="521" spans="1:17" s="285" customFormat="1" ht="13">
      <c r="A521" s="346" t="s">
        <v>1238</v>
      </c>
      <c r="B521" s="296" t="s">
        <v>1093</v>
      </c>
      <c r="C521" s="61">
        <v>35522</v>
      </c>
      <c r="D521" s="67" t="s">
        <v>123</v>
      </c>
      <c r="E521" s="68">
        <v>150</v>
      </c>
      <c r="F521" s="259">
        <v>120</v>
      </c>
      <c r="G521" s="64">
        <f t="shared" si="63"/>
        <v>18000</v>
      </c>
      <c r="H521" s="259">
        <v>209.22</v>
      </c>
      <c r="I521" s="64">
        <f t="shared" si="67"/>
        <v>31383</v>
      </c>
      <c r="J521" s="332">
        <f t="shared" si="64"/>
        <v>49383</v>
      </c>
      <c r="K521" s="323"/>
      <c r="L521" s="293"/>
      <c r="M521" s="293"/>
      <c r="N521" s="293"/>
      <c r="O521" s="293"/>
      <c r="P521" s="391"/>
      <c r="Q521" s="353">
        <f t="shared" si="65"/>
        <v>150</v>
      </c>
    </row>
    <row r="522" spans="1:17" s="285" customFormat="1" ht="13">
      <c r="A522" s="346" t="s">
        <v>1239</v>
      </c>
      <c r="B522" s="296" t="s">
        <v>1240</v>
      </c>
      <c r="C522" s="61">
        <v>91920</v>
      </c>
      <c r="D522" s="67" t="s">
        <v>123</v>
      </c>
      <c r="E522" s="68">
        <v>400</v>
      </c>
      <c r="F522" s="259">
        <v>35</v>
      </c>
      <c r="G522" s="64">
        <f t="shared" si="63"/>
        <v>14000</v>
      </c>
      <c r="H522" s="259">
        <v>21.6</v>
      </c>
      <c r="I522" s="64">
        <f t="shared" si="67"/>
        <v>8640</v>
      </c>
      <c r="J522" s="332">
        <f t="shared" si="64"/>
        <v>22640</v>
      </c>
      <c r="K522" s="323"/>
      <c r="L522" s="293"/>
      <c r="M522" s="293"/>
      <c r="N522" s="293"/>
      <c r="O522" s="293"/>
      <c r="P522" s="391"/>
      <c r="Q522" s="353">
        <f t="shared" si="65"/>
        <v>400</v>
      </c>
    </row>
    <row r="523" spans="1:17" s="285" customFormat="1" ht="13">
      <c r="A523" s="346" t="s">
        <v>1241</v>
      </c>
      <c r="B523" s="296" t="s">
        <v>763</v>
      </c>
      <c r="C523" s="61" t="s">
        <v>764</v>
      </c>
      <c r="D523" s="67" t="s">
        <v>110</v>
      </c>
      <c r="E523" s="68">
        <v>800</v>
      </c>
      <c r="F523" s="259">
        <v>0</v>
      </c>
      <c r="G523" s="64">
        <f t="shared" si="63"/>
        <v>0</v>
      </c>
      <c r="H523" s="259">
        <v>2.6</v>
      </c>
      <c r="I523" s="64">
        <f t="shared" si="67"/>
        <v>2080</v>
      </c>
      <c r="J523" s="332">
        <f t="shared" si="64"/>
        <v>2080</v>
      </c>
      <c r="K523" s="323"/>
      <c r="L523" s="293"/>
      <c r="M523" s="293"/>
      <c r="N523" s="293"/>
      <c r="O523" s="293"/>
      <c r="P523" s="391"/>
      <c r="Q523" s="353">
        <f t="shared" si="65"/>
        <v>800</v>
      </c>
    </row>
    <row r="524" spans="1:17" s="285" customFormat="1" ht="13">
      <c r="A524" s="346" t="s">
        <v>1242</v>
      </c>
      <c r="B524" s="296" t="s">
        <v>1243</v>
      </c>
      <c r="C524" s="61">
        <v>91932</v>
      </c>
      <c r="D524" s="67" t="s">
        <v>123</v>
      </c>
      <c r="E524" s="68">
        <v>400</v>
      </c>
      <c r="F524" s="259">
        <v>35</v>
      </c>
      <c r="G524" s="64">
        <f t="shared" si="63"/>
        <v>14000</v>
      </c>
      <c r="H524" s="259">
        <v>47.52</v>
      </c>
      <c r="I524" s="64">
        <f t="shared" si="67"/>
        <v>19008</v>
      </c>
      <c r="J524" s="332">
        <f t="shared" si="64"/>
        <v>33008</v>
      </c>
      <c r="K524" s="323"/>
      <c r="L524" s="293"/>
      <c r="M524" s="293"/>
      <c r="N524" s="293"/>
      <c r="O524" s="293"/>
      <c r="P524" s="391"/>
      <c r="Q524" s="353">
        <f t="shared" si="65"/>
        <v>400</v>
      </c>
    </row>
    <row r="525" spans="1:17" s="285" customFormat="1" ht="13">
      <c r="A525" s="346" t="s">
        <v>1244</v>
      </c>
      <c r="B525" s="296" t="s">
        <v>1245</v>
      </c>
      <c r="C525" s="61">
        <v>91532</v>
      </c>
      <c r="D525" s="67" t="s">
        <v>123</v>
      </c>
      <c r="E525" s="68">
        <v>250</v>
      </c>
      <c r="F525" s="259">
        <v>35</v>
      </c>
      <c r="G525" s="64">
        <f t="shared" ref="G525:G555" si="68">E525*F525</f>
        <v>8750</v>
      </c>
      <c r="H525" s="259">
        <v>82.01</v>
      </c>
      <c r="I525" s="64">
        <f t="shared" si="67"/>
        <v>20502.5</v>
      </c>
      <c r="J525" s="332">
        <f t="shared" ref="J525:J557" si="69">G525+I525</f>
        <v>29252.5</v>
      </c>
      <c r="K525" s="323"/>
      <c r="L525" s="293"/>
      <c r="M525" s="293"/>
      <c r="N525" s="293"/>
      <c r="O525" s="293"/>
      <c r="P525" s="391"/>
      <c r="Q525" s="353">
        <f t="shared" si="65"/>
        <v>250</v>
      </c>
    </row>
    <row r="526" spans="1:17" s="285" customFormat="1" ht="13">
      <c r="A526" s="346" t="s">
        <v>1246</v>
      </c>
      <c r="B526" s="296" t="s">
        <v>1247</v>
      </c>
      <c r="C526" s="61" t="s">
        <v>1248</v>
      </c>
      <c r="D526" s="67" t="s">
        <v>123</v>
      </c>
      <c r="E526" s="68">
        <v>100</v>
      </c>
      <c r="F526" s="259">
        <v>50</v>
      </c>
      <c r="G526" s="64">
        <f t="shared" si="68"/>
        <v>5000</v>
      </c>
      <c r="H526" s="259">
        <v>182.45</v>
      </c>
      <c r="I526" s="64">
        <f t="shared" si="67"/>
        <v>18245</v>
      </c>
      <c r="J526" s="332">
        <f t="shared" si="69"/>
        <v>23245</v>
      </c>
      <c r="K526" s="323"/>
      <c r="L526" s="293"/>
      <c r="M526" s="293"/>
      <c r="N526" s="293"/>
      <c r="O526" s="293"/>
      <c r="P526" s="391"/>
      <c r="Q526" s="353">
        <f t="shared" si="65"/>
        <v>100</v>
      </c>
    </row>
    <row r="527" spans="1:17" s="285" customFormat="1" ht="13">
      <c r="A527" s="346" t="s">
        <v>1249</v>
      </c>
      <c r="B527" s="296" t="s">
        <v>1250</v>
      </c>
      <c r="C527" s="274" t="s">
        <v>1251</v>
      </c>
      <c r="D527" s="291" t="s">
        <v>110</v>
      </c>
      <c r="E527" s="68">
        <v>32</v>
      </c>
      <c r="F527" s="259">
        <v>100</v>
      </c>
      <c r="G527" s="64">
        <f t="shared" si="68"/>
        <v>3200</v>
      </c>
      <c r="H527" s="259">
        <v>314</v>
      </c>
      <c r="I527" s="64">
        <f t="shared" si="67"/>
        <v>10048</v>
      </c>
      <c r="J527" s="332">
        <f t="shared" si="69"/>
        <v>13248</v>
      </c>
      <c r="K527" s="324"/>
      <c r="L527" s="293"/>
      <c r="M527" s="293"/>
      <c r="N527" s="293"/>
      <c r="O527" s="293"/>
      <c r="P527" s="391"/>
      <c r="Q527" s="353">
        <f t="shared" ref="Q527:Q590" si="70">E527-L527-M527-N527-O527-P527</f>
        <v>32</v>
      </c>
    </row>
    <row r="528" spans="1:17" s="285" customFormat="1" ht="13">
      <c r="A528" s="346" t="s">
        <v>1252</v>
      </c>
      <c r="B528" s="296" t="s">
        <v>1253</v>
      </c>
      <c r="C528" s="61" t="s">
        <v>1113</v>
      </c>
      <c r="D528" s="67" t="s">
        <v>110</v>
      </c>
      <c r="E528" s="68">
        <v>40</v>
      </c>
      <c r="F528" s="259">
        <v>0</v>
      </c>
      <c r="G528" s="64">
        <f t="shared" si="68"/>
        <v>0</v>
      </c>
      <c r="H528" s="259">
        <v>28.32</v>
      </c>
      <c r="I528" s="64">
        <f t="shared" si="67"/>
        <v>1132.8</v>
      </c>
      <c r="J528" s="332">
        <f t="shared" si="69"/>
        <v>1132.8</v>
      </c>
      <c r="K528" s="323"/>
      <c r="L528" s="293"/>
      <c r="M528" s="293"/>
      <c r="N528" s="293"/>
      <c r="O528" s="293"/>
      <c r="P528" s="391"/>
      <c r="Q528" s="353">
        <f t="shared" si="70"/>
        <v>40</v>
      </c>
    </row>
    <row r="529" spans="1:17" s="285" customFormat="1" ht="13">
      <c r="A529" s="346" t="s">
        <v>1254</v>
      </c>
      <c r="B529" s="296" t="s">
        <v>1255</v>
      </c>
      <c r="C529" s="274" t="s">
        <v>1256</v>
      </c>
      <c r="D529" s="291" t="s">
        <v>123</v>
      </c>
      <c r="E529" s="68">
        <v>10</v>
      </c>
      <c r="F529" s="259">
        <v>0</v>
      </c>
      <c r="G529" s="64">
        <f t="shared" si="68"/>
        <v>0</v>
      </c>
      <c r="H529" s="259">
        <v>131.28</v>
      </c>
      <c r="I529" s="64">
        <f t="shared" si="67"/>
        <v>1312.8</v>
      </c>
      <c r="J529" s="332">
        <f t="shared" si="69"/>
        <v>1312.8</v>
      </c>
      <c r="K529" s="324"/>
      <c r="L529" s="293"/>
      <c r="M529" s="293"/>
      <c r="N529" s="293"/>
      <c r="O529" s="293"/>
      <c r="P529" s="391"/>
      <c r="Q529" s="353">
        <f t="shared" si="70"/>
        <v>10</v>
      </c>
    </row>
    <row r="530" spans="1:17" s="285" customFormat="1" ht="13">
      <c r="A530" s="346" t="s">
        <v>1257</v>
      </c>
      <c r="B530" s="296" t="s">
        <v>1100</v>
      </c>
      <c r="C530" s="274" t="s">
        <v>1258</v>
      </c>
      <c r="D530" s="291" t="s">
        <v>123</v>
      </c>
      <c r="E530" s="68">
        <v>80</v>
      </c>
      <c r="F530" s="259">
        <v>124</v>
      </c>
      <c r="G530" s="64">
        <f t="shared" si="68"/>
        <v>9920</v>
      </c>
      <c r="H530" s="259">
        <v>204</v>
      </c>
      <c r="I530" s="64">
        <f t="shared" si="67"/>
        <v>16320</v>
      </c>
      <c r="J530" s="332">
        <f>G530+I530</f>
        <v>26240</v>
      </c>
      <c r="K530" s="324"/>
      <c r="L530" s="293"/>
      <c r="M530" s="293"/>
      <c r="N530" s="293"/>
      <c r="O530" s="293"/>
      <c r="P530" s="391"/>
      <c r="Q530" s="353">
        <f t="shared" si="70"/>
        <v>80</v>
      </c>
    </row>
    <row r="531" spans="1:17" s="285" customFormat="1" ht="26">
      <c r="A531" s="346" t="s">
        <v>1259</v>
      </c>
      <c r="B531" s="296" t="s">
        <v>1260</v>
      </c>
      <c r="C531" s="274" t="s">
        <v>1261</v>
      </c>
      <c r="D531" s="291" t="s">
        <v>110</v>
      </c>
      <c r="E531" s="68">
        <v>60</v>
      </c>
      <c r="F531" s="259">
        <v>100.8</v>
      </c>
      <c r="G531" s="64">
        <f t="shared" si="68"/>
        <v>6048</v>
      </c>
      <c r="H531" s="259">
        <v>84</v>
      </c>
      <c r="I531" s="64">
        <f t="shared" si="67"/>
        <v>5040</v>
      </c>
      <c r="J531" s="332">
        <f>G531+I531</f>
        <v>11088</v>
      </c>
      <c r="K531" s="324"/>
      <c r="L531" s="293"/>
      <c r="M531" s="293"/>
      <c r="N531" s="293"/>
      <c r="O531" s="293"/>
      <c r="P531" s="391"/>
      <c r="Q531" s="353">
        <f t="shared" si="70"/>
        <v>60</v>
      </c>
    </row>
    <row r="532" spans="1:17" s="285" customFormat="1" ht="13">
      <c r="A532" s="346" t="s">
        <v>1262</v>
      </c>
      <c r="B532" s="296" t="s">
        <v>1263</v>
      </c>
      <c r="C532" s="274" t="s">
        <v>1264</v>
      </c>
      <c r="D532" s="291" t="s">
        <v>110</v>
      </c>
      <c r="E532" s="68">
        <v>1</v>
      </c>
      <c r="F532" s="259">
        <v>0</v>
      </c>
      <c r="G532" s="64">
        <f t="shared" si="68"/>
        <v>0</v>
      </c>
      <c r="H532" s="259">
        <v>5382.68</v>
      </c>
      <c r="I532" s="64">
        <f t="shared" si="67"/>
        <v>5382.68</v>
      </c>
      <c r="J532" s="332">
        <f t="shared" si="69"/>
        <v>5382.68</v>
      </c>
      <c r="K532" s="324"/>
      <c r="L532" s="293"/>
      <c r="M532" s="293"/>
      <c r="N532" s="293"/>
      <c r="O532" s="293"/>
      <c r="P532" s="391"/>
      <c r="Q532" s="353">
        <f t="shared" si="70"/>
        <v>1</v>
      </c>
    </row>
    <row r="533" spans="1:17" s="285" customFormat="1" ht="13">
      <c r="A533" s="346" t="s">
        <v>1265</v>
      </c>
      <c r="B533" s="296" t="s">
        <v>1266</v>
      </c>
      <c r="C533" s="61" t="s">
        <v>1267</v>
      </c>
      <c r="D533" s="67" t="s">
        <v>123</v>
      </c>
      <c r="E533" s="68">
        <v>10</v>
      </c>
      <c r="F533" s="259">
        <v>50</v>
      </c>
      <c r="G533" s="64">
        <f t="shared" si="68"/>
        <v>500</v>
      </c>
      <c r="H533" s="259">
        <v>268</v>
      </c>
      <c r="I533" s="64">
        <f t="shared" si="67"/>
        <v>2680</v>
      </c>
      <c r="J533" s="332">
        <f t="shared" si="69"/>
        <v>3180</v>
      </c>
      <c r="K533" s="323"/>
      <c r="L533" s="293"/>
      <c r="M533" s="293"/>
      <c r="N533" s="293"/>
      <c r="O533" s="293"/>
      <c r="P533" s="391"/>
      <c r="Q533" s="353">
        <f t="shared" si="70"/>
        <v>10</v>
      </c>
    </row>
    <row r="534" spans="1:17" s="285" customFormat="1" ht="13">
      <c r="A534" s="346" t="s">
        <v>1268</v>
      </c>
      <c r="B534" s="296" t="s">
        <v>1269</v>
      </c>
      <c r="C534" s="61"/>
      <c r="D534" s="67" t="s">
        <v>110</v>
      </c>
      <c r="E534" s="68">
        <v>6</v>
      </c>
      <c r="F534" s="259">
        <v>0</v>
      </c>
      <c r="G534" s="64">
        <f t="shared" si="68"/>
        <v>0</v>
      </c>
      <c r="H534" s="259">
        <v>45.34</v>
      </c>
      <c r="I534" s="64">
        <f t="shared" si="67"/>
        <v>272.04000000000002</v>
      </c>
      <c r="J534" s="332">
        <f t="shared" si="69"/>
        <v>272.04000000000002</v>
      </c>
      <c r="K534" s="323"/>
      <c r="L534" s="293"/>
      <c r="M534" s="293"/>
      <c r="N534" s="293"/>
      <c r="O534" s="293"/>
      <c r="P534" s="391"/>
      <c r="Q534" s="353">
        <f t="shared" si="70"/>
        <v>6</v>
      </c>
    </row>
    <row r="535" spans="1:17" s="285" customFormat="1" ht="13">
      <c r="A535" s="346" t="s">
        <v>1270</v>
      </c>
      <c r="B535" s="296" t="s">
        <v>1271</v>
      </c>
      <c r="C535" s="61" t="s">
        <v>1272</v>
      </c>
      <c r="D535" s="67" t="s">
        <v>110</v>
      </c>
      <c r="E535" s="68">
        <v>6</v>
      </c>
      <c r="F535" s="259">
        <v>720</v>
      </c>
      <c r="G535" s="64">
        <f t="shared" si="68"/>
        <v>4320</v>
      </c>
      <c r="H535" s="259">
        <v>256.8</v>
      </c>
      <c r="I535" s="64">
        <f t="shared" si="67"/>
        <v>1540.8000000000002</v>
      </c>
      <c r="J535" s="332">
        <f t="shared" si="69"/>
        <v>5860.8</v>
      </c>
      <c r="K535" s="323"/>
      <c r="L535" s="293"/>
      <c r="M535" s="293"/>
      <c r="N535" s="293"/>
      <c r="O535" s="293"/>
      <c r="P535" s="391"/>
      <c r="Q535" s="353">
        <f t="shared" si="70"/>
        <v>6</v>
      </c>
    </row>
    <row r="536" spans="1:17" s="285" customFormat="1" ht="13">
      <c r="A536" s="346" t="s">
        <v>1273</v>
      </c>
      <c r="B536" s="296" t="s">
        <v>998</v>
      </c>
      <c r="C536" s="61" t="s">
        <v>999</v>
      </c>
      <c r="D536" s="67" t="s">
        <v>110</v>
      </c>
      <c r="E536" s="68">
        <v>6</v>
      </c>
      <c r="F536" s="259">
        <v>300</v>
      </c>
      <c r="G536" s="64">
        <f t="shared" si="68"/>
        <v>1800</v>
      </c>
      <c r="H536" s="259">
        <v>170.52</v>
      </c>
      <c r="I536" s="64">
        <f t="shared" si="67"/>
        <v>1023.1200000000001</v>
      </c>
      <c r="J536" s="332">
        <f t="shared" si="69"/>
        <v>2823.12</v>
      </c>
      <c r="K536" s="323"/>
      <c r="L536" s="293"/>
      <c r="M536" s="293"/>
      <c r="N536" s="293"/>
      <c r="O536" s="293"/>
      <c r="P536" s="391"/>
      <c r="Q536" s="353">
        <f t="shared" si="70"/>
        <v>6</v>
      </c>
    </row>
    <row r="537" spans="1:17" s="285" customFormat="1" ht="13">
      <c r="A537" s="346" t="s">
        <v>1274</v>
      </c>
      <c r="B537" s="296" t="s">
        <v>1275</v>
      </c>
      <c r="C537" s="61"/>
      <c r="D537" s="67" t="s">
        <v>140</v>
      </c>
      <c r="E537" s="68">
        <v>1.2</v>
      </c>
      <c r="F537" s="259">
        <v>1162</v>
      </c>
      <c r="G537" s="64">
        <f t="shared" si="68"/>
        <v>1394.3999999999999</v>
      </c>
      <c r="H537" s="259">
        <v>840</v>
      </c>
      <c r="I537" s="64">
        <f t="shared" si="67"/>
        <v>1008</v>
      </c>
      <c r="J537" s="332">
        <f t="shared" si="69"/>
        <v>2402.3999999999996</v>
      </c>
      <c r="K537" s="323"/>
      <c r="L537" s="293"/>
      <c r="M537" s="293"/>
      <c r="N537" s="293"/>
      <c r="O537" s="293"/>
      <c r="P537" s="391"/>
      <c r="Q537" s="353">
        <f t="shared" si="70"/>
        <v>1.2</v>
      </c>
    </row>
    <row r="538" spans="1:17" s="285" customFormat="1" ht="13">
      <c r="A538" s="346" t="s">
        <v>1276</v>
      </c>
      <c r="B538" s="296" t="s">
        <v>1277</v>
      </c>
      <c r="C538" s="61" t="s">
        <v>1278</v>
      </c>
      <c r="D538" s="67" t="s">
        <v>1279</v>
      </c>
      <c r="E538" s="68">
        <v>40</v>
      </c>
      <c r="F538" s="259">
        <v>0</v>
      </c>
      <c r="G538" s="64">
        <f t="shared" si="68"/>
        <v>0</v>
      </c>
      <c r="H538" s="259">
        <v>268.8</v>
      </c>
      <c r="I538" s="64">
        <f t="shared" si="67"/>
        <v>10752</v>
      </c>
      <c r="J538" s="332">
        <f t="shared" si="69"/>
        <v>10752</v>
      </c>
      <c r="K538" s="323"/>
      <c r="L538" s="293"/>
      <c r="M538" s="293"/>
      <c r="N538" s="293"/>
      <c r="O538" s="293"/>
      <c r="P538" s="391"/>
      <c r="Q538" s="353">
        <f t="shared" si="70"/>
        <v>40</v>
      </c>
    </row>
    <row r="539" spans="1:17" s="285" customFormat="1" ht="26">
      <c r="A539" s="346" t="s">
        <v>126</v>
      </c>
      <c r="B539" s="428" t="s">
        <v>121</v>
      </c>
      <c r="C539" s="274" t="s">
        <v>122</v>
      </c>
      <c r="D539" s="291" t="s">
        <v>123</v>
      </c>
      <c r="E539" s="68">
        <v>1420</v>
      </c>
      <c r="F539" s="259">
        <v>350</v>
      </c>
      <c r="G539" s="64">
        <f t="shared" si="68"/>
        <v>497000</v>
      </c>
      <c r="H539" s="259">
        <v>284</v>
      </c>
      <c r="I539" s="64">
        <f t="shared" si="67"/>
        <v>403280</v>
      </c>
      <c r="J539" s="332">
        <f t="shared" si="69"/>
        <v>900280</v>
      </c>
      <c r="K539" s="324"/>
      <c r="L539" s="293"/>
      <c r="M539" s="293">
        <v>300</v>
      </c>
      <c r="N539" s="293">
        <v>600</v>
      </c>
      <c r="O539" s="293"/>
      <c r="P539" s="391">
        <v>200</v>
      </c>
      <c r="Q539" s="353">
        <f t="shared" si="70"/>
        <v>320</v>
      </c>
    </row>
    <row r="540" spans="1:17" s="285" customFormat="1" ht="13">
      <c r="A540" s="346" t="s">
        <v>1280</v>
      </c>
      <c r="B540" s="296" t="s">
        <v>1281</v>
      </c>
      <c r="C540" s="61"/>
      <c r="D540" s="67" t="s">
        <v>110</v>
      </c>
      <c r="E540" s="68">
        <v>1</v>
      </c>
      <c r="F540" s="259">
        <v>5000</v>
      </c>
      <c r="G540" s="64">
        <f t="shared" si="68"/>
        <v>5000</v>
      </c>
      <c r="H540" s="259">
        <v>4337.04</v>
      </c>
      <c r="I540" s="64">
        <f t="shared" si="67"/>
        <v>4337.04</v>
      </c>
      <c r="J540" s="332">
        <f t="shared" si="69"/>
        <v>9337.0400000000009</v>
      </c>
      <c r="K540" s="323"/>
      <c r="L540" s="293"/>
      <c r="M540" s="293"/>
      <c r="N540" s="293"/>
      <c r="O540" s="293"/>
      <c r="P540" s="391"/>
      <c r="Q540" s="353">
        <f t="shared" si="70"/>
        <v>1</v>
      </c>
    </row>
    <row r="541" spans="1:17" s="285" customFormat="1" ht="13">
      <c r="A541" s="346" t="s">
        <v>1282</v>
      </c>
      <c r="B541" s="296" t="s">
        <v>1283</v>
      </c>
      <c r="C541" s="61" t="s">
        <v>1284</v>
      </c>
      <c r="D541" s="67" t="s">
        <v>110</v>
      </c>
      <c r="E541" s="68">
        <v>400</v>
      </c>
      <c r="F541" s="259">
        <v>102</v>
      </c>
      <c r="G541" s="64">
        <f t="shared" si="68"/>
        <v>40800</v>
      </c>
      <c r="H541" s="259">
        <v>41.28</v>
      </c>
      <c r="I541" s="64">
        <f t="shared" si="67"/>
        <v>16512</v>
      </c>
      <c r="J541" s="332">
        <f>G541+I541</f>
        <v>57312</v>
      </c>
      <c r="K541" s="323"/>
      <c r="L541" s="293"/>
      <c r="M541" s="293"/>
      <c r="N541" s="293"/>
      <c r="O541" s="293"/>
      <c r="P541" s="391"/>
      <c r="Q541" s="353">
        <f t="shared" si="70"/>
        <v>400</v>
      </c>
    </row>
    <row r="542" spans="1:17" s="285" customFormat="1" ht="13">
      <c r="A542" s="346" t="s">
        <v>1285</v>
      </c>
      <c r="B542" s="428" t="s">
        <v>1286</v>
      </c>
      <c r="C542" s="61" t="s">
        <v>1287</v>
      </c>
      <c r="D542" s="67" t="s">
        <v>110</v>
      </c>
      <c r="E542" s="68">
        <v>51</v>
      </c>
      <c r="F542" s="259">
        <v>1080</v>
      </c>
      <c r="G542" s="64">
        <f t="shared" si="68"/>
        <v>55080</v>
      </c>
      <c r="H542" s="259">
        <v>1750.01</v>
      </c>
      <c r="I542" s="64">
        <f t="shared" si="67"/>
        <v>89250.51</v>
      </c>
      <c r="J542" s="332">
        <f t="shared" si="69"/>
        <v>144330.51</v>
      </c>
      <c r="K542" s="323"/>
      <c r="L542" s="293"/>
      <c r="M542" s="293"/>
      <c r="N542" s="293"/>
      <c r="O542" s="293"/>
      <c r="P542" s="391">
        <v>20</v>
      </c>
      <c r="Q542" s="353">
        <f t="shared" si="70"/>
        <v>31</v>
      </c>
    </row>
    <row r="543" spans="1:17" s="285" customFormat="1" ht="13">
      <c r="A543" s="346" t="s">
        <v>1288</v>
      </c>
      <c r="B543" s="428" t="s">
        <v>1289</v>
      </c>
      <c r="C543" s="61" t="s">
        <v>1290</v>
      </c>
      <c r="D543" s="67" t="s">
        <v>110</v>
      </c>
      <c r="E543" s="68">
        <v>34</v>
      </c>
      <c r="F543" s="259">
        <v>360</v>
      </c>
      <c r="G543" s="64">
        <f t="shared" si="68"/>
        <v>12240</v>
      </c>
      <c r="H543" s="259">
        <v>650.02</v>
      </c>
      <c r="I543" s="64">
        <f t="shared" si="67"/>
        <v>22100.68</v>
      </c>
      <c r="J543" s="332">
        <f t="shared" si="69"/>
        <v>34340.68</v>
      </c>
      <c r="K543" s="323"/>
      <c r="L543" s="293"/>
      <c r="M543" s="293"/>
      <c r="N543" s="293"/>
      <c r="O543" s="293"/>
      <c r="P543" s="391">
        <v>10</v>
      </c>
      <c r="Q543" s="353">
        <f t="shared" si="70"/>
        <v>24</v>
      </c>
    </row>
    <row r="544" spans="1:17" s="285" customFormat="1" ht="13">
      <c r="A544" s="346" t="s">
        <v>1291</v>
      </c>
      <c r="B544" s="428" t="s">
        <v>1292</v>
      </c>
      <c r="C544" s="61" t="s">
        <v>1293</v>
      </c>
      <c r="D544" s="67" t="s">
        <v>110</v>
      </c>
      <c r="E544" s="68">
        <v>17</v>
      </c>
      <c r="F544" s="259">
        <v>360</v>
      </c>
      <c r="G544" s="64">
        <f t="shared" si="68"/>
        <v>6120</v>
      </c>
      <c r="H544" s="259">
        <v>320.06</v>
      </c>
      <c r="I544" s="64">
        <f t="shared" si="67"/>
        <v>5441.02</v>
      </c>
      <c r="J544" s="332">
        <f t="shared" si="69"/>
        <v>11561.02</v>
      </c>
      <c r="K544" s="323"/>
      <c r="L544" s="293"/>
      <c r="M544" s="293"/>
      <c r="N544" s="293"/>
      <c r="O544" s="293"/>
      <c r="P544" s="391">
        <v>10</v>
      </c>
      <c r="Q544" s="353">
        <f t="shared" si="70"/>
        <v>7</v>
      </c>
    </row>
    <row r="545" spans="1:17" s="285" customFormat="1" ht="13">
      <c r="A545" s="346" t="s">
        <v>1294</v>
      </c>
      <c r="B545" s="428" t="s">
        <v>1295</v>
      </c>
      <c r="C545" s="61" t="s">
        <v>1296</v>
      </c>
      <c r="D545" s="67" t="s">
        <v>110</v>
      </c>
      <c r="E545" s="68">
        <v>17</v>
      </c>
      <c r="F545" s="259">
        <v>720</v>
      </c>
      <c r="G545" s="64">
        <f t="shared" si="68"/>
        <v>12240</v>
      </c>
      <c r="H545" s="259">
        <v>680.21</v>
      </c>
      <c r="I545" s="64">
        <f t="shared" si="67"/>
        <v>11563.57</v>
      </c>
      <c r="J545" s="332">
        <f t="shared" si="69"/>
        <v>23803.57</v>
      </c>
      <c r="K545" s="323"/>
      <c r="L545" s="293"/>
      <c r="M545" s="293"/>
      <c r="N545" s="293"/>
      <c r="O545" s="293"/>
      <c r="P545" s="391">
        <v>10</v>
      </c>
      <c r="Q545" s="353">
        <f t="shared" si="70"/>
        <v>7</v>
      </c>
    </row>
    <row r="546" spans="1:17" s="285" customFormat="1" ht="13">
      <c r="A546" s="346" t="s">
        <v>1297</v>
      </c>
      <c r="B546" s="428" t="s">
        <v>1298</v>
      </c>
      <c r="C546" s="61" t="s">
        <v>1299</v>
      </c>
      <c r="D546" s="67" t="s">
        <v>110</v>
      </c>
      <c r="E546" s="68">
        <v>5</v>
      </c>
      <c r="F546" s="259">
        <v>480</v>
      </c>
      <c r="G546" s="64">
        <f t="shared" si="68"/>
        <v>2400</v>
      </c>
      <c r="H546" s="259">
        <v>230.18</v>
      </c>
      <c r="I546" s="64">
        <f t="shared" si="67"/>
        <v>1150.9000000000001</v>
      </c>
      <c r="J546" s="332">
        <f t="shared" si="69"/>
        <v>3550.9</v>
      </c>
      <c r="K546" s="323"/>
      <c r="L546" s="293"/>
      <c r="M546" s="293"/>
      <c r="N546" s="293"/>
      <c r="O546" s="293"/>
      <c r="P546" s="391">
        <v>5</v>
      </c>
      <c r="Q546" s="353">
        <f t="shared" si="70"/>
        <v>0</v>
      </c>
    </row>
    <row r="547" spans="1:17" s="285" customFormat="1" ht="13">
      <c r="A547" s="346" t="s">
        <v>1300</v>
      </c>
      <c r="B547" s="428" t="s">
        <v>1301</v>
      </c>
      <c r="C547" s="61" t="s">
        <v>1302</v>
      </c>
      <c r="D547" s="67" t="s">
        <v>110</v>
      </c>
      <c r="E547" s="68">
        <v>4</v>
      </c>
      <c r="F547" s="259">
        <v>960</v>
      </c>
      <c r="G547" s="64">
        <f t="shared" si="68"/>
        <v>3840</v>
      </c>
      <c r="H547" s="259">
        <v>1700.02</v>
      </c>
      <c r="I547" s="64">
        <f t="shared" si="67"/>
        <v>6800.08</v>
      </c>
      <c r="J547" s="332">
        <f t="shared" si="69"/>
        <v>10640.08</v>
      </c>
      <c r="K547" s="323"/>
      <c r="L547" s="293"/>
      <c r="M547" s="293"/>
      <c r="N547" s="293"/>
      <c r="O547" s="293"/>
      <c r="P547" s="391">
        <v>4</v>
      </c>
      <c r="Q547" s="353">
        <f t="shared" si="70"/>
        <v>0</v>
      </c>
    </row>
    <row r="548" spans="1:17" s="285" customFormat="1" ht="13">
      <c r="A548" s="346" t="s">
        <v>1303</v>
      </c>
      <c r="B548" s="428" t="s">
        <v>1304</v>
      </c>
      <c r="C548" s="61" t="s">
        <v>1305</v>
      </c>
      <c r="D548" s="67" t="s">
        <v>110</v>
      </c>
      <c r="E548" s="68">
        <v>4</v>
      </c>
      <c r="F548" s="259">
        <v>240</v>
      </c>
      <c r="G548" s="64">
        <f t="shared" si="68"/>
        <v>960</v>
      </c>
      <c r="H548" s="259">
        <v>230.04</v>
      </c>
      <c r="I548" s="64">
        <f t="shared" si="67"/>
        <v>920.16</v>
      </c>
      <c r="J548" s="332">
        <f>G548+I548</f>
        <v>1880.1599999999999</v>
      </c>
      <c r="K548" s="323"/>
      <c r="L548" s="293"/>
      <c r="M548" s="293"/>
      <c r="N548" s="293"/>
      <c r="O548" s="293"/>
      <c r="P548" s="391">
        <v>4</v>
      </c>
      <c r="Q548" s="353">
        <f t="shared" si="70"/>
        <v>0</v>
      </c>
    </row>
    <row r="549" spans="1:17" s="285" customFormat="1" ht="26">
      <c r="A549" s="346" t="s">
        <v>1306</v>
      </c>
      <c r="B549" s="296" t="s">
        <v>1307</v>
      </c>
      <c r="C549" s="61" t="s">
        <v>1308</v>
      </c>
      <c r="D549" s="67" t="s">
        <v>123</v>
      </c>
      <c r="E549" s="68">
        <v>30</v>
      </c>
      <c r="F549" s="259">
        <v>980</v>
      </c>
      <c r="G549" s="64">
        <f t="shared" si="68"/>
        <v>29400</v>
      </c>
      <c r="H549" s="259">
        <v>1724</v>
      </c>
      <c r="I549" s="64">
        <f t="shared" si="67"/>
        <v>51720</v>
      </c>
      <c r="J549" s="332">
        <f t="shared" si="69"/>
        <v>81120</v>
      </c>
      <c r="K549" s="323"/>
      <c r="L549" s="293"/>
      <c r="M549" s="293"/>
      <c r="N549" s="293"/>
      <c r="O549" s="293"/>
      <c r="P549" s="391"/>
      <c r="Q549" s="353">
        <f t="shared" si="70"/>
        <v>30</v>
      </c>
    </row>
    <row r="550" spans="1:17" s="285" customFormat="1" ht="26">
      <c r="A550" s="346" t="s">
        <v>1309</v>
      </c>
      <c r="B550" s="296" t="s">
        <v>1310</v>
      </c>
      <c r="C550" s="61" t="s">
        <v>1311</v>
      </c>
      <c r="D550" s="67" t="s">
        <v>123</v>
      </c>
      <c r="E550" s="68">
        <v>50</v>
      </c>
      <c r="F550" s="259">
        <v>800</v>
      </c>
      <c r="G550" s="64">
        <f t="shared" si="68"/>
        <v>40000</v>
      </c>
      <c r="H550" s="259">
        <v>650.57000000000005</v>
      </c>
      <c r="I550" s="64">
        <f t="shared" si="67"/>
        <v>32528.500000000004</v>
      </c>
      <c r="J550" s="332">
        <f t="shared" si="69"/>
        <v>72528.5</v>
      </c>
      <c r="K550" s="323"/>
      <c r="L550" s="293"/>
      <c r="M550" s="293"/>
      <c r="N550" s="293"/>
      <c r="O550" s="293"/>
      <c r="P550" s="391"/>
      <c r="Q550" s="353">
        <f t="shared" si="70"/>
        <v>50</v>
      </c>
    </row>
    <row r="551" spans="1:17" s="289" customFormat="1" ht="13">
      <c r="A551" s="346" t="s">
        <v>1312</v>
      </c>
      <c r="B551" s="427" t="s">
        <v>1313</v>
      </c>
      <c r="C551" s="61"/>
      <c r="D551" s="67" t="s">
        <v>140</v>
      </c>
      <c r="E551" s="61">
        <v>32.299999999999997</v>
      </c>
      <c r="F551" s="259">
        <v>954</v>
      </c>
      <c r="G551" s="64">
        <f t="shared" si="68"/>
        <v>30814.199999999997</v>
      </c>
      <c r="H551" s="259">
        <v>0</v>
      </c>
      <c r="I551" s="64">
        <f t="shared" si="67"/>
        <v>0</v>
      </c>
      <c r="J551" s="332">
        <f t="shared" si="69"/>
        <v>30814.199999999997</v>
      </c>
      <c r="K551" s="322"/>
      <c r="L551" s="293"/>
      <c r="M551" s="293"/>
      <c r="N551" s="293"/>
      <c r="O551" s="293"/>
      <c r="P551" s="391">
        <v>18</v>
      </c>
      <c r="Q551" s="353">
        <f t="shared" si="70"/>
        <v>14.299999999999997</v>
      </c>
    </row>
    <row r="552" spans="1:17" s="289" customFormat="1" ht="13">
      <c r="A552" s="346" t="s">
        <v>1314</v>
      </c>
      <c r="B552" s="200" t="s">
        <v>1275</v>
      </c>
      <c r="C552" s="61"/>
      <c r="D552" s="67" t="s">
        <v>140</v>
      </c>
      <c r="E552" s="61">
        <v>18.3</v>
      </c>
      <c r="F552" s="259">
        <v>1162</v>
      </c>
      <c r="G552" s="64">
        <f t="shared" si="68"/>
        <v>21264.600000000002</v>
      </c>
      <c r="H552" s="259">
        <v>840</v>
      </c>
      <c r="I552" s="64">
        <f t="shared" si="67"/>
        <v>15372</v>
      </c>
      <c r="J552" s="332">
        <f t="shared" si="69"/>
        <v>36636.600000000006</v>
      </c>
      <c r="K552" s="322"/>
      <c r="L552" s="293"/>
      <c r="M552" s="293"/>
      <c r="N552" s="293"/>
      <c r="O552" s="293"/>
      <c r="P552" s="391"/>
      <c r="Q552" s="353">
        <f t="shared" si="70"/>
        <v>18.3</v>
      </c>
    </row>
    <row r="553" spans="1:17" s="289" customFormat="1" ht="13">
      <c r="A553" s="346" t="s">
        <v>1315</v>
      </c>
      <c r="B553" s="427" t="s">
        <v>1316</v>
      </c>
      <c r="C553" s="61"/>
      <c r="D553" s="67" t="s">
        <v>140</v>
      </c>
      <c r="E553" s="61">
        <v>14</v>
      </c>
      <c r="F553" s="259">
        <v>954</v>
      </c>
      <c r="G553" s="64">
        <f t="shared" si="68"/>
        <v>13356</v>
      </c>
      <c r="H553" s="259">
        <v>0</v>
      </c>
      <c r="I553" s="64">
        <f t="shared" si="67"/>
        <v>0</v>
      </c>
      <c r="J553" s="332">
        <f t="shared" si="69"/>
        <v>13356</v>
      </c>
      <c r="K553" s="322"/>
      <c r="L553" s="293"/>
      <c r="M553" s="293"/>
      <c r="N553" s="293"/>
      <c r="O553" s="293"/>
      <c r="P553" s="391">
        <v>14</v>
      </c>
      <c r="Q553" s="353">
        <f t="shared" si="70"/>
        <v>0</v>
      </c>
    </row>
    <row r="554" spans="1:17" s="289" customFormat="1" ht="13">
      <c r="A554" s="346" t="s">
        <v>1317</v>
      </c>
      <c r="B554" s="200" t="s">
        <v>1318</v>
      </c>
      <c r="C554" s="61"/>
      <c r="D554" s="67" t="s">
        <v>140</v>
      </c>
      <c r="E554" s="61">
        <v>1.2</v>
      </c>
      <c r="F554" s="259">
        <v>2400</v>
      </c>
      <c r="G554" s="64">
        <f t="shared" si="68"/>
        <v>2880</v>
      </c>
      <c r="H554" s="259">
        <v>0</v>
      </c>
      <c r="I554" s="64">
        <f t="shared" si="67"/>
        <v>0</v>
      </c>
      <c r="J554" s="332">
        <f t="shared" si="69"/>
        <v>2880</v>
      </c>
      <c r="K554" s="322"/>
      <c r="L554" s="293"/>
      <c r="M554" s="293"/>
      <c r="N554" s="293"/>
      <c r="O554" s="293"/>
      <c r="P554" s="391"/>
      <c r="Q554" s="353">
        <f t="shared" si="70"/>
        <v>1.2</v>
      </c>
    </row>
    <row r="555" spans="1:17" s="285" customFormat="1" ht="13">
      <c r="A555" s="346" t="s">
        <v>1319</v>
      </c>
      <c r="B555" s="428" t="s">
        <v>388</v>
      </c>
      <c r="C555" s="61"/>
      <c r="D555" s="67" t="s">
        <v>117</v>
      </c>
      <c r="E555" s="68">
        <v>1</v>
      </c>
      <c r="F555" s="259">
        <v>0</v>
      </c>
      <c r="G555" s="64">
        <f t="shared" si="68"/>
        <v>0</v>
      </c>
      <c r="H555" s="259">
        <v>14880</v>
      </c>
      <c r="I555" s="64">
        <f>ROUND(E555*H555,2)</f>
        <v>14880</v>
      </c>
      <c r="J555" s="332">
        <f t="shared" si="69"/>
        <v>14880</v>
      </c>
      <c r="K555" s="323"/>
      <c r="L555" s="293"/>
      <c r="M555" s="293"/>
      <c r="N555" s="293"/>
      <c r="O555" s="293"/>
      <c r="P555" s="391">
        <v>1</v>
      </c>
      <c r="Q555" s="353">
        <f t="shared" si="70"/>
        <v>0</v>
      </c>
    </row>
    <row r="556" spans="1:17" s="285" customFormat="1" ht="13">
      <c r="A556" s="346" t="s">
        <v>1320</v>
      </c>
      <c r="B556" s="428" t="s">
        <v>788</v>
      </c>
      <c r="C556" s="61"/>
      <c r="D556" s="67" t="s">
        <v>117</v>
      </c>
      <c r="E556" s="68">
        <v>1</v>
      </c>
      <c r="F556" s="259">
        <v>76800</v>
      </c>
      <c r="G556" s="64">
        <f>E556*F556</f>
        <v>76800</v>
      </c>
      <c r="H556" s="259">
        <v>0</v>
      </c>
      <c r="I556" s="64">
        <f>ROUND(E556*H556,2)</f>
        <v>0</v>
      </c>
      <c r="J556" s="332">
        <f t="shared" si="69"/>
        <v>76800</v>
      </c>
      <c r="K556" s="323"/>
      <c r="L556" s="293"/>
      <c r="M556" s="293"/>
      <c r="N556" s="293"/>
      <c r="O556" s="293"/>
      <c r="P556" s="391">
        <v>1</v>
      </c>
      <c r="Q556" s="353">
        <f t="shared" si="70"/>
        <v>0</v>
      </c>
    </row>
    <row r="557" spans="1:17" s="285" customFormat="1" ht="13">
      <c r="A557" s="346" t="s">
        <v>1321</v>
      </c>
      <c r="B557" s="428" t="s">
        <v>1322</v>
      </c>
      <c r="C557" s="61"/>
      <c r="D557" s="67" t="s">
        <v>117</v>
      </c>
      <c r="E557" s="68">
        <v>1</v>
      </c>
      <c r="F557" s="259">
        <v>81600</v>
      </c>
      <c r="G557" s="64">
        <f>E557*F557</f>
        <v>81600</v>
      </c>
      <c r="H557" s="259">
        <v>0</v>
      </c>
      <c r="I557" s="64">
        <f>ROUND(E557*H557,2)</f>
        <v>0</v>
      </c>
      <c r="J557" s="332">
        <f t="shared" si="69"/>
        <v>81600</v>
      </c>
      <c r="K557" s="323"/>
      <c r="L557" s="293"/>
      <c r="M557" s="293"/>
      <c r="N557" s="293"/>
      <c r="O557" s="293"/>
      <c r="P557" s="391">
        <v>1</v>
      </c>
      <c r="Q557" s="353">
        <f t="shared" si="70"/>
        <v>0</v>
      </c>
    </row>
    <row r="558" spans="1:17" s="285" customFormat="1" ht="13">
      <c r="A558" s="346"/>
      <c r="B558" s="200"/>
      <c r="C558" s="61"/>
      <c r="D558" s="67"/>
      <c r="E558" s="68"/>
      <c r="F558" s="259"/>
      <c r="G558" s="64"/>
      <c r="H558" s="259"/>
      <c r="I558" s="64"/>
      <c r="J558" s="332"/>
      <c r="K558" s="323"/>
      <c r="L558" s="293"/>
      <c r="M558" s="293"/>
      <c r="N558" s="293"/>
      <c r="O558" s="293"/>
      <c r="P558" s="391"/>
      <c r="Q558" s="353">
        <f t="shared" si="70"/>
        <v>0</v>
      </c>
    </row>
    <row r="559" spans="1:17" s="255" customFormat="1" ht="13">
      <c r="A559" s="345">
        <v>9</v>
      </c>
      <c r="B559" s="424" t="s">
        <v>1323</v>
      </c>
      <c r="C559" s="252"/>
      <c r="D559" s="253"/>
      <c r="E559" s="254"/>
      <c r="F559" s="253"/>
      <c r="G559" s="253"/>
      <c r="H559" s="253"/>
      <c r="I559" s="253"/>
      <c r="J559" s="343">
        <f>SUM(J561:J582)</f>
        <v>1283910.6999999997</v>
      </c>
      <c r="K559" s="321"/>
      <c r="L559" s="257"/>
      <c r="M559" s="257"/>
      <c r="N559" s="257"/>
      <c r="O559" s="257"/>
      <c r="P559" s="387"/>
      <c r="Q559" s="353">
        <f t="shared" si="70"/>
        <v>0</v>
      </c>
    </row>
    <row r="560" spans="1:17" s="285" customFormat="1" ht="13">
      <c r="A560" s="346"/>
      <c r="B560" s="200"/>
      <c r="C560" s="61"/>
      <c r="D560" s="67"/>
      <c r="E560" s="61"/>
      <c r="F560" s="259"/>
      <c r="G560" s="64"/>
      <c r="H560" s="259"/>
      <c r="I560" s="64"/>
      <c r="J560" s="332"/>
      <c r="K560" s="323"/>
      <c r="L560" s="293"/>
      <c r="M560" s="293"/>
      <c r="N560" s="293"/>
      <c r="O560" s="293"/>
      <c r="P560" s="391"/>
      <c r="Q560" s="353">
        <f t="shared" si="70"/>
        <v>0</v>
      </c>
    </row>
    <row r="561" spans="1:17" s="285" customFormat="1" ht="13">
      <c r="A561" s="346" t="s">
        <v>1324</v>
      </c>
      <c r="B561" s="428" t="s">
        <v>1015</v>
      </c>
      <c r="C561" s="61" t="s">
        <v>1325</v>
      </c>
      <c r="D561" s="67" t="s">
        <v>110</v>
      </c>
      <c r="E561" s="68">
        <v>1</v>
      </c>
      <c r="F561" s="259">
        <v>4200</v>
      </c>
      <c r="G561" s="64">
        <f t="shared" ref="G561:G582" si="71">E561*F561</f>
        <v>4200</v>
      </c>
      <c r="H561" s="259">
        <v>49519.34</v>
      </c>
      <c r="I561" s="64">
        <f t="shared" ref="I561:I580" si="72">H561*E561</f>
        <v>49519.34</v>
      </c>
      <c r="J561" s="332">
        <f t="shared" ref="J561:J582" si="73">G561+I561</f>
        <v>53719.34</v>
      </c>
      <c r="K561" s="323"/>
      <c r="L561" s="293"/>
      <c r="M561" s="293"/>
      <c r="N561" s="293"/>
      <c r="O561" s="293"/>
      <c r="P561" s="391">
        <v>1</v>
      </c>
      <c r="Q561" s="353">
        <f t="shared" si="70"/>
        <v>0</v>
      </c>
    </row>
    <row r="562" spans="1:17" s="285" customFormat="1" ht="13">
      <c r="A562" s="346" t="s">
        <v>1326</v>
      </c>
      <c r="B562" s="428" t="s">
        <v>1327</v>
      </c>
      <c r="C562" s="61" t="s">
        <v>1328</v>
      </c>
      <c r="D562" s="67" t="s">
        <v>123</v>
      </c>
      <c r="E562" s="68">
        <v>70</v>
      </c>
      <c r="F562" s="259">
        <v>240</v>
      </c>
      <c r="G562" s="64">
        <f t="shared" si="71"/>
        <v>16800</v>
      </c>
      <c r="H562" s="259">
        <v>1938</v>
      </c>
      <c r="I562" s="64">
        <f t="shared" si="72"/>
        <v>135660</v>
      </c>
      <c r="J562" s="332">
        <f t="shared" si="73"/>
        <v>152460</v>
      </c>
      <c r="K562" s="323"/>
      <c r="L562" s="293"/>
      <c r="M562" s="293"/>
      <c r="N562" s="293"/>
      <c r="O562" s="293"/>
      <c r="P562" s="391">
        <v>70</v>
      </c>
      <c r="Q562" s="353">
        <f t="shared" si="70"/>
        <v>0</v>
      </c>
    </row>
    <row r="563" spans="1:17" s="285" customFormat="1" ht="13">
      <c r="A563" s="346" t="s">
        <v>1329</v>
      </c>
      <c r="B563" s="296" t="s">
        <v>1018</v>
      </c>
      <c r="C563" s="61" t="s">
        <v>1180</v>
      </c>
      <c r="D563" s="67" t="s">
        <v>123</v>
      </c>
      <c r="E563" s="68">
        <v>15</v>
      </c>
      <c r="F563" s="259">
        <v>124</v>
      </c>
      <c r="G563" s="64">
        <f t="shared" si="71"/>
        <v>1860</v>
      </c>
      <c r="H563" s="259">
        <v>382</v>
      </c>
      <c r="I563" s="64">
        <f t="shared" si="72"/>
        <v>5730</v>
      </c>
      <c r="J563" s="332">
        <f t="shared" si="73"/>
        <v>7590</v>
      </c>
      <c r="K563" s="323"/>
      <c r="L563" s="293"/>
      <c r="M563" s="293"/>
      <c r="N563" s="293"/>
      <c r="O563" s="293"/>
      <c r="P563" s="391"/>
      <c r="Q563" s="353">
        <f t="shared" si="70"/>
        <v>15</v>
      </c>
    </row>
    <row r="564" spans="1:17" s="285" customFormat="1" ht="13">
      <c r="A564" s="346" t="s">
        <v>1330</v>
      </c>
      <c r="B564" s="296" t="s">
        <v>1018</v>
      </c>
      <c r="C564" s="61" t="s">
        <v>1331</v>
      </c>
      <c r="D564" s="67" t="s">
        <v>123</v>
      </c>
      <c r="E564" s="68">
        <v>350</v>
      </c>
      <c r="F564" s="259">
        <v>124</v>
      </c>
      <c r="G564" s="64">
        <f t="shared" si="71"/>
        <v>43400</v>
      </c>
      <c r="H564" s="259">
        <v>334</v>
      </c>
      <c r="I564" s="64">
        <f t="shared" si="72"/>
        <v>116900</v>
      </c>
      <c r="J564" s="332">
        <f t="shared" si="73"/>
        <v>160300</v>
      </c>
      <c r="K564" s="323"/>
      <c r="L564" s="293"/>
      <c r="M564" s="293"/>
      <c r="N564" s="293"/>
      <c r="O564" s="293"/>
      <c r="P564" s="391"/>
      <c r="Q564" s="353">
        <f t="shared" si="70"/>
        <v>350</v>
      </c>
    </row>
    <row r="565" spans="1:17" s="285" customFormat="1" ht="13">
      <c r="A565" s="346" t="s">
        <v>1332</v>
      </c>
      <c r="B565" s="296" t="s">
        <v>1018</v>
      </c>
      <c r="C565" s="61" t="s">
        <v>1333</v>
      </c>
      <c r="D565" s="67" t="s">
        <v>123</v>
      </c>
      <c r="E565" s="68">
        <v>210</v>
      </c>
      <c r="F565" s="259">
        <v>124</v>
      </c>
      <c r="G565" s="64">
        <f t="shared" si="71"/>
        <v>26040</v>
      </c>
      <c r="H565" s="259">
        <v>142</v>
      </c>
      <c r="I565" s="64">
        <f t="shared" si="72"/>
        <v>29820</v>
      </c>
      <c r="J565" s="332">
        <f t="shared" si="73"/>
        <v>55860</v>
      </c>
      <c r="K565" s="323"/>
      <c r="L565" s="293"/>
      <c r="M565" s="293"/>
      <c r="N565" s="293"/>
      <c r="O565" s="293"/>
      <c r="P565" s="391"/>
      <c r="Q565" s="353">
        <f t="shared" si="70"/>
        <v>210</v>
      </c>
    </row>
    <row r="566" spans="1:17" s="285" customFormat="1" ht="26">
      <c r="A566" s="346" t="s">
        <v>1334</v>
      </c>
      <c r="B566" s="296" t="s">
        <v>775</v>
      </c>
      <c r="C566" s="61" t="s">
        <v>1090</v>
      </c>
      <c r="D566" s="67" t="s">
        <v>123</v>
      </c>
      <c r="E566" s="68">
        <v>270</v>
      </c>
      <c r="F566" s="259">
        <v>124</v>
      </c>
      <c r="G566" s="64">
        <f t="shared" si="71"/>
        <v>33480</v>
      </c>
      <c r="H566" s="259">
        <v>82.94</v>
      </c>
      <c r="I566" s="64">
        <f t="shared" si="72"/>
        <v>22393.8</v>
      </c>
      <c r="J566" s="332">
        <f t="shared" si="73"/>
        <v>55873.8</v>
      </c>
      <c r="K566" s="323"/>
      <c r="L566" s="293"/>
      <c r="M566" s="293"/>
      <c r="N566" s="293"/>
      <c r="O566" s="293"/>
      <c r="P566" s="391"/>
      <c r="Q566" s="353">
        <f t="shared" si="70"/>
        <v>270</v>
      </c>
    </row>
    <row r="567" spans="1:17" s="285" customFormat="1" ht="13">
      <c r="A567" s="346" t="s">
        <v>1335</v>
      </c>
      <c r="B567" s="296" t="s">
        <v>903</v>
      </c>
      <c r="C567" s="61">
        <v>35262</v>
      </c>
      <c r="D567" s="67" t="s">
        <v>123</v>
      </c>
      <c r="E567" s="68">
        <v>300</v>
      </c>
      <c r="F567" s="259">
        <v>640</v>
      </c>
      <c r="G567" s="64">
        <f t="shared" si="71"/>
        <v>192000</v>
      </c>
      <c r="H567" s="259">
        <v>538</v>
      </c>
      <c r="I567" s="64">
        <f t="shared" si="72"/>
        <v>161400</v>
      </c>
      <c r="J567" s="332">
        <f t="shared" si="73"/>
        <v>353400</v>
      </c>
      <c r="K567" s="323"/>
      <c r="L567" s="293"/>
      <c r="M567" s="293"/>
      <c r="N567" s="293"/>
      <c r="O567" s="293"/>
      <c r="P567" s="391"/>
      <c r="Q567" s="353">
        <f t="shared" si="70"/>
        <v>300</v>
      </c>
    </row>
    <row r="568" spans="1:17" s="285" customFormat="1" ht="13">
      <c r="A568" s="346" t="s">
        <v>1336</v>
      </c>
      <c r="B568" s="296" t="s">
        <v>1093</v>
      </c>
      <c r="C568" s="61">
        <v>35522</v>
      </c>
      <c r="D568" s="67" t="s">
        <v>123</v>
      </c>
      <c r="E568" s="68">
        <v>300</v>
      </c>
      <c r="F568" s="259">
        <v>120</v>
      </c>
      <c r="G568" s="64">
        <f t="shared" si="71"/>
        <v>36000</v>
      </c>
      <c r="H568" s="259">
        <v>209.22</v>
      </c>
      <c r="I568" s="64">
        <f t="shared" si="72"/>
        <v>62766</v>
      </c>
      <c r="J568" s="332">
        <f t="shared" si="73"/>
        <v>98766</v>
      </c>
      <c r="K568" s="323"/>
      <c r="L568" s="293"/>
      <c r="M568" s="293"/>
      <c r="N568" s="293"/>
      <c r="O568" s="293"/>
      <c r="P568" s="391"/>
      <c r="Q568" s="353">
        <f t="shared" si="70"/>
        <v>300</v>
      </c>
    </row>
    <row r="569" spans="1:17" s="285" customFormat="1" ht="13">
      <c r="A569" s="346" t="s">
        <v>1337</v>
      </c>
      <c r="B569" s="279" t="s">
        <v>995</v>
      </c>
      <c r="C569" s="274" t="s">
        <v>996</v>
      </c>
      <c r="D569" s="291" t="s">
        <v>110</v>
      </c>
      <c r="E569" s="292">
        <v>800</v>
      </c>
      <c r="F569" s="259">
        <v>0</v>
      </c>
      <c r="G569" s="64">
        <f t="shared" si="71"/>
        <v>0</v>
      </c>
      <c r="H569" s="259">
        <v>56.92</v>
      </c>
      <c r="I569" s="64">
        <f t="shared" si="72"/>
        <v>45536</v>
      </c>
      <c r="J569" s="332">
        <f t="shared" si="73"/>
        <v>45536</v>
      </c>
      <c r="K569" s="323"/>
      <c r="L569" s="293"/>
      <c r="M569" s="293"/>
      <c r="N569" s="293"/>
      <c r="O569" s="293"/>
      <c r="P569" s="391"/>
      <c r="Q569" s="353">
        <f t="shared" si="70"/>
        <v>800</v>
      </c>
    </row>
    <row r="570" spans="1:17" s="285" customFormat="1" ht="13">
      <c r="A570" s="346" t="s">
        <v>1338</v>
      </c>
      <c r="B570" s="279" t="s">
        <v>998</v>
      </c>
      <c r="C570" s="274" t="s">
        <v>999</v>
      </c>
      <c r="D570" s="291" t="s">
        <v>110</v>
      </c>
      <c r="E570" s="292">
        <v>126</v>
      </c>
      <c r="F570" s="259">
        <v>300</v>
      </c>
      <c r="G570" s="64">
        <f t="shared" si="71"/>
        <v>37800</v>
      </c>
      <c r="H570" s="259">
        <v>170.52</v>
      </c>
      <c r="I570" s="64">
        <f t="shared" si="72"/>
        <v>21485.52</v>
      </c>
      <c r="J570" s="332">
        <f t="shared" si="73"/>
        <v>59285.520000000004</v>
      </c>
      <c r="K570" s="323"/>
      <c r="L570" s="293"/>
      <c r="M570" s="293"/>
      <c r="N570" s="293"/>
      <c r="O570" s="293"/>
      <c r="P570" s="391"/>
      <c r="Q570" s="353">
        <f t="shared" si="70"/>
        <v>126</v>
      </c>
    </row>
    <row r="571" spans="1:17" s="285" customFormat="1" ht="13">
      <c r="A571" s="346" t="s">
        <v>1339</v>
      </c>
      <c r="B571" s="279" t="s">
        <v>1001</v>
      </c>
      <c r="C571" s="274" t="s">
        <v>1002</v>
      </c>
      <c r="D571" s="291" t="s">
        <v>110</v>
      </c>
      <c r="E571" s="292">
        <v>400</v>
      </c>
      <c r="F571" s="259">
        <v>0</v>
      </c>
      <c r="G571" s="64">
        <f t="shared" si="71"/>
        <v>0</v>
      </c>
      <c r="H571" s="259">
        <v>6.77</v>
      </c>
      <c r="I571" s="64">
        <f t="shared" si="72"/>
        <v>2708</v>
      </c>
      <c r="J571" s="332">
        <f t="shared" si="73"/>
        <v>2708</v>
      </c>
      <c r="K571" s="323"/>
      <c r="L571" s="293"/>
      <c r="M571" s="293"/>
      <c r="N571" s="293"/>
      <c r="O571" s="293"/>
      <c r="P571" s="391"/>
      <c r="Q571" s="353">
        <f t="shared" si="70"/>
        <v>400</v>
      </c>
    </row>
    <row r="572" spans="1:17" s="285" customFormat="1" ht="13">
      <c r="A572" s="346" t="s">
        <v>1340</v>
      </c>
      <c r="B572" s="279" t="s">
        <v>1004</v>
      </c>
      <c r="C572" s="274" t="s">
        <v>1005</v>
      </c>
      <c r="D572" s="291" t="s">
        <v>110</v>
      </c>
      <c r="E572" s="292">
        <v>800</v>
      </c>
      <c r="F572" s="259">
        <v>0</v>
      </c>
      <c r="G572" s="64">
        <f t="shared" si="71"/>
        <v>0</v>
      </c>
      <c r="H572" s="259">
        <v>3.07</v>
      </c>
      <c r="I572" s="64">
        <f t="shared" si="72"/>
        <v>2456</v>
      </c>
      <c r="J572" s="332">
        <f t="shared" si="73"/>
        <v>2456</v>
      </c>
      <c r="K572" s="323"/>
      <c r="L572" s="293"/>
      <c r="M572" s="293"/>
      <c r="N572" s="293"/>
      <c r="O572" s="293"/>
      <c r="P572" s="391"/>
      <c r="Q572" s="353">
        <f t="shared" si="70"/>
        <v>800</v>
      </c>
    </row>
    <row r="573" spans="1:17" s="285" customFormat="1" ht="13">
      <c r="A573" s="346" t="s">
        <v>1341</v>
      </c>
      <c r="B573" s="279" t="s">
        <v>1007</v>
      </c>
      <c r="C573" s="274" t="s">
        <v>1008</v>
      </c>
      <c r="D573" s="291" t="s">
        <v>110</v>
      </c>
      <c r="E573" s="292">
        <v>44</v>
      </c>
      <c r="F573" s="259">
        <v>300</v>
      </c>
      <c r="G573" s="64">
        <f t="shared" si="71"/>
        <v>13200</v>
      </c>
      <c r="H573" s="259">
        <v>1577.76</v>
      </c>
      <c r="I573" s="64">
        <f t="shared" si="72"/>
        <v>69421.440000000002</v>
      </c>
      <c r="J573" s="332">
        <f t="shared" si="73"/>
        <v>82621.440000000002</v>
      </c>
      <c r="K573" s="323"/>
      <c r="L573" s="293"/>
      <c r="M573" s="293"/>
      <c r="N573" s="293"/>
      <c r="O573" s="293"/>
      <c r="P573" s="391"/>
      <c r="Q573" s="353">
        <f t="shared" si="70"/>
        <v>44</v>
      </c>
    </row>
    <row r="574" spans="1:17" s="285" customFormat="1" ht="13">
      <c r="A574" s="346" t="s">
        <v>1342</v>
      </c>
      <c r="B574" s="296" t="s">
        <v>1100</v>
      </c>
      <c r="C574" s="299" t="s">
        <v>1258</v>
      </c>
      <c r="D574" s="291" t="s">
        <v>123</v>
      </c>
      <c r="E574" s="292">
        <v>25</v>
      </c>
      <c r="F574" s="259">
        <v>124</v>
      </c>
      <c r="G574" s="64">
        <f t="shared" si="71"/>
        <v>3100</v>
      </c>
      <c r="H574" s="259">
        <v>204</v>
      </c>
      <c r="I574" s="64">
        <f t="shared" si="72"/>
        <v>5100</v>
      </c>
      <c r="J574" s="332">
        <f>G574+I574</f>
        <v>8200</v>
      </c>
      <c r="K574" s="323"/>
      <c r="L574" s="293"/>
      <c r="M574" s="293"/>
      <c r="N574" s="293"/>
      <c r="O574" s="293"/>
      <c r="P574" s="391"/>
      <c r="Q574" s="353">
        <f t="shared" si="70"/>
        <v>25</v>
      </c>
    </row>
    <row r="575" spans="1:17" s="285" customFormat="1" ht="26">
      <c r="A575" s="346" t="s">
        <v>1343</v>
      </c>
      <c r="B575" s="296" t="s">
        <v>1103</v>
      </c>
      <c r="C575" s="61" t="s">
        <v>1104</v>
      </c>
      <c r="D575" s="291" t="s">
        <v>110</v>
      </c>
      <c r="E575" s="292">
        <v>220</v>
      </c>
      <c r="F575" s="259">
        <v>100.8</v>
      </c>
      <c r="G575" s="64">
        <f t="shared" si="71"/>
        <v>22176</v>
      </c>
      <c r="H575" s="259">
        <v>47.64</v>
      </c>
      <c r="I575" s="64">
        <f t="shared" si="72"/>
        <v>10480.799999999999</v>
      </c>
      <c r="J575" s="332">
        <f>G575+I575</f>
        <v>32656.799999999999</v>
      </c>
      <c r="K575" s="323"/>
      <c r="L575" s="293"/>
      <c r="M575" s="293"/>
      <c r="N575" s="293"/>
      <c r="O575" s="293"/>
      <c r="P575" s="391"/>
      <c r="Q575" s="353">
        <f t="shared" si="70"/>
        <v>220</v>
      </c>
    </row>
    <row r="576" spans="1:17" s="285" customFormat="1" ht="13">
      <c r="A576" s="346" t="s">
        <v>1344</v>
      </c>
      <c r="B576" s="296" t="s">
        <v>1243</v>
      </c>
      <c r="C576" s="61">
        <v>91932</v>
      </c>
      <c r="D576" s="291" t="s">
        <v>123</v>
      </c>
      <c r="E576" s="292">
        <v>100</v>
      </c>
      <c r="F576" s="259">
        <v>35</v>
      </c>
      <c r="G576" s="64">
        <f t="shared" si="71"/>
        <v>3500</v>
      </c>
      <c r="H576" s="259">
        <v>45</v>
      </c>
      <c r="I576" s="64">
        <f t="shared" si="72"/>
        <v>4500</v>
      </c>
      <c r="J576" s="332">
        <f t="shared" si="73"/>
        <v>8000</v>
      </c>
      <c r="K576" s="323"/>
      <c r="L576" s="293"/>
      <c r="M576" s="293"/>
      <c r="N576" s="293"/>
      <c r="O576" s="293"/>
      <c r="P576" s="391"/>
      <c r="Q576" s="353">
        <f t="shared" si="70"/>
        <v>100</v>
      </c>
    </row>
    <row r="577" spans="1:17" s="285" customFormat="1" ht="13">
      <c r="A577" s="346" t="s">
        <v>1345</v>
      </c>
      <c r="B577" s="279" t="s">
        <v>1346</v>
      </c>
      <c r="C577" s="274" t="s">
        <v>1347</v>
      </c>
      <c r="D577" s="291" t="s">
        <v>123</v>
      </c>
      <c r="E577" s="292">
        <v>50</v>
      </c>
      <c r="F577" s="259">
        <v>50</v>
      </c>
      <c r="G577" s="64">
        <f t="shared" si="71"/>
        <v>2500</v>
      </c>
      <c r="H577" s="259">
        <v>128.24</v>
      </c>
      <c r="I577" s="64">
        <f t="shared" si="72"/>
        <v>6412</v>
      </c>
      <c r="J577" s="332">
        <f t="shared" si="73"/>
        <v>8912</v>
      </c>
      <c r="K577" s="323"/>
      <c r="L577" s="293"/>
      <c r="M577" s="293"/>
      <c r="N577" s="293"/>
      <c r="O577" s="293"/>
      <c r="P577" s="391"/>
      <c r="Q577" s="353">
        <f t="shared" si="70"/>
        <v>50</v>
      </c>
    </row>
    <row r="578" spans="1:17" s="285" customFormat="1" ht="13">
      <c r="A578" s="346" t="s">
        <v>1348</v>
      </c>
      <c r="B578" s="279" t="s">
        <v>1253</v>
      </c>
      <c r="C578" s="274" t="s">
        <v>1113</v>
      </c>
      <c r="D578" s="291" t="s">
        <v>110</v>
      </c>
      <c r="E578" s="292">
        <v>420</v>
      </c>
      <c r="F578" s="259">
        <v>0</v>
      </c>
      <c r="G578" s="64">
        <f t="shared" si="71"/>
        <v>0</v>
      </c>
      <c r="H578" s="259">
        <v>28.32</v>
      </c>
      <c r="I578" s="64">
        <f t="shared" si="72"/>
        <v>11894.4</v>
      </c>
      <c r="J578" s="332">
        <f t="shared" si="73"/>
        <v>11894.4</v>
      </c>
      <c r="K578" s="323"/>
      <c r="L578" s="293"/>
      <c r="M578" s="293"/>
      <c r="N578" s="293"/>
      <c r="O578" s="293"/>
      <c r="P578" s="391"/>
      <c r="Q578" s="353">
        <f t="shared" si="70"/>
        <v>420</v>
      </c>
    </row>
    <row r="579" spans="1:17" s="285" customFormat="1" ht="13">
      <c r="A579" s="346" t="s">
        <v>1349</v>
      </c>
      <c r="B579" s="279" t="s">
        <v>1118</v>
      </c>
      <c r="C579" s="274" t="s">
        <v>1350</v>
      </c>
      <c r="D579" s="291" t="s">
        <v>110</v>
      </c>
      <c r="E579" s="292">
        <v>15</v>
      </c>
      <c r="F579" s="259">
        <v>200</v>
      </c>
      <c r="G579" s="64">
        <f t="shared" si="71"/>
        <v>3000</v>
      </c>
      <c r="H579" s="259">
        <v>84</v>
      </c>
      <c r="I579" s="64">
        <f t="shared" si="72"/>
        <v>1260</v>
      </c>
      <c r="J579" s="332">
        <f t="shared" si="73"/>
        <v>4260</v>
      </c>
      <c r="K579" s="323"/>
      <c r="L579" s="293"/>
      <c r="M579" s="293"/>
      <c r="N579" s="293"/>
      <c r="O579" s="293"/>
      <c r="P579" s="391"/>
      <c r="Q579" s="353">
        <f t="shared" si="70"/>
        <v>15</v>
      </c>
    </row>
    <row r="580" spans="1:17" s="285" customFormat="1" ht="26">
      <c r="A580" s="346" t="s">
        <v>1351</v>
      </c>
      <c r="B580" s="279" t="s">
        <v>1352</v>
      </c>
      <c r="C580" s="274" t="s">
        <v>1353</v>
      </c>
      <c r="D580" s="291" t="s">
        <v>123</v>
      </c>
      <c r="E580" s="292">
        <v>20</v>
      </c>
      <c r="F580" s="259">
        <v>800</v>
      </c>
      <c r="G580" s="64">
        <f t="shared" si="71"/>
        <v>16000</v>
      </c>
      <c r="H580" s="259">
        <v>650.57000000000005</v>
      </c>
      <c r="I580" s="64">
        <f t="shared" si="72"/>
        <v>13011.400000000001</v>
      </c>
      <c r="J580" s="332">
        <f t="shared" si="73"/>
        <v>29011.4</v>
      </c>
      <c r="K580" s="323"/>
      <c r="L580" s="293"/>
      <c r="M580" s="293"/>
      <c r="N580" s="293"/>
      <c r="O580" s="293"/>
      <c r="P580" s="391"/>
      <c r="Q580" s="353">
        <f t="shared" si="70"/>
        <v>20</v>
      </c>
    </row>
    <row r="581" spans="1:17" s="285" customFormat="1" ht="13">
      <c r="A581" s="346" t="s">
        <v>1354</v>
      </c>
      <c r="B581" s="428" t="s">
        <v>388</v>
      </c>
      <c r="C581" s="61"/>
      <c r="D581" s="67" t="s">
        <v>117</v>
      </c>
      <c r="E581" s="68">
        <v>1</v>
      </c>
      <c r="F581" s="259">
        <v>0</v>
      </c>
      <c r="G581" s="64">
        <f t="shared" si="71"/>
        <v>0</v>
      </c>
      <c r="H581" s="259">
        <v>12000</v>
      </c>
      <c r="I581" s="64">
        <f>ROUND(E581*H581,2)</f>
        <v>12000</v>
      </c>
      <c r="J581" s="332">
        <f t="shared" si="73"/>
        <v>12000</v>
      </c>
      <c r="K581" s="323"/>
      <c r="L581" s="293"/>
      <c r="M581" s="293"/>
      <c r="N581" s="293"/>
      <c r="O581" s="293"/>
      <c r="P581" s="391">
        <v>1</v>
      </c>
      <c r="Q581" s="353">
        <f t="shared" si="70"/>
        <v>0</v>
      </c>
    </row>
    <row r="582" spans="1:17" s="285" customFormat="1" ht="13">
      <c r="A582" s="346" t="s">
        <v>1355</v>
      </c>
      <c r="B582" s="296" t="s">
        <v>788</v>
      </c>
      <c r="C582" s="61"/>
      <c r="D582" s="67" t="s">
        <v>117</v>
      </c>
      <c r="E582" s="68">
        <v>1</v>
      </c>
      <c r="F582" s="259">
        <v>38400</v>
      </c>
      <c r="G582" s="64">
        <f t="shared" si="71"/>
        <v>38400</v>
      </c>
      <c r="H582" s="259">
        <v>0</v>
      </c>
      <c r="I582" s="64">
        <f>ROUND(E582*H582,2)</f>
        <v>0</v>
      </c>
      <c r="J582" s="332">
        <f t="shared" si="73"/>
        <v>38400</v>
      </c>
      <c r="K582" s="323"/>
      <c r="L582" s="293"/>
      <c r="M582" s="293"/>
      <c r="N582" s="293"/>
      <c r="O582" s="293"/>
      <c r="P582" s="391"/>
      <c r="Q582" s="353">
        <f t="shared" si="70"/>
        <v>1</v>
      </c>
    </row>
    <row r="583" spans="1:17" s="285" customFormat="1" ht="13">
      <c r="A583" s="346"/>
      <c r="B583" s="200"/>
      <c r="C583" s="61"/>
      <c r="D583" s="67"/>
      <c r="E583" s="68"/>
      <c r="F583" s="259"/>
      <c r="G583" s="64"/>
      <c r="H583" s="259"/>
      <c r="I583" s="64"/>
      <c r="J583" s="332"/>
      <c r="K583" s="323"/>
      <c r="L583" s="293"/>
      <c r="M583" s="293"/>
      <c r="N583" s="293"/>
      <c r="O583" s="293"/>
      <c r="P583" s="391"/>
      <c r="Q583" s="353">
        <f t="shared" si="70"/>
        <v>0</v>
      </c>
    </row>
    <row r="584" spans="1:17" s="255" customFormat="1" ht="13">
      <c r="A584" s="345">
        <v>10</v>
      </c>
      <c r="B584" s="424" t="s">
        <v>380</v>
      </c>
      <c r="C584" s="252"/>
      <c r="D584" s="253"/>
      <c r="E584" s="254"/>
      <c r="F584" s="253"/>
      <c r="G584" s="253"/>
      <c r="H584" s="253"/>
      <c r="I584" s="253"/>
      <c r="J584" s="343">
        <f>SUM(J586:J597)</f>
        <v>429902.43999999994</v>
      </c>
      <c r="K584" s="321"/>
      <c r="L584" s="257"/>
      <c r="M584" s="257"/>
      <c r="N584" s="257"/>
      <c r="O584" s="257"/>
      <c r="P584" s="387"/>
      <c r="Q584" s="353">
        <f t="shared" si="70"/>
        <v>0</v>
      </c>
    </row>
    <row r="585" spans="1:17" s="285" customFormat="1" ht="13">
      <c r="A585" s="338"/>
      <c r="B585" s="200"/>
      <c r="C585" s="204"/>
      <c r="D585" s="67"/>
      <c r="E585" s="68"/>
      <c r="F585" s="259"/>
      <c r="G585" s="64"/>
      <c r="H585" s="259"/>
      <c r="I585" s="64"/>
      <c r="J585" s="332"/>
      <c r="K585" s="323"/>
      <c r="L585" s="293"/>
      <c r="M585" s="293"/>
      <c r="N585" s="293"/>
      <c r="O585" s="293"/>
      <c r="P585" s="391"/>
      <c r="Q585" s="353">
        <f t="shared" si="70"/>
        <v>0</v>
      </c>
    </row>
    <row r="586" spans="1:17" s="285" customFormat="1" ht="13">
      <c r="A586" s="346" t="s">
        <v>381</v>
      </c>
      <c r="B586" s="296" t="s">
        <v>382</v>
      </c>
      <c r="C586" s="61" t="s">
        <v>383</v>
      </c>
      <c r="D586" s="67" t="s">
        <v>110</v>
      </c>
      <c r="E586" s="68">
        <v>2</v>
      </c>
      <c r="F586" s="259">
        <v>4200</v>
      </c>
      <c r="G586" s="64">
        <f t="shared" ref="G586:G597" si="74">E586*F586</f>
        <v>8400</v>
      </c>
      <c r="H586" s="259">
        <v>29482.98</v>
      </c>
      <c r="I586" s="64">
        <f t="shared" ref="I586:I595" si="75">H586*E586</f>
        <v>58965.96</v>
      </c>
      <c r="J586" s="332">
        <f t="shared" ref="J586:J597" si="76">G586+I586</f>
        <v>67365.959999999992</v>
      </c>
      <c r="K586" s="323"/>
      <c r="L586" s="293"/>
      <c r="M586" s="293"/>
      <c r="N586" s="293">
        <v>2</v>
      </c>
      <c r="O586" s="293"/>
      <c r="P586" s="391"/>
      <c r="Q586" s="353">
        <f t="shared" si="70"/>
        <v>0</v>
      </c>
    </row>
    <row r="587" spans="1:17" s="285" customFormat="1" ht="13">
      <c r="A587" s="346" t="s">
        <v>1356</v>
      </c>
      <c r="B587" s="428" t="s">
        <v>1018</v>
      </c>
      <c r="C587" s="61" t="s">
        <v>1085</v>
      </c>
      <c r="D587" s="67" t="s">
        <v>123</v>
      </c>
      <c r="E587" s="68">
        <v>350</v>
      </c>
      <c r="F587" s="259">
        <v>124</v>
      </c>
      <c r="G587" s="64">
        <f t="shared" si="74"/>
        <v>43400</v>
      </c>
      <c r="H587" s="259">
        <v>277.52</v>
      </c>
      <c r="I587" s="64">
        <f t="shared" si="75"/>
        <v>97132</v>
      </c>
      <c r="J587" s="332">
        <f t="shared" si="76"/>
        <v>140532</v>
      </c>
      <c r="K587" s="323"/>
      <c r="L587" s="293"/>
      <c r="M587" s="293"/>
      <c r="N587" s="293"/>
      <c r="O587" s="293"/>
      <c r="P587" s="391">
        <v>280</v>
      </c>
      <c r="Q587" s="353">
        <f t="shared" si="70"/>
        <v>70</v>
      </c>
    </row>
    <row r="588" spans="1:17" s="285" customFormat="1" ht="13">
      <c r="A588" s="346" t="s">
        <v>1357</v>
      </c>
      <c r="B588" s="428" t="s">
        <v>1018</v>
      </c>
      <c r="C588" s="61" t="s">
        <v>1023</v>
      </c>
      <c r="D588" s="67" t="s">
        <v>123</v>
      </c>
      <c r="E588" s="68">
        <v>150</v>
      </c>
      <c r="F588" s="259">
        <v>124</v>
      </c>
      <c r="G588" s="64">
        <f t="shared" si="74"/>
        <v>18600</v>
      </c>
      <c r="H588" s="259">
        <v>92.52</v>
      </c>
      <c r="I588" s="64">
        <f t="shared" si="75"/>
        <v>13878</v>
      </c>
      <c r="J588" s="332">
        <f t="shared" si="76"/>
        <v>32478</v>
      </c>
      <c r="K588" s="323"/>
      <c r="L588" s="293"/>
      <c r="M588" s="293"/>
      <c r="N588" s="293"/>
      <c r="O588" s="293"/>
      <c r="P588" s="391">
        <v>136</v>
      </c>
      <c r="Q588" s="353">
        <f t="shared" si="70"/>
        <v>14</v>
      </c>
    </row>
    <row r="589" spans="1:17" s="285" customFormat="1" ht="26">
      <c r="A589" s="346" t="s">
        <v>384</v>
      </c>
      <c r="B589" s="296" t="s">
        <v>1358</v>
      </c>
      <c r="C589" s="61" t="s">
        <v>386</v>
      </c>
      <c r="D589" s="67" t="s">
        <v>110</v>
      </c>
      <c r="E589" s="68">
        <v>23</v>
      </c>
      <c r="F589" s="259">
        <v>3500</v>
      </c>
      <c r="G589" s="64">
        <f t="shared" si="74"/>
        <v>80500</v>
      </c>
      <c r="H589" s="259">
        <v>0</v>
      </c>
      <c r="I589" s="64">
        <f t="shared" si="75"/>
        <v>0</v>
      </c>
      <c r="J589" s="332">
        <f t="shared" si="76"/>
        <v>80500</v>
      </c>
      <c r="K589" s="324" t="s">
        <v>977</v>
      </c>
      <c r="L589" s="293"/>
      <c r="M589" s="293"/>
      <c r="N589" s="293">
        <v>23</v>
      </c>
      <c r="O589" s="293"/>
      <c r="P589" s="391"/>
      <c r="Q589" s="353">
        <f t="shared" si="70"/>
        <v>0</v>
      </c>
    </row>
    <row r="590" spans="1:17" s="285" customFormat="1" ht="13">
      <c r="A590" s="346" t="s">
        <v>1359</v>
      </c>
      <c r="B590" s="296" t="s">
        <v>1360</v>
      </c>
      <c r="C590" s="61">
        <v>2007029</v>
      </c>
      <c r="D590" s="67" t="s">
        <v>110</v>
      </c>
      <c r="E590" s="68">
        <v>24</v>
      </c>
      <c r="F590" s="259">
        <v>500</v>
      </c>
      <c r="G590" s="64">
        <f t="shared" si="74"/>
        <v>12000</v>
      </c>
      <c r="H590" s="259">
        <v>104</v>
      </c>
      <c r="I590" s="64">
        <f t="shared" si="75"/>
        <v>2496</v>
      </c>
      <c r="J590" s="332">
        <f>G590+I590</f>
        <v>14496</v>
      </c>
      <c r="K590" s="323"/>
      <c r="L590" s="293"/>
      <c r="M590" s="293"/>
      <c r="N590" s="293"/>
      <c r="O590" s="293"/>
      <c r="P590" s="391"/>
      <c r="Q590" s="353">
        <f t="shared" si="70"/>
        <v>24</v>
      </c>
    </row>
    <row r="591" spans="1:17" s="285" customFormat="1" ht="13">
      <c r="A591" s="346" t="s">
        <v>1361</v>
      </c>
      <c r="B591" s="296" t="s">
        <v>333</v>
      </c>
      <c r="C591" s="61">
        <v>53800</v>
      </c>
      <c r="D591" s="67" t="s">
        <v>110</v>
      </c>
      <c r="E591" s="68">
        <v>25</v>
      </c>
      <c r="F591" s="259">
        <v>500</v>
      </c>
      <c r="G591" s="64">
        <f t="shared" si="74"/>
        <v>12500</v>
      </c>
      <c r="H591" s="259">
        <v>109.68</v>
      </c>
      <c r="I591" s="64">
        <f t="shared" si="75"/>
        <v>2742</v>
      </c>
      <c r="J591" s="332">
        <f>G591+I591</f>
        <v>15242</v>
      </c>
      <c r="K591" s="323"/>
      <c r="L591" s="293"/>
      <c r="M591" s="293"/>
      <c r="N591" s="293"/>
      <c r="O591" s="293"/>
      <c r="P591" s="391"/>
      <c r="Q591" s="353">
        <f t="shared" ref="Q591:Q598" si="77">E591-L591-M591-N591-O591-P591</f>
        <v>25</v>
      </c>
    </row>
    <row r="592" spans="1:17" s="285" customFormat="1" ht="13">
      <c r="A592" s="346" t="s">
        <v>1362</v>
      </c>
      <c r="B592" s="428" t="s">
        <v>1363</v>
      </c>
      <c r="C592" s="61" t="s">
        <v>1364</v>
      </c>
      <c r="D592" s="67" t="s">
        <v>110</v>
      </c>
      <c r="E592" s="68">
        <v>120</v>
      </c>
      <c r="F592" s="259">
        <v>0</v>
      </c>
      <c r="G592" s="64">
        <f t="shared" si="74"/>
        <v>0</v>
      </c>
      <c r="H592" s="259">
        <v>11.04</v>
      </c>
      <c r="I592" s="64">
        <f t="shared" si="75"/>
        <v>1324.8</v>
      </c>
      <c r="J592" s="332">
        <f>G592+I592</f>
        <v>1324.8</v>
      </c>
      <c r="K592" s="323"/>
      <c r="L592" s="293"/>
      <c r="M592" s="293"/>
      <c r="N592" s="293"/>
      <c r="O592" s="293"/>
      <c r="P592" s="391">
        <v>120</v>
      </c>
      <c r="Q592" s="353">
        <f t="shared" si="77"/>
        <v>0</v>
      </c>
    </row>
    <row r="593" spans="1:18" s="285" customFormat="1" ht="13">
      <c r="A593" s="346" t="s">
        <v>1365</v>
      </c>
      <c r="B593" s="428" t="s">
        <v>1366</v>
      </c>
      <c r="C593" s="61" t="s">
        <v>1367</v>
      </c>
      <c r="D593" s="67" t="s">
        <v>110</v>
      </c>
      <c r="E593" s="68">
        <v>46</v>
      </c>
      <c r="F593" s="259">
        <v>50</v>
      </c>
      <c r="G593" s="64">
        <f t="shared" si="74"/>
        <v>2300</v>
      </c>
      <c r="H593" s="259">
        <v>94.08</v>
      </c>
      <c r="I593" s="64">
        <f t="shared" si="75"/>
        <v>4327.68</v>
      </c>
      <c r="J593" s="332">
        <f t="shared" si="76"/>
        <v>6627.68</v>
      </c>
      <c r="K593" s="323"/>
      <c r="L593" s="293"/>
      <c r="M593" s="293"/>
      <c r="N593" s="293"/>
      <c r="O593" s="293"/>
      <c r="P593" s="391">
        <v>46</v>
      </c>
      <c r="Q593" s="353">
        <f t="shared" si="77"/>
        <v>0</v>
      </c>
    </row>
    <row r="594" spans="1:18" s="285" customFormat="1" ht="13">
      <c r="A594" s="346" t="s">
        <v>1368</v>
      </c>
      <c r="B594" s="296" t="s">
        <v>1369</v>
      </c>
      <c r="C594" s="61" t="s">
        <v>1370</v>
      </c>
      <c r="D594" s="67" t="s">
        <v>110</v>
      </c>
      <c r="E594" s="68">
        <v>23</v>
      </c>
      <c r="F594" s="259">
        <v>50</v>
      </c>
      <c r="G594" s="64">
        <f t="shared" si="74"/>
        <v>1150</v>
      </c>
      <c r="H594" s="259">
        <v>98</v>
      </c>
      <c r="I594" s="64">
        <f t="shared" si="75"/>
        <v>2254</v>
      </c>
      <c r="J594" s="332">
        <f t="shared" si="76"/>
        <v>3404</v>
      </c>
      <c r="K594" s="323"/>
      <c r="L594" s="293"/>
      <c r="M594" s="293"/>
      <c r="N594" s="293"/>
      <c r="O594" s="293"/>
      <c r="P594" s="391"/>
      <c r="Q594" s="353">
        <f t="shared" si="77"/>
        <v>23</v>
      </c>
    </row>
    <row r="595" spans="1:18" s="255" customFormat="1" ht="13">
      <c r="A595" s="346" t="s">
        <v>1371</v>
      </c>
      <c r="B595" s="423" t="s">
        <v>1372</v>
      </c>
      <c r="C595" s="274" t="s">
        <v>1373</v>
      </c>
      <c r="D595" s="275" t="s">
        <v>110</v>
      </c>
      <c r="E595" s="276">
        <v>396</v>
      </c>
      <c r="F595" s="259">
        <v>25</v>
      </c>
      <c r="G595" s="277">
        <f t="shared" si="74"/>
        <v>9900</v>
      </c>
      <c r="H595" s="259">
        <v>12</v>
      </c>
      <c r="I595" s="278">
        <f t="shared" si="75"/>
        <v>4752</v>
      </c>
      <c r="J595" s="339">
        <f t="shared" si="76"/>
        <v>14652</v>
      </c>
      <c r="K595" s="316"/>
      <c r="L595" s="257"/>
      <c r="M595" s="257"/>
      <c r="N595" s="257"/>
      <c r="O595" s="257"/>
      <c r="P595" s="387">
        <v>272</v>
      </c>
      <c r="Q595" s="353">
        <f t="shared" si="77"/>
        <v>124</v>
      </c>
    </row>
    <row r="596" spans="1:18" s="285" customFormat="1" ht="13">
      <c r="A596" s="346" t="s">
        <v>387</v>
      </c>
      <c r="B596" s="428" t="s">
        <v>388</v>
      </c>
      <c r="C596" s="61"/>
      <c r="D596" s="67" t="s">
        <v>117</v>
      </c>
      <c r="E596" s="68">
        <v>1</v>
      </c>
      <c r="F596" s="259">
        <v>0</v>
      </c>
      <c r="G596" s="64">
        <f t="shared" si="74"/>
        <v>0</v>
      </c>
      <c r="H596" s="259">
        <v>12480</v>
      </c>
      <c r="I596" s="64">
        <f>ROUND(E596*H596,2)</f>
        <v>12480</v>
      </c>
      <c r="J596" s="332">
        <f t="shared" si="76"/>
        <v>12480</v>
      </c>
      <c r="K596" s="323"/>
      <c r="L596" s="293"/>
      <c r="M596" s="293"/>
      <c r="N596" s="293">
        <v>0.8</v>
      </c>
      <c r="O596" s="293"/>
      <c r="P596" s="391">
        <v>0.2</v>
      </c>
      <c r="Q596" s="353">
        <f t="shared" si="77"/>
        <v>0</v>
      </c>
    </row>
    <row r="597" spans="1:18" s="285" customFormat="1" ht="13">
      <c r="A597" s="346" t="s">
        <v>1374</v>
      </c>
      <c r="B597" s="428" t="s">
        <v>788</v>
      </c>
      <c r="C597" s="61"/>
      <c r="D597" s="67" t="s">
        <v>117</v>
      </c>
      <c r="E597" s="68">
        <v>1</v>
      </c>
      <c r="F597" s="259">
        <v>40800</v>
      </c>
      <c r="G597" s="64">
        <f t="shared" si="74"/>
        <v>40800</v>
      </c>
      <c r="H597" s="259">
        <v>0</v>
      </c>
      <c r="I597" s="64">
        <f>ROUND(E597*H597,2)</f>
        <v>0</v>
      </c>
      <c r="J597" s="332">
        <f t="shared" si="76"/>
        <v>40800</v>
      </c>
      <c r="K597" s="323"/>
      <c r="L597" s="293"/>
      <c r="M597" s="293"/>
      <c r="N597" s="293"/>
      <c r="O597" s="293"/>
      <c r="P597" s="391">
        <v>1</v>
      </c>
      <c r="Q597" s="353">
        <f t="shared" si="77"/>
        <v>0</v>
      </c>
    </row>
    <row r="598" spans="1:18" s="285" customFormat="1" ht="13.5" thickBot="1">
      <c r="A598" s="365"/>
      <c r="B598" s="366"/>
      <c r="C598" s="367"/>
      <c r="D598" s="368"/>
      <c r="E598" s="369"/>
      <c r="F598" s="370"/>
      <c r="G598" s="370"/>
      <c r="H598" s="370"/>
      <c r="I598" s="370"/>
      <c r="J598" s="371"/>
      <c r="K598" s="372"/>
      <c r="L598" s="373"/>
      <c r="M598" s="373"/>
      <c r="N598" s="373"/>
      <c r="O598" s="373"/>
      <c r="P598" s="392"/>
      <c r="Q598" s="374">
        <f t="shared" si="77"/>
        <v>0</v>
      </c>
    </row>
    <row r="599" spans="1:18" s="255" customFormat="1" ht="13.5" thickTop="1">
      <c r="A599" s="358"/>
      <c r="B599" s="359" t="s">
        <v>1375</v>
      </c>
      <c r="C599" s="360"/>
      <c r="D599" s="361"/>
      <c r="E599" s="361"/>
      <c r="F599" s="362"/>
      <c r="G599" s="363"/>
      <c r="H599" s="363"/>
      <c r="I599" s="363"/>
      <c r="J599" s="364">
        <f>J12+J205+J294+J351+J371+J396+J433+J459+J559+J584+J276</f>
        <v>70145581.823799983</v>
      </c>
      <c r="K599" s="315"/>
      <c r="L599" s="375">
        <f>'На печать КС-3 №3 корр'!J30</f>
        <v>7483690.8300000001</v>
      </c>
      <c r="M599" s="375">
        <f>'На печать КС-3 №3 корр'!K30</f>
        <v>2974819.1086666668</v>
      </c>
      <c r="N599" s="375">
        <f>'На печать КС-3 №3 корр'!L30</f>
        <v>16407797.7015</v>
      </c>
      <c r="O599" s="417"/>
      <c r="P599" s="419"/>
      <c r="Q599" s="375">
        <f>J599-L599-M599-N599-O599-P599</f>
        <v>43279274.18363332</v>
      </c>
      <c r="R599" s="285"/>
    </row>
    <row r="600" spans="1:18" s="250" customFormat="1" ht="13.5" thickBot="1">
      <c r="A600" s="348"/>
      <c r="B600" s="349" t="s">
        <v>1376</v>
      </c>
      <c r="C600" s="350"/>
      <c r="D600" s="349"/>
      <c r="E600" s="349"/>
      <c r="F600" s="349"/>
      <c r="G600" s="349"/>
      <c r="H600" s="349"/>
      <c r="I600" s="349"/>
      <c r="J600" s="351">
        <f>J599-J599/1.2</f>
        <v>11690930.303966664</v>
      </c>
      <c r="K600" s="325"/>
      <c r="L600" s="257"/>
      <c r="M600" s="257"/>
      <c r="N600" s="257"/>
      <c r="O600" s="257"/>
      <c r="P600" s="387"/>
      <c r="Q600" s="257"/>
      <c r="R600" s="289"/>
    </row>
    <row r="601" spans="1:18" s="250" customFormat="1" ht="13">
      <c r="C601" s="300"/>
      <c r="J601" s="289"/>
      <c r="K601" s="301"/>
      <c r="L601" s="354"/>
      <c r="M601" s="354"/>
      <c r="N601" s="356"/>
      <c r="O601" s="354"/>
      <c r="P601" s="420"/>
      <c r="Q601" s="354"/>
    </row>
    <row r="602" spans="1:18" s="250" customFormat="1" ht="13">
      <c r="B602" s="302" t="s">
        <v>9</v>
      </c>
      <c r="C602" s="302"/>
      <c r="D602" s="302"/>
      <c r="E602" s="302"/>
      <c r="F602" s="302"/>
      <c r="H602" s="532" t="s">
        <v>96</v>
      </c>
      <c r="I602" s="532"/>
      <c r="J602" s="289"/>
      <c r="K602" s="303"/>
      <c r="L602" s="354"/>
      <c r="M602" s="354"/>
      <c r="N602" s="357"/>
      <c r="O602" s="354"/>
      <c r="P602" s="420"/>
      <c r="Q602" s="354"/>
    </row>
    <row r="603" spans="1:18" s="250" customFormat="1" ht="13">
      <c r="B603" s="302" t="s">
        <v>1377</v>
      </c>
      <c r="C603" s="302"/>
      <c r="D603" s="302"/>
      <c r="E603" s="302"/>
      <c r="F603" s="302"/>
      <c r="H603" s="266" t="s">
        <v>1378</v>
      </c>
      <c r="I603" s="266"/>
      <c r="J603" s="289"/>
      <c r="K603" s="303"/>
      <c r="L603" s="354"/>
      <c r="M603" s="354"/>
      <c r="N603" s="357"/>
      <c r="O603" s="354"/>
      <c r="P603" s="420"/>
      <c r="Q603" s="354"/>
    </row>
    <row r="604" spans="1:18" s="250" customFormat="1" ht="13">
      <c r="B604" s="304" t="s">
        <v>1</v>
      </c>
      <c r="C604" s="304"/>
      <c r="D604" s="304"/>
      <c r="E604" s="304"/>
      <c r="F604" s="304"/>
      <c r="H604" s="255" t="s">
        <v>1</v>
      </c>
      <c r="I604" s="255"/>
      <c r="K604" s="301"/>
      <c r="L604" s="354"/>
      <c r="M604" s="354"/>
      <c r="N604" s="354"/>
      <c r="O604" s="354"/>
      <c r="P604" s="420"/>
      <c r="Q604" s="354"/>
    </row>
    <row r="605" spans="1:18" s="250" customFormat="1" ht="13">
      <c r="B605" s="304"/>
      <c r="C605" s="304"/>
      <c r="D605" s="304"/>
      <c r="E605" s="304"/>
      <c r="F605" s="304"/>
      <c r="H605" s="255"/>
      <c r="I605" s="255"/>
      <c r="K605" s="301"/>
      <c r="L605" s="354"/>
      <c r="M605" s="354"/>
      <c r="N605" s="354"/>
      <c r="O605" s="354"/>
      <c r="P605" s="420"/>
      <c r="Q605" s="354"/>
    </row>
    <row r="606" spans="1:18" s="250" customFormat="1" ht="13">
      <c r="B606" s="304"/>
      <c r="C606" s="304"/>
      <c r="D606" s="304"/>
      <c r="E606" s="304"/>
      <c r="F606" s="304"/>
      <c r="H606" s="255"/>
      <c r="I606" s="255"/>
      <c r="K606" s="303"/>
      <c r="L606" s="354"/>
      <c r="M606" s="354"/>
      <c r="N606" s="354"/>
      <c r="O606" s="354"/>
      <c r="P606" s="420"/>
      <c r="Q606" s="354"/>
    </row>
    <row r="607" spans="1:18" s="250" customFormat="1" ht="13">
      <c r="B607" s="300" t="s">
        <v>1379</v>
      </c>
      <c r="C607" s="300"/>
      <c r="D607" s="300"/>
      <c r="E607" s="300"/>
      <c r="F607" s="300"/>
      <c r="H607" s="250" t="s">
        <v>1380</v>
      </c>
      <c r="K607" s="301"/>
      <c r="L607" s="354"/>
      <c r="M607" s="354"/>
      <c r="N607" s="354"/>
      <c r="O607" s="354"/>
      <c r="P607" s="420"/>
      <c r="Q607" s="354"/>
    </row>
    <row r="608" spans="1:18" s="250" customFormat="1" ht="13">
      <c r="B608" s="302"/>
      <c r="C608" s="302"/>
      <c r="D608" s="302"/>
      <c r="E608" s="302"/>
      <c r="F608" s="302"/>
      <c r="H608" s="266"/>
      <c r="I608" s="266"/>
      <c r="K608" s="303"/>
      <c r="L608" s="354"/>
      <c r="M608" s="354"/>
      <c r="N608" s="354"/>
      <c r="O608" s="354"/>
      <c r="P608" s="420"/>
      <c r="Q608" s="354"/>
    </row>
    <row r="609" spans="2:17" s="250" customFormat="1" ht="13">
      <c r="B609" s="302" t="s">
        <v>143</v>
      </c>
      <c r="C609" s="302"/>
      <c r="D609" s="302"/>
      <c r="E609" s="302"/>
      <c r="F609" s="302"/>
      <c r="H609" s="266" t="s">
        <v>143</v>
      </c>
      <c r="I609" s="266"/>
      <c r="K609" s="301"/>
      <c r="L609" s="354"/>
      <c r="M609" s="354"/>
      <c r="N609" s="354"/>
      <c r="O609" s="354"/>
      <c r="P609" s="420"/>
      <c r="Q609" s="354"/>
    </row>
    <row r="610" spans="2:17" s="250" customFormat="1" ht="13">
      <c r="B610" s="302"/>
      <c r="C610" s="305"/>
      <c r="K610" s="301"/>
      <c r="L610" s="354"/>
      <c r="M610" s="354"/>
      <c r="N610" s="354"/>
      <c r="O610" s="354"/>
      <c r="P610" s="420"/>
      <c r="Q610" s="354"/>
    </row>
    <row r="611" spans="2:17" s="250" customFormat="1" ht="13">
      <c r="C611" s="300"/>
      <c r="K611" s="301"/>
      <c r="L611" s="354"/>
      <c r="M611" s="354"/>
      <c r="N611" s="354"/>
      <c r="O611" s="354"/>
      <c r="P611" s="420"/>
      <c r="Q611" s="354"/>
    </row>
    <row r="612" spans="2:17" s="250" customFormat="1" ht="13">
      <c r="C612" s="300"/>
      <c r="K612" s="301"/>
      <c r="L612" s="354"/>
      <c r="M612" s="354"/>
      <c r="N612" s="354"/>
      <c r="O612" s="354"/>
      <c r="P612" s="420"/>
      <c r="Q612" s="354"/>
    </row>
    <row r="613" spans="2:17" s="250" customFormat="1" ht="13">
      <c r="C613" s="300"/>
      <c r="K613" s="301"/>
      <c r="L613" s="354"/>
      <c r="M613" s="354"/>
      <c r="N613" s="354"/>
      <c r="O613" s="354"/>
      <c r="P613" s="420"/>
      <c r="Q613" s="354"/>
    </row>
  </sheetData>
  <autoFilter ref="B11:C597" xr:uid="{00000000-0009-0000-0000-000000000000}"/>
  <mergeCells count="19">
    <mergeCell ref="J9:J10"/>
    <mergeCell ref="K9:K10"/>
    <mergeCell ref="H602:I602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  <mergeCell ref="Q9:Q11"/>
    <mergeCell ref="L9:L11"/>
    <mergeCell ref="M9:M11"/>
    <mergeCell ref="N9:N11"/>
    <mergeCell ref="O9:O11"/>
    <mergeCell ref="P9:P11"/>
  </mergeCells>
  <conditionalFormatting sqref="Q1:Q1048576">
    <cfRule type="cellIs" dxfId="1" priority="1" operator="lessThan">
      <formula>-1</formula>
    </cfRule>
    <cfRule type="cellIs" dxfId="0" priority="2" operator="equal">
      <formula>0</formula>
    </cfRule>
  </conditionalFormatting>
  <printOptions horizontalCentered="1"/>
  <pageMargins left="0.39370078740157483" right="0.39370078740157483" top="0.70866141732283472" bottom="0.39370078740157483" header="0.31496062992125984" footer="0.27559055118110237"/>
  <pageSetup paperSize="9" scale="54" fitToHeight="10" orientation="landscape" horizontalDpi="4294967293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2A8BA-DE5B-4602-B4DD-425EF4EEF7E9}">
  <sheetPr>
    <tabColor theme="5" tint="-0.249977111117893"/>
    <pageSetUpPr fitToPage="1"/>
  </sheetPr>
  <dimension ref="A1:R52"/>
  <sheetViews>
    <sheetView topLeftCell="A10" zoomScaleNormal="100" workbookViewId="0">
      <selection activeCell="H42" sqref="H42"/>
    </sheetView>
  </sheetViews>
  <sheetFormatPr defaultRowHeight="11.5"/>
  <cols>
    <col min="1" max="1" width="9.54296875" style="93" customWidth="1"/>
    <col min="2" max="2" width="53.54296875" style="93" customWidth="1"/>
    <col min="3" max="3" width="12.26953125" style="93" customWidth="1"/>
    <col min="4" max="4" width="8.453125" style="93" customWidth="1"/>
    <col min="5" max="5" width="5.26953125" style="93" customWidth="1"/>
    <col min="6" max="6" width="12.54296875" style="93" customWidth="1"/>
    <col min="7" max="7" width="12.7265625" style="93" customWidth="1"/>
    <col min="8" max="8" width="14" style="93" customWidth="1"/>
    <col min="9" max="9" width="8.54296875" style="92" customWidth="1"/>
    <col min="10" max="10" width="8.81640625" style="93"/>
    <col min="11" max="11" width="9.7265625" style="93" customWidth="1"/>
    <col min="12" max="13" width="12.453125" style="93" bestFit="1" customWidth="1"/>
    <col min="14" max="14" width="12.453125" style="93" customWidth="1"/>
    <col min="15" max="15" width="15.26953125" style="93" customWidth="1"/>
    <col min="16" max="16" width="9.453125" style="93" bestFit="1" customWidth="1"/>
    <col min="17" max="251" width="8.81640625" style="93"/>
    <col min="252" max="252" width="10.54296875" style="93" customWidth="1"/>
    <col min="253" max="253" width="48" style="93" customWidth="1"/>
    <col min="254" max="254" width="16.7265625" style="93" customWidth="1"/>
    <col min="255" max="255" width="6.54296875" style="93" customWidth="1"/>
    <col min="256" max="256" width="7.453125" style="93" customWidth="1"/>
    <col min="257" max="257" width="13.453125" style="93" customWidth="1"/>
    <col min="258" max="258" width="14.7265625" style="93" customWidth="1"/>
    <col min="259" max="259" width="18.453125" style="93" customWidth="1"/>
    <col min="260" max="260" width="12.7265625" style="93" customWidth="1"/>
    <col min="261" max="261" width="6.54296875" style="93" customWidth="1"/>
    <col min="262" max="262" width="4" style="93" bestFit="1" customWidth="1"/>
    <col min="263" max="263" width="11.453125" style="93" bestFit="1" customWidth="1"/>
    <col min="264" max="507" width="8.81640625" style="93"/>
    <col min="508" max="508" width="10.54296875" style="93" customWidth="1"/>
    <col min="509" max="509" width="48" style="93" customWidth="1"/>
    <col min="510" max="510" width="16.7265625" style="93" customWidth="1"/>
    <col min="511" max="511" width="6.54296875" style="93" customWidth="1"/>
    <col min="512" max="512" width="7.453125" style="93" customWidth="1"/>
    <col min="513" max="513" width="13.453125" style="93" customWidth="1"/>
    <col min="514" max="514" width="14.7265625" style="93" customWidth="1"/>
    <col min="515" max="515" width="18.453125" style="93" customWidth="1"/>
    <col min="516" max="516" width="12.7265625" style="93" customWidth="1"/>
    <col min="517" max="517" width="6.54296875" style="93" customWidth="1"/>
    <col min="518" max="518" width="4" style="93" bestFit="1" customWidth="1"/>
    <col min="519" max="519" width="11.453125" style="93" bestFit="1" customWidth="1"/>
    <col min="520" max="763" width="8.81640625" style="93"/>
    <col min="764" max="764" width="10.54296875" style="93" customWidth="1"/>
    <col min="765" max="765" width="48" style="93" customWidth="1"/>
    <col min="766" max="766" width="16.7265625" style="93" customWidth="1"/>
    <col min="767" max="767" width="6.54296875" style="93" customWidth="1"/>
    <col min="768" max="768" width="7.453125" style="93" customWidth="1"/>
    <col min="769" max="769" width="13.453125" style="93" customWidth="1"/>
    <col min="770" max="770" width="14.7265625" style="93" customWidth="1"/>
    <col min="771" max="771" width="18.453125" style="93" customWidth="1"/>
    <col min="772" max="772" width="12.7265625" style="93" customWidth="1"/>
    <col min="773" max="773" width="6.54296875" style="93" customWidth="1"/>
    <col min="774" max="774" width="4" style="93" bestFit="1" customWidth="1"/>
    <col min="775" max="775" width="11.453125" style="93" bestFit="1" customWidth="1"/>
    <col min="776" max="1019" width="8.81640625" style="93"/>
    <col min="1020" max="1020" width="10.54296875" style="93" customWidth="1"/>
    <col min="1021" max="1021" width="48" style="93" customWidth="1"/>
    <col min="1022" max="1022" width="16.7265625" style="93" customWidth="1"/>
    <col min="1023" max="1023" width="6.54296875" style="93" customWidth="1"/>
    <col min="1024" max="1024" width="7.453125" style="93" customWidth="1"/>
    <col min="1025" max="1025" width="13.453125" style="93" customWidth="1"/>
    <col min="1026" max="1026" width="14.7265625" style="93" customWidth="1"/>
    <col min="1027" max="1027" width="18.453125" style="93" customWidth="1"/>
    <col min="1028" max="1028" width="12.7265625" style="93" customWidth="1"/>
    <col min="1029" max="1029" width="6.54296875" style="93" customWidth="1"/>
    <col min="1030" max="1030" width="4" style="93" bestFit="1" customWidth="1"/>
    <col min="1031" max="1031" width="11.453125" style="93" bestFit="1" customWidth="1"/>
    <col min="1032" max="1275" width="8.81640625" style="93"/>
    <col min="1276" max="1276" width="10.54296875" style="93" customWidth="1"/>
    <col min="1277" max="1277" width="48" style="93" customWidth="1"/>
    <col min="1278" max="1278" width="16.7265625" style="93" customWidth="1"/>
    <col min="1279" max="1279" width="6.54296875" style="93" customWidth="1"/>
    <col min="1280" max="1280" width="7.453125" style="93" customWidth="1"/>
    <col min="1281" max="1281" width="13.453125" style="93" customWidth="1"/>
    <col min="1282" max="1282" width="14.7265625" style="93" customWidth="1"/>
    <col min="1283" max="1283" width="18.453125" style="93" customWidth="1"/>
    <col min="1284" max="1284" width="12.7265625" style="93" customWidth="1"/>
    <col min="1285" max="1285" width="6.54296875" style="93" customWidth="1"/>
    <col min="1286" max="1286" width="4" style="93" bestFit="1" customWidth="1"/>
    <col min="1287" max="1287" width="11.453125" style="93" bestFit="1" customWidth="1"/>
    <col min="1288" max="1531" width="8.81640625" style="93"/>
    <col min="1532" max="1532" width="10.54296875" style="93" customWidth="1"/>
    <col min="1533" max="1533" width="48" style="93" customWidth="1"/>
    <col min="1534" max="1534" width="16.7265625" style="93" customWidth="1"/>
    <col min="1535" max="1535" width="6.54296875" style="93" customWidth="1"/>
    <col min="1536" max="1536" width="7.453125" style="93" customWidth="1"/>
    <col min="1537" max="1537" width="13.453125" style="93" customWidth="1"/>
    <col min="1538" max="1538" width="14.7265625" style="93" customWidth="1"/>
    <col min="1539" max="1539" width="18.453125" style="93" customWidth="1"/>
    <col min="1540" max="1540" width="12.7265625" style="93" customWidth="1"/>
    <col min="1541" max="1541" width="6.54296875" style="93" customWidth="1"/>
    <col min="1542" max="1542" width="4" style="93" bestFit="1" customWidth="1"/>
    <col min="1543" max="1543" width="11.453125" style="93" bestFit="1" customWidth="1"/>
    <col min="1544" max="1787" width="8.81640625" style="93"/>
    <col min="1788" max="1788" width="10.54296875" style="93" customWidth="1"/>
    <col min="1789" max="1789" width="48" style="93" customWidth="1"/>
    <col min="1790" max="1790" width="16.7265625" style="93" customWidth="1"/>
    <col min="1791" max="1791" width="6.54296875" style="93" customWidth="1"/>
    <col min="1792" max="1792" width="7.453125" style="93" customWidth="1"/>
    <col min="1793" max="1793" width="13.453125" style="93" customWidth="1"/>
    <col min="1794" max="1794" width="14.7265625" style="93" customWidth="1"/>
    <col min="1795" max="1795" width="18.453125" style="93" customWidth="1"/>
    <col min="1796" max="1796" width="12.7265625" style="93" customWidth="1"/>
    <col min="1797" max="1797" width="6.54296875" style="93" customWidth="1"/>
    <col min="1798" max="1798" width="4" style="93" bestFit="1" customWidth="1"/>
    <col min="1799" max="1799" width="11.453125" style="93" bestFit="1" customWidth="1"/>
    <col min="1800" max="2043" width="8.81640625" style="93"/>
    <col min="2044" max="2044" width="10.54296875" style="93" customWidth="1"/>
    <col min="2045" max="2045" width="48" style="93" customWidth="1"/>
    <col min="2046" max="2046" width="16.7265625" style="93" customWidth="1"/>
    <col min="2047" max="2047" width="6.54296875" style="93" customWidth="1"/>
    <col min="2048" max="2048" width="7.453125" style="93" customWidth="1"/>
    <col min="2049" max="2049" width="13.453125" style="93" customWidth="1"/>
    <col min="2050" max="2050" width="14.7265625" style="93" customWidth="1"/>
    <col min="2051" max="2051" width="18.453125" style="93" customWidth="1"/>
    <col min="2052" max="2052" width="12.7265625" style="93" customWidth="1"/>
    <col min="2053" max="2053" width="6.54296875" style="93" customWidth="1"/>
    <col min="2054" max="2054" width="4" style="93" bestFit="1" customWidth="1"/>
    <col min="2055" max="2055" width="11.453125" style="93" bestFit="1" customWidth="1"/>
    <col min="2056" max="2299" width="8.81640625" style="93"/>
    <col min="2300" max="2300" width="10.54296875" style="93" customWidth="1"/>
    <col min="2301" max="2301" width="48" style="93" customWidth="1"/>
    <col min="2302" max="2302" width="16.7265625" style="93" customWidth="1"/>
    <col min="2303" max="2303" width="6.54296875" style="93" customWidth="1"/>
    <col min="2304" max="2304" width="7.453125" style="93" customWidth="1"/>
    <col min="2305" max="2305" width="13.453125" style="93" customWidth="1"/>
    <col min="2306" max="2306" width="14.7265625" style="93" customWidth="1"/>
    <col min="2307" max="2307" width="18.453125" style="93" customWidth="1"/>
    <col min="2308" max="2308" width="12.7265625" style="93" customWidth="1"/>
    <col min="2309" max="2309" width="6.54296875" style="93" customWidth="1"/>
    <col min="2310" max="2310" width="4" style="93" bestFit="1" customWidth="1"/>
    <col min="2311" max="2311" width="11.453125" style="93" bestFit="1" customWidth="1"/>
    <col min="2312" max="2555" width="8.81640625" style="93"/>
    <col min="2556" max="2556" width="10.54296875" style="93" customWidth="1"/>
    <col min="2557" max="2557" width="48" style="93" customWidth="1"/>
    <col min="2558" max="2558" width="16.7265625" style="93" customWidth="1"/>
    <col min="2559" max="2559" width="6.54296875" style="93" customWidth="1"/>
    <col min="2560" max="2560" width="7.453125" style="93" customWidth="1"/>
    <col min="2561" max="2561" width="13.453125" style="93" customWidth="1"/>
    <col min="2562" max="2562" width="14.7265625" style="93" customWidth="1"/>
    <col min="2563" max="2563" width="18.453125" style="93" customWidth="1"/>
    <col min="2564" max="2564" width="12.7265625" style="93" customWidth="1"/>
    <col min="2565" max="2565" width="6.54296875" style="93" customWidth="1"/>
    <col min="2566" max="2566" width="4" style="93" bestFit="1" customWidth="1"/>
    <col min="2567" max="2567" width="11.453125" style="93" bestFit="1" customWidth="1"/>
    <col min="2568" max="2811" width="8.81640625" style="93"/>
    <col min="2812" max="2812" width="10.54296875" style="93" customWidth="1"/>
    <col min="2813" max="2813" width="48" style="93" customWidth="1"/>
    <col min="2814" max="2814" width="16.7265625" style="93" customWidth="1"/>
    <col min="2815" max="2815" width="6.54296875" style="93" customWidth="1"/>
    <col min="2816" max="2816" width="7.453125" style="93" customWidth="1"/>
    <col min="2817" max="2817" width="13.453125" style="93" customWidth="1"/>
    <col min="2818" max="2818" width="14.7265625" style="93" customWidth="1"/>
    <col min="2819" max="2819" width="18.453125" style="93" customWidth="1"/>
    <col min="2820" max="2820" width="12.7265625" style="93" customWidth="1"/>
    <col min="2821" max="2821" width="6.54296875" style="93" customWidth="1"/>
    <col min="2822" max="2822" width="4" style="93" bestFit="1" customWidth="1"/>
    <col min="2823" max="2823" width="11.453125" style="93" bestFit="1" customWidth="1"/>
    <col min="2824" max="3067" width="8.81640625" style="93"/>
    <col min="3068" max="3068" width="10.54296875" style="93" customWidth="1"/>
    <col min="3069" max="3069" width="48" style="93" customWidth="1"/>
    <col min="3070" max="3070" width="16.7265625" style="93" customWidth="1"/>
    <col min="3071" max="3071" width="6.54296875" style="93" customWidth="1"/>
    <col min="3072" max="3072" width="7.453125" style="93" customWidth="1"/>
    <col min="3073" max="3073" width="13.453125" style="93" customWidth="1"/>
    <col min="3074" max="3074" width="14.7265625" style="93" customWidth="1"/>
    <col min="3075" max="3075" width="18.453125" style="93" customWidth="1"/>
    <col min="3076" max="3076" width="12.7265625" style="93" customWidth="1"/>
    <col min="3077" max="3077" width="6.54296875" style="93" customWidth="1"/>
    <col min="3078" max="3078" width="4" style="93" bestFit="1" customWidth="1"/>
    <col min="3079" max="3079" width="11.453125" style="93" bestFit="1" customWidth="1"/>
    <col min="3080" max="3323" width="8.81640625" style="93"/>
    <col min="3324" max="3324" width="10.54296875" style="93" customWidth="1"/>
    <col min="3325" max="3325" width="48" style="93" customWidth="1"/>
    <col min="3326" max="3326" width="16.7265625" style="93" customWidth="1"/>
    <col min="3327" max="3327" width="6.54296875" style="93" customWidth="1"/>
    <col min="3328" max="3328" width="7.453125" style="93" customWidth="1"/>
    <col min="3329" max="3329" width="13.453125" style="93" customWidth="1"/>
    <col min="3330" max="3330" width="14.7265625" style="93" customWidth="1"/>
    <col min="3331" max="3331" width="18.453125" style="93" customWidth="1"/>
    <col min="3332" max="3332" width="12.7265625" style="93" customWidth="1"/>
    <col min="3333" max="3333" width="6.54296875" style="93" customWidth="1"/>
    <col min="3334" max="3334" width="4" style="93" bestFit="1" customWidth="1"/>
    <col min="3335" max="3335" width="11.453125" style="93" bestFit="1" customWidth="1"/>
    <col min="3336" max="3579" width="8.81640625" style="93"/>
    <col min="3580" max="3580" width="10.54296875" style="93" customWidth="1"/>
    <col min="3581" max="3581" width="48" style="93" customWidth="1"/>
    <col min="3582" max="3582" width="16.7265625" style="93" customWidth="1"/>
    <col min="3583" max="3583" width="6.54296875" style="93" customWidth="1"/>
    <col min="3584" max="3584" width="7.453125" style="93" customWidth="1"/>
    <col min="3585" max="3585" width="13.453125" style="93" customWidth="1"/>
    <col min="3586" max="3586" width="14.7265625" style="93" customWidth="1"/>
    <col min="3587" max="3587" width="18.453125" style="93" customWidth="1"/>
    <col min="3588" max="3588" width="12.7265625" style="93" customWidth="1"/>
    <col min="3589" max="3589" width="6.54296875" style="93" customWidth="1"/>
    <col min="3590" max="3590" width="4" style="93" bestFit="1" customWidth="1"/>
    <col min="3591" max="3591" width="11.453125" style="93" bestFit="1" customWidth="1"/>
    <col min="3592" max="3835" width="8.81640625" style="93"/>
    <col min="3836" max="3836" width="10.54296875" style="93" customWidth="1"/>
    <col min="3837" max="3837" width="48" style="93" customWidth="1"/>
    <col min="3838" max="3838" width="16.7265625" style="93" customWidth="1"/>
    <col min="3839" max="3839" width="6.54296875" style="93" customWidth="1"/>
    <col min="3840" max="3840" width="7.453125" style="93" customWidth="1"/>
    <col min="3841" max="3841" width="13.453125" style="93" customWidth="1"/>
    <col min="3842" max="3842" width="14.7265625" style="93" customWidth="1"/>
    <col min="3843" max="3843" width="18.453125" style="93" customWidth="1"/>
    <col min="3844" max="3844" width="12.7265625" style="93" customWidth="1"/>
    <col min="3845" max="3845" width="6.54296875" style="93" customWidth="1"/>
    <col min="3846" max="3846" width="4" style="93" bestFit="1" customWidth="1"/>
    <col min="3847" max="3847" width="11.453125" style="93" bestFit="1" customWidth="1"/>
    <col min="3848" max="4091" width="8.81640625" style="93"/>
    <col min="4092" max="4092" width="10.54296875" style="93" customWidth="1"/>
    <col min="4093" max="4093" width="48" style="93" customWidth="1"/>
    <col min="4094" max="4094" width="16.7265625" style="93" customWidth="1"/>
    <col min="4095" max="4095" width="6.54296875" style="93" customWidth="1"/>
    <col min="4096" max="4096" width="7.453125" style="93" customWidth="1"/>
    <col min="4097" max="4097" width="13.453125" style="93" customWidth="1"/>
    <col min="4098" max="4098" width="14.7265625" style="93" customWidth="1"/>
    <col min="4099" max="4099" width="18.453125" style="93" customWidth="1"/>
    <col min="4100" max="4100" width="12.7265625" style="93" customWidth="1"/>
    <col min="4101" max="4101" width="6.54296875" style="93" customWidth="1"/>
    <col min="4102" max="4102" width="4" style="93" bestFit="1" customWidth="1"/>
    <col min="4103" max="4103" width="11.453125" style="93" bestFit="1" customWidth="1"/>
    <col min="4104" max="4347" width="8.81640625" style="93"/>
    <col min="4348" max="4348" width="10.54296875" style="93" customWidth="1"/>
    <col min="4349" max="4349" width="48" style="93" customWidth="1"/>
    <col min="4350" max="4350" width="16.7265625" style="93" customWidth="1"/>
    <col min="4351" max="4351" width="6.54296875" style="93" customWidth="1"/>
    <col min="4352" max="4352" width="7.453125" style="93" customWidth="1"/>
    <col min="4353" max="4353" width="13.453125" style="93" customWidth="1"/>
    <col min="4354" max="4354" width="14.7265625" style="93" customWidth="1"/>
    <col min="4355" max="4355" width="18.453125" style="93" customWidth="1"/>
    <col min="4356" max="4356" width="12.7265625" style="93" customWidth="1"/>
    <col min="4357" max="4357" width="6.54296875" style="93" customWidth="1"/>
    <col min="4358" max="4358" width="4" style="93" bestFit="1" customWidth="1"/>
    <col min="4359" max="4359" width="11.453125" style="93" bestFit="1" customWidth="1"/>
    <col min="4360" max="4603" width="8.81640625" style="93"/>
    <col min="4604" max="4604" width="10.54296875" style="93" customWidth="1"/>
    <col min="4605" max="4605" width="48" style="93" customWidth="1"/>
    <col min="4606" max="4606" width="16.7265625" style="93" customWidth="1"/>
    <col min="4607" max="4607" width="6.54296875" style="93" customWidth="1"/>
    <col min="4608" max="4608" width="7.453125" style="93" customWidth="1"/>
    <col min="4609" max="4609" width="13.453125" style="93" customWidth="1"/>
    <col min="4610" max="4610" width="14.7265625" style="93" customWidth="1"/>
    <col min="4611" max="4611" width="18.453125" style="93" customWidth="1"/>
    <col min="4612" max="4612" width="12.7265625" style="93" customWidth="1"/>
    <col min="4613" max="4613" width="6.54296875" style="93" customWidth="1"/>
    <col min="4614" max="4614" width="4" style="93" bestFit="1" customWidth="1"/>
    <col min="4615" max="4615" width="11.453125" style="93" bestFit="1" customWidth="1"/>
    <col min="4616" max="4859" width="8.81640625" style="93"/>
    <col min="4860" max="4860" width="10.54296875" style="93" customWidth="1"/>
    <col min="4861" max="4861" width="48" style="93" customWidth="1"/>
    <col min="4862" max="4862" width="16.7265625" style="93" customWidth="1"/>
    <col min="4863" max="4863" width="6.54296875" style="93" customWidth="1"/>
    <col min="4864" max="4864" width="7.453125" style="93" customWidth="1"/>
    <col min="4865" max="4865" width="13.453125" style="93" customWidth="1"/>
    <col min="4866" max="4866" width="14.7265625" style="93" customWidth="1"/>
    <col min="4867" max="4867" width="18.453125" style="93" customWidth="1"/>
    <col min="4868" max="4868" width="12.7265625" style="93" customWidth="1"/>
    <col min="4869" max="4869" width="6.54296875" style="93" customWidth="1"/>
    <col min="4870" max="4870" width="4" style="93" bestFit="1" customWidth="1"/>
    <col min="4871" max="4871" width="11.453125" style="93" bestFit="1" customWidth="1"/>
    <col min="4872" max="5115" width="8.81640625" style="93"/>
    <col min="5116" max="5116" width="10.54296875" style="93" customWidth="1"/>
    <col min="5117" max="5117" width="48" style="93" customWidth="1"/>
    <col min="5118" max="5118" width="16.7265625" style="93" customWidth="1"/>
    <col min="5119" max="5119" width="6.54296875" style="93" customWidth="1"/>
    <col min="5120" max="5120" width="7.453125" style="93" customWidth="1"/>
    <col min="5121" max="5121" width="13.453125" style="93" customWidth="1"/>
    <col min="5122" max="5122" width="14.7265625" style="93" customWidth="1"/>
    <col min="5123" max="5123" width="18.453125" style="93" customWidth="1"/>
    <col min="5124" max="5124" width="12.7265625" style="93" customWidth="1"/>
    <col min="5125" max="5125" width="6.54296875" style="93" customWidth="1"/>
    <col min="5126" max="5126" width="4" style="93" bestFit="1" customWidth="1"/>
    <col min="5127" max="5127" width="11.453125" style="93" bestFit="1" customWidth="1"/>
    <col min="5128" max="5371" width="8.81640625" style="93"/>
    <col min="5372" max="5372" width="10.54296875" style="93" customWidth="1"/>
    <col min="5373" max="5373" width="48" style="93" customWidth="1"/>
    <col min="5374" max="5374" width="16.7265625" style="93" customWidth="1"/>
    <col min="5375" max="5375" width="6.54296875" style="93" customWidth="1"/>
    <col min="5376" max="5376" width="7.453125" style="93" customWidth="1"/>
    <col min="5377" max="5377" width="13.453125" style="93" customWidth="1"/>
    <col min="5378" max="5378" width="14.7265625" style="93" customWidth="1"/>
    <col min="5379" max="5379" width="18.453125" style="93" customWidth="1"/>
    <col min="5380" max="5380" width="12.7265625" style="93" customWidth="1"/>
    <col min="5381" max="5381" width="6.54296875" style="93" customWidth="1"/>
    <col min="5382" max="5382" width="4" style="93" bestFit="1" customWidth="1"/>
    <col min="5383" max="5383" width="11.453125" style="93" bestFit="1" customWidth="1"/>
    <col min="5384" max="5627" width="8.81640625" style="93"/>
    <col min="5628" max="5628" width="10.54296875" style="93" customWidth="1"/>
    <col min="5629" max="5629" width="48" style="93" customWidth="1"/>
    <col min="5630" max="5630" width="16.7265625" style="93" customWidth="1"/>
    <col min="5631" max="5631" width="6.54296875" style="93" customWidth="1"/>
    <col min="5632" max="5632" width="7.453125" style="93" customWidth="1"/>
    <col min="5633" max="5633" width="13.453125" style="93" customWidth="1"/>
    <col min="5634" max="5634" width="14.7265625" style="93" customWidth="1"/>
    <col min="5635" max="5635" width="18.453125" style="93" customWidth="1"/>
    <col min="5636" max="5636" width="12.7265625" style="93" customWidth="1"/>
    <col min="5637" max="5637" width="6.54296875" style="93" customWidth="1"/>
    <col min="5638" max="5638" width="4" style="93" bestFit="1" customWidth="1"/>
    <col min="5639" max="5639" width="11.453125" style="93" bestFit="1" customWidth="1"/>
    <col min="5640" max="5883" width="8.81640625" style="93"/>
    <col min="5884" max="5884" width="10.54296875" style="93" customWidth="1"/>
    <col min="5885" max="5885" width="48" style="93" customWidth="1"/>
    <col min="5886" max="5886" width="16.7265625" style="93" customWidth="1"/>
    <col min="5887" max="5887" width="6.54296875" style="93" customWidth="1"/>
    <col min="5888" max="5888" width="7.453125" style="93" customWidth="1"/>
    <col min="5889" max="5889" width="13.453125" style="93" customWidth="1"/>
    <col min="5890" max="5890" width="14.7265625" style="93" customWidth="1"/>
    <col min="5891" max="5891" width="18.453125" style="93" customWidth="1"/>
    <col min="5892" max="5892" width="12.7265625" style="93" customWidth="1"/>
    <col min="5893" max="5893" width="6.54296875" style="93" customWidth="1"/>
    <col min="5894" max="5894" width="4" style="93" bestFit="1" customWidth="1"/>
    <col min="5895" max="5895" width="11.453125" style="93" bestFit="1" customWidth="1"/>
    <col min="5896" max="6139" width="8.81640625" style="93"/>
    <col min="6140" max="6140" width="10.54296875" style="93" customWidth="1"/>
    <col min="6141" max="6141" width="48" style="93" customWidth="1"/>
    <col min="6142" max="6142" width="16.7265625" style="93" customWidth="1"/>
    <col min="6143" max="6143" width="6.54296875" style="93" customWidth="1"/>
    <col min="6144" max="6144" width="7.453125" style="93" customWidth="1"/>
    <col min="6145" max="6145" width="13.453125" style="93" customWidth="1"/>
    <col min="6146" max="6146" width="14.7265625" style="93" customWidth="1"/>
    <col min="6147" max="6147" width="18.453125" style="93" customWidth="1"/>
    <col min="6148" max="6148" width="12.7265625" style="93" customWidth="1"/>
    <col min="6149" max="6149" width="6.54296875" style="93" customWidth="1"/>
    <col min="6150" max="6150" width="4" style="93" bestFit="1" customWidth="1"/>
    <col min="6151" max="6151" width="11.453125" style="93" bestFit="1" customWidth="1"/>
    <col min="6152" max="6395" width="8.81640625" style="93"/>
    <col min="6396" max="6396" width="10.54296875" style="93" customWidth="1"/>
    <col min="6397" max="6397" width="48" style="93" customWidth="1"/>
    <col min="6398" max="6398" width="16.7265625" style="93" customWidth="1"/>
    <col min="6399" max="6399" width="6.54296875" style="93" customWidth="1"/>
    <col min="6400" max="6400" width="7.453125" style="93" customWidth="1"/>
    <col min="6401" max="6401" width="13.453125" style="93" customWidth="1"/>
    <col min="6402" max="6402" width="14.7265625" style="93" customWidth="1"/>
    <col min="6403" max="6403" width="18.453125" style="93" customWidth="1"/>
    <col min="6404" max="6404" width="12.7265625" style="93" customWidth="1"/>
    <col min="6405" max="6405" width="6.54296875" style="93" customWidth="1"/>
    <col min="6406" max="6406" width="4" style="93" bestFit="1" customWidth="1"/>
    <col min="6407" max="6407" width="11.453125" style="93" bestFit="1" customWidth="1"/>
    <col min="6408" max="6651" width="8.81640625" style="93"/>
    <col min="6652" max="6652" width="10.54296875" style="93" customWidth="1"/>
    <col min="6653" max="6653" width="48" style="93" customWidth="1"/>
    <col min="6654" max="6654" width="16.7265625" style="93" customWidth="1"/>
    <col min="6655" max="6655" width="6.54296875" style="93" customWidth="1"/>
    <col min="6656" max="6656" width="7.453125" style="93" customWidth="1"/>
    <col min="6657" max="6657" width="13.453125" style="93" customWidth="1"/>
    <col min="6658" max="6658" width="14.7265625" style="93" customWidth="1"/>
    <col min="6659" max="6659" width="18.453125" style="93" customWidth="1"/>
    <col min="6660" max="6660" width="12.7265625" style="93" customWidth="1"/>
    <col min="6661" max="6661" width="6.54296875" style="93" customWidth="1"/>
    <col min="6662" max="6662" width="4" style="93" bestFit="1" customWidth="1"/>
    <col min="6663" max="6663" width="11.453125" style="93" bestFit="1" customWidth="1"/>
    <col min="6664" max="6907" width="8.81640625" style="93"/>
    <col min="6908" max="6908" width="10.54296875" style="93" customWidth="1"/>
    <col min="6909" max="6909" width="48" style="93" customWidth="1"/>
    <col min="6910" max="6910" width="16.7265625" style="93" customWidth="1"/>
    <col min="6911" max="6911" width="6.54296875" style="93" customWidth="1"/>
    <col min="6912" max="6912" width="7.453125" style="93" customWidth="1"/>
    <col min="6913" max="6913" width="13.453125" style="93" customWidth="1"/>
    <col min="6914" max="6914" width="14.7265625" style="93" customWidth="1"/>
    <col min="6915" max="6915" width="18.453125" style="93" customWidth="1"/>
    <col min="6916" max="6916" width="12.7265625" style="93" customWidth="1"/>
    <col min="6917" max="6917" width="6.54296875" style="93" customWidth="1"/>
    <col min="6918" max="6918" width="4" style="93" bestFit="1" customWidth="1"/>
    <col min="6919" max="6919" width="11.453125" style="93" bestFit="1" customWidth="1"/>
    <col min="6920" max="7163" width="8.81640625" style="93"/>
    <col min="7164" max="7164" width="10.54296875" style="93" customWidth="1"/>
    <col min="7165" max="7165" width="48" style="93" customWidth="1"/>
    <col min="7166" max="7166" width="16.7265625" style="93" customWidth="1"/>
    <col min="7167" max="7167" width="6.54296875" style="93" customWidth="1"/>
    <col min="7168" max="7168" width="7.453125" style="93" customWidth="1"/>
    <col min="7169" max="7169" width="13.453125" style="93" customWidth="1"/>
    <col min="7170" max="7170" width="14.7265625" style="93" customWidth="1"/>
    <col min="7171" max="7171" width="18.453125" style="93" customWidth="1"/>
    <col min="7172" max="7172" width="12.7265625" style="93" customWidth="1"/>
    <col min="7173" max="7173" width="6.54296875" style="93" customWidth="1"/>
    <col min="7174" max="7174" width="4" style="93" bestFit="1" customWidth="1"/>
    <col min="7175" max="7175" width="11.453125" style="93" bestFit="1" customWidth="1"/>
    <col min="7176" max="7419" width="8.81640625" style="93"/>
    <col min="7420" max="7420" width="10.54296875" style="93" customWidth="1"/>
    <col min="7421" max="7421" width="48" style="93" customWidth="1"/>
    <col min="7422" max="7422" width="16.7265625" style="93" customWidth="1"/>
    <col min="7423" max="7423" width="6.54296875" style="93" customWidth="1"/>
    <col min="7424" max="7424" width="7.453125" style="93" customWidth="1"/>
    <col min="7425" max="7425" width="13.453125" style="93" customWidth="1"/>
    <col min="7426" max="7426" width="14.7265625" style="93" customWidth="1"/>
    <col min="7427" max="7427" width="18.453125" style="93" customWidth="1"/>
    <col min="7428" max="7428" width="12.7265625" style="93" customWidth="1"/>
    <col min="7429" max="7429" width="6.54296875" style="93" customWidth="1"/>
    <col min="7430" max="7430" width="4" style="93" bestFit="1" customWidth="1"/>
    <col min="7431" max="7431" width="11.453125" style="93" bestFit="1" customWidth="1"/>
    <col min="7432" max="7675" width="8.81640625" style="93"/>
    <col min="7676" max="7676" width="10.54296875" style="93" customWidth="1"/>
    <col min="7677" max="7677" width="48" style="93" customWidth="1"/>
    <col min="7678" max="7678" width="16.7265625" style="93" customWidth="1"/>
    <col min="7679" max="7679" width="6.54296875" style="93" customWidth="1"/>
    <col min="7680" max="7680" width="7.453125" style="93" customWidth="1"/>
    <col min="7681" max="7681" width="13.453125" style="93" customWidth="1"/>
    <col min="7682" max="7682" width="14.7265625" style="93" customWidth="1"/>
    <col min="7683" max="7683" width="18.453125" style="93" customWidth="1"/>
    <col min="7684" max="7684" width="12.7265625" style="93" customWidth="1"/>
    <col min="7685" max="7685" width="6.54296875" style="93" customWidth="1"/>
    <col min="7686" max="7686" width="4" style="93" bestFit="1" customWidth="1"/>
    <col min="7687" max="7687" width="11.453125" style="93" bestFit="1" customWidth="1"/>
    <col min="7688" max="7931" width="8.81640625" style="93"/>
    <col min="7932" max="7932" width="10.54296875" style="93" customWidth="1"/>
    <col min="7933" max="7933" width="48" style="93" customWidth="1"/>
    <col min="7934" max="7934" width="16.7265625" style="93" customWidth="1"/>
    <col min="7935" max="7935" width="6.54296875" style="93" customWidth="1"/>
    <col min="7936" max="7936" width="7.453125" style="93" customWidth="1"/>
    <col min="7937" max="7937" width="13.453125" style="93" customWidth="1"/>
    <col min="7938" max="7938" width="14.7265625" style="93" customWidth="1"/>
    <col min="7939" max="7939" width="18.453125" style="93" customWidth="1"/>
    <col min="7940" max="7940" width="12.7265625" style="93" customWidth="1"/>
    <col min="7941" max="7941" width="6.54296875" style="93" customWidth="1"/>
    <col min="7942" max="7942" width="4" style="93" bestFit="1" customWidth="1"/>
    <col min="7943" max="7943" width="11.453125" style="93" bestFit="1" customWidth="1"/>
    <col min="7944" max="8187" width="8.81640625" style="93"/>
    <col min="8188" max="8188" width="10.54296875" style="93" customWidth="1"/>
    <col min="8189" max="8189" width="48" style="93" customWidth="1"/>
    <col min="8190" max="8190" width="16.7265625" style="93" customWidth="1"/>
    <col min="8191" max="8191" width="6.54296875" style="93" customWidth="1"/>
    <col min="8192" max="8192" width="7.453125" style="93" customWidth="1"/>
    <col min="8193" max="8193" width="13.453125" style="93" customWidth="1"/>
    <col min="8194" max="8194" width="14.7265625" style="93" customWidth="1"/>
    <col min="8195" max="8195" width="18.453125" style="93" customWidth="1"/>
    <col min="8196" max="8196" width="12.7265625" style="93" customWidth="1"/>
    <col min="8197" max="8197" width="6.54296875" style="93" customWidth="1"/>
    <col min="8198" max="8198" width="4" style="93" bestFit="1" customWidth="1"/>
    <col min="8199" max="8199" width="11.453125" style="93" bestFit="1" customWidth="1"/>
    <col min="8200" max="8443" width="8.81640625" style="93"/>
    <col min="8444" max="8444" width="10.54296875" style="93" customWidth="1"/>
    <col min="8445" max="8445" width="48" style="93" customWidth="1"/>
    <col min="8446" max="8446" width="16.7265625" style="93" customWidth="1"/>
    <col min="8447" max="8447" width="6.54296875" style="93" customWidth="1"/>
    <col min="8448" max="8448" width="7.453125" style="93" customWidth="1"/>
    <col min="8449" max="8449" width="13.453125" style="93" customWidth="1"/>
    <col min="8450" max="8450" width="14.7265625" style="93" customWidth="1"/>
    <col min="8451" max="8451" width="18.453125" style="93" customWidth="1"/>
    <col min="8452" max="8452" width="12.7265625" style="93" customWidth="1"/>
    <col min="8453" max="8453" width="6.54296875" style="93" customWidth="1"/>
    <col min="8454" max="8454" width="4" style="93" bestFit="1" customWidth="1"/>
    <col min="8455" max="8455" width="11.453125" style="93" bestFit="1" customWidth="1"/>
    <col min="8456" max="8699" width="8.81640625" style="93"/>
    <col min="8700" max="8700" width="10.54296875" style="93" customWidth="1"/>
    <col min="8701" max="8701" width="48" style="93" customWidth="1"/>
    <col min="8702" max="8702" width="16.7265625" style="93" customWidth="1"/>
    <col min="8703" max="8703" width="6.54296875" style="93" customWidth="1"/>
    <col min="8704" max="8704" width="7.453125" style="93" customWidth="1"/>
    <col min="8705" max="8705" width="13.453125" style="93" customWidth="1"/>
    <col min="8706" max="8706" width="14.7265625" style="93" customWidth="1"/>
    <col min="8707" max="8707" width="18.453125" style="93" customWidth="1"/>
    <col min="8708" max="8708" width="12.7265625" style="93" customWidth="1"/>
    <col min="8709" max="8709" width="6.54296875" style="93" customWidth="1"/>
    <col min="8710" max="8710" width="4" style="93" bestFit="1" customWidth="1"/>
    <col min="8711" max="8711" width="11.453125" style="93" bestFit="1" customWidth="1"/>
    <col min="8712" max="8955" width="8.81640625" style="93"/>
    <col min="8956" max="8956" width="10.54296875" style="93" customWidth="1"/>
    <col min="8957" max="8957" width="48" style="93" customWidth="1"/>
    <col min="8958" max="8958" width="16.7265625" style="93" customWidth="1"/>
    <col min="8959" max="8959" width="6.54296875" style="93" customWidth="1"/>
    <col min="8960" max="8960" width="7.453125" style="93" customWidth="1"/>
    <col min="8961" max="8961" width="13.453125" style="93" customWidth="1"/>
    <col min="8962" max="8962" width="14.7265625" style="93" customWidth="1"/>
    <col min="8963" max="8963" width="18.453125" style="93" customWidth="1"/>
    <col min="8964" max="8964" width="12.7265625" style="93" customWidth="1"/>
    <col min="8965" max="8965" width="6.54296875" style="93" customWidth="1"/>
    <col min="8966" max="8966" width="4" style="93" bestFit="1" customWidth="1"/>
    <col min="8967" max="8967" width="11.453125" style="93" bestFit="1" customWidth="1"/>
    <col min="8968" max="9211" width="8.81640625" style="93"/>
    <col min="9212" max="9212" width="10.54296875" style="93" customWidth="1"/>
    <col min="9213" max="9213" width="48" style="93" customWidth="1"/>
    <col min="9214" max="9214" width="16.7265625" style="93" customWidth="1"/>
    <col min="9215" max="9215" width="6.54296875" style="93" customWidth="1"/>
    <col min="9216" max="9216" width="7.453125" style="93" customWidth="1"/>
    <col min="9217" max="9217" width="13.453125" style="93" customWidth="1"/>
    <col min="9218" max="9218" width="14.7265625" style="93" customWidth="1"/>
    <col min="9219" max="9219" width="18.453125" style="93" customWidth="1"/>
    <col min="9220" max="9220" width="12.7265625" style="93" customWidth="1"/>
    <col min="9221" max="9221" width="6.54296875" style="93" customWidth="1"/>
    <col min="9222" max="9222" width="4" style="93" bestFit="1" customWidth="1"/>
    <col min="9223" max="9223" width="11.453125" style="93" bestFit="1" customWidth="1"/>
    <col min="9224" max="9467" width="8.81640625" style="93"/>
    <col min="9468" max="9468" width="10.54296875" style="93" customWidth="1"/>
    <col min="9469" max="9469" width="48" style="93" customWidth="1"/>
    <col min="9470" max="9470" width="16.7265625" style="93" customWidth="1"/>
    <col min="9471" max="9471" width="6.54296875" style="93" customWidth="1"/>
    <col min="9472" max="9472" width="7.453125" style="93" customWidth="1"/>
    <col min="9473" max="9473" width="13.453125" style="93" customWidth="1"/>
    <col min="9474" max="9474" width="14.7265625" style="93" customWidth="1"/>
    <col min="9475" max="9475" width="18.453125" style="93" customWidth="1"/>
    <col min="9476" max="9476" width="12.7265625" style="93" customWidth="1"/>
    <col min="9477" max="9477" width="6.54296875" style="93" customWidth="1"/>
    <col min="9478" max="9478" width="4" style="93" bestFit="1" customWidth="1"/>
    <col min="9479" max="9479" width="11.453125" style="93" bestFit="1" customWidth="1"/>
    <col min="9480" max="9723" width="8.81640625" style="93"/>
    <col min="9724" max="9724" width="10.54296875" style="93" customWidth="1"/>
    <col min="9725" max="9725" width="48" style="93" customWidth="1"/>
    <col min="9726" max="9726" width="16.7265625" style="93" customWidth="1"/>
    <col min="9727" max="9727" width="6.54296875" style="93" customWidth="1"/>
    <col min="9728" max="9728" width="7.453125" style="93" customWidth="1"/>
    <col min="9729" max="9729" width="13.453125" style="93" customWidth="1"/>
    <col min="9730" max="9730" width="14.7265625" style="93" customWidth="1"/>
    <col min="9731" max="9731" width="18.453125" style="93" customWidth="1"/>
    <col min="9732" max="9732" width="12.7265625" style="93" customWidth="1"/>
    <col min="9733" max="9733" width="6.54296875" style="93" customWidth="1"/>
    <col min="9734" max="9734" width="4" style="93" bestFit="1" customWidth="1"/>
    <col min="9735" max="9735" width="11.453125" style="93" bestFit="1" customWidth="1"/>
    <col min="9736" max="9979" width="8.81640625" style="93"/>
    <col min="9980" max="9980" width="10.54296875" style="93" customWidth="1"/>
    <col min="9981" max="9981" width="48" style="93" customWidth="1"/>
    <col min="9982" max="9982" width="16.7265625" style="93" customWidth="1"/>
    <col min="9983" max="9983" width="6.54296875" style="93" customWidth="1"/>
    <col min="9984" max="9984" width="7.453125" style="93" customWidth="1"/>
    <col min="9985" max="9985" width="13.453125" style="93" customWidth="1"/>
    <col min="9986" max="9986" width="14.7265625" style="93" customWidth="1"/>
    <col min="9987" max="9987" width="18.453125" style="93" customWidth="1"/>
    <col min="9988" max="9988" width="12.7265625" style="93" customWidth="1"/>
    <col min="9989" max="9989" width="6.54296875" style="93" customWidth="1"/>
    <col min="9990" max="9990" width="4" style="93" bestFit="1" customWidth="1"/>
    <col min="9991" max="9991" width="11.453125" style="93" bestFit="1" customWidth="1"/>
    <col min="9992" max="10235" width="8.81640625" style="93"/>
    <col min="10236" max="10236" width="10.54296875" style="93" customWidth="1"/>
    <col min="10237" max="10237" width="48" style="93" customWidth="1"/>
    <col min="10238" max="10238" width="16.7265625" style="93" customWidth="1"/>
    <col min="10239" max="10239" width="6.54296875" style="93" customWidth="1"/>
    <col min="10240" max="10240" width="7.453125" style="93" customWidth="1"/>
    <col min="10241" max="10241" width="13.453125" style="93" customWidth="1"/>
    <col min="10242" max="10242" width="14.7265625" style="93" customWidth="1"/>
    <col min="10243" max="10243" width="18.453125" style="93" customWidth="1"/>
    <col min="10244" max="10244" width="12.7265625" style="93" customWidth="1"/>
    <col min="10245" max="10245" width="6.54296875" style="93" customWidth="1"/>
    <col min="10246" max="10246" width="4" style="93" bestFit="1" customWidth="1"/>
    <col min="10247" max="10247" width="11.453125" style="93" bestFit="1" customWidth="1"/>
    <col min="10248" max="10491" width="8.81640625" style="93"/>
    <col min="10492" max="10492" width="10.54296875" style="93" customWidth="1"/>
    <col min="10493" max="10493" width="48" style="93" customWidth="1"/>
    <col min="10494" max="10494" width="16.7265625" style="93" customWidth="1"/>
    <col min="10495" max="10495" width="6.54296875" style="93" customWidth="1"/>
    <col min="10496" max="10496" width="7.453125" style="93" customWidth="1"/>
    <col min="10497" max="10497" width="13.453125" style="93" customWidth="1"/>
    <col min="10498" max="10498" width="14.7265625" style="93" customWidth="1"/>
    <col min="10499" max="10499" width="18.453125" style="93" customWidth="1"/>
    <col min="10500" max="10500" width="12.7265625" style="93" customWidth="1"/>
    <col min="10501" max="10501" width="6.54296875" style="93" customWidth="1"/>
    <col min="10502" max="10502" width="4" style="93" bestFit="1" customWidth="1"/>
    <col min="10503" max="10503" width="11.453125" style="93" bestFit="1" customWidth="1"/>
    <col min="10504" max="10747" width="8.81640625" style="93"/>
    <col min="10748" max="10748" width="10.54296875" style="93" customWidth="1"/>
    <col min="10749" max="10749" width="48" style="93" customWidth="1"/>
    <col min="10750" max="10750" width="16.7265625" style="93" customWidth="1"/>
    <col min="10751" max="10751" width="6.54296875" style="93" customWidth="1"/>
    <col min="10752" max="10752" width="7.453125" style="93" customWidth="1"/>
    <col min="10753" max="10753" width="13.453125" style="93" customWidth="1"/>
    <col min="10754" max="10754" width="14.7265625" style="93" customWidth="1"/>
    <col min="10755" max="10755" width="18.453125" style="93" customWidth="1"/>
    <col min="10756" max="10756" width="12.7265625" style="93" customWidth="1"/>
    <col min="10757" max="10757" width="6.54296875" style="93" customWidth="1"/>
    <col min="10758" max="10758" width="4" style="93" bestFit="1" customWidth="1"/>
    <col min="10759" max="10759" width="11.453125" style="93" bestFit="1" customWidth="1"/>
    <col min="10760" max="11003" width="8.81640625" style="93"/>
    <col min="11004" max="11004" width="10.54296875" style="93" customWidth="1"/>
    <col min="11005" max="11005" width="48" style="93" customWidth="1"/>
    <col min="11006" max="11006" width="16.7265625" style="93" customWidth="1"/>
    <col min="11007" max="11007" width="6.54296875" style="93" customWidth="1"/>
    <col min="11008" max="11008" width="7.453125" style="93" customWidth="1"/>
    <col min="11009" max="11009" width="13.453125" style="93" customWidth="1"/>
    <col min="11010" max="11010" width="14.7265625" style="93" customWidth="1"/>
    <col min="11011" max="11011" width="18.453125" style="93" customWidth="1"/>
    <col min="11012" max="11012" width="12.7265625" style="93" customWidth="1"/>
    <col min="11013" max="11013" width="6.54296875" style="93" customWidth="1"/>
    <col min="11014" max="11014" width="4" style="93" bestFit="1" customWidth="1"/>
    <col min="11015" max="11015" width="11.453125" style="93" bestFit="1" customWidth="1"/>
    <col min="11016" max="11259" width="8.81640625" style="93"/>
    <col min="11260" max="11260" width="10.54296875" style="93" customWidth="1"/>
    <col min="11261" max="11261" width="48" style="93" customWidth="1"/>
    <col min="11262" max="11262" width="16.7265625" style="93" customWidth="1"/>
    <col min="11263" max="11263" width="6.54296875" style="93" customWidth="1"/>
    <col min="11264" max="11264" width="7.453125" style="93" customWidth="1"/>
    <col min="11265" max="11265" width="13.453125" style="93" customWidth="1"/>
    <col min="11266" max="11266" width="14.7265625" style="93" customWidth="1"/>
    <col min="11267" max="11267" width="18.453125" style="93" customWidth="1"/>
    <col min="11268" max="11268" width="12.7265625" style="93" customWidth="1"/>
    <col min="11269" max="11269" width="6.54296875" style="93" customWidth="1"/>
    <col min="11270" max="11270" width="4" style="93" bestFit="1" customWidth="1"/>
    <col min="11271" max="11271" width="11.453125" style="93" bestFit="1" customWidth="1"/>
    <col min="11272" max="11515" width="8.81640625" style="93"/>
    <col min="11516" max="11516" width="10.54296875" style="93" customWidth="1"/>
    <col min="11517" max="11517" width="48" style="93" customWidth="1"/>
    <col min="11518" max="11518" width="16.7265625" style="93" customWidth="1"/>
    <col min="11519" max="11519" width="6.54296875" style="93" customWidth="1"/>
    <col min="11520" max="11520" width="7.453125" style="93" customWidth="1"/>
    <col min="11521" max="11521" width="13.453125" style="93" customWidth="1"/>
    <col min="11522" max="11522" width="14.7265625" style="93" customWidth="1"/>
    <col min="11523" max="11523" width="18.453125" style="93" customWidth="1"/>
    <col min="11524" max="11524" width="12.7265625" style="93" customWidth="1"/>
    <col min="11525" max="11525" width="6.54296875" style="93" customWidth="1"/>
    <col min="11526" max="11526" width="4" style="93" bestFit="1" customWidth="1"/>
    <col min="11527" max="11527" width="11.453125" style="93" bestFit="1" customWidth="1"/>
    <col min="11528" max="11771" width="8.81640625" style="93"/>
    <col min="11772" max="11772" width="10.54296875" style="93" customWidth="1"/>
    <col min="11773" max="11773" width="48" style="93" customWidth="1"/>
    <col min="11774" max="11774" width="16.7265625" style="93" customWidth="1"/>
    <col min="11775" max="11775" width="6.54296875" style="93" customWidth="1"/>
    <col min="11776" max="11776" width="7.453125" style="93" customWidth="1"/>
    <col min="11777" max="11777" width="13.453125" style="93" customWidth="1"/>
    <col min="11778" max="11778" width="14.7265625" style="93" customWidth="1"/>
    <col min="11779" max="11779" width="18.453125" style="93" customWidth="1"/>
    <col min="11780" max="11780" width="12.7265625" style="93" customWidth="1"/>
    <col min="11781" max="11781" width="6.54296875" style="93" customWidth="1"/>
    <col min="11782" max="11782" width="4" style="93" bestFit="1" customWidth="1"/>
    <col min="11783" max="11783" width="11.453125" style="93" bestFit="1" customWidth="1"/>
    <col min="11784" max="12027" width="8.81640625" style="93"/>
    <col min="12028" max="12028" width="10.54296875" style="93" customWidth="1"/>
    <col min="12029" max="12029" width="48" style="93" customWidth="1"/>
    <col min="12030" max="12030" width="16.7265625" style="93" customWidth="1"/>
    <col min="12031" max="12031" width="6.54296875" style="93" customWidth="1"/>
    <col min="12032" max="12032" width="7.453125" style="93" customWidth="1"/>
    <col min="12033" max="12033" width="13.453125" style="93" customWidth="1"/>
    <col min="12034" max="12034" width="14.7265625" style="93" customWidth="1"/>
    <col min="12035" max="12035" width="18.453125" style="93" customWidth="1"/>
    <col min="12036" max="12036" width="12.7265625" style="93" customWidth="1"/>
    <col min="12037" max="12037" width="6.54296875" style="93" customWidth="1"/>
    <col min="12038" max="12038" width="4" style="93" bestFit="1" customWidth="1"/>
    <col min="12039" max="12039" width="11.453125" style="93" bestFit="1" customWidth="1"/>
    <col min="12040" max="12283" width="8.81640625" style="93"/>
    <col min="12284" max="12284" width="10.54296875" style="93" customWidth="1"/>
    <col min="12285" max="12285" width="48" style="93" customWidth="1"/>
    <col min="12286" max="12286" width="16.7265625" style="93" customWidth="1"/>
    <col min="12287" max="12287" width="6.54296875" style="93" customWidth="1"/>
    <col min="12288" max="12288" width="7.453125" style="93" customWidth="1"/>
    <col min="12289" max="12289" width="13.453125" style="93" customWidth="1"/>
    <col min="12290" max="12290" width="14.7265625" style="93" customWidth="1"/>
    <col min="12291" max="12291" width="18.453125" style="93" customWidth="1"/>
    <col min="12292" max="12292" width="12.7265625" style="93" customWidth="1"/>
    <col min="12293" max="12293" width="6.54296875" style="93" customWidth="1"/>
    <col min="12294" max="12294" width="4" style="93" bestFit="1" customWidth="1"/>
    <col min="12295" max="12295" width="11.453125" style="93" bestFit="1" customWidth="1"/>
    <col min="12296" max="12539" width="8.81640625" style="93"/>
    <col min="12540" max="12540" width="10.54296875" style="93" customWidth="1"/>
    <col min="12541" max="12541" width="48" style="93" customWidth="1"/>
    <col min="12542" max="12542" width="16.7265625" style="93" customWidth="1"/>
    <col min="12543" max="12543" width="6.54296875" style="93" customWidth="1"/>
    <col min="12544" max="12544" width="7.453125" style="93" customWidth="1"/>
    <col min="12545" max="12545" width="13.453125" style="93" customWidth="1"/>
    <col min="12546" max="12546" width="14.7265625" style="93" customWidth="1"/>
    <col min="12547" max="12547" width="18.453125" style="93" customWidth="1"/>
    <col min="12548" max="12548" width="12.7265625" style="93" customWidth="1"/>
    <col min="12549" max="12549" width="6.54296875" style="93" customWidth="1"/>
    <col min="12550" max="12550" width="4" style="93" bestFit="1" customWidth="1"/>
    <col min="12551" max="12551" width="11.453125" style="93" bestFit="1" customWidth="1"/>
    <col min="12552" max="12795" width="8.81640625" style="93"/>
    <col min="12796" max="12796" width="10.54296875" style="93" customWidth="1"/>
    <col min="12797" max="12797" width="48" style="93" customWidth="1"/>
    <col min="12798" max="12798" width="16.7265625" style="93" customWidth="1"/>
    <col min="12799" max="12799" width="6.54296875" style="93" customWidth="1"/>
    <col min="12800" max="12800" width="7.453125" style="93" customWidth="1"/>
    <col min="12801" max="12801" width="13.453125" style="93" customWidth="1"/>
    <col min="12802" max="12802" width="14.7265625" style="93" customWidth="1"/>
    <col min="12803" max="12803" width="18.453125" style="93" customWidth="1"/>
    <col min="12804" max="12804" width="12.7265625" style="93" customWidth="1"/>
    <col min="12805" max="12805" width="6.54296875" style="93" customWidth="1"/>
    <col min="12806" max="12806" width="4" style="93" bestFit="1" customWidth="1"/>
    <col min="12807" max="12807" width="11.453125" style="93" bestFit="1" customWidth="1"/>
    <col min="12808" max="13051" width="8.81640625" style="93"/>
    <col min="13052" max="13052" width="10.54296875" style="93" customWidth="1"/>
    <col min="13053" max="13053" width="48" style="93" customWidth="1"/>
    <col min="13054" max="13054" width="16.7265625" style="93" customWidth="1"/>
    <col min="13055" max="13055" width="6.54296875" style="93" customWidth="1"/>
    <col min="13056" max="13056" width="7.453125" style="93" customWidth="1"/>
    <col min="13057" max="13057" width="13.453125" style="93" customWidth="1"/>
    <col min="13058" max="13058" width="14.7265625" style="93" customWidth="1"/>
    <col min="13059" max="13059" width="18.453125" style="93" customWidth="1"/>
    <col min="13060" max="13060" width="12.7265625" style="93" customWidth="1"/>
    <col min="13061" max="13061" width="6.54296875" style="93" customWidth="1"/>
    <col min="13062" max="13062" width="4" style="93" bestFit="1" customWidth="1"/>
    <col min="13063" max="13063" width="11.453125" style="93" bestFit="1" customWidth="1"/>
    <col min="13064" max="13307" width="8.81640625" style="93"/>
    <col min="13308" max="13308" width="10.54296875" style="93" customWidth="1"/>
    <col min="13309" max="13309" width="48" style="93" customWidth="1"/>
    <col min="13310" max="13310" width="16.7265625" style="93" customWidth="1"/>
    <col min="13311" max="13311" width="6.54296875" style="93" customWidth="1"/>
    <col min="13312" max="13312" width="7.453125" style="93" customWidth="1"/>
    <col min="13313" max="13313" width="13.453125" style="93" customWidth="1"/>
    <col min="13314" max="13314" width="14.7265625" style="93" customWidth="1"/>
    <col min="13315" max="13315" width="18.453125" style="93" customWidth="1"/>
    <col min="13316" max="13316" width="12.7265625" style="93" customWidth="1"/>
    <col min="13317" max="13317" width="6.54296875" style="93" customWidth="1"/>
    <col min="13318" max="13318" width="4" style="93" bestFit="1" customWidth="1"/>
    <col min="13319" max="13319" width="11.453125" style="93" bestFit="1" customWidth="1"/>
    <col min="13320" max="13563" width="8.81640625" style="93"/>
    <col min="13564" max="13564" width="10.54296875" style="93" customWidth="1"/>
    <col min="13565" max="13565" width="48" style="93" customWidth="1"/>
    <col min="13566" max="13566" width="16.7265625" style="93" customWidth="1"/>
    <col min="13567" max="13567" width="6.54296875" style="93" customWidth="1"/>
    <col min="13568" max="13568" width="7.453125" style="93" customWidth="1"/>
    <col min="13569" max="13569" width="13.453125" style="93" customWidth="1"/>
    <col min="13570" max="13570" width="14.7265625" style="93" customWidth="1"/>
    <col min="13571" max="13571" width="18.453125" style="93" customWidth="1"/>
    <col min="13572" max="13572" width="12.7265625" style="93" customWidth="1"/>
    <col min="13573" max="13573" width="6.54296875" style="93" customWidth="1"/>
    <col min="13574" max="13574" width="4" style="93" bestFit="1" customWidth="1"/>
    <col min="13575" max="13575" width="11.453125" style="93" bestFit="1" customWidth="1"/>
    <col min="13576" max="13819" width="8.81640625" style="93"/>
    <col min="13820" max="13820" width="10.54296875" style="93" customWidth="1"/>
    <col min="13821" max="13821" width="48" style="93" customWidth="1"/>
    <col min="13822" max="13822" width="16.7265625" style="93" customWidth="1"/>
    <col min="13823" max="13823" width="6.54296875" style="93" customWidth="1"/>
    <col min="13824" max="13824" width="7.453125" style="93" customWidth="1"/>
    <col min="13825" max="13825" width="13.453125" style="93" customWidth="1"/>
    <col min="13826" max="13826" width="14.7265625" style="93" customWidth="1"/>
    <col min="13827" max="13827" width="18.453125" style="93" customWidth="1"/>
    <col min="13828" max="13828" width="12.7265625" style="93" customWidth="1"/>
    <col min="13829" max="13829" width="6.54296875" style="93" customWidth="1"/>
    <col min="13830" max="13830" width="4" style="93" bestFit="1" customWidth="1"/>
    <col min="13831" max="13831" width="11.453125" style="93" bestFit="1" customWidth="1"/>
    <col min="13832" max="14075" width="8.81640625" style="93"/>
    <col min="14076" max="14076" width="10.54296875" style="93" customWidth="1"/>
    <col min="14077" max="14077" width="48" style="93" customWidth="1"/>
    <col min="14078" max="14078" width="16.7265625" style="93" customWidth="1"/>
    <col min="14079" max="14079" width="6.54296875" style="93" customWidth="1"/>
    <col min="14080" max="14080" width="7.453125" style="93" customWidth="1"/>
    <col min="14081" max="14081" width="13.453125" style="93" customWidth="1"/>
    <col min="14082" max="14082" width="14.7265625" style="93" customWidth="1"/>
    <col min="14083" max="14083" width="18.453125" style="93" customWidth="1"/>
    <col min="14084" max="14084" width="12.7265625" style="93" customWidth="1"/>
    <col min="14085" max="14085" width="6.54296875" style="93" customWidth="1"/>
    <col min="14086" max="14086" width="4" style="93" bestFit="1" customWidth="1"/>
    <col min="14087" max="14087" width="11.453125" style="93" bestFit="1" customWidth="1"/>
    <col min="14088" max="14331" width="8.81640625" style="93"/>
    <col min="14332" max="14332" width="10.54296875" style="93" customWidth="1"/>
    <col min="14333" max="14333" width="48" style="93" customWidth="1"/>
    <col min="14334" max="14334" width="16.7265625" style="93" customWidth="1"/>
    <col min="14335" max="14335" width="6.54296875" style="93" customWidth="1"/>
    <col min="14336" max="14336" width="7.453125" style="93" customWidth="1"/>
    <col min="14337" max="14337" width="13.453125" style="93" customWidth="1"/>
    <col min="14338" max="14338" width="14.7265625" style="93" customWidth="1"/>
    <col min="14339" max="14339" width="18.453125" style="93" customWidth="1"/>
    <col min="14340" max="14340" width="12.7265625" style="93" customWidth="1"/>
    <col min="14341" max="14341" width="6.54296875" style="93" customWidth="1"/>
    <col min="14342" max="14342" width="4" style="93" bestFit="1" customWidth="1"/>
    <col min="14343" max="14343" width="11.453125" style="93" bestFit="1" customWidth="1"/>
    <col min="14344" max="14587" width="8.81640625" style="93"/>
    <col min="14588" max="14588" width="10.54296875" style="93" customWidth="1"/>
    <col min="14589" max="14589" width="48" style="93" customWidth="1"/>
    <col min="14590" max="14590" width="16.7265625" style="93" customWidth="1"/>
    <col min="14591" max="14591" width="6.54296875" style="93" customWidth="1"/>
    <col min="14592" max="14592" width="7.453125" style="93" customWidth="1"/>
    <col min="14593" max="14593" width="13.453125" style="93" customWidth="1"/>
    <col min="14594" max="14594" width="14.7265625" style="93" customWidth="1"/>
    <col min="14595" max="14595" width="18.453125" style="93" customWidth="1"/>
    <col min="14596" max="14596" width="12.7265625" style="93" customWidth="1"/>
    <col min="14597" max="14597" width="6.54296875" style="93" customWidth="1"/>
    <col min="14598" max="14598" width="4" style="93" bestFit="1" customWidth="1"/>
    <col min="14599" max="14599" width="11.453125" style="93" bestFit="1" customWidth="1"/>
    <col min="14600" max="14843" width="8.81640625" style="93"/>
    <col min="14844" max="14844" width="10.54296875" style="93" customWidth="1"/>
    <col min="14845" max="14845" width="48" style="93" customWidth="1"/>
    <col min="14846" max="14846" width="16.7265625" style="93" customWidth="1"/>
    <col min="14847" max="14847" width="6.54296875" style="93" customWidth="1"/>
    <col min="14848" max="14848" width="7.453125" style="93" customWidth="1"/>
    <col min="14849" max="14849" width="13.453125" style="93" customWidth="1"/>
    <col min="14850" max="14850" width="14.7265625" style="93" customWidth="1"/>
    <col min="14851" max="14851" width="18.453125" style="93" customWidth="1"/>
    <col min="14852" max="14852" width="12.7265625" style="93" customWidth="1"/>
    <col min="14853" max="14853" width="6.54296875" style="93" customWidth="1"/>
    <col min="14854" max="14854" width="4" style="93" bestFit="1" customWidth="1"/>
    <col min="14855" max="14855" width="11.453125" style="93" bestFit="1" customWidth="1"/>
    <col min="14856" max="15099" width="8.81640625" style="93"/>
    <col min="15100" max="15100" width="10.54296875" style="93" customWidth="1"/>
    <col min="15101" max="15101" width="48" style="93" customWidth="1"/>
    <col min="15102" max="15102" width="16.7265625" style="93" customWidth="1"/>
    <col min="15103" max="15103" width="6.54296875" style="93" customWidth="1"/>
    <col min="15104" max="15104" width="7.453125" style="93" customWidth="1"/>
    <col min="15105" max="15105" width="13.453125" style="93" customWidth="1"/>
    <col min="15106" max="15106" width="14.7265625" style="93" customWidth="1"/>
    <col min="15107" max="15107" width="18.453125" style="93" customWidth="1"/>
    <col min="15108" max="15108" width="12.7265625" style="93" customWidth="1"/>
    <col min="15109" max="15109" width="6.54296875" style="93" customWidth="1"/>
    <col min="15110" max="15110" width="4" style="93" bestFit="1" customWidth="1"/>
    <col min="15111" max="15111" width="11.453125" style="93" bestFit="1" customWidth="1"/>
    <col min="15112" max="15355" width="8.81640625" style="93"/>
    <col min="15356" max="15356" width="10.54296875" style="93" customWidth="1"/>
    <col min="15357" max="15357" width="48" style="93" customWidth="1"/>
    <col min="15358" max="15358" width="16.7265625" style="93" customWidth="1"/>
    <col min="15359" max="15359" width="6.54296875" style="93" customWidth="1"/>
    <col min="15360" max="15360" width="7.453125" style="93" customWidth="1"/>
    <col min="15361" max="15361" width="13.453125" style="93" customWidth="1"/>
    <col min="15362" max="15362" width="14.7265625" style="93" customWidth="1"/>
    <col min="15363" max="15363" width="18.453125" style="93" customWidth="1"/>
    <col min="15364" max="15364" width="12.7265625" style="93" customWidth="1"/>
    <col min="15365" max="15365" width="6.54296875" style="93" customWidth="1"/>
    <col min="15366" max="15366" width="4" style="93" bestFit="1" customWidth="1"/>
    <col min="15367" max="15367" width="11.453125" style="93" bestFit="1" customWidth="1"/>
    <col min="15368" max="15611" width="8.81640625" style="93"/>
    <col min="15612" max="15612" width="10.54296875" style="93" customWidth="1"/>
    <col min="15613" max="15613" width="48" style="93" customWidth="1"/>
    <col min="15614" max="15614" width="16.7265625" style="93" customWidth="1"/>
    <col min="15615" max="15615" width="6.54296875" style="93" customWidth="1"/>
    <col min="15616" max="15616" width="7.453125" style="93" customWidth="1"/>
    <col min="15617" max="15617" width="13.453125" style="93" customWidth="1"/>
    <col min="15618" max="15618" width="14.7265625" style="93" customWidth="1"/>
    <col min="15619" max="15619" width="18.453125" style="93" customWidth="1"/>
    <col min="15620" max="15620" width="12.7265625" style="93" customWidth="1"/>
    <col min="15621" max="15621" width="6.54296875" style="93" customWidth="1"/>
    <col min="15622" max="15622" width="4" style="93" bestFit="1" customWidth="1"/>
    <col min="15623" max="15623" width="11.453125" style="93" bestFit="1" customWidth="1"/>
    <col min="15624" max="15867" width="8.81640625" style="93"/>
    <col min="15868" max="15868" width="10.54296875" style="93" customWidth="1"/>
    <col min="15869" max="15869" width="48" style="93" customWidth="1"/>
    <col min="15870" max="15870" width="16.7265625" style="93" customWidth="1"/>
    <col min="15871" max="15871" width="6.54296875" style="93" customWidth="1"/>
    <col min="15872" max="15872" width="7.453125" style="93" customWidth="1"/>
    <col min="15873" max="15873" width="13.453125" style="93" customWidth="1"/>
    <col min="15874" max="15874" width="14.7265625" style="93" customWidth="1"/>
    <col min="15875" max="15875" width="18.453125" style="93" customWidth="1"/>
    <col min="15876" max="15876" width="12.7265625" style="93" customWidth="1"/>
    <col min="15877" max="15877" width="6.54296875" style="93" customWidth="1"/>
    <col min="15878" max="15878" width="4" style="93" bestFit="1" customWidth="1"/>
    <col min="15879" max="15879" width="11.453125" style="93" bestFit="1" customWidth="1"/>
    <col min="15880" max="16123" width="8.81640625" style="93"/>
    <col min="16124" max="16124" width="10.54296875" style="93" customWidth="1"/>
    <col min="16125" max="16125" width="48" style="93" customWidth="1"/>
    <col min="16126" max="16126" width="16.7265625" style="93" customWidth="1"/>
    <col min="16127" max="16127" width="6.54296875" style="93" customWidth="1"/>
    <col min="16128" max="16128" width="7.453125" style="93" customWidth="1"/>
    <col min="16129" max="16129" width="13.453125" style="93" customWidth="1"/>
    <col min="16130" max="16130" width="14.7265625" style="93" customWidth="1"/>
    <col min="16131" max="16131" width="18.453125" style="93" customWidth="1"/>
    <col min="16132" max="16132" width="12.7265625" style="93" customWidth="1"/>
    <col min="16133" max="16133" width="6.54296875" style="93" customWidth="1"/>
    <col min="16134" max="16134" width="4" style="93" bestFit="1" customWidth="1"/>
    <col min="16135" max="16135" width="11.453125" style="93" bestFit="1" customWidth="1"/>
    <col min="16136" max="16384" width="8.81640625" style="93"/>
  </cols>
  <sheetData>
    <row r="1" spans="1:15">
      <c r="A1" s="89"/>
      <c r="B1" s="89"/>
      <c r="C1" s="89"/>
      <c r="D1" s="89"/>
      <c r="E1" s="90"/>
      <c r="F1" s="91"/>
      <c r="G1" s="89"/>
      <c r="H1" s="90" t="s">
        <v>28</v>
      </c>
    </row>
    <row r="2" spans="1:15">
      <c r="A2" s="89"/>
      <c r="B2" s="89"/>
      <c r="C2" s="89"/>
      <c r="D2" s="89"/>
      <c r="E2" s="90"/>
      <c r="F2" s="91"/>
      <c r="G2" s="89"/>
      <c r="H2" s="90" t="s">
        <v>3</v>
      </c>
    </row>
    <row r="3" spans="1:15">
      <c r="A3" s="91"/>
      <c r="B3" s="91"/>
      <c r="C3" s="91"/>
      <c r="D3" s="91"/>
      <c r="E3" s="90"/>
      <c r="F3" s="91"/>
      <c r="G3" s="94"/>
      <c r="H3" s="90" t="s">
        <v>4</v>
      </c>
    </row>
    <row r="4" spans="1:15">
      <c r="A4" s="91"/>
      <c r="B4" s="91"/>
      <c r="C4" s="94"/>
      <c r="D4" s="94"/>
      <c r="E4" s="94"/>
      <c r="F4" s="95"/>
      <c r="G4" s="460" t="s">
        <v>5</v>
      </c>
      <c r="H4" s="461"/>
    </row>
    <row r="5" spans="1:15">
      <c r="A5" s="91"/>
      <c r="B5" s="91"/>
      <c r="C5" s="94"/>
      <c r="D5" s="94"/>
      <c r="E5" s="462" t="s">
        <v>6</v>
      </c>
      <c r="F5" s="463"/>
      <c r="G5" s="464" t="s">
        <v>29</v>
      </c>
      <c r="H5" s="465"/>
    </row>
    <row r="6" spans="1:15">
      <c r="A6" s="89" t="s">
        <v>7</v>
      </c>
      <c r="B6" s="466" t="s">
        <v>30</v>
      </c>
      <c r="C6" s="466"/>
      <c r="D6" s="89"/>
      <c r="E6" s="95"/>
      <c r="F6" s="97" t="s">
        <v>8</v>
      </c>
      <c r="G6" s="467" t="s">
        <v>30</v>
      </c>
      <c r="H6" s="468"/>
    </row>
    <row r="7" spans="1:15">
      <c r="A7" s="89"/>
      <c r="B7" s="471" t="s">
        <v>31</v>
      </c>
      <c r="C7" s="471"/>
      <c r="D7" s="95"/>
      <c r="E7" s="95"/>
      <c r="F7" s="95"/>
      <c r="G7" s="469"/>
      <c r="H7" s="470"/>
    </row>
    <row r="8" spans="1:15" ht="13.5" customHeight="1">
      <c r="A8" s="98" t="s">
        <v>48</v>
      </c>
      <c r="B8" s="472" t="s">
        <v>84</v>
      </c>
      <c r="C8" s="472"/>
      <c r="D8" s="472"/>
      <c r="E8" s="99"/>
      <c r="F8" s="97" t="s">
        <v>8</v>
      </c>
      <c r="G8" s="467" t="s">
        <v>83</v>
      </c>
      <c r="H8" s="468"/>
    </row>
    <row r="9" spans="1:15">
      <c r="A9" s="100"/>
      <c r="B9" s="473" t="s">
        <v>31</v>
      </c>
      <c r="C9" s="473"/>
      <c r="D9" s="101"/>
      <c r="E9" s="102"/>
      <c r="F9" s="95"/>
      <c r="G9" s="474"/>
      <c r="H9" s="475"/>
    </row>
    <row r="10" spans="1:15" ht="16.899999999999999" customHeight="1">
      <c r="A10" s="98" t="s">
        <v>96</v>
      </c>
      <c r="B10" s="476" t="s">
        <v>59</v>
      </c>
      <c r="C10" s="476"/>
      <c r="D10" s="94"/>
      <c r="E10" s="99"/>
      <c r="F10" s="97" t="s">
        <v>8</v>
      </c>
      <c r="G10" s="474" t="s">
        <v>55</v>
      </c>
      <c r="H10" s="475"/>
    </row>
    <row r="11" spans="1:15">
      <c r="A11" s="100"/>
      <c r="B11" s="477" t="s">
        <v>31</v>
      </c>
      <c r="C11" s="477"/>
      <c r="D11" s="101"/>
      <c r="E11" s="95"/>
      <c r="F11" s="95"/>
      <c r="G11" s="467"/>
      <c r="H11" s="468"/>
    </row>
    <row r="12" spans="1:15">
      <c r="A12" s="100" t="s">
        <v>32</v>
      </c>
      <c r="B12" s="476" t="s">
        <v>97</v>
      </c>
      <c r="C12" s="476"/>
      <c r="D12" s="89"/>
      <c r="E12" s="103"/>
      <c r="F12" s="104"/>
      <c r="G12" s="469"/>
      <c r="H12" s="470"/>
    </row>
    <row r="13" spans="1:15">
      <c r="A13" s="98"/>
      <c r="B13" s="478" t="s">
        <v>33</v>
      </c>
      <c r="C13" s="478"/>
      <c r="D13" s="95"/>
      <c r="E13" s="99"/>
      <c r="F13" s="102"/>
      <c r="G13" s="467"/>
      <c r="H13" s="468"/>
    </row>
    <row r="14" spans="1:15">
      <c r="A14" s="89"/>
      <c r="B14" s="94"/>
      <c r="C14" s="462" t="s">
        <v>11</v>
      </c>
      <c r="D14" s="462"/>
      <c r="E14" s="462"/>
      <c r="F14" s="463"/>
      <c r="G14" s="469"/>
      <c r="H14" s="470"/>
    </row>
    <row r="15" spans="1:15">
      <c r="A15" s="91"/>
      <c r="B15" s="462" t="s">
        <v>53</v>
      </c>
      <c r="C15" s="462"/>
      <c r="D15" s="462"/>
      <c r="E15" s="463"/>
      <c r="F15" s="96" t="s">
        <v>12</v>
      </c>
      <c r="G15" s="479" t="s">
        <v>85</v>
      </c>
      <c r="H15" s="480"/>
    </row>
    <row r="16" spans="1:15">
      <c r="A16" s="91"/>
      <c r="B16" s="95"/>
      <c r="C16" s="91"/>
      <c r="D16" s="91"/>
      <c r="E16" s="89"/>
      <c r="F16" s="96" t="s">
        <v>13</v>
      </c>
      <c r="G16" s="481">
        <v>45198</v>
      </c>
      <c r="H16" s="475"/>
      <c r="K16" s="105" t="s">
        <v>88</v>
      </c>
      <c r="L16" s="105" t="s">
        <v>125</v>
      </c>
      <c r="M16" s="105" t="s">
        <v>171</v>
      </c>
      <c r="N16" s="105" t="s">
        <v>1397</v>
      </c>
      <c r="O16" s="105" t="s">
        <v>1398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482" t="s">
        <v>161</v>
      </c>
      <c r="H17" s="483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484">
        <v>45414</v>
      </c>
      <c r="H18" s="485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464"/>
      <c r="H19" s="465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  <c r="O20" s="108">
        <v>70145581.823799998</v>
      </c>
    </row>
    <row r="21" spans="1:18">
      <c r="A21" s="89"/>
      <c r="B21" s="89"/>
      <c r="C21" s="486" t="s">
        <v>35</v>
      </c>
      <c r="D21" s="109"/>
      <c r="E21" s="488" t="s">
        <v>36</v>
      </c>
      <c r="F21" s="489"/>
      <c r="G21" s="474" t="s">
        <v>16</v>
      </c>
      <c r="H21" s="497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v>52062194.039999999</v>
      </c>
      <c r="N21" s="108">
        <v>52062194.039999999</v>
      </c>
      <c r="O21" s="108">
        <f>54022194.04-1500000-460000</f>
        <v>52062194.039999999</v>
      </c>
    </row>
    <row r="22" spans="1:18">
      <c r="A22" s="89"/>
      <c r="B22" s="89"/>
      <c r="C22" s="494"/>
      <c r="D22" s="109"/>
      <c r="E22" s="495"/>
      <c r="F22" s="496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411" t="s">
        <v>158</v>
      </c>
      <c r="D23" s="114"/>
      <c r="E23" s="498" t="s">
        <v>1399</v>
      </c>
      <c r="F23" s="485"/>
      <c r="G23" s="216">
        <v>45463</v>
      </c>
      <c r="H23" s="166" t="str">
        <f>$E$23</f>
        <v>25.06.2024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v>0.74220204161647696</v>
      </c>
      <c r="N23" s="116">
        <v>0.74219999999999997</v>
      </c>
      <c r="O23" s="116">
        <f>O21/O20</f>
        <v>0.74220204161647696</v>
      </c>
    </row>
    <row r="24" spans="1:18">
      <c r="A24" s="94"/>
      <c r="B24" s="95" t="s">
        <v>39</v>
      </c>
      <c r="C24" s="95"/>
      <c r="D24" s="95"/>
      <c r="E24" s="95"/>
      <c r="F24" s="499"/>
      <c r="G24" s="499"/>
      <c r="H24" s="95"/>
      <c r="J24" s="110" t="s">
        <v>80</v>
      </c>
      <c r="K24" s="108">
        <f>H40</f>
        <v>8234824.1078431346</v>
      </c>
      <c r="L24" s="108">
        <f>L23*L25</f>
        <v>1372470.6846405223</v>
      </c>
      <c r="M24" s="108">
        <v>1987994.6300807074</v>
      </c>
      <c r="N24" s="108">
        <v>1987994.6300807074</v>
      </c>
      <c r="O24" s="108">
        <f>O25*O23</f>
        <v>8234824.1078431346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H39</f>
        <v>11095124.569999998</v>
      </c>
      <c r="L25" s="108">
        <f>H38</f>
        <v>1849187.4283333328</v>
      </c>
      <c r="M25" s="108">
        <v>2678508.7059999993</v>
      </c>
      <c r="N25" s="108">
        <v>2678508.7059999993</v>
      </c>
      <c r="O25" s="108">
        <f>H39</f>
        <v>11095124.569999998</v>
      </c>
    </row>
    <row r="26" spans="1:18">
      <c r="A26" s="486" t="s">
        <v>40</v>
      </c>
      <c r="B26" s="488" t="s">
        <v>41</v>
      </c>
      <c r="C26" s="489"/>
      <c r="D26" s="488" t="s">
        <v>5</v>
      </c>
      <c r="E26" s="489"/>
      <c r="F26" s="492" t="s">
        <v>77</v>
      </c>
      <c r="G26" s="493"/>
      <c r="H26" s="461"/>
      <c r="J26" s="117"/>
      <c r="K26" s="93" t="s">
        <v>1386</v>
      </c>
      <c r="L26" s="93" t="s">
        <v>1387</v>
      </c>
    </row>
    <row r="27" spans="1:18">
      <c r="A27" s="487"/>
      <c r="B27" s="490"/>
      <c r="C27" s="491"/>
      <c r="D27" s="490"/>
      <c r="E27" s="491"/>
      <c r="F27" s="486" t="s">
        <v>42</v>
      </c>
      <c r="G27" s="486" t="s">
        <v>43</v>
      </c>
      <c r="H27" s="486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487"/>
      <c r="B28" s="490"/>
      <c r="C28" s="491"/>
      <c r="D28" s="490"/>
      <c r="E28" s="491"/>
      <c r="F28" s="487"/>
      <c r="G28" s="487"/>
      <c r="H28" s="487"/>
      <c r="J28" s="500" t="s">
        <v>1387</v>
      </c>
      <c r="K28" s="500"/>
      <c r="L28" s="500"/>
    </row>
    <row r="29" spans="1:18" s="120" customFormat="1" ht="10.5">
      <c r="A29" s="118">
        <v>1</v>
      </c>
      <c r="B29" s="501">
        <v>2</v>
      </c>
      <c r="C29" s="502"/>
      <c r="D29" s="501">
        <v>3</v>
      </c>
      <c r="E29" s="502"/>
      <c r="F29" s="118">
        <v>4</v>
      </c>
      <c r="G29" s="118">
        <v>5</v>
      </c>
      <c r="H29" s="118">
        <v>6</v>
      </c>
      <c r="I29" s="119"/>
      <c r="J29" s="379" t="s">
        <v>389</v>
      </c>
      <c r="K29" s="379" t="s">
        <v>390</v>
      </c>
      <c r="L29" s="379" t="s">
        <v>392</v>
      </c>
      <c r="M29" s="379" t="s">
        <v>1400</v>
      </c>
      <c r="N29" s="379" t="s">
        <v>1401</v>
      </c>
      <c r="O29" s="212" t="s">
        <v>1388</v>
      </c>
      <c r="P29" s="212" t="s">
        <v>399</v>
      </c>
    </row>
    <row r="30" spans="1:18">
      <c r="A30" s="121"/>
      <c r="B30" s="512" t="s">
        <v>45</v>
      </c>
      <c r="C30" s="513"/>
      <c r="D30" s="514"/>
      <c r="E30" s="515"/>
      <c r="F30" s="218">
        <f>SUM(F32:F36)</f>
        <v>38344335.370166667</v>
      </c>
      <c r="G30" s="218">
        <f>F30</f>
        <v>38344335.370166667</v>
      </c>
      <c r="H30" s="122">
        <f>F36</f>
        <v>9245937.1416666657</v>
      </c>
      <c r="J30" s="380">
        <v>7483690.8300000001</v>
      </c>
      <c r="K30" s="380">
        <f>'На печать КС-2 №2'!K58/1.2</f>
        <v>2974819.1086666668</v>
      </c>
      <c r="L30" s="380">
        <f>'На печать КС-2 №3'!K145/1.2</f>
        <v>16407797.7015</v>
      </c>
      <c r="M30" s="380">
        <f>'На печать КС-2 №3'!L145/1.2</f>
        <v>13673164.751250001</v>
      </c>
      <c r="N30" s="380">
        <f>'На печать КС-2 №3'!M145/1.2</f>
        <v>0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505" t="s">
        <v>46</v>
      </c>
      <c r="C31" s="506"/>
      <c r="D31" s="507"/>
      <c r="E31" s="508"/>
      <c r="F31" s="122"/>
      <c r="G31" s="122"/>
      <c r="H31" s="122"/>
      <c r="J31" s="381"/>
      <c r="K31" s="381"/>
      <c r="L31" s="382"/>
      <c r="O31" s="92"/>
    </row>
    <row r="32" spans="1:18">
      <c r="A32" s="123" t="s">
        <v>38</v>
      </c>
      <c r="B32" s="412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80"/>
      <c r="K32" s="380"/>
      <c r="L32" s="380"/>
      <c r="O32" s="212" t="s">
        <v>1389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509"/>
      <c r="E33" s="510"/>
      <c r="F33" s="122">
        <f>K30</f>
        <v>2974819.1086666668</v>
      </c>
      <c r="G33" s="122">
        <f>F33</f>
        <v>2974819.1086666668</v>
      </c>
      <c r="H33" s="122"/>
      <c r="J33" s="380">
        <v>8980428.9959999993</v>
      </c>
      <c r="K33" s="380">
        <v>3569782.9304</v>
      </c>
      <c r="L33" s="380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102</v>
      </c>
      <c r="B34" s="432" t="s">
        <v>173</v>
      </c>
      <c r="C34" s="433"/>
      <c r="D34" s="509"/>
      <c r="E34" s="510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6">
      <c r="A35" s="413" t="s">
        <v>101</v>
      </c>
      <c r="B35" s="414" t="s">
        <v>1394</v>
      </c>
      <c r="C35" s="415"/>
      <c r="D35" s="409"/>
      <c r="E35" s="410"/>
      <c r="F35" s="122">
        <f>'На печать КС-2 №4'!L72</f>
        <v>2232090.5883333329</v>
      </c>
      <c r="G35" s="122">
        <f>F35</f>
        <v>2232090.5883333329</v>
      </c>
      <c r="H35" s="122"/>
      <c r="J35" s="120"/>
      <c r="K35" s="120"/>
    </row>
    <row r="36" spans="1:16">
      <c r="A36" s="413" t="s">
        <v>158</v>
      </c>
      <c r="B36" s="431" t="s">
        <v>1396</v>
      </c>
      <c r="C36" s="434"/>
      <c r="D36" s="409"/>
      <c r="E36" s="410"/>
      <c r="F36" s="122">
        <f>'На печать КС-2 №5'!L146</f>
        <v>9245937.1416666657</v>
      </c>
      <c r="G36" s="122">
        <f>F36</f>
        <v>9245937.1416666657</v>
      </c>
      <c r="H36" s="122">
        <f>G36</f>
        <v>9245937.1416666657</v>
      </c>
      <c r="J36" s="120"/>
      <c r="K36" s="120"/>
    </row>
    <row r="37" spans="1:16">
      <c r="A37" s="126"/>
      <c r="B37" s="130"/>
      <c r="C37" s="102"/>
      <c r="D37" s="126"/>
      <c r="E37" s="126"/>
      <c r="F37" s="126"/>
      <c r="G37" s="128" t="s">
        <v>47</v>
      </c>
      <c r="H37" s="129">
        <f>H36</f>
        <v>9245937.1416666657</v>
      </c>
      <c r="J37" s="120"/>
      <c r="K37" s="120"/>
    </row>
    <row r="38" spans="1:16" ht="13">
      <c r="A38" s="102"/>
      <c r="B38" s="130"/>
      <c r="C38" s="102"/>
      <c r="D38" s="102"/>
      <c r="E38" s="102"/>
      <c r="F38" s="102"/>
      <c r="G38" s="131" t="s">
        <v>57</v>
      </c>
      <c r="H38" s="129">
        <f>H39-H37</f>
        <v>1849187.4283333328</v>
      </c>
      <c r="J38" s="120"/>
      <c r="K38" s="120"/>
      <c r="O38" s="132"/>
    </row>
    <row r="39" spans="1:16">
      <c r="A39" s="102"/>
      <c r="B39" s="130"/>
      <c r="C39" s="102"/>
      <c r="D39" s="102"/>
      <c r="E39" s="102"/>
      <c r="F39" s="133"/>
      <c r="G39" s="134" t="s">
        <v>58</v>
      </c>
      <c r="H39" s="135">
        <f>H37*1.2</f>
        <v>11095124.569999998</v>
      </c>
      <c r="J39" s="120"/>
      <c r="K39" s="120"/>
    </row>
    <row r="40" spans="1:16" ht="13">
      <c r="A40" s="102"/>
      <c r="B40" s="130"/>
      <c r="C40" s="102"/>
      <c r="D40" s="102"/>
      <c r="E40" s="102"/>
      <c r="F40" s="136"/>
      <c r="G40" s="137" t="s">
        <v>1391</v>
      </c>
      <c r="H40" s="378">
        <f>H39*J40</f>
        <v>8234824.1078431346</v>
      </c>
      <c r="J40" s="116">
        <f>M23</f>
        <v>0.74220204161647696</v>
      </c>
      <c r="K40" s="120"/>
      <c r="L40" s="107"/>
      <c r="M40" s="132"/>
      <c r="N40" s="132"/>
      <c r="O40" s="132"/>
    </row>
    <row r="41" spans="1:16" s="132" customFormat="1" ht="13.5" hidden="1" customHeight="1">
      <c r="A41" s="138"/>
      <c r="B41" s="139"/>
      <c r="C41" s="138"/>
      <c r="D41" s="138"/>
      <c r="E41" s="140"/>
      <c r="F41" s="141"/>
      <c r="G41" s="141" t="s">
        <v>82</v>
      </c>
      <c r="H41" s="135" t="e">
        <f>H38-H40-#REF!</f>
        <v>#REF!</v>
      </c>
      <c r="I41" s="142"/>
      <c r="J41" s="120"/>
      <c r="K41" s="120"/>
      <c r="L41" s="143"/>
      <c r="M41" s="93"/>
      <c r="N41" s="93"/>
      <c r="O41" s="93"/>
    </row>
    <row r="42" spans="1:16" ht="13">
      <c r="A42" s="102"/>
      <c r="B42" s="130"/>
      <c r="C42" s="102"/>
      <c r="D42" s="102"/>
      <c r="E42" s="133"/>
      <c r="F42" s="136"/>
      <c r="G42" s="141" t="s">
        <v>82</v>
      </c>
      <c r="H42" s="135">
        <f>H39-H40</f>
        <v>2860300.4621568639</v>
      </c>
      <c r="J42" s="120"/>
      <c r="K42" s="120"/>
      <c r="L42" s="144"/>
      <c r="M42" s="132"/>
      <c r="N42" s="132"/>
      <c r="O42" s="132"/>
    </row>
    <row r="43" spans="1:16">
      <c r="A43" s="102"/>
      <c r="B43" s="130"/>
      <c r="C43" s="102"/>
      <c r="D43" s="102"/>
      <c r="E43" s="133"/>
      <c r="F43" s="141"/>
      <c r="G43" s="141"/>
      <c r="H43" s="145"/>
      <c r="J43" s="120"/>
      <c r="K43" s="120"/>
    </row>
    <row r="44" spans="1:16" s="132" customFormat="1" ht="13">
      <c r="A44" s="146" t="s">
        <v>99</v>
      </c>
      <c r="B44" s="147"/>
      <c r="C44" s="148"/>
      <c r="D44" s="148"/>
      <c r="E44" s="148"/>
      <c r="F44" s="149"/>
      <c r="G44" s="147"/>
      <c r="H44" s="147"/>
      <c r="I44" s="142"/>
      <c r="J44" s="120"/>
      <c r="K44" s="120"/>
    </row>
    <row r="45" spans="1:16" s="132" customFormat="1" ht="13.5" customHeight="1">
      <c r="A45" s="146" t="s">
        <v>2</v>
      </c>
      <c r="B45" s="150" t="s">
        <v>56</v>
      </c>
      <c r="C45" s="148"/>
      <c r="D45" s="511"/>
      <c r="E45" s="511"/>
      <c r="F45" s="149"/>
      <c r="G45" s="151" t="str">
        <f>'[1]КС-2 №3'!H151</f>
        <v>С.А. Ажнов</v>
      </c>
      <c r="H45" s="147"/>
      <c r="I45" s="142"/>
      <c r="J45" s="120"/>
      <c r="K45" s="120"/>
    </row>
    <row r="46" spans="1:16" s="120" customFormat="1">
      <c r="A46" s="84"/>
      <c r="B46" s="152" t="s">
        <v>49</v>
      </c>
      <c r="C46" s="152"/>
      <c r="D46" s="504" t="s">
        <v>50</v>
      </c>
      <c r="E46" s="504"/>
      <c r="F46" s="153"/>
      <c r="G46" s="153" t="s">
        <v>51</v>
      </c>
      <c r="H46" s="94"/>
      <c r="I46" s="119"/>
    </row>
    <row r="47" spans="1:16" s="120" customFormat="1" ht="12.75" customHeight="1">
      <c r="A47" s="84"/>
      <c r="B47" s="152"/>
      <c r="C47" s="152"/>
      <c r="D47" s="152"/>
      <c r="E47" s="152"/>
      <c r="F47" s="153"/>
      <c r="G47" s="153"/>
      <c r="H47" s="153"/>
      <c r="I47" s="119"/>
    </row>
    <row r="48" spans="1:16">
      <c r="A48" s="91"/>
      <c r="B48" s="89"/>
      <c r="C48" s="89" t="s">
        <v>52</v>
      </c>
      <c r="D48" s="89"/>
      <c r="E48" s="89"/>
      <c r="F48" s="89"/>
      <c r="G48" s="89"/>
      <c r="H48" s="154"/>
    </row>
    <row r="49" spans="1:9" s="132" customFormat="1" ht="13">
      <c r="A49" s="146" t="s">
        <v>9</v>
      </c>
      <c r="B49" s="146"/>
      <c r="C49" s="146"/>
      <c r="D49" s="146"/>
      <c r="E49" s="146"/>
      <c r="F49" s="146"/>
      <c r="G49" s="146"/>
      <c r="H49" s="146"/>
      <c r="I49" s="142"/>
    </row>
    <row r="50" spans="1:9" s="132" customFormat="1" ht="14.25" customHeight="1">
      <c r="A50" s="146" t="s">
        <v>2</v>
      </c>
      <c r="B50" s="150" t="s">
        <v>87</v>
      </c>
      <c r="C50" s="147"/>
      <c r="D50" s="503"/>
      <c r="E50" s="503"/>
      <c r="F50" s="149"/>
      <c r="G50" s="151" t="str">
        <f>'[1]КС-2 №3'!H157</f>
        <v>Е.А. Бусел</v>
      </c>
      <c r="H50" s="146"/>
      <c r="I50" s="142"/>
    </row>
    <row r="51" spans="1:9" s="120" customFormat="1">
      <c r="A51" s="84"/>
      <c r="B51" s="152" t="s">
        <v>49</v>
      </c>
      <c r="C51" s="152"/>
      <c r="D51" s="504" t="s">
        <v>50</v>
      </c>
      <c r="E51" s="504"/>
      <c r="F51" s="153"/>
      <c r="G51" s="153" t="s">
        <v>51</v>
      </c>
      <c r="H51" s="89"/>
      <c r="I51" s="119"/>
    </row>
    <row r="52" spans="1:9">
      <c r="A52" s="91"/>
      <c r="B52" s="95"/>
      <c r="C52" s="95"/>
      <c r="D52" s="95"/>
      <c r="E52" s="95"/>
      <c r="F52" s="94"/>
      <c r="G52" s="94"/>
      <c r="H52" s="89"/>
    </row>
  </sheetData>
  <mergeCells count="49">
    <mergeCell ref="J28:L28"/>
    <mergeCell ref="B29:C29"/>
    <mergeCell ref="D29:E29"/>
    <mergeCell ref="D50:E50"/>
    <mergeCell ref="D51:E51"/>
    <mergeCell ref="B31:C31"/>
    <mergeCell ref="D31:E31"/>
    <mergeCell ref="D33:E33"/>
    <mergeCell ref="D34:E34"/>
    <mergeCell ref="D45:E45"/>
    <mergeCell ref="D46:E46"/>
    <mergeCell ref="B30:C30"/>
    <mergeCell ref="D30:E30"/>
    <mergeCell ref="G27:G28"/>
    <mergeCell ref="H27:H28"/>
    <mergeCell ref="C21:C22"/>
    <mergeCell ref="E21:F22"/>
    <mergeCell ref="G21:H21"/>
    <mergeCell ref="E23:F23"/>
    <mergeCell ref="F24:G24"/>
    <mergeCell ref="A26:A28"/>
    <mergeCell ref="B26:C28"/>
    <mergeCell ref="D26:E28"/>
    <mergeCell ref="F26:H26"/>
    <mergeCell ref="F27:F28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honeticPr fontId="68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6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1B4F-0F80-4422-A89E-7EA30530EB0E}">
  <sheetPr>
    <tabColor theme="5" tint="-0.249977111117893"/>
    <pageSetUpPr fitToPage="1"/>
  </sheetPr>
  <dimension ref="A1:L157"/>
  <sheetViews>
    <sheetView topLeftCell="A4" zoomScale="80" zoomScaleNormal="80" zoomScaleSheetLayoutView="70" workbookViewId="0">
      <selection activeCell="A146" sqref="A146:XFD158"/>
    </sheetView>
  </sheetViews>
  <sheetFormatPr defaultRowHeight="13"/>
  <cols>
    <col min="1" max="1" width="6.1796875" style="1" customWidth="1"/>
    <col min="2" max="2" width="7.54296875" style="1" customWidth="1"/>
    <col min="3" max="3" width="86.54296875" style="2" customWidth="1"/>
    <col min="4" max="4" width="33.7265625" style="3" customWidth="1"/>
    <col min="5" max="6" width="7.54296875" style="1" customWidth="1"/>
    <col min="7" max="7" width="11.54296875" style="1" customWidth="1"/>
    <col min="8" max="9" width="12.453125" style="1" customWidth="1"/>
    <col min="10" max="10" width="14.7265625" style="1" customWidth="1"/>
    <col min="11" max="11" width="12.7265625" style="1" customWidth="1"/>
    <col min="12" max="12" width="14.26953125" style="1" customWidth="1"/>
    <col min="13" max="205" width="8.81640625" style="1"/>
    <col min="206" max="206" width="8.54296875" style="1" customWidth="1"/>
    <col min="207" max="207" width="9.54296875" style="1" customWidth="1"/>
    <col min="208" max="208" width="36.26953125" style="1" customWidth="1"/>
    <col min="209" max="209" width="86.453125" style="1" customWidth="1"/>
    <col min="210" max="210" width="18.7265625" style="1" customWidth="1"/>
    <col min="211" max="211" width="9" style="1" customWidth="1"/>
    <col min="212" max="212" width="8.453125" style="1" customWidth="1"/>
    <col min="213" max="213" width="12.54296875" style="1" customWidth="1"/>
    <col min="214" max="214" width="11.54296875" style="1" customWidth="1"/>
    <col min="215" max="215" width="11.453125" style="1" customWidth="1"/>
    <col min="216" max="216" width="13.7265625" style="1" customWidth="1"/>
    <col min="217" max="217" width="14.7265625" style="1" customWidth="1"/>
    <col min="218" max="218" width="13.453125" style="1" customWidth="1"/>
    <col min="219" max="461" width="8.81640625" style="1"/>
    <col min="462" max="462" width="8.54296875" style="1" customWidth="1"/>
    <col min="463" max="463" width="9.54296875" style="1" customWidth="1"/>
    <col min="464" max="464" width="36.26953125" style="1" customWidth="1"/>
    <col min="465" max="465" width="86.453125" style="1" customWidth="1"/>
    <col min="466" max="466" width="18.7265625" style="1" customWidth="1"/>
    <col min="467" max="467" width="9" style="1" customWidth="1"/>
    <col min="468" max="468" width="8.453125" style="1" customWidth="1"/>
    <col min="469" max="469" width="12.54296875" style="1" customWidth="1"/>
    <col min="470" max="470" width="11.54296875" style="1" customWidth="1"/>
    <col min="471" max="471" width="11.453125" style="1" customWidth="1"/>
    <col min="472" max="472" width="13.7265625" style="1" customWidth="1"/>
    <col min="473" max="473" width="14.7265625" style="1" customWidth="1"/>
    <col min="474" max="474" width="13.453125" style="1" customWidth="1"/>
    <col min="475" max="717" width="8.81640625" style="1"/>
    <col min="718" max="718" width="8.54296875" style="1" customWidth="1"/>
    <col min="719" max="719" width="9.54296875" style="1" customWidth="1"/>
    <col min="720" max="720" width="36.26953125" style="1" customWidth="1"/>
    <col min="721" max="721" width="86.453125" style="1" customWidth="1"/>
    <col min="722" max="722" width="18.7265625" style="1" customWidth="1"/>
    <col min="723" max="723" width="9" style="1" customWidth="1"/>
    <col min="724" max="724" width="8.453125" style="1" customWidth="1"/>
    <col min="725" max="725" width="12.54296875" style="1" customWidth="1"/>
    <col min="726" max="726" width="11.54296875" style="1" customWidth="1"/>
    <col min="727" max="727" width="11.453125" style="1" customWidth="1"/>
    <col min="728" max="728" width="13.7265625" style="1" customWidth="1"/>
    <col min="729" max="729" width="14.7265625" style="1" customWidth="1"/>
    <col min="730" max="730" width="13.453125" style="1" customWidth="1"/>
    <col min="731" max="973" width="8.81640625" style="1"/>
    <col min="974" max="974" width="8.54296875" style="1" customWidth="1"/>
    <col min="975" max="975" width="9.54296875" style="1" customWidth="1"/>
    <col min="976" max="976" width="36.26953125" style="1" customWidth="1"/>
    <col min="977" max="977" width="86.453125" style="1" customWidth="1"/>
    <col min="978" max="978" width="18.7265625" style="1" customWidth="1"/>
    <col min="979" max="979" width="9" style="1" customWidth="1"/>
    <col min="980" max="980" width="8.453125" style="1" customWidth="1"/>
    <col min="981" max="981" width="12.54296875" style="1" customWidth="1"/>
    <col min="982" max="982" width="11.54296875" style="1" customWidth="1"/>
    <col min="983" max="983" width="11.453125" style="1" customWidth="1"/>
    <col min="984" max="984" width="13.7265625" style="1" customWidth="1"/>
    <col min="985" max="985" width="14.7265625" style="1" customWidth="1"/>
    <col min="986" max="986" width="13.453125" style="1" customWidth="1"/>
    <col min="987" max="1229" width="8.81640625" style="1"/>
    <col min="1230" max="1230" width="8.54296875" style="1" customWidth="1"/>
    <col min="1231" max="1231" width="9.54296875" style="1" customWidth="1"/>
    <col min="1232" max="1232" width="36.26953125" style="1" customWidth="1"/>
    <col min="1233" max="1233" width="86.453125" style="1" customWidth="1"/>
    <col min="1234" max="1234" width="18.7265625" style="1" customWidth="1"/>
    <col min="1235" max="1235" width="9" style="1" customWidth="1"/>
    <col min="1236" max="1236" width="8.453125" style="1" customWidth="1"/>
    <col min="1237" max="1237" width="12.54296875" style="1" customWidth="1"/>
    <col min="1238" max="1238" width="11.54296875" style="1" customWidth="1"/>
    <col min="1239" max="1239" width="11.453125" style="1" customWidth="1"/>
    <col min="1240" max="1240" width="13.7265625" style="1" customWidth="1"/>
    <col min="1241" max="1241" width="14.7265625" style="1" customWidth="1"/>
    <col min="1242" max="1242" width="13.453125" style="1" customWidth="1"/>
    <col min="1243" max="1485" width="8.81640625" style="1"/>
    <col min="1486" max="1486" width="8.54296875" style="1" customWidth="1"/>
    <col min="1487" max="1487" width="9.54296875" style="1" customWidth="1"/>
    <col min="1488" max="1488" width="36.26953125" style="1" customWidth="1"/>
    <col min="1489" max="1489" width="86.453125" style="1" customWidth="1"/>
    <col min="1490" max="1490" width="18.7265625" style="1" customWidth="1"/>
    <col min="1491" max="1491" width="9" style="1" customWidth="1"/>
    <col min="1492" max="1492" width="8.453125" style="1" customWidth="1"/>
    <col min="1493" max="1493" width="12.54296875" style="1" customWidth="1"/>
    <col min="1494" max="1494" width="11.54296875" style="1" customWidth="1"/>
    <col min="1495" max="1495" width="11.453125" style="1" customWidth="1"/>
    <col min="1496" max="1496" width="13.7265625" style="1" customWidth="1"/>
    <col min="1497" max="1497" width="14.7265625" style="1" customWidth="1"/>
    <col min="1498" max="1498" width="13.453125" style="1" customWidth="1"/>
    <col min="1499" max="1741" width="8.81640625" style="1"/>
    <col min="1742" max="1742" width="8.54296875" style="1" customWidth="1"/>
    <col min="1743" max="1743" width="9.54296875" style="1" customWidth="1"/>
    <col min="1744" max="1744" width="36.26953125" style="1" customWidth="1"/>
    <col min="1745" max="1745" width="86.453125" style="1" customWidth="1"/>
    <col min="1746" max="1746" width="18.7265625" style="1" customWidth="1"/>
    <col min="1747" max="1747" width="9" style="1" customWidth="1"/>
    <col min="1748" max="1748" width="8.453125" style="1" customWidth="1"/>
    <col min="1749" max="1749" width="12.54296875" style="1" customWidth="1"/>
    <col min="1750" max="1750" width="11.54296875" style="1" customWidth="1"/>
    <col min="1751" max="1751" width="11.453125" style="1" customWidth="1"/>
    <col min="1752" max="1752" width="13.7265625" style="1" customWidth="1"/>
    <col min="1753" max="1753" width="14.7265625" style="1" customWidth="1"/>
    <col min="1754" max="1754" width="13.453125" style="1" customWidth="1"/>
    <col min="1755" max="1997" width="8.81640625" style="1"/>
    <col min="1998" max="1998" width="8.54296875" style="1" customWidth="1"/>
    <col min="1999" max="1999" width="9.54296875" style="1" customWidth="1"/>
    <col min="2000" max="2000" width="36.26953125" style="1" customWidth="1"/>
    <col min="2001" max="2001" width="86.453125" style="1" customWidth="1"/>
    <col min="2002" max="2002" width="18.7265625" style="1" customWidth="1"/>
    <col min="2003" max="2003" width="9" style="1" customWidth="1"/>
    <col min="2004" max="2004" width="8.453125" style="1" customWidth="1"/>
    <col min="2005" max="2005" width="12.54296875" style="1" customWidth="1"/>
    <col min="2006" max="2006" width="11.54296875" style="1" customWidth="1"/>
    <col min="2007" max="2007" width="11.453125" style="1" customWidth="1"/>
    <col min="2008" max="2008" width="13.7265625" style="1" customWidth="1"/>
    <col min="2009" max="2009" width="14.7265625" style="1" customWidth="1"/>
    <col min="2010" max="2010" width="13.453125" style="1" customWidth="1"/>
    <col min="2011" max="2253" width="8.81640625" style="1"/>
    <col min="2254" max="2254" width="8.54296875" style="1" customWidth="1"/>
    <col min="2255" max="2255" width="9.54296875" style="1" customWidth="1"/>
    <col min="2256" max="2256" width="36.26953125" style="1" customWidth="1"/>
    <col min="2257" max="2257" width="86.453125" style="1" customWidth="1"/>
    <col min="2258" max="2258" width="18.7265625" style="1" customWidth="1"/>
    <col min="2259" max="2259" width="9" style="1" customWidth="1"/>
    <col min="2260" max="2260" width="8.453125" style="1" customWidth="1"/>
    <col min="2261" max="2261" width="12.54296875" style="1" customWidth="1"/>
    <col min="2262" max="2262" width="11.54296875" style="1" customWidth="1"/>
    <col min="2263" max="2263" width="11.453125" style="1" customWidth="1"/>
    <col min="2264" max="2264" width="13.7265625" style="1" customWidth="1"/>
    <col min="2265" max="2265" width="14.7265625" style="1" customWidth="1"/>
    <col min="2266" max="2266" width="13.453125" style="1" customWidth="1"/>
    <col min="2267" max="2509" width="8.81640625" style="1"/>
    <col min="2510" max="2510" width="8.54296875" style="1" customWidth="1"/>
    <col min="2511" max="2511" width="9.54296875" style="1" customWidth="1"/>
    <col min="2512" max="2512" width="36.26953125" style="1" customWidth="1"/>
    <col min="2513" max="2513" width="86.453125" style="1" customWidth="1"/>
    <col min="2514" max="2514" width="18.7265625" style="1" customWidth="1"/>
    <col min="2515" max="2515" width="9" style="1" customWidth="1"/>
    <col min="2516" max="2516" width="8.453125" style="1" customWidth="1"/>
    <col min="2517" max="2517" width="12.54296875" style="1" customWidth="1"/>
    <col min="2518" max="2518" width="11.54296875" style="1" customWidth="1"/>
    <col min="2519" max="2519" width="11.453125" style="1" customWidth="1"/>
    <col min="2520" max="2520" width="13.7265625" style="1" customWidth="1"/>
    <col min="2521" max="2521" width="14.7265625" style="1" customWidth="1"/>
    <col min="2522" max="2522" width="13.453125" style="1" customWidth="1"/>
    <col min="2523" max="2765" width="8.81640625" style="1"/>
    <col min="2766" max="2766" width="8.54296875" style="1" customWidth="1"/>
    <col min="2767" max="2767" width="9.54296875" style="1" customWidth="1"/>
    <col min="2768" max="2768" width="36.26953125" style="1" customWidth="1"/>
    <col min="2769" max="2769" width="86.453125" style="1" customWidth="1"/>
    <col min="2770" max="2770" width="18.7265625" style="1" customWidth="1"/>
    <col min="2771" max="2771" width="9" style="1" customWidth="1"/>
    <col min="2772" max="2772" width="8.453125" style="1" customWidth="1"/>
    <col min="2773" max="2773" width="12.54296875" style="1" customWidth="1"/>
    <col min="2774" max="2774" width="11.54296875" style="1" customWidth="1"/>
    <col min="2775" max="2775" width="11.453125" style="1" customWidth="1"/>
    <col min="2776" max="2776" width="13.7265625" style="1" customWidth="1"/>
    <col min="2777" max="2777" width="14.7265625" style="1" customWidth="1"/>
    <col min="2778" max="2778" width="13.453125" style="1" customWidth="1"/>
    <col min="2779" max="3021" width="8.81640625" style="1"/>
    <col min="3022" max="3022" width="8.54296875" style="1" customWidth="1"/>
    <col min="3023" max="3023" width="9.54296875" style="1" customWidth="1"/>
    <col min="3024" max="3024" width="36.26953125" style="1" customWidth="1"/>
    <col min="3025" max="3025" width="86.453125" style="1" customWidth="1"/>
    <col min="3026" max="3026" width="18.7265625" style="1" customWidth="1"/>
    <col min="3027" max="3027" width="9" style="1" customWidth="1"/>
    <col min="3028" max="3028" width="8.453125" style="1" customWidth="1"/>
    <col min="3029" max="3029" width="12.54296875" style="1" customWidth="1"/>
    <col min="3030" max="3030" width="11.54296875" style="1" customWidth="1"/>
    <col min="3031" max="3031" width="11.453125" style="1" customWidth="1"/>
    <col min="3032" max="3032" width="13.7265625" style="1" customWidth="1"/>
    <col min="3033" max="3033" width="14.7265625" style="1" customWidth="1"/>
    <col min="3034" max="3034" width="13.453125" style="1" customWidth="1"/>
    <col min="3035" max="3277" width="8.81640625" style="1"/>
    <col min="3278" max="3278" width="8.54296875" style="1" customWidth="1"/>
    <col min="3279" max="3279" width="9.54296875" style="1" customWidth="1"/>
    <col min="3280" max="3280" width="36.26953125" style="1" customWidth="1"/>
    <col min="3281" max="3281" width="86.453125" style="1" customWidth="1"/>
    <col min="3282" max="3282" width="18.7265625" style="1" customWidth="1"/>
    <col min="3283" max="3283" width="9" style="1" customWidth="1"/>
    <col min="3284" max="3284" width="8.453125" style="1" customWidth="1"/>
    <col min="3285" max="3285" width="12.54296875" style="1" customWidth="1"/>
    <col min="3286" max="3286" width="11.54296875" style="1" customWidth="1"/>
    <col min="3287" max="3287" width="11.453125" style="1" customWidth="1"/>
    <col min="3288" max="3288" width="13.7265625" style="1" customWidth="1"/>
    <col min="3289" max="3289" width="14.7265625" style="1" customWidth="1"/>
    <col min="3290" max="3290" width="13.453125" style="1" customWidth="1"/>
    <col min="3291" max="3533" width="8.81640625" style="1"/>
    <col min="3534" max="3534" width="8.54296875" style="1" customWidth="1"/>
    <col min="3535" max="3535" width="9.54296875" style="1" customWidth="1"/>
    <col min="3536" max="3536" width="36.26953125" style="1" customWidth="1"/>
    <col min="3537" max="3537" width="86.453125" style="1" customWidth="1"/>
    <col min="3538" max="3538" width="18.7265625" style="1" customWidth="1"/>
    <col min="3539" max="3539" width="9" style="1" customWidth="1"/>
    <col min="3540" max="3540" width="8.453125" style="1" customWidth="1"/>
    <col min="3541" max="3541" width="12.54296875" style="1" customWidth="1"/>
    <col min="3542" max="3542" width="11.54296875" style="1" customWidth="1"/>
    <col min="3543" max="3543" width="11.453125" style="1" customWidth="1"/>
    <col min="3544" max="3544" width="13.7265625" style="1" customWidth="1"/>
    <col min="3545" max="3545" width="14.7265625" style="1" customWidth="1"/>
    <col min="3546" max="3546" width="13.453125" style="1" customWidth="1"/>
    <col min="3547" max="3789" width="8.81640625" style="1"/>
    <col min="3790" max="3790" width="8.54296875" style="1" customWidth="1"/>
    <col min="3791" max="3791" width="9.54296875" style="1" customWidth="1"/>
    <col min="3792" max="3792" width="36.26953125" style="1" customWidth="1"/>
    <col min="3793" max="3793" width="86.453125" style="1" customWidth="1"/>
    <col min="3794" max="3794" width="18.7265625" style="1" customWidth="1"/>
    <col min="3795" max="3795" width="9" style="1" customWidth="1"/>
    <col min="3796" max="3796" width="8.453125" style="1" customWidth="1"/>
    <col min="3797" max="3797" width="12.54296875" style="1" customWidth="1"/>
    <col min="3798" max="3798" width="11.54296875" style="1" customWidth="1"/>
    <col min="3799" max="3799" width="11.453125" style="1" customWidth="1"/>
    <col min="3800" max="3800" width="13.7265625" style="1" customWidth="1"/>
    <col min="3801" max="3801" width="14.7265625" style="1" customWidth="1"/>
    <col min="3802" max="3802" width="13.453125" style="1" customWidth="1"/>
    <col min="3803" max="4045" width="8.81640625" style="1"/>
    <col min="4046" max="4046" width="8.54296875" style="1" customWidth="1"/>
    <col min="4047" max="4047" width="9.54296875" style="1" customWidth="1"/>
    <col min="4048" max="4048" width="36.26953125" style="1" customWidth="1"/>
    <col min="4049" max="4049" width="86.453125" style="1" customWidth="1"/>
    <col min="4050" max="4050" width="18.7265625" style="1" customWidth="1"/>
    <col min="4051" max="4051" width="9" style="1" customWidth="1"/>
    <col min="4052" max="4052" width="8.453125" style="1" customWidth="1"/>
    <col min="4053" max="4053" width="12.54296875" style="1" customWidth="1"/>
    <col min="4054" max="4054" width="11.54296875" style="1" customWidth="1"/>
    <col min="4055" max="4055" width="11.453125" style="1" customWidth="1"/>
    <col min="4056" max="4056" width="13.7265625" style="1" customWidth="1"/>
    <col min="4057" max="4057" width="14.7265625" style="1" customWidth="1"/>
    <col min="4058" max="4058" width="13.453125" style="1" customWidth="1"/>
    <col min="4059" max="4301" width="8.81640625" style="1"/>
    <col min="4302" max="4302" width="8.54296875" style="1" customWidth="1"/>
    <col min="4303" max="4303" width="9.54296875" style="1" customWidth="1"/>
    <col min="4304" max="4304" width="36.26953125" style="1" customWidth="1"/>
    <col min="4305" max="4305" width="86.453125" style="1" customWidth="1"/>
    <col min="4306" max="4306" width="18.7265625" style="1" customWidth="1"/>
    <col min="4307" max="4307" width="9" style="1" customWidth="1"/>
    <col min="4308" max="4308" width="8.453125" style="1" customWidth="1"/>
    <col min="4309" max="4309" width="12.54296875" style="1" customWidth="1"/>
    <col min="4310" max="4310" width="11.54296875" style="1" customWidth="1"/>
    <col min="4311" max="4311" width="11.453125" style="1" customWidth="1"/>
    <col min="4312" max="4312" width="13.7265625" style="1" customWidth="1"/>
    <col min="4313" max="4313" width="14.7265625" style="1" customWidth="1"/>
    <col min="4314" max="4314" width="13.453125" style="1" customWidth="1"/>
    <col min="4315" max="4557" width="8.81640625" style="1"/>
    <col min="4558" max="4558" width="8.54296875" style="1" customWidth="1"/>
    <col min="4559" max="4559" width="9.54296875" style="1" customWidth="1"/>
    <col min="4560" max="4560" width="36.26953125" style="1" customWidth="1"/>
    <col min="4561" max="4561" width="86.453125" style="1" customWidth="1"/>
    <col min="4562" max="4562" width="18.7265625" style="1" customWidth="1"/>
    <col min="4563" max="4563" width="9" style="1" customWidth="1"/>
    <col min="4564" max="4564" width="8.453125" style="1" customWidth="1"/>
    <col min="4565" max="4565" width="12.54296875" style="1" customWidth="1"/>
    <col min="4566" max="4566" width="11.54296875" style="1" customWidth="1"/>
    <col min="4567" max="4567" width="11.453125" style="1" customWidth="1"/>
    <col min="4568" max="4568" width="13.7265625" style="1" customWidth="1"/>
    <col min="4569" max="4569" width="14.7265625" style="1" customWidth="1"/>
    <col min="4570" max="4570" width="13.453125" style="1" customWidth="1"/>
    <col min="4571" max="4813" width="8.81640625" style="1"/>
    <col min="4814" max="4814" width="8.54296875" style="1" customWidth="1"/>
    <col min="4815" max="4815" width="9.54296875" style="1" customWidth="1"/>
    <col min="4816" max="4816" width="36.26953125" style="1" customWidth="1"/>
    <col min="4817" max="4817" width="86.453125" style="1" customWidth="1"/>
    <col min="4818" max="4818" width="18.7265625" style="1" customWidth="1"/>
    <col min="4819" max="4819" width="9" style="1" customWidth="1"/>
    <col min="4820" max="4820" width="8.453125" style="1" customWidth="1"/>
    <col min="4821" max="4821" width="12.54296875" style="1" customWidth="1"/>
    <col min="4822" max="4822" width="11.54296875" style="1" customWidth="1"/>
    <col min="4823" max="4823" width="11.453125" style="1" customWidth="1"/>
    <col min="4824" max="4824" width="13.7265625" style="1" customWidth="1"/>
    <col min="4825" max="4825" width="14.7265625" style="1" customWidth="1"/>
    <col min="4826" max="4826" width="13.453125" style="1" customWidth="1"/>
    <col min="4827" max="5069" width="8.81640625" style="1"/>
    <col min="5070" max="5070" width="8.54296875" style="1" customWidth="1"/>
    <col min="5071" max="5071" width="9.54296875" style="1" customWidth="1"/>
    <col min="5072" max="5072" width="36.26953125" style="1" customWidth="1"/>
    <col min="5073" max="5073" width="86.453125" style="1" customWidth="1"/>
    <col min="5074" max="5074" width="18.7265625" style="1" customWidth="1"/>
    <col min="5075" max="5075" width="9" style="1" customWidth="1"/>
    <col min="5076" max="5076" width="8.453125" style="1" customWidth="1"/>
    <col min="5077" max="5077" width="12.54296875" style="1" customWidth="1"/>
    <col min="5078" max="5078" width="11.54296875" style="1" customWidth="1"/>
    <col min="5079" max="5079" width="11.453125" style="1" customWidth="1"/>
    <col min="5080" max="5080" width="13.7265625" style="1" customWidth="1"/>
    <col min="5081" max="5081" width="14.7265625" style="1" customWidth="1"/>
    <col min="5082" max="5082" width="13.453125" style="1" customWidth="1"/>
    <col min="5083" max="5325" width="8.81640625" style="1"/>
    <col min="5326" max="5326" width="8.54296875" style="1" customWidth="1"/>
    <col min="5327" max="5327" width="9.54296875" style="1" customWidth="1"/>
    <col min="5328" max="5328" width="36.26953125" style="1" customWidth="1"/>
    <col min="5329" max="5329" width="86.453125" style="1" customWidth="1"/>
    <col min="5330" max="5330" width="18.7265625" style="1" customWidth="1"/>
    <col min="5331" max="5331" width="9" style="1" customWidth="1"/>
    <col min="5332" max="5332" width="8.453125" style="1" customWidth="1"/>
    <col min="5333" max="5333" width="12.54296875" style="1" customWidth="1"/>
    <col min="5334" max="5334" width="11.54296875" style="1" customWidth="1"/>
    <col min="5335" max="5335" width="11.453125" style="1" customWidth="1"/>
    <col min="5336" max="5336" width="13.7265625" style="1" customWidth="1"/>
    <col min="5337" max="5337" width="14.7265625" style="1" customWidth="1"/>
    <col min="5338" max="5338" width="13.453125" style="1" customWidth="1"/>
    <col min="5339" max="5581" width="8.81640625" style="1"/>
    <col min="5582" max="5582" width="8.54296875" style="1" customWidth="1"/>
    <col min="5583" max="5583" width="9.54296875" style="1" customWidth="1"/>
    <col min="5584" max="5584" width="36.26953125" style="1" customWidth="1"/>
    <col min="5585" max="5585" width="86.453125" style="1" customWidth="1"/>
    <col min="5586" max="5586" width="18.7265625" style="1" customWidth="1"/>
    <col min="5587" max="5587" width="9" style="1" customWidth="1"/>
    <col min="5588" max="5588" width="8.453125" style="1" customWidth="1"/>
    <col min="5589" max="5589" width="12.54296875" style="1" customWidth="1"/>
    <col min="5590" max="5590" width="11.54296875" style="1" customWidth="1"/>
    <col min="5591" max="5591" width="11.453125" style="1" customWidth="1"/>
    <col min="5592" max="5592" width="13.7265625" style="1" customWidth="1"/>
    <col min="5593" max="5593" width="14.7265625" style="1" customWidth="1"/>
    <col min="5594" max="5594" width="13.453125" style="1" customWidth="1"/>
    <col min="5595" max="5837" width="8.81640625" style="1"/>
    <col min="5838" max="5838" width="8.54296875" style="1" customWidth="1"/>
    <col min="5839" max="5839" width="9.54296875" style="1" customWidth="1"/>
    <col min="5840" max="5840" width="36.26953125" style="1" customWidth="1"/>
    <col min="5841" max="5841" width="86.453125" style="1" customWidth="1"/>
    <col min="5842" max="5842" width="18.7265625" style="1" customWidth="1"/>
    <col min="5843" max="5843" width="9" style="1" customWidth="1"/>
    <col min="5844" max="5844" width="8.453125" style="1" customWidth="1"/>
    <col min="5845" max="5845" width="12.54296875" style="1" customWidth="1"/>
    <col min="5846" max="5846" width="11.54296875" style="1" customWidth="1"/>
    <col min="5847" max="5847" width="11.453125" style="1" customWidth="1"/>
    <col min="5848" max="5848" width="13.7265625" style="1" customWidth="1"/>
    <col min="5849" max="5849" width="14.7265625" style="1" customWidth="1"/>
    <col min="5850" max="5850" width="13.453125" style="1" customWidth="1"/>
    <col min="5851" max="6093" width="8.81640625" style="1"/>
    <col min="6094" max="6094" width="8.54296875" style="1" customWidth="1"/>
    <col min="6095" max="6095" width="9.54296875" style="1" customWidth="1"/>
    <col min="6096" max="6096" width="36.26953125" style="1" customWidth="1"/>
    <col min="6097" max="6097" width="86.453125" style="1" customWidth="1"/>
    <col min="6098" max="6098" width="18.7265625" style="1" customWidth="1"/>
    <col min="6099" max="6099" width="9" style="1" customWidth="1"/>
    <col min="6100" max="6100" width="8.453125" style="1" customWidth="1"/>
    <col min="6101" max="6101" width="12.54296875" style="1" customWidth="1"/>
    <col min="6102" max="6102" width="11.54296875" style="1" customWidth="1"/>
    <col min="6103" max="6103" width="11.453125" style="1" customWidth="1"/>
    <col min="6104" max="6104" width="13.7265625" style="1" customWidth="1"/>
    <col min="6105" max="6105" width="14.7265625" style="1" customWidth="1"/>
    <col min="6106" max="6106" width="13.453125" style="1" customWidth="1"/>
    <col min="6107" max="6349" width="8.81640625" style="1"/>
    <col min="6350" max="6350" width="8.54296875" style="1" customWidth="1"/>
    <col min="6351" max="6351" width="9.54296875" style="1" customWidth="1"/>
    <col min="6352" max="6352" width="36.26953125" style="1" customWidth="1"/>
    <col min="6353" max="6353" width="86.453125" style="1" customWidth="1"/>
    <col min="6354" max="6354" width="18.7265625" style="1" customWidth="1"/>
    <col min="6355" max="6355" width="9" style="1" customWidth="1"/>
    <col min="6356" max="6356" width="8.453125" style="1" customWidth="1"/>
    <col min="6357" max="6357" width="12.54296875" style="1" customWidth="1"/>
    <col min="6358" max="6358" width="11.54296875" style="1" customWidth="1"/>
    <col min="6359" max="6359" width="11.453125" style="1" customWidth="1"/>
    <col min="6360" max="6360" width="13.7265625" style="1" customWidth="1"/>
    <col min="6361" max="6361" width="14.7265625" style="1" customWidth="1"/>
    <col min="6362" max="6362" width="13.453125" style="1" customWidth="1"/>
    <col min="6363" max="6605" width="8.81640625" style="1"/>
    <col min="6606" max="6606" width="8.54296875" style="1" customWidth="1"/>
    <col min="6607" max="6607" width="9.54296875" style="1" customWidth="1"/>
    <col min="6608" max="6608" width="36.26953125" style="1" customWidth="1"/>
    <col min="6609" max="6609" width="86.453125" style="1" customWidth="1"/>
    <col min="6610" max="6610" width="18.7265625" style="1" customWidth="1"/>
    <col min="6611" max="6611" width="9" style="1" customWidth="1"/>
    <col min="6612" max="6612" width="8.453125" style="1" customWidth="1"/>
    <col min="6613" max="6613" width="12.54296875" style="1" customWidth="1"/>
    <col min="6614" max="6614" width="11.54296875" style="1" customWidth="1"/>
    <col min="6615" max="6615" width="11.453125" style="1" customWidth="1"/>
    <col min="6616" max="6616" width="13.7265625" style="1" customWidth="1"/>
    <col min="6617" max="6617" width="14.7265625" style="1" customWidth="1"/>
    <col min="6618" max="6618" width="13.453125" style="1" customWidth="1"/>
    <col min="6619" max="6861" width="8.81640625" style="1"/>
    <col min="6862" max="6862" width="8.54296875" style="1" customWidth="1"/>
    <col min="6863" max="6863" width="9.54296875" style="1" customWidth="1"/>
    <col min="6864" max="6864" width="36.26953125" style="1" customWidth="1"/>
    <col min="6865" max="6865" width="86.453125" style="1" customWidth="1"/>
    <col min="6866" max="6866" width="18.7265625" style="1" customWidth="1"/>
    <col min="6867" max="6867" width="9" style="1" customWidth="1"/>
    <col min="6868" max="6868" width="8.453125" style="1" customWidth="1"/>
    <col min="6869" max="6869" width="12.54296875" style="1" customWidth="1"/>
    <col min="6870" max="6870" width="11.54296875" style="1" customWidth="1"/>
    <col min="6871" max="6871" width="11.453125" style="1" customWidth="1"/>
    <col min="6872" max="6872" width="13.7265625" style="1" customWidth="1"/>
    <col min="6873" max="6873" width="14.7265625" style="1" customWidth="1"/>
    <col min="6874" max="6874" width="13.453125" style="1" customWidth="1"/>
    <col min="6875" max="7117" width="8.81640625" style="1"/>
    <col min="7118" max="7118" width="8.54296875" style="1" customWidth="1"/>
    <col min="7119" max="7119" width="9.54296875" style="1" customWidth="1"/>
    <col min="7120" max="7120" width="36.26953125" style="1" customWidth="1"/>
    <col min="7121" max="7121" width="86.453125" style="1" customWidth="1"/>
    <col min="7122" max="7122" width="18.7265625" style="1" customWidth="1"/>
    <col min="7123" max="7123" width="9" style="1" customWidth="1"/>
    <col min="7124" max="7124" width="8.453125" style="1" customWidth="1"/>
    <col min="7125" max="7125" width="12.54296875" style="1" customWidth="1"/>
    <col min="7126" max="7126" width="11.54296875" style="1" customWidth="1"/>
    <col min="7127" max="7127" width="11.453125" style="1" customWidth="1"/>
    <col min="7128" max="7128" width="13.7265625" style="1" customWidth="1"/>
    <col min="7129" max="7129" width="14.7265625" style="1" customWidth="1"/>
    <col min="7130" max="7130" width="13.453125" style="1" customWidth="1"/>
    <col min="7131" max="7373" width="8.81640625" style="1"/>
    <col min="7374" max="7374" width="8.54296875" style="1" customWidth="1"/>
    <col min="7375" max="7375" width="9.54296875" style="1" customWidth="1"/>
    <col min="7376" max="7376" width="36.26953125" style="1" customWidth="1"/>
    <col min="7377" max="7377" width="86.453125" style="1" customWidth="1"/>
    <col min="7378" max="7378" width="18.7265625" style="1" customWidth="1"/>
    <col min="7379" max="7379" width="9" style="1" customWidth="1"/>
    <col min="7380" max="7380" width="8.453125" style="1" customWidth="1"/>
    <col min="7381" max="7381" width="12.54296875" style="1" customWidth="1"/>
    <col min="7382" max="7382" width="11.54296875" style="1" customWidth="1"/>
    <col min="7383" max="7383" width="11.453125" style="1" customWidth="1"/>
    <col min="7384" max="7384" width="13.7265625" style="1" customWidth="1"/>
    <col min="7385" max="7385" width="14.7265625" style="1" customWidth="1"/>
    <col min="7386" max="7386" width="13.453125" style="1" customWidth="1"/>
    <col min="7387" max="7629" width="8.81640625" style="1"/>
    <col min="7630" max="7630" width="8.54296875" style="1" customWidth="1"/>
    <col min="7631" max="7631" width="9.54296875" style="1" customWidth="1"/>
    <col min="7632" max="7632" width="36.26953125" style="1" customWidth="1"/>
    <col min="7633" max="7633" width="86.453125" style="1" customWidth="1"/>
    <col min="7634" max="7634" width="18.7265625" style="1" customWidth="1"/>
    <col min="7635" max="7635" width="9" style="1" customWidth="1"/>
    <col min="7636" max="7636" width="8.453125" style="1" customWidth="1"/>
    <col min="7637" max="7637" width="12.54296875" style="1" customWidth="1"/>
    <col min="7638" max="7638" width="11.54296875" style="1" customWidth="1"/>
    <col min="7639" max="7639" width="11.453125" style="1" customWidth="1"/>
    <col min="7640" max="7640" width="13.7265625" style="1" customWidth="1"/>
    <col min="7641" max="7641" width="14.7265625" style="1" customWidth="1"/>
    <col min="7642" max="7642" width="13.453125" style="1" customWidth="1"/>
    <col min="7643" max="7885" width="8.81640625" style="1"/>
    <col min="7886" max="7886" width="8.54296875" style="1" customWidth="1"/>
    <col min="7887" max="7887" width="9.54296875" style="1" customWidth="1"/>
    <col min="7888" max="7888" width="36.26953125" style="1" customWidth="1"/>
    <col min="7889" max="7889" width="86.453125" style="1" customWidth="1"/>
    <col min="7890" max="7890" width="18.7265625" style="1" customWidth="1"/>
    <col min="7891" max="7891" width="9" style="1" customWidth="1"/>
    <col min="7892" max="7892" width="8.453125" style="1" customWidth="1"/>
    <col min="7893" max="7893" width="12.54296875" style="1" customWidth="1"/>
    <col min="7894" max="7894" width="11.54296875" style="1" customWidth="1"/>
    <col min="7895" max="7895" width="11.453125" style="1" customWidth="1"/>
    <col min="7896" max="7896" width="13.7265625" style="1" customWidth="1"/>
    <col min="7897" max="7897" width="14.7265625" style="1" customWidth="1"/>
    <col min="7898" max="7898" width="13.453125" style="1" customWidth="1"/>
    <col min="7899" max="8141" width="8.81640625" style="1"/>
    <col min="8142" max="8142" width="8.54296875" style="1" customWidth="1"/>
    <col min="8143" max="8143" width="9.54296875" style="1" customWidth="1"/>
    <col min="8144" max="8144" width="36.26953125" style="1" customWidth="1"/>
    <col min="8145" max="8145" width="86.453125" style="1" customWidth="1"/>
    <col min="8146" max="8146" width="18.7265625" style="1" customWidth="1"/>
    <col min="8147" max="8147" width="9" style="1" customWidth="1"/>
    <col min="8148" max="8148" width="8.453125" style="1" customWidth="1"/>
    <col min="8149" max="8149" width="12.54296875" style="1" customWidth="1"/>
    <col min="8150" max="8150" width="11.54296875" style="1" customWidth="1"/>
    <col min="8151" max="8151" width="11.453125" style="1" customWidth="1"/>
    <col min="8152" max="8152" width="13.7265625" style="1" customWidth="1"/>
    <col min="8153" max="8153" width="14.7265625" style="1" customWidth="1"/>
    <col min="8154" max="8154" width="13.453125" style="1" customWidth="1"/>
    <col min="8155" max="8397" width="8.81640625" style="1"/>
    <col min="8398" max="8398" width="8.54296875" style="1" customWidth="1"/>
    <col min="8399" max="8399" width="9.54296875" style="1" customWidth="1"/>
    <col min="8400" max="8400" width="36.26953125" style="1" customWidth="1"/>
    <col min="8401" max="8401" width="86.453125" style="1" customWidth="1"/>
    <col min="8402" max="8402" width="18.7265625" style="1" customWidth="1"/>
    <col min="8403" max="8403" width="9" style="1" customWidth="1"/>
    <col min="8404" max="8404" width="8.453125" style="1" customWidth="1"/>
    <col min="8405" max="8405" width="12.54296875" style="1" customWidth="1"/>
    <col min="8406" max="8406" width="11.54296875" style="1" customWidth="1"/>
    <col min="8407" max="8407" width="11.453125" style="1" customWidth="1"/>
    <col min="8408" max="8408" width="13.7265625" style="1" customWidth="1"/>
    <col min="8409" max="8409" width="14.7265625" style="1" customWidth="1"/>
    <col min="8410" max="8410" width="13.453125" style="1" customWidth="1"/>
    <col min="8411" max="8653" width="8.81640625" style="1"/>
    <col min="8654" max="8654" width="8.54296875" style="1" customWidth="1"/>
    <col min="8655" max="8655" width="9.54296875" style="1" customWidth="1"/>
    <col min="8656" max="8656" width="36.26953125" style="1" customWidth="1"/>
    <col min="8657" max="8657" width="86.453125" style="1" customWidth="1"/>
    <col min="8658" max="8658" width="18.7265625" style="1" customWidth="1"/>
    <col min="8659" max="8659" width="9" style="1" customWidth="1"/>
    <col min="8660" max="8660" width="8.453125" style="1" customWidth="1"/>
    <col min="8661" max="8661" width="12.54296875" style="1" customWidth="1"/>
    <col min="8662" max="8662" width="11.54296875" style="1" customWidth="1"/>
    <col min="8663" max="8663" width="11.453125" style="1" customWidth="1"/>
    <col min="8664" max="8664" width="13.7265625" style="1" customWidth="1"/>
    <col min="8665" max="8665" width="14.7265625" style="1" customWidth="1"/>
    <col min="8666" max="8666" width="13.453125" style="1" customWidth="1"/>
    <col min="8667" max="8909" width="8.81640625" style="1"/>
    <col min="8910" max="8910" width="8.54296875" style="1" customWidth="1"/>
    <col min="8911" max="8911" width="9.54296875" style="1" customWidth="1"/>
    <col min="8912" max="8912" width="36.26953125" style="1" customWidth="1"/>
    <col min="8913" max="8913" width="86.453125" style="1" customWidth="1"/>
    <col min="8914" max="8914" width="18.7265625" style="1" customWidth="1"/>
    <col min="8915" max="8915" width="9" style="1" customWidth="1"/>
    <col min="8916" max="8916" width="8.453125" style="1" customWidth="1"/>
    <col min="8917" max="8917" width="12.54296875" style="1" customWidth="1"/>
    <col min="8918" max="8918" width="11.54296875" style="1" customWidth="1"/>
    <col min="8919" max="8919" width="11.453125" style="1" customWidth="1"/>
    <col min="8920" max="8920" width="13.7265625" style="1" customWidth="1"/>
    <col min="8921" max="8921" width="14.7265625" style="1" customWidth="1"/>
    <col min="8922" max="8922" width="13.453125" style="1" customWidth="1"/>
    <col min="8923" max="9165" width="8.81640625" style="1"/>
    <col min="9166" max="9166" width="8.54296875" style="1" customWidth="1"/>
    <col min="9167" max="9167" width="9.54296875" style="1" customWidth="1"/>
    <col min="9168" max="9168" width="36.26953125" style="1" customWidth="1"/>
    <col min="9169" max="9169" width="86.453125" style="1" customWidth="1"/>
    <col min="9170" max="9170" width="18.7265625" style="1" customWidth="1"/>
    <col min="9171" max="9171" width="9" style="1" customWidth="1"/>
    <col min="9172" max="9172" width="8.453125" style="1" customWidth="1"/>
    <col min="9173" max="9173" width="12.54296875" style="1" customWidth="1"/>
    <col min="9174" max="9174" width="11.54296875" style="1" customWidth="1"/>
    <col min="9175" max="9175" width="11.453125" style="1" customWidth="1"/>
    <col min="9176" max="9176" width="13.7265625" style="1" customWidth="1"/>
    <col min="9177" max="9177" width="14.7265625" style="1" customWidth="1"/>
    <col min="9178" max="9178" width="13.453125" style="1" customWidth="1"/>
    <col min="9179" max="9421" width="8.81640625" style="1"/>
    <col min="9422" max="9422" width="8.54296875" style="1" customWidth="1"/>
    <col min="9423" max="9423" width="9.54296875" style="1" customWidth="1"/>
    <col min="9424" max="9424" width="36.26953125" style="1" customWidth="1"/>
    <col min="9425" max="9425" width="86.453125" style="1" customWidth="1"/>
    <col min="9426" max="9426" width="18.7265625" style="1" customWidth="1"/>
    <col min="9427" max="9427" width="9" style="1" customWidth="1"/>
    <col min="9428" max="9428" width="8.453125" style="1" customWidth="1"/>
    <col min="9429" max="9429" width="12.54296875" style="1" customWidth="1"/>
    <col min="9430" max="9430" width="11.54296875" style="1" customWidth="1"/>
    <col min="9431" max="9431" width="11.453125" style="1" customWidth="1"/>
    <col min="9432" max="9432" width="13.7265625" style="1" customWidth="1"/>
    <col min="9433" max="9433" width="14.7265625" style="1" customWidth="1"/>
    <col min="9434" max="9434" width="13.453125" style="1" customWidth="1"/>
    <col min="9435" max="9677" width="8.81640625" style="1"/>
    <col min="9678" max="9678" width="8.54296875" style="1" customWidth="1"/>
    <col min="9679" max="9679" width="9.54296875" style="1" customWidth="1"/>
    <col min="9680" max="9680" width="36.26953125" style="1" customWidth="1"/>
    <col min="9681" max="9681" width="86.453125" style="1" customWidth="1"/>
    <col min="9682" max="9682" width="18.7265625" style="1" customWidth="1"/>
    <col min="9683" max="9683" width="9" style="1" customWidth="1"/>
    <col min="9684" max="9684" width="8.453125" style="1" customWidth="1"/>
    <col min="9685" max="9685" width="12.54296875" style="1" customWidth="1"/>
    <col min="9686" max="9686" width="11.54296875" style="1" customWidth="1"/>
    <col min="9687" max="9687" width="11.453125" style="1" customWidth="1"/>
    <col min="9688" max="9688" width="13.7265625" style="1" customWidth="1"/>
    <col min="9689" max="9689" width="14.7265625" style="1" customWidth="1"/>
    <col min="9690" max="9690" width="13.453125" style="1" customWidth="1"/>
    <col min="9691" max="9933" width="8.81640625" style="1"/>
    <col min="9934" max="9934" width="8.54296875" style="1" customWidth="1"/>
    <col min="9935" max="9935" width="9.54296875" style="1" customWidth="1"/>
    <col min="9936" max="9936" width="36.26953125" style="1" customWidth="1"/>
    <col min="9937" max="9937" width="86.453125" style="1" customWidth="1"/>
    <col min="9938" max="9938" width="18.7265625" style="1" customWidth="1"/>
    <col min="9939" max="9939" width="9" style="1" customWidth="1"/>
    <col min="9940" max="9940" width="8.453125" style="1" customWidth="1"/>
    <col min="9941" max="9941" width="12.54296875" style="1" customWidth="1"/>
    <col min="9942" max="9942" width="11.54296875" style="1" customWidth="1"/>
    <col min="9943" max="9943" width="11.453125" style="1" customWidth="1"/>
    <col min="9944" max="9944" width="13.7265625" style="1" customWidth="1"/>
    <col min="9945" max="9945" width="14.7265625" style="1" customWidth="1"/>
    <col min="9946" max="9946" width="13.453125" style="1" customWidth="1"/>
    <col min="9947" max="10189" width="8.81640625" style="1"/>
    <col min="10190" max="10190" width="8.54296875" style="1" customWidth="1"/>
    <col min="10191" max="10191" width="9.54296875" style="1" customWidth="1"/>
    <col min="10192" max="10192" width="36.26953125" style="1" customWidth="1"/>
    <col min="10193" max="10193" width="86.453125" style="1" customWidth="1"/>
    <col min="10194" max="10194" width="18.7265625" style="1" customWidth="1"/>
    <col min="10195" max="10195" width="9" style="1" customWidth="1"/>
    <col min="10196" max="10196" width="8.453125" style="1" customWidth="1"/>
    <col min="10197" max="10197" width="12.54296875" style="1" customWidth="1"/>
    <col min="10198" max="10198" width="11.54296875" style="1" customWidth="1"/>
    <col min="10199" max="10199" width="11.453125" style="1" customWidth="1"/>
    <col min="10200" max="10200" width="13.7265625" style="1" customWidth="1"/>
    <col min="10201" max="10201" width="14.7265625" style="1" customWidth="1"/>
    <col min="10202" max="10202" width="13.453125" style="1" customWidth="1"/>
    <col min="10203" max="10445" width="8.81640625" style="1"/>
    <col min="10446" max="10446" width="8.54296875" style="1" customWidth="1"/>
    <col min="10447" max="10447" width="9.54296875" style="1" customWidth="1"/>
    <col min="10448" max="10448" width="36.26953125" style="1" customWidth="1"/>
    <col min="10449" max="10449" width="86.453125" style="1" customWidth="1"/>
    <col min="10450" max="10450" width="18.7265625" style="1" customWidth="1"/>
    <col min="10451" max="10451" width="9" style="1" customWidth="1"/>
    <col min="10452" max="10452" width="8.453125" style="1" customWidth="1"/>
    <col min="10453" max="10453" width="12.54296875" style="1" customWidth="1"/>
    <col min="10454" max="10454" width="11.54296875" style="1" customWidth="1"/>
    <col min="10455" max="10455" width="11.453125" style="1" customWidth="1"/>
    <col min="10456" max="10456" width="13.7265625" style="1" customWidth="1"/>
    <col min="10457" max="10457" width="14.7265625" style="1" customWidth="1"/>
    <col min="10458" max="10458" width="13.453125" style="1" customWidth="1"/>
    <col min="10459" max="10701" width="8.81640625" style="1"/>
    <col min="10702" max="10702" width="8.54296875" style="1" customWidth="1"/>
    <col min="10703" max="10703" width="9.54296875" style="1" customWidth="1"/>
    <col min="10704" max="10704" width="36.26953125" style="1" customWidth="1"/>
    <col min="10705" max="10705" width="86.453125" style="1" customWidth="1"/>
    <col min="10706" max="10706" width="18.7265625" style="1" customWidth="1"/>
    <col min="10707" max="10707" width="9" style="1" customWidth="1"/>
    <col min="10708" max="10708" width="8.453125" style="1" customWidth="1"/>
    <col min="10709" max="10709" width="12.54296875" style="1" customWidth="1"/>
    <col min="10710" max="10710" width="11.54296875" style="1" customWidth="1"/>
    <col min="10711" max="10711" width="11.453125" style="1" customWidth="1"/>
    <col min="10712" max="10712" width="13.7265625" style="1" customWidth="1"/>
    <col min="10713" max="10713" width="14.7265625" style="1" customWidth="1"/>
    <col min="10714" max="10714" width="13.453125" style="1" customWidth="1"/>
    <col min="10715" max="10957" width="8.81640625" style="1"/>
    <col min="10958" max="10958" width="8.54296875" style="1" customWidth="1"/>
    <col min="10959" max="10959" width="9.54296875" style="1" customWidth="1"/>
    <col min="10960" max="10960" width="36.26953125" style="1" customWidth="1"/>
    <col min="10961" max="10961" width="86.453125" style="1" customWidth="1"/>
    <col min="10962" max="10962" width="18.7265625" style="1" customWidth="1"/>
    <col min="10963" max="10963" width="9" style="1" customWidth="1"/>
    <col min="10964" max="10964" width="8.453125" style="1" customWidth="1"/>
    <col min="10965" max="10965" width="12.54296875" style="1" customWidth="1"/>
    <col min="10966" max="10966" width="11.54296875" style="1" customWidth="1"/>
    <col min="10967" max="10967" width="11.453125" style="1" customWidth="1"/>
    <col min="10968" max="10968" width="13.7265625" style="1" customWidth="1"/>
    <col min="10969" max="10969" width="14.7265625" style="1" customWidth="1"/>
    <col min="10970" max="10970" width="13.453125" style="1" customWidth="1"/>
    <col min="10971" max="11213" width="8.81640625" style="1"/>
    <col min="11214" max="11214" width="8.54296875" style="1" customWidth="1"/>
    <col min="11215" max="11215" width="9.54296875" style="1" customWidth="1"/>
    <col min="11216" max="11216" width="36.26953125" style="1" customWidth="1"/>
    <col min="11217" max="11217" width="86.453125" style="1" customWidth="1"/>
    <col min="11218" max="11218" width="18.7265625" style="1" customWidth="1"/>
    <col min="11219" max="11219" width="9" style="1" customWidth="1"/>
    <col min="11220" max="11220" width="8.453125" style="1" customWidth="1"/>
    <col min="11221" max="11221" width="12.54296875" style="1" customWidth="1"/>
    <col min="11222" max="11222" width="11.54296875" style="1" customWidth="1"/>
    <col min="11223" max="11223" width="11.453125" style="1" customWidth="1"/>
    <col min="11224" max="11224" width="13.7265625" style="1" customWidth="1"/>
    <col min="11225" max="11225" width="14.7265625" style="1" customWidth="1"/>
    <col min="11226" max="11226" width="13.453125" style="1" customWidth="1"/>
    <col min="11227" max="11469" width="8.81640625" style="1"/>
    <col min="11470" max="11470" width="8.54296875" style="1" customWidth="1"/>
    <col min="11471" max="11471" width="9.54296875" style="1" customWidth="1"/>
    <col min="11472" max="11472" width="36.26953125" style="1" customWidth="1"/>
    <col min="11473" max="11473" width="86.453125" style="1" customWidth="1"/>
    <col min="11474" max="11474" width="18.7265625" style="1" customWidth="1"/>
    <col min="11475" max="11475" width="9" style="1" customWidth="1"/>
    <col min="11476" max="11476" width="8.453125" style="1" customWidth="1"/>
    <col min="11477" max="11477" width="12.54296875" style="1" customWidth="1"/>
    <col min="11478" max="11478" width="11.54296875" style="1" customWidth="1"/>
    <col min="11479" max="11479" width="11.453125" style="1" customWidth="1"/>
    <col min="11480" max="11480" width="13.7265625" style="1" customWidth="1"/>
    <col min="11481" max="11481" width="14.7265625" style="1" customWidth="1"/>
    <col min="11482" max="11482" width="13.453125" style="1" customWidth="1"/>
    <col min="11483" max="11725" width="8.81640625" style="1"/>
    <col min="11726" max="11726" width="8.54296875" style="1" customWidth="1"/>
    <col min="11727" max="11727" width="9.54296875" style="1" customWidth="1"/>
    <col min="11728" max="11728" width="36.26953125" style="1" customWidth="1"/>
    <col min="11729" max="11729" width="86.453125" style="1" customWidth="1"/>
    <col min="11730" max="11730" width="18.7265625" style="1" customWidth="1"/>
    <col min="11731" max="11731" width="9" style="1" customWidth="1"/>
    <col min="11732" max="11732" width="8.453125" style="1" customWidth="1"/>
    <col min="11733" max="11733" width="12.54296875" style="1" customWidth="1"/>
    <col min="11734" max="11734" width="11.54296875" style="1" customWidth="1"/>
    <col min="11735" max="11735" width="11.453125" style="1" customWidth="1"/>
    <col min="11736" max="11736" width="13.7265625" style="1" customWidth="1"/>
    <col min="11737" max="11737" width="14.7265625" style="1" customWidth="1"/>
    <col min="11738" max="11738" width="13.453125" style="1" customWidth="1"/>
    <col min="11739" max="11981" width="8.81640625" style="1"/>
    <col min="11982" max="11982" width="8.54296875" style="1" customWidth="1"/>
    <col min="11983" max="11983" width="9.54296875" style="1" customWidth="1"/>
    <col min="11984" max="11984" width="36.26953125" style="1" customWidth="1"/>
    <col min="11985" max="11985" width="86.453125" style="1" customWidth="1"/>
    <col min="11986" max="11986" width="18.7265625" style="1" customWidth="1"/>
    <col min="11987" max="11987" width="9" style="1" customWidth="1"/>
    <col min="11988" max="11988" width="8.453125" style="1" customWidth="1"/>
    <col min="11989" max="11989" width="12.54296875" style="1" customWidth="1"/>
    <col min="11990" max="11990" width="11.54296875" style="1" customWidth="1"/>
    <col min="11991" max="11991" width="11.453125" style="1" customWidth="1"/>
    <col min="11992" max="11992" width="13.7265625" style="1" customWidth="1"/>
    <col min="11993" max="11993" width="14.7265625" style="1" customWidth="1"/>
    <col min="11994" max="11994" width="13.453125" style="1" customWidth="1"/>
    <col min="11995" max="12237" width="8.81640625" style="1"/>
    <col min="12238" max="12238" width="8.54296875" style="1" customWidth="1"/>
    <col min="12239" max="12239" width="9.54296875" style="1" customWidth="1"/>
    <col min="12240" max="12240" width="36.26953125" style="1" customWidth="1"/>
    <col min="12241" max="12241" width="86.453125" style="1" customWidth="1"/>
    <col min="12242" max="12242" width="18.7265625" style="1" customWidth="1"/>
    <col min="12243" max="12243" width="9" style="1" customWidth="1"/>
    <col min="12244" max="12244" width="8.453125" style="1" customWidth="1"/>
    <col min="12245" max="12245" width="12.54296875" style="1" customWidth="1"/>
    <col min="12246" max="12246" width="11.54296875" style="1" customWidth="1"/>
    <col min="12247" max="12247" width="11.453125" style="1" customWidth="1"/>
    <col min="12248" max="12248" width="13.7265625" style="1" customWidth="1"/>
    <col min="12249" max="12249" width="14.7265625" style="1" customWidth="1"/>
    <col min="12250" max="12250" width="13.453125" style="1" customWidth="1"/>
    <col min="12251" max="12493" width="8.81640625" style="1"/>
    <col min="12494" max="12494" width="8.54296875" style="1" customWidth="1"/>
    <col min="12495" max="12495" width="9.54296875" style="1" customWidth="1"/>
    <col min="12496" max="12496" width="36.26953125" style="1" customWidth="1"/>
    <col min="12497" max="12497" width="86.453125" style="1" customWidth="1"/>
    <col min="12498" max="12498" width="18.7265625" style="1" customWidth="1"/>
    <col min="12499" max="12499" width="9" style="1" customWidth="1"/>
    <col min="12500" max="12500" width="8.453125" style="1" customWidth="1"/>
    <col min="12501" max="12501" width="12.54296875" style="1" customWidth="1"/>
    <col min="12502" max="12502" width="11.54296875" style="1" customWidth="1"/>
    <col min="12503" max="12503" width="11.453125" style="1" customWidth="1"/>
    <col min="12504" max="12504" width="13.7265625" style="1" customWidth="1"/>
    <col min="12505" max="12505" width="14.7265625" style="1" customWidth="1"/>
    <col min="12506" max="12506" width="13.453125" style="1" customWidth="1"/>
    <col min="12507" max="12749" width="8.81640625" style="1"/>
    <col min="12750" max="12750" width="8.54296875" style="1" customWidth="1"/>
    <col min="12751" max="12751" width="9.54296875" style="1" customWidth="1"/>
    <col min="12752" max="12752" width="36.26953125" style="1" customWidth="1"/>
    <col min="12753" max="12753" width="86.453125" style="1" customWidth="1"/>
    <col min="12754" max="12754" width="18.7265625" style="1" customWidth="1"/>
    <col min="12755" max="12755" width="9" style="1" customWidth="1"/>
    <col min="12756" max="12756" width="8.453125" style="1" customWidth="1"/>
    <col min="12757" max="12757" width="12.54296875" style="1" customWidth="1"/>
    <col min="12758" max="12758" width="11.54296875" style="1" customWidth="1"/>
    <col min="12759" max="12759" width="11.453125" style="1" customWidth="1"/>
    <col min="12760" max="12760" width="13.7265625" style="1" customWidth="1"/>
    <col min="12761" max="12761" width="14.7265625" style="1" customWidth="1"/>
    <col min="12762" max="12762" width="13.453125" style="1" customWidth="1"/>
    <col min="12763" max="13005" width="8.81640625" style="1"/>
    <col min="13006" max="13006" width="8.54296875" style="1" customWidth="1"/>
    <col min="13007" max="13007" width="9.54296875" style="1" customWidth="1"/>
    <col min="13008" max="13008" width="36.26953125" style="1" customWidth="1"/>
    <col min="13009" max="13009" width="86.453125" style="1" customWidth="1"/>
    <col min="13010" max="13010" width="18.7265625" style="1" customWidth="1"/>
    <col min="13011" max="13011" width="9" style="1" customWidth="1"/>
    <col min="13012" max="13012" width="8.453125" style="1" customWidth="1"/>
    <col min="13013" max="13013" width="12.54296875" style="1" customWidth="1"/>
    <col min="13014" max="13014" width="11.54296875" style="1" customWidth="1"/>
    <col min="13015" max="13015" width="11.453125" style="1" customWidth="1"/>
    <col min="13016" max="13016" width="13.7265625" style="1" customWidth="1"/>
    <col min="13017" max="13017" width="14.7265625" style="1" customWidth="1"/>
    <col min="13018" max="13018" width="13.453125" style="1" customWidth="1"/>
    <col min="13019" max="13261" width="8.81640625" style="1"/>
    <col min="13262" max="13262" width="8.54296875" style="1" customWidth="1"/>
    <col min="13263" max="13263" width="9.54296875" style="1" customWidth="1"/>
    <col min="13264" max="13264" width="36.26953125" style="1" customWidth="1"/>
    <col min="13265" max="13265" width="86.453125" style="1" customWidth="1"/>
    <col min="13266" max="13266" width="18.7265625" style="1" customWidth="1"/>
    <col min="13267" max="13267" width="9" style="1" customWidth="1"/>
    <col min="13268" max="13268" width="8.453125" style="1" customWidth="1"/>
    <col min="13269" max="13269" width="12.54296875" style="1" customWidth="1"/>
    <col min="13270" max="13270" width="11.54296875" style="1" customWidth="1"/>
    <col min="13271" max="13271" width="11.453125" style="1" customWidth="1"/>
    <col min="13272" max="13272" width="13.7265625" style="1" customWidth="1"/>
    <col min="13273" max="13273" width="14.7265625" style="1" customWidth="1"/>
    <col min="13274" max="13274" width="13.453125" style="1" customWidth="1"/>
    <col min="13275" max="13517" width="8.81640625" style="1"/>
    <col min="13518" max="13518" width="8.54296875" style="1" customWidth="1"/>
    <col min="13519" max="13519" width="9.54296875" style="1" customWidth="1"/>
    <col min="13520" max="13520" width="36.26953125" style="1" customWidth="1"/>
    <col min="13521" max="13521" width="86.453125" style="1" customWidth="1"/>
    <col min="13522" max="13522" width="18.7265625" style="1" customWidth="1"/>
    <col min="13523" max="13523" width="9" style="1" customWidth="1"/>
    <col min="13524" max="13524" width="8.453125" style="1" customWidth="1"/>
    <col min="13525" max="13525" width="12.54296875" style="1" customWidth="1"/>
    <col min="13526" max="13526" width="11.54296875" style="1" customWidth="1"/>
    <col min="13527" max="13527" width="11.453125" style="1" customWidth="1"/>
    <col min="13528" max="13528" width="13.7265625" style="1" customWidth="1"/>
    <col min="13529" max="13529" width="14.7265625" style="1" customWidth="1"/>
    <col min="13530" max="13530" width="13.453125" style="1" customWidth="1"/>
    <col min="13531" max="13773" width="8.81640625" style="1"/>
    <col min="13774" max="13774" width="8.54296875" style="1" customWidth="1"/>
    <col min="13775" max="13775" width="9.54296875" style="1" customWidth="1"/>
    <col min="13776" max="13776" width="36.26953125" style="1" customWidth="1"/>
    <col min="13777" max="13777" width="86.453125" style="1" customWidth="1"/>
    <col min="13778" max="13778" width="18.7265625" style="1" customWidth="1"/>
    <col min="13779" max="13779" width="9" style="1" customWidth="1"/>
    <col min="13780" max="13780" width="8.453125" style="1" customWidth="1"/>
    <col min="13781" max="13781" width="12.54296875" style="1" customWidth="1"/>
    <col min="13782" max="13782" width="11.54296875" style="1" customWidth="1"/>
    <col min="13783" max="13783" width="11.453125" style="1" customWidth="1"/>
    <col min="13784" max="13784" width="13.7265625" style="1" customWidth="1"/>
    <col min="13785" max="13785" width="14.7265625" style="1" customWidth="1"/>
    <col min="13786" max="13786" width="13.453125" style="1" customWidth="1"/>
    <col min="13787" max="14029" width="8.81640625" style="1"/>
    <col min="14030" max="14030" width="8.54296875" style="1" customWidth="1"/>
    <col min="14031" max="14031" width="9.54296875" style="1" customWidth="1"/>
    <col min="14032" max="14032" width="36.26953125" style="1" customWidth="1"/>
    <col min="14033" max="14033" width="86.453125" style="1" customWidth="1"/>
    <col min="14034" max="14034" width="18.7265625" style="1" customWidth="1"/>
    <col min="14035" max="14035" width="9" style="1" customWidth="1"/>
    <col min="14036" max="14036" width="8.453125" style="1" customWidth="1"/>
    <col min="14037" max="14037" width="12.54296875" style="1" customWidth="1"/>
    <col min="14038" max="14038" width="11.54296875" style="1" customWidth="1"/>
    <col min="14039" max="14039" width="11.453125" style="1" customWidth="1"/>
    <col min="14040" max="14040" width="13.7265625" style="1" customWidth="1"/>
    <col min="14041" max="14041" width="14.7265625" style="1" customWidth="1"/>
    <col min="14042" max="14042" width="13.453125" style="1" customWidth="1"/>
    <col min="14043" max="14285" width="8.81640625" style="1"/>
    <col min="14286" max="14286" width="8.54296875" style="1" customWidth="1"/>
    <col min="14287" max="14287" width="9.54296875" style="1" customWidth="1"/>
    <col min="14288" max="14288" width="36.26953125" style="1" customWidth="1"/>
    <col min="14289" max="14289" width="86.453125" style="1" customWidth="1"/>
    <col min="14290" max="14290" width="18.7265625" style="1" customWidth="1"/>
    <col min="14291" max="14291" width="9" style="1" customWidth="1"/>
    <col min="14292" max="14292" width="8.453125" style="1" customWidth="1"/>
    <col min="14293" max="14293" width="12.54296875" style="1" customWidth="1"/>
    <col min="14294" max="14294" width="11.54296875" style="1" customWidth="1"/>
    <col min="14295" max="14295" width="11.453125" style="1" customWidth="1"/>
    <col min="14296" max="14296" width="13.7265625" style="1" customWidth="1"/>
    <col min="14297" max="14297" width="14.7265625" style="1" customWidth="1"/>
    <col min="14298" max="14298" width="13.453125" style="1" customWidth="1"/>
    <col min="14299" max="14541" width="8.81640625" style="1"/>
    <col min="14542" max="14542" width="8.54296875" style="1" customWidth="1"/>
    <col min="14543" max="14543" width="9.54296875" style="1" customWidth="1"/>
    <col min="14544" max="14544" width="36.26953125" style="1" customWidth="1"/>
    <col min="14545" max="14545" width="86.453125" style="1" customWidth="1"/>
    <col min="14546" max="14546" width="18.7265625" style="1" customWidth="1"/>
    <col min="14547" max="14547" width="9" style="1" customWidth="1"/>
    <col min="14548" max="14548" width="8.453125" style="1" customWidth="1"/>
    <col min="14549" max="14549" width="12.54296875" style="1" customWidth="1"/>
    <col min="14550" max="14550" width="11.54296875" style="1" customWidth="1"/>
    <col min="14551" max="14551" width="11.453125" style="1" customWidth="1"/>
    <col min="14552" max="14552" width="13.7265625" style="1" customWidth="1"/>
    <col min="14553" max="14553" width="14.7265625" style="1" customWidth="1"/>
    <col min="14554" max="14554" width="13.453125" style="1" customWidth="1"/>
    <col min="14555" max="14797" width="8.81640625" style="1"/>
    <col min="14798" max="14798" width="8.54296875" style="1" customWidth="1"/>
    <col min="14799" max="14799" width="9.54296875" style="1" customWidth="1"/>
    <col min="14800" max="14800" width="36.26953125" style="1" customWidth="1"/>
    <col min="14801" max="14801" width="86.453125" style="1" customWidth="1"/>
    <col min="14802" max="14802" width="18.7265625" style="1" customWidth="1"/>
    <col min="14803" max="14803" width="9" style="1" customWidth="1"/>
    <col min="14804" max="14804" width="8.453125" style="1" customWidth="1"/>
    <col min="14805" max="14805" width="12.54296875" style="1" customWidth="1"/>
    <col min="14806" max="14806" width="11.54296875" style="1" customWidth="1"/>
    <col min="14807" max="14807" width="11.453125" style="1" customWidth="1"/>
    <col min="14808" max="14808" width="13.7265625" style="1" customWidth="1"/>
    <col min="14809" max="14809" width="14.7265625" style="1" customWidth="1"/>
    <col min="14810" max="14810" width="13.453125" style="1" customWidth="1"/>
    <col min="14811" max="15053" width="8.81640625" style="1"/>
    <col min="15054" max="15054" width="8.54296875" style="1" customWidth="1"/>
    <col min="15055" max="15055" width="9.54296875" style="1" customWidth="1"/>
    <col min="15056" max="15056" width="36.26953125" style="1" customWidth="1"/>
    <col min="15057" max="15057" width="86.453125" style="1" customWidth="1"/>
    <col min="15058" max="15058" width="18.7265625" style="1" customWidth="1"/>
    <col min="15059" max="15059" width="9" style="1" customWidth="1"/>
    <col min="15060" max="15060" width="8.453125" style="1" customWidth="1"/>
    <col min="15061" max="15061" width="12.54296875" style="1" customWidth="1"/>
    <col min="15062" max="15062" width="11.54296875" style="1" customWidth="1"/>
    <col min="15063" max="15063" width="11.453125" style="1" customWidth="1"/>
    <col min="15064" max="15064" width="13.7265625" style="1" customWidth="1"/>
    <col min="15065" max="15065" width="14.7265625" style="1" customWidth="1"/>
    <col min="15066" max="15066" width="13.453125" style="1" customWidth="1"/>
    <col min="15067" max="15309" width="8.81640625" style="1"/>
    <col min="15310" max="15310" width="8.54296875" style="1" customWidth="1"/>
    <col min="15311" max="15311" width="9.54296875" style="1" customWidth="1"/>
    <col min="15312" max="15312" width="36.26953125" style="1" customWidth="1"/>
    <col min="15313" max="15313" width="86.453125" style="1" customWidth="1"/>
    <col min="15314" max="15314" width="18.7265625" style="1" customWidth="1"/>
    <col min="15315" max="15315" width="9" style="1" customWidth="1"/>
    <col min="15316" max="15316" width="8.453125" style="1" customWidth="1"/>
    <col min="15317" max="15317" width="12.54296875" style="1" customWidth="1"/>
    <col min="15318" max="15318" width="11.54296875" style="1" customWidth="1"/>
    <col min="15319" max="15319" width="11.453125" style="1" customWidth="1"/>
    <col min="15320" max="15320" width="13.7265625" style="1" customWidth="1"/>
    <col min="15321" max="15321" width="14.7265625" style="1" customWidth="1"/>
    <col min="15322" max="15322" width="13.453125" style="1" customWidth="1"/>
    <col min="15323" max="15565" width="8.81640625" style="1"/>
    <col min="15566" max="15566" width="8.54296875" style="1" customWidth="1"/>
    <col min="15567" max="15567" width="9.54296875" style="1" customWidth="1"/>
    <col min="15568" max="15568" width="36.26953125" style="1" customWidth="1"/>
    <col min="15569" max="15569" width="86.453125" style="1" customWidth="1"/>
    <col min="15570" max="15570" width="18.7265625" style="1" customWidth="1"/>
    <col min="15571" max="15571" width="9" style="1" customWidth="1"/>
    <col min="15572" max="15572" width="8.453125" style="1" customWidth="1"/>
    <col min="15573" max="15573" width="12.54296875" style="1" customWidth="1"/>
    <col min="15574" max="15574" width="11.54296875" style="1" customWidth="1"/>
    <col min="15575" max="15575" width="11.453125" style="1" customWidth="1"/>
    <col min="15576" max="15576" width="13.7265625" style="1" customWidth="1"/>
    <col min="15577" max="15577" width="14.7265625" style="1" customWidth="1"/>
    <col min="15578" max="15578" width="13.453125" style="1" customWidth="1"/>
    <col min="15579" max="15821" width="8.81640625" style="1"/>
    <col min="15822" max="15822" width="8.54296875" style="1" customWidth="1"/>
    <col min="15823" max="15823" width="9.54296875" style="1" customWidth="1"/>
    <col min="15824" max="15824" width="36.26953125" style="1" customWidth="1"/>
    <col min="15825" max="15825" width="86.453125" style="1" customWidth="1"/>
    <col min="15826" max="15826" width="18.7265625" style="1" customWidth="1"/>
    <col min="15827" max="15827" width="9" style="1" customWidth="1"/>
    <col min="15828" max="15828" width="8.453125" style="1" customWidth="1"/>
    <col min="15829" max="15829" width="12.54296875" style="1" customWidth="1"/>
    <col min="15830" max="15830" width="11.54296875" style="1" customWidth="1"/>
    <col min="15831" max="15831" width="11.453125" style="1" customWidth="1"/>
    <col min="15832" max="15832" width="13.7265625" style="1" customWidth="1"/>
    <col min="15833" max="15833" width="14.7265625" style="1" customWidth="1"/>
    <col min="15834" max="15834" width="13.453125" style="1" customWidth="1"/>
    <col min="15835" max="16077" width="8.81640625" style="1"/>
    <col min="16078" max="16078" width="8.54296875" style="1" customWidth="1"/>
    <col min="16079" max="16079" width="9.54296875" style="1" customWidth="1"/>
    <col min="16080" max="16080" width="36.26953125" style="1" customWidth="1"/>
    <col min="16081" max="16081" width="86.453125" style="1" customWidth="1"/>
    <col min="16082" max="16082" width="18.7265625" style="1" customWidth="1"/>
    <col min="16083" max="16083" width="9" style="1" customWidth="1"/>
    <col min="16084" max="16084" width="8.453125" style="1" customWidth="1"/>
    <col min="16085" max="16085" width="12.54296875" style="1" customWidth="1"/>
    <col min="16086" max="16086" width="11.54296875" style="1" customWidth="1"/>
    <col min="16087" max="16087" width="11.453125" style="1" customWidth="1"/>
    <col min="16088" max="16088" width="13.7265625" style="1" customWidth="1"/>
    <col min="16089" max="16089" width="14.7265625" style="1" customWidth="1"/>
    <col min="16090" max="16090" width="13.453125" style="1" customWidth="1"/>
    <col min="16091" max="16341" width="8.81640625" style="1"/>
    <col min="16342" max="16384" width="9.269531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453" t="s">
        <v>7</v>
      </c>
      <c r="B7" s="453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453" t="s">
        <v>9</v>
      </c>
      <c r="B9" s="453"/>
      <c r="C9" s="459" t="s">
        <v>84</v>
      </c>
      <c r="D9" s="459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453" t="s">
        <v>96</v>
      </c>
      <c r="B11" s="453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453" t="s">
        <v>10</v>
      </c>
      <c r="B13" s="453"/>
      <c r="C13" s="459" t="s">
        <v>97</v>
      </c>
      <c r="D13" s="459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453" t="s">
        <v>0</v>
      </c>
      <c r="B15" s="453"/>
      <c r="C15" s="453" t="s">
        <v>98</v>
      </c>
      <c r="D15" s="453"/>
      <c r="F15" s="12"/>
      <c r="G15" s="12"/>
      <c r="J15" s="23" t="s">
        <v>11</v>
      </c>
      <c r="K15" s="178"/>
    </row>
    <row r="16" spans="1:11" s="8" customFormat="1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>
      <c r="A18" s="6"/>
      <c r="B18" s="25"/>
      <c r="C18" s="29"/>
      <c r="D18" s="7"/>
      <c r="F18" s="12"/>
      <c r="I18" s="17" t="s">
        <v>111</v>
      </c>
      <c r="J18" s="27" t="s">
        <v>12</v>
      </c>
      <c r="K18" s="384" t="s">
        <v>161</v>
      </c>
    </row>
    <row r="19" spans="1:11" s="8" customFormat="1">
      <c r="A19" s="6"/>
      <c r="B19" s="25"/>
      <c r="C19" s="29"/>
      <c r="D19" s="7"/>
      <c r="F19" s="12"/>
      <c r="I19" s="12"/>
      <c r="J19" s="33" t="s">
        <v>13</v>
      </c>
      <c r="K19" s="385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454" t="s">
        <v>16</v>
      </c>
      <c r="K22" s="455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5</v>
      </c>
      <c r="I24" s="45" t="s">
        <v>1399</v>
      </c>
      <c r="J24" s="180">
        <v>45463</v>
      </c>
      <c r="K24" s="45" t="s">
        <v>1399</v>
      </c>
    </row>
    <row r="25" spans="1:11" s="49" customFormat="1" ht="18">
      <c r="A25" s="456" t="s">
        <v>76</v>
      </c>
      <c r="B25" s="456"/>
      <c r="C25" s="456"/>
      <c r="D25" s="456"/>
      <c r="E25" s="456"/>
      <c r="F25" s="456"/>
      <c r="G25" s="456"/>
      <c r="H25" s="456"/>
      <c r="I25" s="456"/>
      <c r="J25" s="456"/>
      <c r="K25" s="456"/>
    </row>
    <row r="26" spans="1:11" s="49" customFormat="1" ht="18">
      <c r="A26" s="456" t="s">
        <v>17</v>
      </c>
      <c r="B26" s="456"/>
      <c r="C26" s="456"/>
      <c r="D26" s="456"/>
      <c r="E26" s="456"/>
      <c r="F26" s="456"/>
      <c r="G26" s="456"/>
      <c r="H26" s="456"/>
      <c r="I26" s="456"/>
      <c r="J26" s="456"/>
      <c r="K26" s="456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4">
      <c r="A28" s="457" t="s">
        <v>63</v>
      </c>
      <c r="B28" s="457"/>
      <c r="C28" s="457"/>
      <c r="D28" s="457"/>
      <c r="E28" s="457"/>
      <c r="F28" s="458">
        <v>70145581.823799998</v>
      </c>
      <c r="G28" s="458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452"/>
      <c r="B29" s="452"/>
      <c r="C29" s="452"/>
      <c r="D29" s="452"/>
      <c r="E29" s="452"/>
      <c r="F29" s="452"/>
      <c r="G29" s="452"/>
      <c r="H29" s="452"/>
      <c r="I29" s="452"/>
      <c r="J29" s="452"/>
      <c r="K29" s="452"/>
    </row>
    <row r="30" spans="1:11" s="49" customFormat="1" ht="14.15" customHeight="1">
      <c r="A30" s="450" t="s">
        <v>14</v>
      </c>
      <c r="B30" s="450"/>
      <c r="C30" s="450" t="s">
        <v>65</v>
      </c>
      <c r="D30" s="451" t="s">
        <v>66</v>
      </c>
      <c r="E30" s="451" t="s">
        <v>67</v>
      </c>
      <c r="F30" s="451" t="s">
        <v>68</v>
      </c>
      <c r="G30" s="451" t="s">
        <v>69</v>
      </c>
      <c r="H30" s="451"/>
      <c r="I30" s="451" t="s">
        <v>70</v>
      </c>
      <c r="J30" s="451"/>
      <c r="K30" s="451" t="s">
        <v>71</v>
      </c>
    </row>
    <row r="31" spans="1:11" s="49" customFormat="1" ht="14.15" customHeight="1">
      <c r="A31" s="450" t="s">
        <v>72</v>
      </c>
      <c r="B31" s="450" t="s">
        <v>73</v>
      </c>
      <c r="C31" s="450"/>
      <c r="D31" s="451"/>
      <c r="E31" s="451"/>
      <c r="F31" s="451"/>
      <c r="G31" s="451"/>
      <c r="H31" s="451"/>
      <c r="I31" s="451"/>
      <c r="J31" s="451"/>
      <c r="K31" s="451"/>
    </row>
    <row r="32" spans="1:11" s="49" customFormat="1" ht="14.15" customHeight="1">
      <c r="A32" s="450"/>
      <c r="B32" s="450"/>
      <c r="C32" s="450"/>
      <c r="D32" s="451"/>
      <c r="E32" s="451"/>
      <c r="F32" s="451"/>
      <c r="G32" s="451" t="s">
        <v>74</v>
      </c>
      <c r="H32" s="451" t="s">
        <v>75</v>
      </c>
      <c r="I32" s="451" t="s">
        <v>74</v>
      </c>
      <c r="J32" s="451" t="s">
        <v>75</v>
      </c>
      <c r="K32" s="451"/>
    </row>
    <row r="33" spans="1:11" s="49" customFormat="1" ht="14.15" customHeight="1">
      <c r="A33" s="450"/>
      <c r="B33" s="450"/>
      <c r="C33" s="450"/>
      <c r="D33" s="451"/>
      <c r="E33" s="451"/>
      <c r="F33" s="451"/>
      <c r="G33" s="451"/>
      <c r="H33" s="451"/>
      <c r="I33" s="451"/>
      <c r="J33" s="451"/>
      <c r="K33" s="451"/>
    </row>
    <row r="34" spans="1:11" s="54" customFormat="1" ht="10.5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 ht="10.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5" customHeight="1">
      <c r="A36" s="182">
        <v>1</v>
      </c>
      <c r="B36" s="261">
        <v>2</v>
      </c>
      <c r="C36" s="251" t="s">
        <v>626</v>
      </c>
      <c r="D36" s="252"/>
      <c r="E36" s="253"/>
      <c r="F36" s="253"/>
      <c r="G36" s="253"/>
      <c r="H36" s="253"/>
      <c r="I36" s="253"/>
      <c r="J36" s="253"/>
      <c r="K36" s="437"/>
    </row>
    <row r="37" spans="1:11" ht="14.15" customHeight="1">
      <c r="A37" s="182">
        <v>2</v>
      </c>
      <c r="B37" s="438" t="s">
        <v>632</v>
      </c>
      <c r="C37" s="271" t="s">
        <v>633</v>
      </c>
      <c r="D37" s="274" t="s">
        <v>634</v>
      </c>
      <c r="E37" s="275" t="s">
        <v>110</v>
      </c>
      <c r="F37" s="276">
        <v>3</v>
      </c>
      <c r="G37" s="259">
        <v>1800</v>
      </c>
      <c r="H37" s="277">
        <f t="shared" ref="H37:H73" si="0">F37*G37</f>
        <v>5400</v>
      </c>
      <c r="I37" s="259">
        <v>1120</v>
      </c>
      <c r="J37" s="278">
        <f t="shared" ref="J37:J69" si="1">I37*F37</f>
        <v>3360</v>
      </c>
      <c r="K37" s="277">
        <f t="shared" ref="K37:K73" si="2">H37+J37</f>
        <v>8760</v>
      </c>
    </row>
    <row r="38" spans="1:11" ht="14.15" customHeight="1">
      <c r="A38" s="182">
        <v>3</v>
      </c>
      <c r="B38" s="439" t="s">
        <v>640</v>
      </c>
      <c r="C38" s="280" t="s">
        <v>641</v>
      </c>
      <c r="D38" s="281" t="s">
        <v>642</v>
      </c>
      <c r="E38" s="282" t="s">
        <v>110</v>
      </c>
      <c r="F38" s="283">
        <v>2</v>
      </c>
      <c r="G38" s="259">
        <v>400</v>
      </c>
      <c r="H38" s="277">
        <f t="shared" si="0"/>
        <v>800</v>
      </c>
      <c r="I38" s="259">
        <v>6304.92</v>
      </c>
      <c r="J38" s="278">
        <f t="shared" si="1"/>
        <v>12609.84</v>
      </c>
      <c r="K38" s="277">
        <f t="shared" si="2"/>
        <v>13409.84</v>
      </c>
    </row>
    <row r="39" spans="1:11" ht="14.15" customHeight="1">
      <c r="A39" s="182">
        <v>4</v>
      </c>
      <c r="B39" s="439" t="s">
        <v>643</v>
      </c>
      <c r="C39" s="280" t="s">
        <v>638</v>
      </c>
      <c r="D39" s="281" t="s">
        <v>644</v>
      </c>
      <c r="E39" s="282" t="s">
        <v>110</v>
      </c>
      <c r="F39" s="234">
        <v>2</v>
      </c>
      <c r="G39" s="259">
        <v>3000</v>
      </c>
      <c r="H39" s="277">
        <f t="shared" si="0"/>
        <v>6000</v>
      </c>
      <c r="I39" s="259">
        <v>7927.92</v>
      </c>
      <c r="J39" s="284">
        <f t="shared" si="1"/>
        <v>15855.84</v>
      </c>
      <c r="K39" s="284">
        <f>H39+J39</f>
        <v>21855.84</v>
      </c>
    </row>
    <row r="40" spans="1:11" ht="14.15" customHeight="1">
      <c r="A40" s="182">
        <v>5</v>
      </c>
      <c r="B40" s="438" t="s">
        <v>652</v>
      </c>
      <c r="C40" s="298" t="s">
        <v>653</v>
      </c>
      <c r="D40" s="274" t="s">
        <v>654</v>
      </c>
      <c r="E40" s="275" t="s">
        <v>110</v>
      </c>
      <c r="F40" s="276">
        <v>11</v>
      </c>
      <c r="G40" s="259">
        <v>2600</v>
      </c>
      <c r="H40" s="277">
        <f t="shared" si="0"/>
        <v>28600</v>
      </c>
      <c r="I40" s="259">
        <v>5006.04</v>
      </c>
      <c r="J40" s="278">
        <f t="shared" si="1"/>
        <v>55066.44</v>
      </c>
      <c r="K40" s="277">
        <f t="shared" si="2"/>
        <v>83666.44</v>
      </c>
    </row>
    <row r="41" spans="1:11" ht="14.15" customHeight="1">
      <c r="A41" s="182">
        <v>6</v>
      </c>
      <c r="B41" s="438" t="s">
        <v>655</v>
      </c>
      <c r="C41" s="298" t="s">
        <v>656</v>
      </c>
      <c r="D41" s="274" t="s">
        <v>657</v>
      </c>
      <c r="E41" s="275" t="s">
        <v>110</v>
      </c>
      <c r="F41" s="276">
        <v>4</v>
      </c>
      <c r="G41" s="259">
        <v>2600</v>
      </c>
      <c r="H41" s="277">
        <f t="shared" si="0"/>
        <v>10400</v>
      </c>
      <c r="I41" s="259">
        <v>4564.5600000000004</v>
      </c>
      <c r="J41" s="278">
        <f t="shared" si="1"/>
        <v>18258.240000000002</v>
      </c>
      <c r="K41" s="277">
        <f t="shared" si="2"/>
        <v>28658.240000000002</v>
      </c>
    </row>
    <row r="42" spans="1:11" ht="14.15" customHeight="1">
      <c r="A42" s="182">
        <v>7</v>
      </c>
      <c r="B42" s="438" t="s">
        <v>302</v>
      </c>
      <c r="C42" s="271" t="s">
        <v>303</v>
      </c>
      <c r="D42" s="274" t="s">
        <v>304</v>
      </c>
      <c r="E42" s="275" t="s">
        <v>110</v>
      </c>
      <c r="F42" s="276">
        <v>12</v>
      </c>
      <c r="G42" s="259">
        <v>3400</v>
      </c>
      <c r="H42" s="277">
        <f t="shared" si="0"/>
        <v>40800</v>
      </c>
      <c r="I42" s="259">
        <v>28860</v>
      </c>
      <c r="J42" s="278">
        <f t="shared" si="1"/>
        <v>346320</v>
      </c>
      <c r="K42" s="277">
        <f t="shared" si="2"/>
        <v>387120</v>
      </c>
    </row>
    <row r="43" spans="1:11" ht="14.15" customHeight="1">
      <c r="A43" s="182">
        <v>8</v>
      </c>
      <c r="B43" s="438" t="s">
        <v>661</v>
      </c>
      <c r="C43" s="298" t="s">
        <v>662</v>
      </c>
      <c r="D43" s="274" t="s">
        <v>663</v>
      </c>
      <c r="E43" s="275" t="s">
        <v>110</v>
      </c>
      <c r="F43" s="276">
        <v>4</v>
      </c>
      <c r="G43" s="259">
        <v>1000</v>
      </c>
      <c r="H43" s="277">
        <f t="shared" si="0"/>
        <v>4000</v>
      </c>
      <c r="I43" s="259">
        <v>641.16</v>
      </c>
      <c r="J43" s="278">
        <f t="shared" si="1"/>
        <v>2564.64</v>
      </c>
      <c r="K43" s="277">
        <f t="shared" si="2"/>
        <v>6564.6399999999994</v>
      </c>
    </row>
    <row r="44" spans="1:11" ht="14.15" customHeight="1">
      <c r="A44" s="182">
        <v>9</v>
      </c>
      <c r="B44" s="438" t="s">
        <v>667</v>
      </c>
      <c r="C44" s="298" t="s">
        <v>668</v>
      </c>
      <c r="D44" s="274" t="s">
        <v>669</v>
      </c>
      <c r="E44" s="275" t="s">
        <v>110</v>
      </c>
      <c r="F44" s="276">
        <v>4</v>
      </c>
      <c r="G44" s="259">
        <v>3200</v>
      </c>
      <c r="H44" s="277">
        <f t="shared" si="0"/>
        <v>12800</v>
      </c>
      <c r="I44" s="259">
        <v>11575.2</v>
      </c>
      <c r="J44" s="278">
        <f t="shared" si="1"/>
        <v>46300.800000000003</v>
      </c>
      <c r="K44" s="277">
        <f t="shared" si="2"/>
        <v>59100.800000000003</v>
      </c>
    </row>
    <row r="45" spans="1:11" ht="14.15" customHeight="1">
      <c r="A45" s="182">
        <v>10</v>
      </c>
      <c r="B45" s="438" t="s">
        <v>682</v>
      </c>
      <c r="C45" s="271" t="s">
        <v>683</v>
      </c>
      <c r="D45" s="274" t="s">
        <v>684</v>
      </c>
      <c r="E45" s="275" t="s">
        <v>110</v>
      </c>
      <c r="F45" s="276">
        <v>4</v>
      </c>
      <c r="G45" s="259">
        <v>300</v>
      </c>
      <c r="H45" s="277">
        <f t="shared" si="0"/>
        <v>1200</v>
      </c>
      <c r="I45" s="259">
        <v>790</v>
      </c>
      <c r="J45" s="278">
        <f t="shared" si="1"/>
        <v>3160</v>
      </c>
      <c r="K45" s="277">
        <f t="shared" si="2"/>
        <v>4360</v>
      </c>
    </row>
    <row r="46" spans="1:11" ht="14.15" customHeight="1">
      <c r="A46" s="182">
        <v>11</v>
      </c>
      <c r="B46" s="438" t="s">
        <v>685</v>
      </c>
      <c r="C46" s="298" t="s">
        <v>686</v>
      </c>
      <c r="D46" s="274" t="s">
        <v>687</v>
      </c>
      <c r="E46" s="275" t="s">
        <v>110</v>
      </c>
      <c r="F46" s="276">
        <v>1</v>
      </c>
      <c r="G46" s="259">
        <v>1200</v>
      </c>
      <c r="H46" s="277">
        <f t="shared" si="0"/>
        <v>1200</v>
      </c>
      <c r="I46" s="259">
        <v>368</v>
      </c>
      <c r="J46" s="278">
        <f t="shared" si="1"/>
        <v>368</v>
      </c>
      <c r="K46" s="277">
        <f t="shared" si="2"/>
        <v>1568</v>
      </c>
    </row>
    <row r="47" spans="1:11" ht="14.15" customHeight="1">
      <c r="A47" s="182">
        <v>12</v>
      </c>
      <c r="B47" s="438" t="s">
        <v>688</v>
      </c>
      <c r="C47" s="298" t="s">
        <v>686</v>
      </c>
      <c r="D47" s="274" t="s">
        <v>689</v>
      </c>
      <c r="E47" s="275" t="s">
        <v>110</v>
      </c>
      <c r="F47" s="276">
        <v>5</v>
      </c>
      <c r="G47" s="259">
        <v>1200</v>
      </c>
      <c r="H47" s="277">
        <f t="shared" si="0"/>
        <v>6000</v>
      </c>
      <c r="I47" s="259">
        <v>368</v>
      </c>
      <c r="J47" s="278">
        <f t="shared" si="1"/>
        <v>1840</v>
      </c>
      <c r="K47" s="277">
        <f t="shared" si="2"/>
        <v>7840</v>
      </c>
    </row>
    <row r="48" spans="1:11" ht="14.15" customHeight="1">
      <c r="A48" s="182">
        <v>13</v>
      </c>
      <c r="B48" s="438" t="s">
        <v>690</v>
      </c>
      <c r="C48" s="298" t="s">
        <v>686</v>
      </c>
      <c r="D48" s="274" t="s">
        <v>691</v>
      </c>
      <c r="E48" s="275" t="s">
        <v>110</v>
      </c>
      <c r="F48" s="276">
        <v>5</v>
      </c>
      <c r="G48" s="259">
        <v>1200</v>
      </c>
      <c r="H48" s="277">
        <f t="shared" si="0"/>
        <v>6000</v>
      </c>
      <c r="I48" s="259">
        <v>368</v>
      </c>
      <c r="J48" s="278">
        <f t="shared" si="1"/>
        <v>1840</v>
      </c>
      <c r="K48" s="277">
        <f t="shared" si="2"/>
        <v>7840</v>
      </c>
    </row>
    <row r="49" spans="1:11" ht="14.15" customHeight="1">
      <c r="A49" s="182">
        <v>14</v>
      </c>
      <c r="B49" s="438" t="s">
        <v>692</v>
      </c>
      <c r="C49" s="298" t="s">
        <v>693</v>
      </c>
      <c r="D49" s="274" t="s">
        <v>694</v>
      </c>
      <c r="E49" s="275" t="s">
        <v>110</v>
      </c>
      <c r="F49" s="276">
        <v>30</v>
      </c>
      <c r="G49" s="259">
        <v>1200</v>
      </c>
      <c r="H49" s="277">
        <f t="shared" si="0"/>
        <v>36000</v>
      </c>
      <c r="I49" s="259">
        <v>656</v>
      </c>
      <c r="J49" s="278">
        <f t="shared" si="1"/>
        <v>19680</v>
      </c>
      <c r="K49" s="277">
        <f t="shared" si="2"/>
        <v>55680</v>
      </c>
    </row>
    <row r="50" spans="1:11" ht="14.15" customHeight="1">
      <c r="A50" s="182">
        <v>15</v>
      </c>
      <c r="B50" s="438" t="s">
        <v>695</v>
      </c>
      <c r="C50" s="298" t="s">
        <v>696</v>
      </c>
      <c r="D50" s="274" t="s">
        <v>697</v>
      </c>
      <c r="E50" s="275" t="s">
        <v>110</v>
      </c>
      <c r="F50" s="276">
        <v>30</v>
      </c>
      <c r="G50" s="259">
        <v>1200</v>
      </c>
      <c r="H50" s="277">
        <f t="shared" si="0"/>
        <v>36000</v>
      </c>
      <c r="I50" s="259">
        <v>545.04</v>
      </c>
      <c r="J50" s="278">
        <f t="shared" si="1"/>
        <v>16351.199999999999</v>
      </c>
      <c r="K50" s="277">
        <f t="shared" si="2"/>
        <v>52351.199999999997</v>
      </c>
    </row>
    <row r="51" spans="1:11" ht="14.15" customHeight="1">
      <c r="A51" s="182">
        <v>16</v>
      </c>
      <c r="B51" s="438" t="s">
        <v>698</v>
      </c>
      <c r="C51" s="271" t="s">
        <v>699</v>
      </c>
      <c r="D51" s="274" t="s">
        <v>700</v>
      </c>
      <c r="E51" s="275" t="s">
        <v>110</v>
      </c>
      <c r="F51" s="276">
        <v>30</v>
      </c>
      <c r="G51" s="259">
        <v>1200</v>
      </c>
      <c r="H51" s="277">
        <f t="shared" si="0"/>
        <v>36000</v>
      </c>
      <c r="I51" s="259">
        <v>270</v>
      </c>
      <c r="J51" s="278">
        <f t="shared" si="1"/>
        <v>8100</v>
      </c>
      <c r="K51" s="277">
        <f t="shared" si="2"/>
        <v>44100</v>
      </c>
    </row>
    <row r="52" spans="1:11" ht="14.15" customHeight="1">
      <c r="A52" s="182">
        <v>17</v>
      </c>
      <c r="B52" s="438" t="s">
        <v>701</v>
      </c>
      <c r="C52" s="298" t="s">
        <v>702</v>
      </c>
      <c r="D52" s="274" t="s">
        <v>703</v>
      </c>
      <c r="E52" s="275" t="s">
        <v>110</v>
      </c>
      <c r="F52" s="276">
        <v>80</v>
      </c>
      <c r="G52" s="259">
        <v>100</v>
      </c>
      <c r="H52" s="277">
        <f t="shared" si="0"/>
        <v>8000</v>
      </c>
      <c r="I52" s="259">
        <v>71.760000000000005</v>
      </c>
      <c r="J52" s="278">
        <f t="shared" si="1"/>
        <v>5740.8</v>
      </c>
      <c r="K52" s="277">
        <f t="shared" si="2"/>
        <v>13740.8</v>
      </c>
    </row>
    <row r="53" spans="1:11" ht="14.15" customHeight="1">
      <c r="A53" s="182">
        <v>18</v>
      </c>
      <c r="B53" s="438" t="s">
        <v>308</v>
      </c>
      <c r="C53" s="280" t="s">
        <v>309</v>
      </c>
      <c r="D53" s="199" t="s">
        <v>310</v>
      </c>
      <c r="E53" s="275" t="s">
        <v>110</v>
      </c>
      <c r="F53" s="68">
        <v>96</v>
      </c>
      <c r="G53" s="259">
        <v>3200</v>
      </c>
      <c r="H53" s="277">
        <f t="shared" si="0"/>
        <v>307200</v>
      </c>
      <c r="I53" s="259">
        <v>3692.4</v>
      </c>
      <c r="J53" s="287">
        <f t="shared" si="1"/>
        <v>354470.40000000002</v>
      </c>
      <c r="K53" s="284">
        <f t="shared" si="2"/>
        <v>661670.40000000002</v>
      </c>
    </row>
    <row r="54" spans="1:11" ht="14.15" customHeight="1">
      <c r="A54" s="182">
        <v>19</v>
      </c>
      <c r="B54" s="438" t="s">
        <v>704</v>
      </c>
      <c r="C54" s="280" t="s">
        <v>327</v>
      </c>
      <c r="D54" s="199" t="s">
        <v>328</v>
      </c>
      <c r="E54" s="275" t="s">
        <v>110</v>
      </c>
      <c r="F54" s="201">
        <v>20</v>
      </c>
      <c r="G54" s="259">
        <v>2600</v>
      </c>
      <c r="H54" s="277">
        <f t="shared" si="0"/>
        <v>52000</v>
      </c>
      <c r="I54" s="259">
        <v>1365</v>
      </c>
      <c r="J54" s="284">
        <f t="shared" si="1"/>
        <v>27300</v>
      </c>
      <c r="K54" s="284">
        <f t="shared" si="2"/>
        <v>79300</v>
      </c>
    </row>
    <row r="55" spans="1:11" ht="14.15" customHeight="1">
      <c r="A55" s="182">
        <v>20</v>
      </c>
      <c r="B55" s="438" t="s">
        <v>311</v>
      </c>
      <c r="C55" s="429" t="s">
        <v>312</v>
      </c>
      <c r="D55" s="61"/>
      <c r="E55" s="275" t="s">
        <v>110</v>
      </c>
      <c r="F55" s="201">
        <v>10</v>
      </c>
      <c r="G55" s="259">
        <v>1200</v>
      </c>
      <c r="H55" s="277">
        <f t="shared" si="0"/>
        <v>12000</v>
      </c>
      <c r="I55" s="259">
        <v>1250</v>
      </c>
      <c r="J55" s="287">
        <f t="shared" si="1"/>
        <v>12500</v>
      </c>
      <c r="K55" s="284">
        <f t="shared" si="2"/>
        <v>24500</v>
      </c>
    </row>
    <row r="56" spans="1:11" ht="14.15" customHeight="1">
      <c r="A56" s="182">
        <v>21</v>
      </c>
      <c r="B56" s="438" t="s">
        <v>708</v>
      </c>
      <c r="C56" s="271" t="s">
        <v>706</v>
      </c>
      <c r="D56" s="199" t="s">
        <v>709</v>
      </c>
      <c r="E56" s="275" t="s">
        <v>110</v>
      </c>
      <c r="F56" s="68">
        <v>1</v>
      </c>
      <c r="G56" s="259">
        <v>4500</v>
      </c>
      <c r="H56" s="284">
        <f t="shared" si="0"/>
        <v>4500</v>
      </c>
      <c r="I56" s="259">
        <v>31318.560000000001</v>
      </c>
      <c r="J56" s="287">
        <f t="shared" si="1"/>
        <v>31318.560000000001</v>
      </c>
      <c r="K56" s="284">
        <f t="shared" si="2"/>
        <v>35818.559999999998</v>
      </c>
    </row>
    <row r="57" spans="1:11" ht="14.15" customHeight="1">
      <c r="A57" s="182">
        <v>22</v>
      </c>
      <c r="B57" s="438" t="s">
        <v>710</v>
      </c>
      <c r="C57" s="298" t="s">
        <v>711</v>
      </c>
      <c r="D57" s="274">
        <v>35262</v>
      </c>
      <c r="E57" s="275" t="s">
        <v>123</v>
      </c>
      <c r="F57" s="276">
        <v>400</v>
      </c>
      <c r="G57" s="259">
        <v>380</v>
      </c>
      <c r="H57" s="277">
        <f t="shared" si="0"/>
        <v>152000</v>
      </c>
      <c r="I57" s="259">
        <v>538</v>
      </c>
      <c r="J57" s="278">
        <f t="shared" si="1"/>
        <v>215200</v>
      </c>
      <c r="K57" s="277">
        <f t="shared" si="2"/>
        <v>367200</v>
      </c>
    </row>
    <row r="58" spans="1:11" ht="14.15" customHeight="1">
      <c r="A58" s="182">
        <v>23</v>
      </c>
      <c r="B58" s="438" t="s">
        <v>712</v>
      </c>
      <c r="C58" s="298" t="s">
        <v>713</v>
      </c>
      <c r="D58" s="274">
        <v>36480</v>
      </c>
      <c r="E58" s="275" t="s">
        <v>123</v>
      </c>
      <c r="F58" s="276">
        <v>400</v>
      </c>
      <c r="G58" s="259">
        <v>100</v>
      </c>
      <c r="H58" s="277">
        <f t="shared" si="0"/>
        <v>40000</v>
      </c>
      <c r="I58" s="259">
        <v>292.8</v>
      </c>
      <c r="J58" s="278">
        <f t="shared" si="1"/>
        <v>117120</v>
      </c>
      <c r="K58" s="277">
        <f t="shared" si="2"/>
        <v>157120</v>
      </c>
    </row>
    <row r="59" spans="1:11" ht="14.15" customHeight="1">
      <c r="A59" s="182">
        <v>24</v>
      </c>
      <c r="B59" s="438" t="s">
        <v>714</v>
      </c>
      <c r="C59" s="298" t="s">
        <v>715</v>
      </c>
      <c r="D59" s="274">
        <v>35522</v>
      </c>
      <c r="E59" s="275" t="s">
        <v>123</v>
      </c>
      <c r="F59" s="276">
        <v>400</v>
      </c>
      <c r="G59" s="259">
        <v>120</v>
      </c>
      <c r="H59" s="277">
        <f t="shared" si="0"/>
        <v>48000</v>
      </c>
      <c r="I59" s="259">
        <v>209.22</v>
      </c>
      <c r="J59" s="278">
        <f t="shared" si="1"/>
        <v>83688</v>
      </c>
      <c r="K59" s="277">
        <f t="shared" si="2"/>
        <v>131688</v>
      </c>
    </row>
    <row r="60" spans="1:11" ht="14.15" customHeight="1">
      <c r="A60" s="182">
        <v>25</v>
      </c>
      <c r="B60" s="438" t="s">
        <v>722</v>
      </c>
      <c r="C60" s="298" t="s">
        <v>723</v>
      </c>
      <c r="D60" s="274" t="s">
        <v>724</v>
      </c>
      <c r="E60" s="275" t="s">
        <v>110</v>
      </c>
      <c r="F60" s="276">
        <v>9</v>
      </c>
      <c r="G60" s="259">
        <v>1200</v>
      </c>
      <c r="H60" s="277">
        <f t="shared" si="0"/>
        <v>10800</v>
      </c>
      <c r="I60" s="259">
        <v>1620.8</v>
      </c>
      <c r="J60" s="278">
        <f t="shared" si="1"/>
        <v>14587.199999999999</v>
      </c>
      <c r="K60" s="277">
        <f t="shared" si="2"/>
        <v>25387.199999999997</v>
      </c>
    </row>
    <row r="61" spans="1:11" ht="14.15" customHeight="1">
      <c r="A61" s="182">
        <v>26</v>
      </c>
      <c r="B61" s="438" t="s">
        <v>728</v>
      </c>
      <c r="C61" s="298" t="s">
        <v>729</v>
      </c>
      <c r="D61" s="274" t="s">
        <v>730</v>
      </c>
      <c r="E61" s="275" t="s">
        <v>110</v>
      </c>
      <c r="F61" s="276">
        <v>3</v>
      </c>
      <c r="G61" s="259">
        <v>1200</v>
      </c>
      <c r="H61" s="277">
        <f t="shared" si="0"/>
        <v>3600</v>
      </c>
      <c r="I61" s="259">
        <v>1892</v>
      </c>
      <c r="J61" s="278">
        <f t="shared" si="1"/>
        <v>5676</v>
      </c>
      <c r="K61" s="277">
        <f t="shared" si="2"/>
        <v>9276</v>
      </c>
    </row>
    <row r="62" spans="1:11" ht="14.15" customHeight="1">
      <c r="A62" s="182">
        <v>27</v>
      </c>
      <c r="B62" s="438" t="s">
        <v>752</v>
      </c>
      <c r="C62" s="298" t="s">
        <v>753</v>
      </c>
      <c r="D62" s="274"/>
      <c r="E62" s="275" t="s">
        <v>110</v>
      </c>
      <c r="F62" s="276">
        <v>180</v>
      </c>
      <c r="G62" s="259">
        <v>412.8</v>
      </c>
      <c r="H62" s="277">
        <f t="shared" si="0"/>
        <v>74304</v>
      </c>
      <c r="I62" s="259">
        <v>1552.8</v>
      </c>
      <c r="J62" s="278">
        <f t="shared" si="1"/>
        <v>279504</v>
      </c>
      <c r="K62" s="277">
        <f t="shared" si="2"/>
        <v>353808</v>
      </c>
    </row>
    <row r="63" spans="1:11" ht="14.15" customHeight="1">
      <c r="A63" s="182">
        <v>28</v>
      </c>
      <c r="B63" s="438" t="s">
        <v>754</v>
      </c>
      <c r="C63" s="298" t="s">
        <v>755</v>
      </c>
      <c r="D63" s="274" t="s">
        <v>756</v>
      </c>
      <c r="E63" s="275" t="s">
        <v>110</v>
      </c>
      <c r="F63" s="276">
        <v>360</v>
      </c>
      <c r="G63" s="259">
        <v>25</v>
      </c>
      <c r="H63" s="277">
        <f t="shared" si="0"/>
        <v>9000</v>
      </c>
      <c r="I63" s="259">
        <v>83.02</v>
      </c>
      <c r="J63" s="278">
        <f t="shared" si="1"/>
        <v>29887.199999999997</v>
      </c>
      <c r="K63" s="277">
        <f t="shared" si="2"/>
        <v>38887.199999999997</v>
      </c>
    </row>
    <row r="64" spans="1:11" ht="14.15" customHeight="1">
      <c r="A64" s="182">
        <v>29</v>
      </c>
      <c r="B64" s="438" t="s">
        <v>757</v>
      </c>
      <c r="C64" s="298" t="s">
        <v>758</v>
      </c>
      <c r="D64" s="274" t="s">
        <v>759</v>
      </c>
      <c r="E64" s="275" t="s">
        <v>110</v>
      </c>
      <c r="F64" s="276">
        <v>100</v>
      </c>
      <c r="G64" s="259">
        <v>15</v>
      </c>
      <c r="H64" s="277">
        <f t="shared" si="0"/>
        <v>1500</v>
      </c>
      <c r="I64" s="259">
        <v>10.199999999999999</v>
      </c>
      <c r="J64" s="278">
        <f t="shared" si="1"/>
        <v>1019.9999999999999</v>
      </c>
      <c r="K64" s="277">
        <f t="shared" si="2"/>
        <v>2520</v>
      </c>
    </row>
    <row r="65" spans="1:11" ht="14.15" customHeight="1">
      <c r="A65" s="182">
        <v>30</v>
      </c>
      <c r="B65" s="438" t="s">
        <v>760</v>
      </c>
      <c r="C65" s="298" t="s">
        <v>761</v>
      </c>
      <c r="D65" s="274">
        <v>91920</v>
      </c>
      <c r="E65" s="275" t="s">
        <v>123</v>
      </c>
      <c r="F65" s="276">
        <v>4000</v>
      </c>
      <c r="G65" s="259">
        <v>35</v>
      </c>
      <c r="H65" s="277">
        <f t="shared" si="0"/>
        <v>140000</v>
      </c>
      <c r="I65" s="259">
        <v>21.6</v>
      </c>
      <c r="J65" s="278">
        <f t="shared" si="1"/>
        <v>86400</v>
      </c>
      <c r="K65" s="277">
        <f t="shared" si="2"/>
        <v>226400</v>
      </c>
    </row>
    <row r="66" spans="1:11" ht="14.15" customHeight="1">
      <c r="A66" s="182">
        <v>31</v>
      </c>
      <c r="B66" s="438" t="s">
        <v>762</v>
      </c>
      <c r="C66" s="298" t="s">
        <v>763</v>
      </c>
      <c r="D66" s="274" t="s">
        <v>764</v>
      </c>
      <c r="E66" s="275" t="s">
        <v>110</v>
      </c>
      <c r="F66" s="276">
        <v>8000</v>
      </c>
      <c r="G66" s="259">
        <v>5</v>
      </c>
      <c r="H66" s="277">
        <f t="shared" si="0"/>
        <v>40000</v>
      </c>
      <c r="I66" s="259">
        <v>2.6</v>
      </c>
      <c r="J66" s="278">
        <f t="shared" si="1"/>
        <v>20800</v>
      </c>
      <c r="K66" s="277">
        <f t="shared" si="2"/>
        <v>60800</v>
      </c>
    </row>
    <row r="67" spans="1:11" ht="14.15" customHeight="1">
      <c r="A67" s="182">
        <v>32</v>
      </c>
      <c r="B67" s="438" t="s">
        <v>765</v>
      </c>
      <c r="C67" s="271" t="s">
        <v>766</v>
      </c>
      <c r="D67" s="274" t="s">
        <v>767</v>
      </c>
      <c r="E67" s="275" t="s">
        <v>110</v>
      </c>
      <c r="F67" s="276">
        <v>8000</v>
      </c>
      <c r="G67" s="259">
        <v>5</v>
      </c>
      <c r="H67" s="277">
        <f t="shared" si="0"/>
        <v>40000</v>
      </c>
      <c r="I67" s="259">
        <v>14.88</v>
      </c>
      <c r="J67" s="278">
        <f t="shared" si="1"/>
        <v>119040</v>
      </c>
      <c r="K67" s="277">
        <f t="shared" si="2"/>
        <v>159040</v>
      </c>
    </row>
    <row r="68" spans="1:11" ht="14.15" customHeight="1">
      <c r="A68" s="182">
        <v>33</v>
      </c>
      <c r="B68" s="438" t="s">
        <v>768</v>
      </c>
      <c r="C68" s="271" t="s">
        <v>769</v>
      </c>
      <c r="D68" s="274" t="s">
        <v>770</v>
      </c>
      <c r="E68" s="275" t="s">
        <v>110</v>
      </c>
      <c r="F68" s="276">
        <v>8000</v>
      </c>
      <c r="G68" s="259">
        <v>5</v>
      </c>
      <c r="H68" s="277">
        <f t="shared" si="0"/>
        <v>40000</v>
      </c>
      <c r="I68" s="259">
        <v>1.82</v>
      </c>
      <c r="J68" s="278">
        <f t="shared" si="1"/>
        <v>14560</v>
      </c>
      <c r="K68" s="277">
        <f t="shared" si="2"/>
        <v>54560</v>
      </c>
    </row>
    <row r="69" spans="1:11" ht="14.15" customHeight="1">
      <c r="A69" s="182">
        <v>34</v>
      </c>
      <c r="B69" s="438" t="s">
        <v>771</v>
      </c>
      <c r="C69" s="280" t="s">
        <v>772</v>
      </c>
      <c r="D69" s="288" t="s">
        <v>773</v>
      </c>
      <c r="E69" s="282" t="s">
        <v>110</v>
      </c>
      <c r="F69" s="201">
        <v>100</v>
      </c>
      <c r="G69" s="259">
        <v>800</v>
      </c>
      <c r="H69" s="64">
        <f t="shared" si="0"/>
        <v>80000</v>
      </c>
      <c r="I69" s="259">
        <v>1063.97</v>
      </c>
      <c r="J69" s="277">
        <f t="shared" si="1"/>
        <v>106397</v>
      </c>
      <c r="K69" s="277">
        <f t="shared" si="2"/>
        <v>186397</v>
      </c>
    </row>
    <row r="70" spans="1:11" ht="14.15" customHeight="1">
      <c r="A70" s="182">
        <v>35</v>
      </c>
      <c r="B70" s="438" t="s">
        <v>774</v>
      </c>
      <c r="C70" s="298" t="s">
        <v>775</v>
      </c>
      <c r="D70" s="435" t="s">
        <v>776</v>
      </c>
      <c r="E70" s="275" t="s">
        <v>123</v>
      </c>
      <c r="F70" s="276">
        <v>3500</v>
      </c>
      <c r="G70" s="259">
        <v>124</v>
      </c>
      <c r="H70" s="277">
        <f t="shared" si="0"/>
        <v>434000</v>
      </c>
      <c r="I70" s="395">
        <v>46.5</v>
      </c>
      <c r="J70" s="278">
        <f>F70*I70</f>
        <v>162750</v>
      </c>
      <c r="K70" s="277">
        <f t="shared" si="2"/>
        <v>596750</v>
      </c>
    </row>
    <row r="71" spans="1:11" ht="14.15" customHeight="1">
      <c r="A71" s="182">
        <v>36</v>
      </c>
      <c r="B71" s="438" t="s">
        <v>777</v>
      </c>
      <c r="C71" s="298" t="s">
        <v>775</v>
      </c>
      <c r="D71" s="435" t="s">
        <v>778</v>
      </c>
      <c r="E71" s="275" t="s">
        <v>123</v>
      </c>
      <c r="F71" s="276">
        <v>2500</v>
      </c>
      <c r="G71" s="259">
        <v>124</v>
      </c>
      <c r="H71" s="277">
        <f t="shared" si="0"/>
        <v>310000</v>
      </c>
      <c r="I71" s="395">
        <v>96.92</v>
      </c>
      <c r="J71" s="278">
        <f>F71*I71</f>
        <v>242300</v>
      </c>
      <c r="K71" s="277">
        <f t="shared" si="2"/>
        <v>552300</v>
      </c>
    </row>
    <row r="72" spans="1:11" ht="14.15" customHeight="1">
      <c r="A72" s="182">
        <v>37</v>
      </c>
      <c r="B72" s="438" t="s">
        <v>779</v>
      </c>
      <c r="C72" s="298" t="s">
        <v>775</v>
      </c>
      <c r="D72" s="435" t="s">
        <v>780</v>
      </c>
      <c r="E72" s="275" t="s">
        <v>123</v>
      </c>
      <c r="F72" s="276">
        <v>250</v>
      </c>
      <c r="G72" s="259">
        <v>124</v>
      </c>
      <c r="H72" s="277">
        <f t="shared" si="0"/>
        <v>31000</v>
      </c>
      <c r="I72" s="395">
        <v>165.12</v>
      </c>
      <c r="J72" s="278">
        <f t="shared" ref="J72:J74" si="3">F72*I72</f>
        <v>41280</v>
      </c>
      <c r="K72" s="277">
        <f t="shared" si="2"/>
        <v>72280</v>
      </c>
    </row>
    <row r="73" spans="1:11" ht="14.15" customHeight="1">
      <c r="A73" s="182">
        <v>38</v>
      </c>
      <c r="B73" s="438" t="s">
        <v>781</v>
      </c>
      <c r="C73" s="298" t="s">
        <v>775</v>
      </c>
      <c r="D73" s="435" t="s">
        <v>782</v>
      </c>
      <c r="E73" s="275" t="s">
        <v>123</v>
      </c>
      <c r="F73" s="276">
        <v>500</v>
      </c>
      <c r="G73" s="259">
        <v>124</v>
      </c>
      <c r="H73" s="277">
        <f t="shared" si="0"/>
        <v>62000</v>
      </c>
      <c r="I73" s="395">
        <v>132.53</v>
      </c>
      <c r="J73" s="278">
        <f t="shared" si="3"/>
        <v>66265</v>
      </c>
      <c r="K73" s="277">
        <f t="shared" si="2"/>
        <v>128265</v>
      </c>
    </row>
    <row r="74" spans="1:11" ht="14.15" customHeight="1">
      <c r="A74" s="182">
        <v>39</v>
      </c>
      <c r="B74" s="438" t="s">
        <v>783</v>
      </c>
      <c r="C74" s="298" t="s">
        <v>784</v>
      </c>
      <c r="D74" s="435" t="s">
        <v>785</v>
      </c>
      <c r="E74" s="275" t="s">
        <v>123</v>
      </c>
      <c r="F74" s="276">
        <v>1100</v>
      </c>
      <c r="G74" s="259">
        <v>124</v>
      </c>
      <c r="H74" s="277">
        <f>F74*G74</f>
        <v>136400</v>
      </c>
      <c r="I74" s="395">
        <v>128.4</v>
      </c>
      <c r="J74" s="278">
        <f t="shared" si="3"/>
        <v>141240</v>
      </c>
      <c r="K74" s="277">
        <f t="shared" ref="K74" si="4">H74+J74</f>
        <v>277640</v>
      </c>
    </row>
    <row r="75" spans="1:11" ht="14.15" customHeight="1">
      <c r="A75" s="182">
        <v>40</v>
      </c>
      <c r="B75" s="440"/>
      <c r="C75" s="251" t="s">
        <v>313</v>
      </c>
      <c r="D75" s="251"/>
      <c r="E75" s="253"/>
      <c r="F75" s="254"/>
      <c r="G75" s="253"/>
      <c r="H75" s="253"/>
      <c r="I75" s="253"/>
      <c r="J75" s="253"/>
      <c r="K75" s="437"/>
    </row>
    <row r="76" spans="1:11" ht="14.15" customHeight="1">
      <c r="A76" s="182">
        <v>41</v>
      </c>
      <c r="B76" s="438" t="s">
        <v>792</v>
      </c>
      <c r="C76" s="271" t="s">
        <v>638</v>
      </c>
      <c r="D76" s="187" t="s">
        <v>644</v>
      </c>
      <c r="E76" s="267" t="s">
        <v>110</v>
      </c>
      <c r="F76" s="267">
        <v>2</v>
      </c>
      <c r="G76" s="259">
        <v>3000</v>
      </c>
      <c r="H76" s="64">
        <f t="shared" ref="H76:H83" si="5">F76*G76</f>
        <v>6000</v>
      </c>
      <c r="I76" s="259">
        <v>7929.6</v>
      </c>
      <c r="J76" s="64">
        <f t="shared" ref="J76:J83" si="6">I76*F76</f>
        <v>15859.2</v>
      </c>
      <c r="K76" s="64">
        <f>H76+J76</f>
        <v>21859.200000000001</v>
      </c>
    </row>
    <row r="77" spans="1:11" ht="14.15" customHeight="1">
      <c r="A77" s="182">
        <v>42</v>
      </c>
      <c r="B77" s="438" t="s">
        <v>793</v>
      </c>
      <c r="C77" s="280" t="s">
        <v>794</v>
      </c>
      <c r="D77" s="281"/>
      <c r="E77" s="275" t="s">
        <v>110</v>
      </c>
      <c r="F77" s="68">
        <v>2</v>
      </c>
      <c r="G77" s="259">
        <v>400</v>
      </c>
      <c r="H77" s="277">
        <f t="shared" si="5"/>
        <v>800</v>
      </c>
      <c r="I77" s="259">
        <v>5668</v>
      </c>
      <c r="J77" s="287">
        <f t="shared" si="6"/>
        <v>11336</v>
      </c>
      <c r="K77" s="284">
        <f>H77+J77</f>
        <v>12136</v>
      </c>
    </row>
    <row r="78" spans="1:11" ht="14.15" customHeight="1">
      <c r="A78" s="182">
        <v>43</v>
      </c>
      <c r="B78" s="438" t="s">
        <v>795</v>
      </c>
      <c r="C78" s="298" t="s">
        <v>796</v>
      </c>
      <c r="D78" s="435" t="s">
        <v>785</v>
      </c>
      <c r="E78" s="275" t="s">
        <v>123</v>
      </c>
      <c r="F78" s="276">
        <v>80</v>
      </c>
      <c r="G78" s="259">
        <v>124</v>
      </c>
      <c r="H78" s="277">
        <f t="shared" si="5"/>
        <v>9920</v>
      </c>
      <c r="I78" s="259">
        <v>272.52</v>
      </c>
      <c r="J78" s="287">
        <f t="shared" si="6"/>
        <v>21801.599999999999</v>
      </c>
      <c r="K78" s="277">
        <f t="shared" ref="K78:K83" si="7">H78+J78</f>
        <v>31721.599999999999</v>
      </c>
    </row>
    <row r="79" spans="1:11" ht="14.15" customHeight="1">
      <c r="A79" s="182">
        <v>44</v>
      </c>
      <c r="B79" s="438" t="s">
        <v>797</v>
      </c>
      <c r="C79" s="298" t="s">
        <v>775</v>
      </c>
      <c r="D79" s="435" t="s">
        <v>780</v>
      </c>
      <c r="E79" s="275" t="s">
        <v>123</v>
      </c>
      <c r="F79" s="276">
        <v>200</v>
      </c>
      <c r="G79" s="259">
        <v>124</v>
      </c>
      <c r="H79" s="277">
        <f t="shared" si="5"/>
        <v>24800</v>
      </c>
      <c r="I79" s="395">
        <v>116.85</v>
      </c>
      <c r="J79" s="278">
        <f>F79*I79</f>
        <v>23370</v>
      </c>
      <c r="K79" s="277">
        <f t="shared" si="7"/>
        <v>48170</v>
      </c>
    </row>
    <row r="80" spans="1:11" ht="14.15" customHeight="1">
      <c r="A80" s="182">
        <v>45</v>
      </c>
      <c r="B80" s="438" t="s">
        <v>798</v>
      </c>
      <c r="C80" s="298" t="s">
        <v>775</v>
      </c>
      <c r="D80" s="435" t="s">
        <v>776</v>
      </c>
      <c r="E80" s="275" t="s">
        <v>123</v>
      </c>
      <c r="F80" s="276">
        <v>210</v>
      </c>
      <c r="G80" s="259">
        <v>124</v>
      </c>
      <c r="H80" s="277">
        <f t="shared" si="5"/>
        <v>26040</v>
      </c>
      <c r="I80" s="259">
        <v>95.76</v>
      </c>
      <c r="J80" s="278">
        <f>F80*I80</f>
        <v>20109.600000000002</v>
      </c>
      <c r="K80" s="277">
        <f t="shared" si="7"/>
        <v>46149.600000000006</v>
      </c>
    </row>
    <row r="81" spans="1:11" ht="14.15" customHeight="1">
      <c r="A81" s="182">
        <v>46</v>
      </c>
      <c r="B81" s="438" t="s">
        <v>332</v>
      </c>
      <c r="C81" s="298" t="s">
        <v>333</v>
      </c>
      <c r="D81" s="274">
        <v>53800</v>
      </c>
      <c r="E81" s="291" t="s">
        <v>110</v>
      </c>
      <c r="F81" s="292">
        <v>6</v>
      </c>
      <c r="G81" s="259">
        <v>500</v>
      </c>
      <c r="H81" s="64">
        <f t="shared" si="5"/>
        <v>3000</v>
      </c>
      <c r="I81" s="259">
        <v>109.68</v>
      </c>
      <c r="J81" s="64">
        <f t="shared" si="6"/>
        <v>658.08</v>
      </c>
      <c r="K81" s="64">
        <f t="shared" si="7"/>
        <v>3658.08</v>
      </c>
    </row>
    <row r="82" spans="1:11" ht="14.15" customHeight="1">
      <c r="A82" s="182">
        <v>47</v>
      </c>
      <c r="B82" s="438" t="s">
        <v>799</v>
      </c>
      <c r="C82" s="271" t="s">
        <v>761</v>
      </c>
      <c r="D82" s="187">
        <v>91920</v>
      </c>
      <c r="E82" s="267" t="s">
        <v>123</v>
      </c>
      <c r="F82" s="267">
        <v>300</v>
      </c>
      <c r="G82" s="259">
        <v>35</v>
      </c>
      <c r="H82" s="64">
        <f t="shared" si="5"/>
        <v>10500</v>
      </c>
      <c r="I82" s="259">
        <v>21.6</v>
      </c>
      <c r="J82" s="64">
        <f t="shared" si="6"/>
        <v>6480</v>
      </c>
      <c r="K82" s="64">
        <f t="shared" si="7"/>
        <v>16980</v>
      </c>
    </row>
    <row r="83" spans="1:11" ht="14.15" customHeight="1">
      <c r="A83" s="182">
        <v>48</v>
      </c>
      <c r="B83" s="438" t="s">
        <v>800</v>
      </c>
      <c r="C83" s="271" t="s">
        <v>388</v>
      </c>
      <c r="D83" s="187"/>
      <c r="E83" s="267" t="s">
        <v>117</v>
      </c>
      <c r="F83" s="267">
        <v>1</v>
      </c>
      <c r="G83" s="259">
        <v>0</v>
      </c>
      <c r="H83" s="64">
        <f t="shared" si="5"/>
        <v>0</v>
      </c>
      <c r="I83" s="259">
        <v>5280</v>
      </c>
      <c r="J83" s="64">
        <f t="shared" si="6"/>
        <v>5280</v>
      </c>
      <c r="K83" s="64">
        <f t="shared" si="7"/>
        <v>5280</v>
      </c>
    </row>
    <row r="84" spans="1:11" ht="14.15" customHeight="1">
      <c r="A84" s="182">
        <v>49</v>
      </c>
      <c r="B84" s="441">
        <v>3</v>
      </c>
      <c r="C84" s="251" t="s">
        <v>113</v>
      </c>
      <c r="D84" s="252"/>
      <c r="E84" s="253"/>
      <c r="F84" s="254"/>
      <c r="G84" s="253"/>
      <c r="H84" s="253"/>
      <c r="I84" s="253"/>
      <c r="J84" s="253"/>
      <c r="K84" s="437"/>
    </row>
    <row r="85" spans="1:11" ht="14.15" customHeight="1">
      <c r="A85" s="182">
        <v>50</v>
      </c>
      <c r="B85" s="66" t="s">
        <v>336</v>
      </c>
      <c r="C85" s="430" t="s">
        <v>337</v>
      </c>
      <c r="D85" s="274" t="s">
        <v>338</v>
      </c>
      <c r="E85" s="291" t="s">
        <v>123</v>
      </c>
      <c r="F85" s="257">
        <v>1850</v>
      </c>
      <c r="G85" s="259">
        <v>112</v>
      </c>
      <c r="H85" s="64">
        <f t="shared" ref="H85" si="8">F85*G85</f>
        <v>207200</v>
      </c>
      <c r="I85" s="395">
        <v>89.12</v>
      </c>
      <c r="J85" s="278">
        <f>F85*I85</f>
        <v>164872</v>
      </c>
      <c r="K85" s="64">
        <f t="shared" ref="K85" si="9">H85+J85</f>
        <v>372072</v>
      </c>
    </row>
    <row r="86" spans="1:11" ht="14.15" customHeight="1">
      <c r="A86" s="182">
        <v>51</v>
      </c>
      <c r="B86" s="441">
        <v>4</v>
      </c>
      <c r="C86" s="251" t="s">
        <v>339</v>
      </c>
      <c r="D86" s="252"/>
      <c r="E86" s="253"/>
      <c r="F86" s="254"/>
      <c r="G86" s="253"/>
      <c r="H86" s="253"/>
      <c r="I86" s="253"/>
      <c r="J86" s="253"/>
      <c r="K86" s="437"/>
    </row>
    <row r="87" spans="1:11" ht="14.15" customHeight="1">
      <c r="A87" s="182">
        <v>52</v>
      </c>
      <c r="B87" s="66" t="s">
        <v>351</v>
      </c>
      <c r="C87" s="429" t="s">
        <v>352</v>
      </c>
      <c r="D87" s="61" t="s">
        <v>353</v>
      </c>
      <c r="E87" s="67" t="s">
        <v>110</v>
      </c>
      <c r="F87" s="68">
        <v>1</v>
      </c>
      <c r="G87" s="259">
        <v>2400</v>
      </c>
      <c r="H87" s="64">
        <f t="shared" ref="H87:H94" si="10">F87*G87</f>
        <v>2400</v>
      </c>
      <c r="I87" s="259">
        <v>42816.480000000003</v>
      </c>
      <c r="J87" s="278">
        <f t="shared" ref="J87:J94" si="11">F87*I87</f>
        <v>42816.480000000003</v>
      </c>
      <c r="K87" s="64">
        <f t="shared" ref="K87:K94" si="12">H87+J87</f>
        <v>45216.480000000003</v>
      </c>
    </row>
    <row r="88" spans="1:11" ht="14.15" customHeight="1">
      <c r="A88" s="182">
        <v>53</v>
      </c>
      <c r="B88" s="438" t="s">
        <v>944</v>
      </c>
      <c r="C88" s="298" t="s">
        <v>945</v>
      </c>
      <c r="D88" s="274" t="s">
        <v>946</v>
      </c>
      <c r="E88" s="275" t="s">
        <v>110</v>
      </c>
      <c r="F88" s="276">
        <v>4</v>
      </c>
      <c r="G88" s="259">
        <v>50</v>
      </c>
      <c r="H88" s="277">
        <f t="shared" si="10"/>
        <v>200</v>
      </c>
      <c r="I88" s="259">
        <v>362</v>
      </c>
      <c r="J88" s="278">
        <f t="shared" si="11"/>
        <v>1448</v>
      </c>
      <c r="K88" s="277">
        <f t="shared" si="12"/>
        <v>1648</v>
      </c>
    </row>
    <row r="89" spans="1:11" ht="14.15" customHeight="1">
      <c r="A89" s="182">
        <v>54</v>
      </c>
      <c r="B89" s="66" t="s">
        <v>947</v>
      </c>
      <c r="C89" s="429" t="s">
        <v>862</v>
      </c>
      <c r="D89" s="61" t="s">
        <v>863</v>
      </c>
      <c r="E89" s="67" t="s">
        <v>110</v>
      </c>
      <c r="F89" s="68">
        <v>34</v>
      </c>
      <c r="G89" s="259">
        <v>50</v>
      </c>
      <c r="H89" s="64">
        <f t="shared" si="10"/>
        <v>1700</v>
      </c>
      <c r="I89" s="259">
        <v>285</v>
      </c>
      <c r="J89" s="278">
        <f t="shared" si="11"/>
        <v>9690</v>
      </c>
      <c r="K89" s="64">
        <f t="shared" si="12"/>
        <v>11390</v>
      </c>
    </row>
    <row r="90" spans="1:11" ht="14.15" customHeight="1">
      <c r="A90" s="182">
        <v>55</v>
      </c>
      <c r="B90" s="66" t="s">
        <v>951</v>
      </c>
      <c r="C90" s="429" t="s">
        <v>952</v>
      </c>
      <c r="D90" s="61" t="s">
        <v>953</v>
      </c>
      <c r="E90" s="67" t="s">
        <v>110</v>
      </c>
      <c r="F90" s="68">
        <v>34</v>
      </c>
      <c r="G90" s="259">
        <v>25</v>
      </c>
      <c r="H90" s="64">
        <f t="shared" si="10"/>
        <v>850</v>
      </c>
      <c r="I90" s="259">
        <v>32</v>
      </c>
      <c r="J90" s="278">
        <f t="shared" si="11"/>
        <v>1088</v>
      </c>
      <c r="K90" s="64">
        <f t="shared" si="12"/>
        <v>1938</v>
      </c>
    </row>
    <row r="91" spans="1:11" ht="14.15" customHeight="1">
      <c r="A91" s="182">
        <v>56</v>
      </c>
      <c r="B91" s="66" t="s">
        <v>954</v>
      </c>
      <c r="C91" s="429" t="s">
        <v>955</v>
      </c>
      <c r="D91" s="61" t="s">
        <v>338</v>
      </c>
      <c r="E91" s="67" t="s">
        <v>123</v>
      </c>
      <c r="F91" s="68">
        <v>1509.7</v>
      </c>
      <c r="G91" s="259">
        <v>124</v>
      </c>
      <c r="H91" s="64">
        <f t="shared" si="10"/>
        <v>187202.80000000002</v>
      </c>
      <c r="I91" s="259">
        <v>72.599999999999994</v>
      </c>
      <c r="J91" s="278">
        <f t="shared" si="11"/>
        <v>109604.22</v>
      </c>
      <c r="K91" s="64">
        <f t="shared" si="12"/>
        <v>296807.02</v>
      </c>
    </row>
    <row r="92" spans="1:11" ht="14.15" customHeight="1">
      <c r="A92" s="182">
        <v>57</v>
      </c>
      <c r="B92" s="66" t="s">
        <v>956</v>
      </c>
      <c r="C92" s="429" t="s">
        <v>934</v>
      </c>
      <c r="D92" s="61" t="s">
        <v>935</v>
      </c>
      <c r="E92" s="67" t="s">
        <v>110</v>
      </c>
      <c r="F92" s="68">
        <v>2</v>
      </c>
      <c r="G92" s="259">
        <v>960</v>
      </c>
      <c r="H92" s="64">
        <f t="shared" si="10"/>
        <v>1920</v>
      </c>
      <c r="I92" s="259">
        <v>6342</v>
      </c>
      <c r="J92" s="278">
        <f t="shared" si="11"/>
        <v>12684</v>
      </c>
      <c r="K92" s="64">
        <f t="shared" si="12"/>
        <v>14604</v>
      </c>
    </row>
    <row r="93" spans="1:11" ht="14.15" customHeight="1">
      <c r="A93" s="182">
        <v>58</v>
      </c>
      <c r="B93" s="438" t="s">
        <v>957</v>
      </c>
      <c r="C93" s="298" t="s">
        <v>958</v>
      </c>
      <c r="D93" s="274" t="s">
        <v>959</v>
      </c>
      <c r="E93" s="275" t="s">
        <v>110</v>
      </c>
      <c r="F93" s="276">
        <v>100</v>
      </c>
      <c r="G93" s="259">
        <v>0</v>
      </c>
      <c r="H93" s="277">
        <f t="shared" si="10"/>
        <v>0</v>
      </c>
      <c r="I93" s="259">
        <v>5.84</v>
      </c>
      <c r="J93" s="278">
        <f t="shared" si="11"/>
        <v>584</v>
      </c>
      <c r="K93" s="277">
        <f t="shared" si="12"/>
        <v>584</v>
      </c>
    </row>
    <row r="94" spans="1:11" ht="14.15" customHeight="1">
      <c r="A94" s="182">
        <v>59</v>
      </c>
      <c r="B94" s="66" t="s">
        <v>960</v>
      </c>
      <c r="C94" s="429" t="s">
        <v>961</v>
      </c>
      <c r="D94" s="61" t="s">
        <v>938</v>
      </c>
      <c r="E94" s="67" t="s">
        <v>110</v>
      </c>
      <c r="F94" s="61">
        <v>2</v>
      </c>
      <c r="G94" s="259">
        <v>0</v>
      </c>
      <c r="H94" s="64">
        <f t="shared" si="10"/>
        <v>0</v>
      </c>
      <c r="I94" s="259">
        <v>1268.02</v>
      </c>
      <c r="J94" s="278">
        <f t="shared" si="11"/>
        <v>2536.04</v>
      </c>
      <c r="K94" s="64">
        <f t="shared" si="12"/>
        <v>2536.04</v>
      </c>
    </row>
    <row r="95" spans="1:11" ht="14.15" customHeight="1">
      <c r="A95" s="182">
        <v>60</v>
      </c>
      <c r="B95" s="441">
        <v>7</v>
      </c>
      <c r="C95" s="251" t="s">
        <v>1078</v>
      </c>
      <c r="D95" s="252"/>
      <c r="E95" s="253"/>
      <c r="F95" s="254"/>
      <c r="G95" s="253"/>
      <c r="H95" s="253"/>
      <c r="I95" s="253"/>
      <c r="J95" s="253"/>
      <c r="K95" s="437"/>
    </row>
    <row r="96" spans="1:11" ht="14.15" customHeight="1">
      <c r="A96" s="182">
        <v>61</v>
      </c>
      <c r="B96" s="66" t="s">
        <v>1079</v>
      </c>
      <c r="C96" s="298" t="s">
        <v>1080</v>
      </c>
      <c r="D96" s="274" t="s">
        <v>1081</v>
      </c>
      <c r="E96" s="291" t="s">
        <v>110</v>
      </c>
      <c r="F96" s="292">
        <v>1</v>
      </c>
      <c r="G96" s="259">
        <v>5000</v>
      </c>
      <c r="H96" s="64">
        <f t="shared" ref="H96:H101" si="13">F96*G96</f>
        <v>5000</v>
      </c>
      <c r="I96" s="259">
        <v>37189.699999999997</v>
      </c>
      <c r="J96" s="64">
        <f t="shared" ref="J96:J101" si="14">I96*F96</f>
        <v>37189.699999999997</v>
      </c>
      <c r="K96" s="64">
        <f t="shared" ref="K96:K99" si="15">H96+J96</f>
        <v>42189.7</v>
      </c>
    </row>
    <row r="97" spans="1:11" ht="14.15" customHeight="1">
      <c r="A97" s="182">
        <v>62</v>
      </c>
      <c r="B97" s="438" t="s">
        <v>1082</v>
      </c>
      <c r="C97" s="298" t="s">
        <v>1018</v>
      </c>
      <c r="D97" s="274" t="s">
        <v>1083</v>
      </c>
      <c r="E97" s="275" t="s">
        <v>123</v>
      </c>
      <c r="F97" s="276">
        <v>10</v>
      </c>
      <c r="G97" s="259">
        <v>142</v>
      </c>
      <c r="H97" s="277">
        <f t="shared" si="13"/>
        <v>1420</v>
      </c>
      <c r="I97" s="259">
        <v>1392</v>
      </c>
      <c r="J97" s="278">
        <f t="shared" si="14"/>
        <v>13920</v>
      </c>
      <c r="K97" s="277">
        <f t="shared" si="15"/>
        <v>15340</v>
      </c>
    </row>
    <row r="98" spans="1:11" ht="14.15" customHeight="1">
      <c r="A98" s="182">
        <v>63</v>
      </c>
      <c r="B98" s="438" t="s">
        <v>1084</v>
      </c>
      <c r="C98" s="298" t="s">
        <v>1018</v>
      </c>
      <c r="D98" s="274" t="s">
        <v>1085</v>
      </c>
      <c r="E98" s="275" t="s">
        <v>123</v>
      </c>
      <c r="F98" s="276">
        <v>15</v>
      </c>
      <c r="G98" s="259">
        <v>124</v>
      </c>
      <c r="H98" s="277">
        <f t="shared" si="13"/>
        <v>1860</v>
      </c>
      <c r="I98" s="259">
        <v>248</v>
      </c>
      <c r="J98" s="278">
        <f t="shared" si="14"/>
        <v>3720</v>
      </c>
      <c r="K98" s="277">
        <f t="shared" si="15"/>
        <v>5580</v>
      </c>
    </row>
    <row r="99" spans="1:11" ht="14.15" customHeight="1">
      <c r="A99" s="182">
        <v>64</v>
      </c>
      <c r="B99" s="438" t="s">
        <v>1086</v>
      </c>
      <c r="C99" s="298" t="s">
        <v>796</v>
      </c>
      <c r="D99" s="274" t="s">
        <v>1087</v>
      </c>
      <c r="E99" s="275" t="s">
        <v>123</v>
      </c>
      <c r="F99" s="276">
        <v>30</v>
      </c>
      <c r="G99" s="259">
        <v>124</v>
      </c>
      <c r="H99" s="277">
        <f t="shared" si="13"/>
        <v>3720</v>
      </c>
      <c r="I99" s="259">
        <v>334</v>
      </c>
      <c r="J99" s="278">
        <f t="shared" si="14"/>
        <v>10020</v>
      </c>
      <c r="K99" s="277">
        <f t="shared" si="15"/>
        <v>13740</v>
      </c>
    </row>
    <row r="100" spans="1:11" ht="14.15" customHeight="1">
      <c r="A100" s="182">
        <v>65</v>
      </c>
      <c r="B100" s="438" t="s">
        <v>1111</v>
      </c>
      <c r="C100" s="298" t="s">
        <v>1112</v>
      </c>
      <c r="D100" s="274" t="s">
        <v>1113</v>
      </c>
      <c r="E100" s="275" t="s">
        <v>110</v>
      </c>
      <c r="F100" s="276">
        <v>100</v>
      </c>
      <c r="G100" s="259">
        <v>0</v>
      </c>
      <c r="H100" s="277">
        <f t="shared" si="13"/>
        <v>0</v>
      </c>
      <c r="I100" s="259">
        <v>28.32</v>
      </c>
      <c r="J100" s="278">
        <f t="shared" si="14"/>
        <v>2832</v>
      </c>
      <c r="K100" s="277">
        <f t="shared" ref="K100:K101" si="16">H100+J100</f>
        <v>2832</v>
      </c>
    </row>
    <row r="101" spans="1:11" ht="14.15" customHeight="1">
      <c r="A101" s="182">
        <v>66</v>
      </c>
      <c r="B101" s="66" t="s">
        <v>1120</v>
      </c>
      <c r="C101" s="430" t="s">
        <v>388</v>
      </c>
      <c r="D101" s="61"/>
      <c r="E101" s="67" t="s">
        <v>117</v>
      </c>
      <c r="F101" s="68">
        <v>1</v>
      </c>
      <c r="G101" s="259">
        <v>0</v>
      </c>
      <c r="H101" s="64">
        <f t="shared" si="13"/>
        <v>0</v>
      </c>
      <c r="I101" s="259">
        <v>9840</v>
      </c>
      <c r="J101" s="278">
        <f t="shared" si="14"/>
        <v>9840</v>
      </c>
      <c r="K101" s="64">
        <f t="shared" si="16"/>
        <v>9840</v>
      </c>
    </row>
    <row r="102" spans="1:11" ht="14.15" customHeight="1">
      <c r="A102" s="182">
        <v>67</v>
      </c>
      <c r="B102" s="441">
        <v>8</v>
      </c>
      <c r="C102" s="251" t="s">
        <v>109</v>
      </c>
      <c r="D102" s="252"/>
      <c r="E102" s="253"/>
      <c r="F102" s="254"/>
      <c r="G102" s="253"/>
      <c r="H102" s="253"/>
      <c r="I102" s="253"/>
      <c r="J102" s="253"/>
      <c r="K102" s="437"/>
    </row>
    <row r="103" spans="1:11" ht="14.15" customHeight="1">
      <c r="A103" s="182">
        <v>68</v>
      </c>
      <c r="B103" s="66" t="s">
        <v>1166</v>
      </c>
      <c r="C103" s="430" t="s">
        <v>796</v>
      </c>
      <c r="D103" s="61" t="s">
        <v>1167</v>
      </c>
      <c r="E103" s="67" t="s">
        <v>123</v>
      </c>
      <c r="F103" s="276">
        <v>240</v>
      </c>
      <c r="G103" s="259">
        <v>240</v>
      </c>
      <c r="H103" s="64">
        <f t="shared" ref="H103:H120" si="17">F103*G103</f>
        <v>57600</v>
      </c>
      <c r="I103" s="259">
        <v>1615.01</v>
      </c>
      <c r="J103" s="64">
        <f>I103*F103</f>
        <v>387602.4</v>
      </c>
      <c r="K103" s="64">
        <f t="shared" ref="K103:K120" si="18">H103+J103</f>
        <v>445202.4</v>
      </c>
    </row>
    <row r="104" spans="1:11" ht="14.15" customHeight="1">
      <c r="A104" s="182">
        <v>69</v>
      </c>
      <c r="B104" s="66" t="s">
        <v>1168</v>
      </c>
      <c r="C104" s="430" t="s">
        <v>796</v>
      </c>
      <c r="D104" s="61" t="s">
        <v>1169</v>
      </c>
      <c r="E104" s="67" t="s">
        <v>123</v>
      </c>
      <c r="F104" s="276">
        <v>30</v>
      </c>
      <c r="G104" s="259">
        <v>240</v>
      </c>
      <c r="H104" s="64">
        <f t="shared" si="17"/>
        <v>7200</v>
      </c>
      <c r="I104" s="259">
        <v>4959.3599999999997</v>
      </c>
      <c r="J104" s="64">
        <f t="shared" ref="J104:J120" si="19">I104*F104</f>
        <v>148780.79999999999</v>
      </c>
      <c r="K104" s="64">
        <f t="shared" si="18"/>
        <v>155980.79999999999</v>
      </c>
    </row>
    <row r="105" spans="1:11" ht="14.15" customHeight="1">
      <c r="A105" s="182">
        <v>70</v>
      </c>
      <c r="B105" s="66" t="s">
        <v>1172</v>
      </c>
      <c r="C105" s="430" t="s">
        <v>796</v>
      </c>
      <c r="D105" s="61" t="s">
        <v>1173</v>
      </c>
      <c r="E105" s="67" t="s">
        <v>123</v>
      </c>
      <c r="F105" s="276">
        <v>1000</v>
      </c>
      <c r="G105" s="259">
        <v>240</v>
      </c>
      <c r="H105" s="64">
        <f t="shared" si="17"/>
        <v>240000</v>
      </c>
      <c r="I105" s="259">
        <v>462.12</v>
      </c>
      <c r="J105" s="64">
        <f t="shared" si="19"/>
        <v>462120</v>
      </c>
      <c r="K105" s="64">
        <f t="shared" si="18"/>
        <v>702120</v>
      </c>
    </row>
    <row r="106" spans="1:11" ht="14.15" customHeight="1">
      <c r="A106" s="182">
        <v>71</v>
      </c>
      <c r="B106" s="66" t="s">
        <v>1174</v>
      </c>
      <c r="C106" s="430" t="s">
        <v>796</v>
      </c>
      <c r="D106" s="61" t="s">
        <v>1175</v>
      </c>
      <c r="E106" s="67" t="s">
        <v>123</v>
      </c>
      <c r="F106" s="276">
        <v>1300</v>
      </c>
      <c r="G106" s="259">
        <v>142</v>
      </c>
      <c r="H106" s="64">
        <f t="shared" si="17"/>
        <v>184600</v>
      </c>
      <c r="I106" s="259">
        <v>1392</v>
      </c>
      <c r="J106" s="64">
        <f t="shared" si="19"/>
        <v>1809600</v>
      </c>
      <c r="K106" s="64">
        <f t="shared" si="18"/>
        <v>1994200</v>
      </c>
    </row>
    <row r="107" spans="1:11" ht="14.15" customHeight="1">
      <c r="A107" s="182">
        <v>72</v>
      </c>
      <c r="B107" s="66" t="s">
        <v>1176</v>
      </c>
      <c r="C107" s="430" t="s">
        <v>796</v>
      </c>
      <c r="D107" s="61" t="s">
        <v>1177</v>
      </c>
      <c r="E107" s="67" t="s">
        <v>123</v>
      </c>
      <c r="F107" s="276">
        <v>300</v>
      </c>
      <c r="G107" s="259">
        <v>124</v>
      </c>
      <c r="H107" s="64">
        <f t="shared" si="17"/>
        <v>37200</v>
      </c>
      <c r="I107" s="259">
        <v>912</v>
      </c>
      <c r="J107" s="64">
        <f t="shared" si="19"/>
        <v>273600</v>
      </c>
      <c r="K107" s="64">
        <f t="shared" si="18"/>
        <v>310800</v>
      </c>
    </row>
    <row r="108" spans="1:11" ht="14.15" customHeight="1">
      <c r="A108" s="182">
        <v>73</v>
      </c>
      <c r="B108" s="66" t="s">
        <v>1178</v>
      </c>
      <c r="C108" s="430" t="s">
        <v>796</v>
      </c>
      <c r="D108" s="61" t="s">
        <v>1019</v>
      </c>
      <c r="E108" s="67" t="s">
        <v>123</v>
      </c>
      <c r="F108" s="276">
        <v>50</v>
      </c>
      <c r="G108" s="259">
        <v>124</v>
      </c>
      <c r="H108" s="64">
        <f t="shared" si="17"/>
        <v>6200</v>
      </c>
      <c r="I108" s="259">
        <v>470</v>
      </c>
      <c r="J108" s="64">
        <f t="shared" si="19"/>
        <v>23500</v>
      </c>
      <c r="K108" s="64">
        <f t="shared" si="18"/>
        <v>29700</v>
      </c>
    </row>
    <row r="109" spans="1:11" ht="14.15" customHeight="1">
      <c r="A109" s="182">
        <v>74</v>
      </c>
      <c r="B109" s="66" t="s">
        <v>1179</v>
      </c>
      <c r="C109" s="430" t="s">
        <v>796</v>
      </c>
      <c r="D109" s="61" t="s">
        <v>1180</v>
      </c>
      <c r="E109" s="67" t="s">
        <v>123</v>
      </c>
      <c r="F109" s="276">
        <v>70</v>
      </c>
      <c r="G109" s="259">
        <v>124</v>
      </c>
      <c r="H109" s="64">
        <f t="shared" si="17"/>
        <v>8680</v>
      </c>
      <c r="I109" s="259">
        <v>382</v>
      </c>
      <c r="J109" s="64">
        <f t="shared" si="19"/>
        <v>26740</v>
      </c>
      <c r="K109" s="64">
        <f t="shared" si="18"/>
        <v>35420</v>
      </c>
    </row>
    <row r="110" spans="1:11" ht="14.15" customHeight="1">
      <c r="A110" s="182">
        <v>75</v>
      </c>
      <c r="B110" s="66" t="s">
        <v>1182</v>
      </c>
      <c r="C110" s="430" t="s">
        <v>796</v>
      </c>
      <c r="D110" s="61" t="s">
        <v>1087</v>
      </c>
      <c r="E110" s="67" t="s">
        <v>123</v>
      </c>
      <c r="F110" s="276">
        <v>350</v>
      </c>
      <c r="G110" s="259">
        <v>124</v>
      </c>
      <c r="H110" s="64">
        <f t="shared" si="17"/>
        <v>43400</v>
      </c>
      <c r="I110" s="259">
        <v>328.01</v>
      </c>
      <c r="J110" s="64">
        <f t="shared" si="19"/>
        <v>114803.5</v>
      </c>
      <c r="K110" s="64">
        <f t="shared" si="18"/>
        <v>158203.5</v>
      </c>
    </row>
    <row r="111" spans="1:11" ht="14.15" customHeight="1">
      <c r="A111" s="182">
        <v>76</v>
      </c>
      <c r="B111" s="66" t="s">
        <v>1184</v>
      </c>
      <c r="C111" s="430" t="s">
        <v>796</v>
      </c>
      <c r="D111" s="61" t="s">
        <v>1023</v>
      </c>
      <c r="E111" s="67" t="s">
        <v>123</v>
      </c>
      <c r="F111" s="276">
        <v>250</v>
      </c>
      <c r="G111" s="259">
        <v>124</v>
      </c>
      <c r="H111" s="64">
        <f t="shared" si="17"/>
        <v>31000</v>
      </c>
      <c r="I111" s="259">
        <v>92.52</v>
      </c>
      <c r="J111" s="64">
        <f t="shared" si="19"/>
        <v>23130</v>
      </c>
      <c r="K111" s="64">
        <f t="shared" si="18"/>
        <v>54130</v>
      </c>
    </row>
    <row r="112" spans="1:11" ht="14.15" customHeight="1">
      <c r="A112" s="182">
        <v>77</v>
      </c>
      <c r="B112" s="66" t="s">
        <v>1185</v>
      </c>
      <c r="C112" s="430" t="s">
        <v>1186</v>
      </c>
      <c r="D112" s="61" t="s">
        <v>1187</v>
      </c>
      <c r="E112" s="67" t="s">
        <v>123</v>
      </c>
      <c r="F112" s="276">
        <v>5</v>
      </c>
      <c r="G112" s="259">
        <v>240</v>
      </c>
      <c r="H112" s="64">
        <f t="shared" si="17"/>
        <v>1200</v>
      </c>
      <c r="I112" s="259">
        <v>1238.57</v>
      </c>
      <c r="J112" s="64">
        <f t="shared" si="19"/>
        <v>6192.8499999999995</v>
      </c>
      <c r="K112" s="64">
        <f t="shared" si="18"/>
        <v>7392.8499999999995</v>
      </c>
    </row>
    <row r="113" spans="1:11" ht="14.15" customHeight="1">
      <c r="A113" s="182">
        <v>78</v>
      </c>
      <c r="B113" s="66" t="s">
        <v>1188</v>
      </c>
      <c r="C113" s="430" t="s">
        <v>1189</v>
      </c>
      <c r="D113" s="61" t="s">
        <v>1190</v>
      </c>
      <c r="E113" s="67" t="s">
        <v>123</v>
      </c>
      <c r="F113" s="276">
        <v>90</v>
      </c>
      <c r="G113" s="259">
        <v>240</v>
      </c>
      <c r="H113" s="64">
        <f t="shared" si="17"/>
        <v>21600</v>
      </c>
      <c r="I113" s="259">
        <v>310.08</v>
      </c>
      <c r="J113" s="64">
        <f t="shared" si="19"/>
        <v>27907.199999999997</v>
      </c>
      <c r="K113" s="64">
        <f t="shared" si="18"/>
        <v>49507.199999999997</v>
      </c>
    </row>
    <row r="114" spans="1:11" ht="14.15" customHeight="1">
      <c r="A114" s="182">
        <v>79</v>
      </c>
      <c r="B114" s="66" t="s">
        <v>1191</v>
      </c>
      <c r="C114" s="430" t="s">
        <v>1192</v>
      </c>
      <c r="D114" s="61" t="s">
        <v>1193</v>
      </c>
      <c r="E114" s="67" t="s">
        <v>123</v>
      </c>
      <c r="F114" s="276">
        <v>1000</v>
      </c>
      <c r="G114" s="259">
        <v>124</v>
      </c>
      <c r="H114" s="64">
        <f t="shared" si="17"/>
        <v>124000</v>
      </c>
      <c r="I114" s="259">
        <v>86.52</v>
      </c>
      <c r="J114" s="64">
        <f t="shared" si="19"/>
        <v>86520</v>
      </c>
      <c r="K114" s="64">
        <f t="shared" si="18"/>
        <v>210520</v>
      </c>
    </row>
    <row r="115" spans="1:11" ht="14.15" customHeight="1">
      <c r="A115" s="182">
        <v>80</v>
      </c>
      <c r="B115" s="66" t="s">
        <v>1194</v>
      </c>
      <c r="C115" s="430" t="s">
        <v>1195</v>
      </c>
      <c r="D115" s="61" t="s">
        <v>1196</v>
      </c>
      <c r="E115" s="67" t="s">
        <v>110</v>
      </c>
      <c r="F115" s="276">
        <v>16</v>
      </c>
      <c r="G115" s="259">
        <v>100.8</v>
      </c>
      <c r="H115" s="64">
        <f t="shared" si="17"/>
        <v>1612.8</v>
      </c>
      <c r="I115" s="259">
        <v>404.16</v>
      </c>
      <c r="J115" s="64">
        <f t="shared" si="19"/>
        <v>6466.56</v>
      </c>
      <c r="K115" s="64">
        <f t="shared" si="18"/>
        <v>8079.3600000000006</v>
      </c>
    </row>
    <row r="116" spans="1:11" ht="14.15" customHeight="1">
      <c r="A116" s="182">
        <v>81</v>
      </c>
      <c r="B116" s="66" t="s">
        <v>1199</v>
      </c>
      <c r="C116" s="430" t="s">
        <v>1195</v>
      </c>
      <c r="D116" s="61" t="s">
        <v>1200</v>
      </c>
      <c r="E116" s="67" t="s">
        <v>110</v>
      </c>
      <c r="F116" s="276">
        <v>40</v>
      </c>
      <c r="G116" s="259">
        <v>100.8</v>
      </c>
      <c r="H116" s="64">
        <f t="shared" si="17"/>
        <v>4032</v>
      </c>
      <c r="I116" s="259">
        <v>93.84</v>
      </c>
      <c r="J116" s="64">
        <f t="shared" si="19"/>
        <v>3753.6000000000004</v>
      </c>
      <c r="K116" s="64">
        <f t="shared" si="18"/>
        <v>7785.6</v>
      </c>
    </row>
    <row r="117" spans="1:11" ht="14.15" customHeight="1">
      <c r="A117" s="182">
        <v>82</v>
      </c>
      <c r="B117" s="66" t="s">
        <v>1204</v>
      </c>
      <c r="C117" s="430" t="s">
        <v>1195</v>
      </c>
      <c r="D117" s="61" t="s">
        <v>1205</v>
      </c>
      <c r="E117" s="67" t="s">
        <v>110</v>
      </c>
      <c r="F117" s="276">
        <v>20</v>
      </c>
      <c r="G117" s="259">
        <v>100.8</v>
      </c>
      <c r="H117" s="64">
        <f t="shared" si="17"/>
        <v>2016</v>
      </c>
      <c r="I117" s="259">
        <v>50.02</v>
      </c>
      <c r="J117" s="64">
        <f t="shared" si="19"/>
        <v>1000.4000000000001</v>
      </c>
      <c r="K117" s="64">
        <f t="shared" si="18"/>
        <v>3016.4</v>
      </c>
    </row>
    <row r="118" spans="1:11" ht="14.15" customHeight="1">
      <c r="A118" s="182">
        <v>83</v>
      </c>
      <c r="B118" s="66" t="s">
        <v>1209</v>
      </c>
      <c r="C118" s="430" t="s">
        <v>1210</v>
      </c>
      <c r="D118" s="274" t="s">
        <v>1211</v>
      </c>
      <c r="E118" s="291" t="s">
        <v>110</v>
      </c>
      <c r="F118" s="276">
        <v>19</v>
      </c>
      <c r="G118" s="259">
        <v>2000</v>
      </c>
      <c r="H118" s="64">
        <f t="shared" si="17"/>
        <v>38000</v>
      </c>
      <c r="I118" s="259">
        <v>0</v>
      </c>
      <c r="J118" s="64">
        <f t="shared" si="19"/>
        <v>0</v>
      </c>
      <c r="K118" s="64">
        <f t="shared" si="18"/>
        <v>38000</v>
      </c>
    </row>
    <row r="119" spans="1:11" ht="14.15" customHeight="1">
      <c r="A119" s="182">
        <v>84</v>
      </c>
      <c r="B119" s="66" t="s">
        <v>378</v>
      </c>
      <c r="C119" s="430" t="s">
        <v>379</v>
      </c>
      <c r="D119" s="274"/>
      <c r="E119" s="291" t="s">
        <v>110</v>
      </c>
      <c r="F119" s="276">
        <v>3</v>
      </c>
      <c r="G119" s="259">
        <v>1440</v>
      </c>
      <c r="H119" s="64">
        <f t="shared" si="17"/>
        <v>4320</v>
      </c>
      <c r="I119" s="259">
        <v>0</v>
      </c>
      <c r="J119" s="64">
        <f t="shared" si="19"/>
        <v>0</v>
      </c>
      <c r="K119" s="64">
        <f t="shared" si="18"/>
        <v>4320</v>
      </c>
    </row>
    <row r="120" spans="1:11" ht="14.15" customHeight="1">
      <c r="A120" s="182">
        <v>85</v>
      </c>
      <c r="B120" s="66" t="s">
        <v>1216</v>
      </c>
      <c r="C120" s="430" t="s">
        <v>998</v>
      </c>
      <c r="D120" s="274" t="s">
        <v>999</v>
      </c>
      <c r="E120" s="291" t="s">
        <v>110</v>
      </c>
      <c r="F120" s="276">
        <v>10</v>
      </c>
      <c r="G120" s="259">
        <v>300</v>
      </c>
      <c r="H120" s="64">
        <f t="shared" si="17"/>
        <v>3000</v>
      </c>
      <c r="I120" s="259">
        <v>170.52</v>
      </c>
      <c r="J120" s="64">
        <f t="shared" si="19"/>
        <v>1705.2</v>
      </c>
      <c r="K120" s="64">
        <f t="shared" si="18"/>
        <v>4705.2</v>
      </c>
    </row>
    <row r="121" spans="1:11" ht="14.15" customHeight="1">
      <c r="A121" s="182">
        <v>86</v>
      </c>
      <c r="B121" s="66" t="s">
        <v>126</v>
      </c>
      <c r="C121" s="430" t="s">
        <v>121</v>
      </c>
      <c r="D121" s="274" t="s">
        <v>122</v>
      </c>
      <c r="E121" s="291" t="s">
        <v>123</v>
      </c>
      <c r="F121" s="276">
        <v>200</v>
      </c>
      <c r="G121" s="259">
        <v>350</v>
      </c>
      <c r="H121" s="64">
        <f t="shared" ref="H121:H131" si="20">F121*G121</f>
        <v>70000</v>
      </c>
      <c r="I121" s="259">
        <v>284</v>
      </c>
      <c r="J121" s="64">
        <f t="shared" ref="J121:J133" si="21">I121*F121</f>
        <v>56800</v>
      </c>
      <c r="K121" s="64">
        <f t="shared" ref="K121:K133" si="22">H121+J121</f>
        <v>126800</v>
      </c>
    </row>
    <row r="122" spans="1:11" ht="14.15" customHeight="1">
      <c r="A122" s="182">
        <v>87</v>
      </c>
      <c r="B122" s="66" t="s">
        <v>1285</v>
      </c>
      <c r="C122" s="430" t="s">
        <v>1286</v>
      </c>
      <c r="D122" s="61" t="s">
        <v>1287</v>
      </c>
      <c r="E122" s="67" t="s">
        <v>110</v>
      </c>
      <c r="F122" s="276">
        <v>20</v>
      </c>
      <c r="G122" s="259">
        <v>1080</v>
      </c>
      <c r="H122" s="64">
        <f t="shared" si="20"/>
        <v>21600</v>
      </c>
      <c r="I122" s="259">
        <v>1750.01</v>
      </c>
      <c r="J122" s="64">
        <f t="shared" si="21"/>
        <v>35000.199999999997</v>
      </c>
      <c r="K122" s="64">
        <f t="shared" si="22"/>
        <v>56600.2</v>
      </c>
    </row>
    <row r="123" spans="1:11" ht="14.15" customHeight="1">
      <c r="A123" s="182">
        <v>88</v>
      </c>
      <c r="B123" s="66" t="s">
        <v>1288</v>
      </c>
      <c r="C123" s="430" t="s">
        <v>1289</v>
      </c>
      <c r="D123" s="61" t="s">
        <v>1290</v>
      </c>
      <c r="E123" s="67" t="s">
        <v>110</v>
      </c>
      <c r="F123" s="276">
        <v>10</v>
      </c>
      <c r="G123" s="259">
        <v>360</v>
      </c>
      <c r="H123" s="64">
        <f t="shared" si="20"/>
        <v>3600</v>
      </c>
      <c r="I123" s="259">
        <v>650.02</v>
      </c>
      <c r="J123" s="64">
        <f t="shared" si="21"/>
        <v>6500.2</v>
      </c>
      <c r="K123" s="64">
        <f t="shared" si="22"/>
        <v>10100.200000000001</v>
      </c>
    </row>
    <row r="124" spans="1:11" ht="14.15" customHeight="1">
      <c r="A124" s="182">
        <v>89</v>
      </c>
      <c r="B124" s="66" t="s">
        <v>1291</v>
      </c>
      <c r="C124" s="430" t="s">
        <v>1292</v>
      </c>
      <c r="D124" s="61" t="s">
        <v>1293</v>
      </c>
      <c r="E124" s="67" t="s">
        <v>110</v>
      </c>
      <c r="F124" s="276">
        <v>10</v>
      </c>
      <c r="G124" s="259">
        <v>360</v>
      </c>
      <c r="H124" s="64">
        <f t="shared" si="20"/>
        <v>3600</v>
      </c>
      <c r="I124" s="259">
        <v>320.06</v>
      </c>
      <c r="J124" s="64">
        <f t="shared" si="21"/>
        <v>3200.6</v>
      </c>
      <c r="K124" s="64">
        <f t="shared" si="22"/>
        <v>6800.6</v>
      </c>
    </row>
    <row r="125" spans="1:11" ht="14.15" customHeight="1">
      <c r="A125" s="182">
        <v>90</v>
      </c>
      <c r="B125" s="66" t="s">
        <v>1294</v>
      </c>
      <c r="C125" s="430" t="s">
        <v>1295</v>
      </c>
      <c r="D125" s="61" t="s">
        <v>1296</v>
      </c>
      <c r="E125" s="67" t="s">
        <v>110</v>
      </c>
      <c r="F125" s="276">
        <v>10</v>
      </c>
      <c r="G125" s="259">
        <v>720</v>
      </c>
      <c r="H125" s="64">
        <f t="shared" si="20"/>
        <v>7200</v>
      </c>
      <c r="I125" s="259">
        <v>680.21</v>
      </c>
      <c r="J125" s="64">
        <f t="shared" si="21"/>
        <v>6802.1</v>
      </c>
      <c r="K125" s="64">
        <f t="shared" si="22"/>
        <v>14002.1</v>
      </c>
    </row>
    <row r="126" spans="1:11" ht="14.15" customHeight="1">
      <c r="A126" s="182">
        <v>91</v>
      </c>
      <c r="B126" s="66" t="s">
        <v>1297</v>
      </c>
      <c r="C126" s="430" t="s">
        <v>1298</v>
      </c>
      <c r="D126" s="61" t="s">
        <v>1299</v>
      </c>
      <c r="E126" s="67" t="s">
        <v>110</v>
      </c>
      <c r="F126" s="276">
        <v>5</v>
      </c>
      <c r="G126" s="259">
        <v>480</v>
      </c>
      <c r="H126" s="64">
        <f t="shared" si="20"/>
        <v>2400</v>
      </c>
      <c r="I126" s="259">
        <v>230.18</v>
      </c>
      <c r="J126" s="64">
        <f t="shared" si="21"/>
        <v>1150.9000000000001</v>
      </c>
      <c r="K126" s="64">
        <f t="shared" si="22"/>
        <v>3550.9</v>
      </c>
    </row>
    <row r="127" spans="1:11" ht="14.15" customHeight="1">
      <c r="A127" s="182">
        <v>92</v>
      </c>
      <c r="B127" s="66" t="s">
        <v>1300</v>
      </c>
      <c r="C127" s="430" t="s">
        <v>1301</v>
      </c>
      <c r="D127" s="61" t="s">
        <v>1302</v>
      </c>
      <c r="E127" s="67" t="s">
        <v>110</v>
      </c>
      <c r="F127" s="276">
        <v>4</v>
      </c>
      <c r="G127" s="259">
        <v>960</v>
      </c>
      <c r="H127" s="64">
        <f t="shared" si="20"/>
        <v>3840</v>
      </c>
      <c r="I127" s="259">
        <v>1700.02</v>
      </c>
      <c r="J127" s="64">
        <f t="shared" si="21"/>
        <v>6800.08</v>
      </c>
      <c r="K127" s="64">
        <f t="shared" si="22"/>
        <v>10640.08</v>
      </c>
    </row>
    <row r="128" spans="1:11" ht="14.15" customHeight="1">
      <c r="A128" s="182">
        <v>93</v>
      </c>
      <c r="B128" s="66" t="s">
        <v>1303</v>
      </c>
      <c r="C128" s="430" t="s">
        <v>1304</v>
      </c>
      <c r="D128" s="61" t="s">
        <v>1305</v>
      </c>
      <c r="E128" s="67" t="s">
        <v>110</v>
      </c>
      <c r="F128" s="276">
        <v>4</v>
      </c>
      <c r="G128" s="259">
        <v>240</v>
      </c>
      <c r="H128" s="64">
        <f t="shared" si="20"/>
        <v>960</v>
      </c>
      <c r="I128" s="259">
        <v>230.04</v>
      </c>
      <c r="J128" s="64">
        <f t="shared" si="21"/>
        <v>920.16</v>
      </c>
      <c r="K128" s="64">
        <f>H128+J128</f>
        <v>1880.1599999999999</v>
      </c>
    </row>
    <row r="129" spans="1:11" ht="14.15" customHeight="1">
      <c r="A129" s="182">
        <v>94</v>
      </c>
      <c r="B129" s="66" t="s">
        <v>1312</v>
      </c>
      <c r="C129" s="429" t="s">
        <v>1313</v>
      </c>
      <c r="D129" s="61"/>
      <c r="E129" s="67" t="s">
        <v>140</v>
      </c>
      <c r="F129" s="276">
        <v>18</v>
      </c>
      <c r="G129" s="259">
        <v>954</v>
      </c>
      <c r="H129" s="64">
        <f t="shared" si="20"/>
        <v>17172</v>
      </c>
      <c r="I129" s="259">
        <v>0</v>
      </c>
      <c r="J129" s="64">
        <f t="shared" si="21"/>
        <v>0</v>
      </c>
      <c r="K129" s="64">
        <f t="shared" si="22"/>
        <v>17172</v>
      </c>
    </row>
    <row r="130" spans="1:11" ht="14.15" customHeight="1">
      <c r="A130" s="182">
        <v>95</v>
      </c>
      <c r="B130" s="66" t="s">
        <v>1315</v>
      </c>
      <c r="C130" s="429" t="s">
        <v>1316</v>
      </c>
      <c r="D130" s="61"/>
      <c r="E130" s="67" t="s">
        <v>140</v>
      </c>
      <c r="F130" s="276">
        <v>14</v>
      </c>
      <c r="G130" s="259">
        <v>954</v>
      </c>
      <c r="H130" s="64">
        <f t="shared" si="20"/>
        <v>13356</v>
      </c>
      <c r="I130" s="259">
        <v>0</v>
      </c>
      <c r="J130" s="64">
        <f t="shared" si="21"/>
        <v>0</v>
      </c>
      <c r="K130" s="64">
        <f t="shared" si="22"/>
        <v>13356</v>
      </c>
    </row>
    <row r="131" spans="1:11" ht="14.15" customHeight="1">
      <c r="A131" s="182">
        <v>96</v>
      </c>
      <c r="B131" s="66" t="s">
        <v>1319</v>
      </c>
      <c r="C131" s="430" t="s">
        <v>388</v>
      </c>
      <c r="D131" s="61"/>
      <c r="E131" s="67" t="s">
        <v>117</v>
      </c>
      <c r="F131" s="276">
        <v>1</v>
      </c>
      <c r="G131" s="259">
        <v>0</v>
      </c>
      <c r="H131" s="64">
        <f t="shared" si="20"/>
        <v>0</v>
      </c>
      <c r="I131" s="259">
        <v>14880</v>
      </c>
      <c r="J131" s="64">
        <f t="shared" si="21"/>
        <v>14880</v>
      </c>
      <c r="K131" s="64">
        <f t="shared" si="22"/>
        <v>14880</v>
      </c>
    </row>
    <row r="132" spans="1:11" ht="14.15" customHeight="1">
      <c r="A132" s="182">
        <v>97</v>
      </c>
      <c r="B132" s="66" t="s">
        <v>1320</v>
      </c>
      <c r="C132" s="430" t="s">
        <v>788</v>
      </c>
      <c r="D132" s="61"/>
      <c r="E132" s="67" t="s">
        <v>117</v>
      </c>
      <c r="F132" s="276">
        <v>1</v>
      </c>
      <c r="G132" s="259">
        <v>76800</v>
      </c>
      <c r="H132" s="64">
        <f>F132*G132</f>
        <v>76800</v>
      </c>
      <c r="I132" s="259">
        <v>0</v>
      </c>
      <c r="J132" s="64">
        <f t="shared" si="21"/>
        <v>0</v>
      </c>
      <c r="K132" s="64">
        <f t="shared" si="22"/>
        <v>76800</v>
      </c>
    </row>
    <row r="133" spans="1:11" ht="14.15" customHeight="1">
      <c r="A133" s="182">
        <v>98</v>
      </c>
      <c r="B133" s="66" t="s">
        <v>1321</v>
      </c>
      <c r="C133" s="430" t="s">
        <v>1322</v>
      </c>
      <c r="D133" s="61"/>
      <c r="E133" s="67" t="s">
        <v>117</v>
      </c>
      <c r="F133" s="276">
        <v>1</v>
      </c>
      <c r="G133" s="259">
        <v>81600</v>
      </c>
      <c r="H133" s="64">
        <f>F133*G133</f>
        <v>81600</v>
      </c>
      <c r="I133" s="259">
        <v>0</v>
      </c>
      <c r="J133" s="64">
        <f t="shared" si="21"/>
        <v>0</v>
      </c>
      <c r="K133" s="64">
        <f t="shared" si="22"/>
        <v>81600</v>
      </c>
    </row>
    <row r="134" spans="1:11" ht="14.15" customHeight="1">
      <c r="A134" s="182">
        <v>99</v>
      </c>
      <c r="B134" s="441">
        <v>9</v>
      </c>
      <c r="C134" s="251" t="s">
        <v>1323</v>
      </c>
      <c r="D134" s="252"/>
      <c r="E134" s="253"/>
      <c r="F134" s="254"/>
      <c r="G134" s="253"/>
      <c r="H134" s="253"/>
      <c r="I134" s="253"/>
      <c r="J134" s="253"/>
      <c r="K134" s="437"/>
    </row>
    <row r="135" spans="1:11" ht="14.15" customHeight="1">
      <c r="A135" s="182">
        <v>100</v>
      </c>
      <c r="B135" s="66" t="s">
        <v>1324</v>
      </c>
      <c r="C135" s="430" t="s">
        <v>1015</v>
      </c>
      <c r="D135" s="61" t="s">
        <v>1325</v>
      </c>
      <c r="E135" s="67" t="s">
        <v>110</v>
      </c>
      <c r="F135" s="68">
        <v>1</v>
      </c>
      <c r="G135" s="259">
        <v>4200</v>
      </c>
      <c r="H135" s="64">
        <f t="shared" ref="H135:H137" si="23">F135*G135</f>
        <v>4200</v>
      </c>
      <c r="I135" s="259">
        <v>49519.34</v>
      </c>
      <c r="J135" s="64">
        <f t="shared" ref="J135:J137" si="24">I135*F135</f>
        <v>49519.34</v>
      </c>
      <c r="K135" s="64">
        <f t="shared" ref="K135:K137" si="25">H135+J135</f>
        <v>53719.34</v>
      </c>
    </row>
    <row r="136" spans="1:11" ht="14.15" customHeight="1">
      <c r="A136" s="182">
        <v>101</v>
      </c>
      <c r="B136" s="66" t="s">
        <v>1326</v>
      </c>
      <c r="C136" s="430" t="s">
        <v>1327</v>
      </c>
      <c r="D136" s="61" t="s">
        <v>1328</v>
      </c>
      <c r="E136" s="67" t="s">
        <v>123</v>
      </c>
      <c r="F136" s="68">
        <v>70</v>
      </c>
      <c r="G136" s="259">
        <v>240</v>
      </c>
      <c r="H136" s="64">
        <f t="shared" si="23"/>
        <v>16800</v>
      </c>
      <c r="I136" s="259">
        <v>1938</v>
      </c>
      <c r="J136" s="64">
        <f t="shared" si="24"/>
        <v>135660</v>
      </c>
      <c r="K136" s="64">
        <f t="shared" si="25"/>
        <v>152460</v>
      </c>
    </row>
    <row r="137" spans="1:11" ht="14.15" customHeight="1">
      <c r="A137" s="182">
        <v>102</v>
      </c>
      <c r="B137" s="66" t="s">
        <v>1354</v>
      </c>
      <c r="C137" s="430" t="s">
        <v>388</v>
      </c>
      <c r="D137" s="61"/>
      <c r="E137" s="67" t="s">
        <v>117</v>
      </c>
      <c r="F137" s="68">
        <v>1</v>
      </c>
      <c r="G137" s="259">
        <v>0</v>
      </c>
      <c r="H137" s="64">
        <f t="shared" si="23"/>
        <v>0</v>
      </c>
      <c r="I137" s="259">
        <v>12000</v>
      </c>
      <c r="J137" s="64">
        <f t="shared" si="24"/>
        <v>12000</v>
      </c>
      <c r="K137" s="64">
        <f t="shared" si="25"/>
        <v>12000</v>
      </c>
    </row>
    <row r="138" spans="1:11" ht="14.15" customHeight="1">
      <c r="A138" s="182">
        <v>103</v>
      </c>
      <c r="B138" s="441">
        <v>10</v>
      </c>
      <c r="C138" s="251" t="s">
        <v>380</v>
      </c>
      <c r="D138" s="252"/>
      <c r="E138" s="253"/>
      <c r="F138" s="254"/>
      <c r="G138" s="253"/>
      <c r="H138" s="253"/>
      <c r="I138" s="253"/>
      <c r="J138" s="253"/>
      <c r="K138" s="437"/>
    </row>
    <row r="139" spans="1:11" ht="14.15" customHeight="1">
      <c r="A139" s="182">
        <v>104</v>
      </c>
      <c r="B139" s="66" t="s">
        <v>1356</v>
      </c>
      <c r="C139" s="430" t="s">
        <v>1018</v>
      </c>
      <c r="D139" s="61" t="s">
        <v>1085</v>
      </c>
      <c r="E139" s="67" t="s">
        <v>123</v>
      </c>
      <c r="F139" s="276">
        <v>280</v>
      </c>
      <c r="G139" s="259">
        <v>124</v>
      </c>
      <c r="H139" s="64">
        <f t="shared" ref="H139:H145" si="26">F139*G139</f>
        <v>34720</v>
      </c>
      <c r="I139" s="259">
        <v>277.52</v>
      </c>
      <c r="J139" s="64">
        <f t="shared" ref="J139:J145" si="27">I139*F139</f>
        <v>77705.599999999991</v>
      </c>
      <c r="K139" s="64">
        <f t="shared" ref="K139:K145" si="28">H139+J139</f>
        <v>112425.59999999999</v>
      </c>
    </row>
    <row r="140" spans="1:11" ht="14.15" customHeight="1">
      <c r="A140" s="182">
        <v>105</v>
      </c>
      <c r="B140" s="66" t="s">
        <v>1357</v>
      </c>
      <c r="C140" s="430" t="s">
        <v>1018</v>
      </c>
      <c r="D140" s="61" t="s">
        <v>1023</v>
      </c>
      <c r="E140" s="67" t="s">
        <v>123</v>
      </c>
      <c r="F140" s="276">
        <v>136</v>
      </c>
      <c r="G140" s="259">
        <v>124</v>
      </c>
      <c r="H140" s="64">
        <f t="shared" si="26"/>
        <v>16864</v>
      </c>
      <c r="I140" s="259">
        <v>92.52</v>
      </c>
      <c r="J140" s="64">
        <f t="shared" si="27"/>
        <v>12582.72</v>
      </c>
      <c r="K140" s="64">
        <f t="shared" si="28"/>
        <v>29446.720000000001</v>
      </c>
    </row>
    <row r="141" spans="1:11" ht="14.15" customHeight="1">
      <c r="A141" s="182">
        <v>106</v>
      </c>
      <c r="B141" s="66" t="s">
        <v>1362</v>
      </c>
      <c r="C141" s="430" t="s">
        <v>1363</v>
      </c>
      <c r="D141" s="61" t="s">
        <v>1364</v>
      </c>
      <c r="E141" s="67" t="s">
        <v>110</v>
      </c>
      <c r="F141" s="276">
        <v>120</v>
      </c>
      <c r="G141" s="259">
        <v>0</v>
      </c>
      <c r="H141" s="64">
        <f t="shared" si="26"/>
        <v>0</v>
      </c>
      <c r="I141" s="259">
        <v>11.04</v>
      </c>
      <c r="J141" s="64">
        <f t="shared" si="27"/>
        <v>1324.8</v>
      </c>
      <c r="K141" s="64">
        <f>H141+J141</f>
        <v>1324.8</v>
      </c>
    </row>
    <row r="142" spans="1:11" ht="14.15" customHeight="1">
      <c r="A142" s="182">
        <v>107</v>
      </c>
      <c r="B142" s="66" t="s">
        <v>1365</v>
      </c>
      <c r="C142" s="430" t="s">
        <v>1366</v>
      </c>
      <c r="D142" s="61" t="s">
        <v>1367</v>
      </c>
      <c r="E142" s="67" t="s">
        <v>110</v>
      </c>
      <c r="F142" s="276">
        <v>46</v>
      </c>
      <c r="G142" s="259">
        <v>50</v>
      </c>
      <c r="H142" s="64">
        <f t="shared" si="26"/>
        <v>2300</v>
      </c>
      <c r="I142" s="259">
        <v>94.08</v>
      </c>
      <c r="J142" s="64">
        <f t="shared" si="27"/>
        <v>4327.68</v>
      </c>
      <c r="K142" s="64">
        <f t="shared" si="28"/>
        <v>6627.68</v>
      </c>
    </row>
    <row r="143" spans="1:11" ht="14.15" customHeight="1">
      <c r="A143" s="182">
        <v>108</v>
      </c>
      <c r="B143" s="66" t="s">
        <v>1371</v>
      </c>
      <c r="C143" s="271" t="s">
        <v>1372</v>
      </c>
      <c r="D143" s="274" t="s">
        <v>1373</v>
      </c>
      <c r="E143" s="275" t="s">
        <v>110</v>
      </c>
      <c r="F143" s="276">
        <v>272</v>
      </c>
      <c r="G143" s="259">
        <v>25</v>
      </c>
      <c r="H143" s="277">
        <f t="shared" si="26"/>
        <v>6800</v>
      </c>
      <c r="I143" s="259">
        <v>12</v>
      </c>
      <c r="J143" s="278">
        <f t="shared" si="27"/>
        <v>3264</v>
      </c>
      <c r="K143" s="277">
        <f t="shared" si="28"/>
        <v>10064</v>
      </c>
    </row>
    <row r="144" spans="1:11" ht="14.15" customHeight="1">
      <c r="A144" s="182">
        <v>109</v>
      </c>
      <c r="B144" s="66" t="s">
        <v>387</v>
      </c>
      <c r="C144" s="430" t="s">
        <v>388</v>
      </c>
      <c r="D144" s="61"/>
      <c r="E144" s="67" t="s">
        <v>117</v>
      </c>
      <c r="F144" s="275">
        <v>0.2</v>
      </c>
      <c r="G144" s="259">
        <v>0</v>
      </c>
      <c r="H144" s="64">
        <f t="shared" si="26"/>
        <v>0</v>
      </c>
      <c r="I144" s="259">
        <v>12480</v>
      </c>
      <c r="J144" s="278">
        <f t="shared" si="27"/>
        <v>2496</v>
      </c>
      <c r="K144" s="64">
        <f t="shared" si="28"/>
        <v>2496</v>
      </c>
    </row>
    <row r="145" spans="1:12" ht="14.15" customHeight="1">
      <c r="A145" s="182">
        <v>110</v>
      </c>
      <c r="B145" s="66" t="s">
        <v>1374</v>
      </c>
      <c r="C145" s="430" t="s">
        <v>788</v>
      </c>
      <c r="D145" s="61"/>
      <c r="E145" s="67" t="s">
        <v>117</v>
      </c>
      <c r="F145" s="276">
        <v>1</v>
      </c>
      <c r="G145" s="259">
        <v>40800</v>
      </c>
      <c r="H145" s="64">
        <f t="shared" si="26"/>
        <v>40800</v>
      </c>
      <c r="I145" s="259">
        <v>0</v>
      </c>
      <c r="J145" s="278">
        <f t="shared" si="27"/>
        <v>0</v>
      </c>
      <c r="K145" s="64">
        <f t="shared" si="28"/>
        <v>40800</v>
      </c>
    </row>
    <row r="146" spans="1:12" ht="14.15" customHeight="1">
      <c r="A146" s="155"/>
      <c r="B146" s="155"/>
      <c r="C146" s="156" t="s">
        <v>78</v>
      </c>
      <c r="D146" s="155"/>
      <c r="E146" s="157"/>
      <c r="F146" s="158"/>
      <c r="G146" s="158"/>
      <c r="H146" s="159"/>
      <c r="I146" s="159"/>
      <c r="J146" s="159"/>
      <c r="K146" s="159">
        <f>SUM(K37:K145)</f>
        <v>11095124.569999998</v>
      </c>
      <c r="L146" s="436">
        <f>K146/1.2</f>
        <v>9245937.1416666657</v>
      </c>
    </row>
    <row r="147" spans="1:12" ht="14.15" customHeight="1">
      <c r="A147" s="206"/>
      <c r="B147" s="70"/>
      <c r="C147" s="71" t="s">
        <v>1376</v>
      </c>
      <c r="D147" s="207"/>
      <c r="E147" s="208"/>
      <c r="F147" s="209"/>
      <c r="G147" s="210"/>
      <c r="H147" s="211"/>
      <c r="I147" s="211"/>
      <c r="J147" s="211"/>
      <c r="K147" s="211">
        <f>K146-K146/1.2</f>
        <v>1849187.4283333328</v>
      </c>
    </row>
    <row r="149" spans="1:12">
      <c r="A149" s="77"/>
      <c r="B149" s="77"/>
      <c r="C149" s="78"/>
      <c r="D149" s="79"/>
      <c r="E149" s="77"/>
      <c r="F149" s="77"/>
      <c r="G149" s="77"/>
      <c r="H149" s="77"/>
    </row>
    <row r="150" spans="1:12">
      <c r="B150" s="80" t="s">
        <v>23</v>
      </c>
      <c r="C150" s="81" t="s">
        <v>1</v>
      </c>
      <c r="D150" s="82"/>
      <c r="F150" s="83" t="s">
        <v>24</v>
      </c>
      <c r="G150" s="77"/>
      <c r="H150" s="82" t="s">
        <v>54</v>
      </c>
    </row>
    <row r="151" spans="1:12" s="84" customFormat="1" ht="10.5">
      <c r="C151" s="85" t="s">
        <v>25</v>
      </c>
      <c r="D151" s="86"/>
      <c r="F151" s="86" t="s">
        <v>60</v>
      </c>
      <c r="G151" s="87"/>
      <c r="H151" s="87" t="s">
        <v>26</v>
      </c>
    </row>
    <row r="153" spans="1:12">
      <c r="B153" s="77"/>
      <c r="C153" s="78"/>
      <c r="D153" s="79"/>
      <c r="F153" s="77"/>
      <c r="G153" s="77"/>
      <c r="H153" s="77"/>
    </row>
    <row r="156" spans="1:12">
      <c r="B156" s="80" t="s">
        <v>27</v>
      </c>
      <c r="C156" s="81" t="s">
        <v>1</v>
      </c>
      <c r="D156" s="82"/>
      <c r="F156" s="83" t="s">
        <v>24</v>
      </c>
      <c r="G156" s="77"/>
      <c r="H156" s="82" t="s">
        <v>86</v>
      </c>
    </row>
    <row r="157" spans="1:12" s="84" customFormat="1" ht="10.5">
      <c r="C157" s="85" t="s">
        <v>25</v>
      </c>
      <c r="D157" s="86"/>
      <c r="F157" s="86" t="s">
        <v>60</v>
      </c>
      <c r="G157" s="87"/>
      <c r="H157" s="87" t="s">
        <v>26</v>
      </c>
    </row>
  </sheetData>
  <mergeCells count="28"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1C68-C9EF-4DE1-9D61-F7FEB1A4881B}">
  <sheetPr>
    <tabColor rgb="FF92D050"/>
    <pageSetUpPr fitToPage="1"/>
  </sheetPr>
  <dimension ref="A1:R51"/>
  <sheetViews>
    <sheetView topLeftCell="A13" zoomScaleNormal="100" workbookViewId="0">
      <selection activeCell="B42" sqref="B42"/>
    </sheetView>
  </sheetViews>
  <sheetFormatPr defaultRowHeight="11.5"/>
  <cols>
    <col min="1" max="1" width="11" style="93" customWidth="1"/>
    <col min="2" max="2" width="53.54296875" style="93" customWidth="1"/>
    <col min="3" max="3" width="12.26953125" style="93" customWidth="1"/>
    <col min="4" max="4" width="8.453125" style="93" customWidth="1"/>
    <col min="5" max="5" width="5.26953125" style="93" customWidth="1"/>
    <col min="6" max="6" width="12.54296875" style="93" customWidth="1"/>
    <col min="7" max="7" width="12.7265625" style="93" customWidth="1"/>
    <col min="8" max="8" width="14" style="93" customWidth="1"/>
    <col min="9" max="9" width="8.54296875" style="92" customWidth="1"/>
    <col min="10" max="10" width="8.81640625" style="93"/>
    <col min="11" max="11" width="9.7265625" style="93" customWidth="1"/>
    <col min="12" max="13" width="12.453125" style="93" bestFit="1" customWidth="1"/>
    <col min="14" max="14" width="12.453125" style="93" customWidth="1"/>
    <col min="15" max="16" width="9.453125" style="93" bestFit="1" customWidth="1"/>
    <col min="17" max="251" width="8.81640625" style="93"/>
    <col min="252" max="252" width="10.54296875" style="93" customWidth="1"/>
    <col min="253" max="253" width="48" style="93" customWidth="1"/>
    <col min="254" max="254" width="16.7265625" style="93" customWidth="1"/>
    <col min="255" max="255" width="6.54296875" style="93" customWidth="1"/>
    <col min="256" max="256" width="7.453125" style="93" customWidth="1"/>
    <col min="257" max="257" width="13.453125" style="93" customWidth="1"/>
    <col min="258" max="258" width="14.7265625" style="93" customWidth="1"/>
    <col min="259" max="259" width="18.453125" style="93" customWidth="1"/>
    <col min="260" max="260" width="12.7265625" style="93" customWidth="1"/>
    <col min="261" max="261" width="6.54296875" style="93" customWidth="1"/>
    <col min="262" max="262" width="4" style="93" bestFit="1" customWidth="1"/>
    <col min="263" max="263" width="11.453125" style="93" bestFit="1" customWidth="1"/>
    <col min="264" max="507" width="8.81640625" style="93"/>
    <col min="508" max="508" width="10.54296875" style="93" customWidth="1"/>
    <col min="509" max="509" width="48" style="93" customWidth="1"/>
    <col min="510" max="510" width="16.7265625" style="93" customWidth="1"/>
    <col min="511" max="511" width="6.54296875" style="93" customWidth="1"/>
    <col min="512" max="512" width="7.453125" style="93" customWidth="1"/>
    <col min="513" max="513" width="13.453125" style="93" customWidth="1"/>
    <col min="514" max="514" width="14.7265625" style="93" customWidth="1"/>
    <col min="515" max="515" width="18.453125" style="93" customWidth="1"/>
    <col min="516" max="516" width="12.7265625" style="93" customWidth="1"/>
    <col min="517" max="517" width="6.54296875" style="93" customWidth="1"/>
    <col min="518" max="518" width="4" style="93" bestFit="1" customWidth="1"/>
    <col min="519" max="519" width="11.453125" style="93" bestFit="1" customWidth="1"/>
    <col min="520" max="763" width="8.81640625" style="93"/>
    <col min="764" max="764" width="10.54296875" style="93" customWidth="1"/>
    <col min="765" max="765" width="48" style="93" customWidth="1"/>
    <col min="766" max="766" width="16.7265625" style="93" customWidth="1"/>
    <col min="767" max="767" width="6.54296875" style="93" customWidth="1"/>
    <col min="768" max="768" width="7.453125" style="93" customWidth="1"/>
    <col min="769" max="769" width="13.453125" style="93" customWidth="1"/>
    <col min="770" max="770" width="14.7265625" style="93" customWidth="1"/>
    <col min="771" max="771" width="18.453125" style="93" customWidth="1"/>
    <col min="772" max="772" width="12.7265625" style="93" customWidth="1"/>
    <col min="773" max="773" width="6.54296875" style="93" customWidth="1"/>
    <col min="774" max="774" width="4" style="93" bestFit="1" customWidth="1"/>
    <col min="775" max="775" width="11.453125" style="93" bestFit="1" customWidth="1"/>
    <col min="776" max="1019" width="8.81640625" style="93"/>
    <col min="1020" max="1020" width="10.54296875" style="93" customWidth="1"/>
    <col min="1021" max="1021" width="48" style="93" customWidth="1"/>
    <col min="1022" max="1022" width="16.7265625" style="93" customWidth="1"/>
    <col min="1023" max="1023" width="6.54296875" style="93" customWidth="1"/>
    <col min="1024" max="1024" width="7.453125" style="93" customWidth="1"/>
    <col min="1025" max="1025" width="13.453125" style="93" customWidth="1"/>
    <col min="1026" max="1026" width="14.7265625" style="93" customWidth="1"/>
    <col min="1027" max="1027" width="18.453125" style="93" customWidth="1"/>
    <col min="1028" max="1028" width="12.7265625" style="93" customWidth="1"/>
    <col min="1029" max="1029" width="6.54296875" style="93" customWidth="1"/>
    <col min="1030" max="1030" width="4" style="93" bestFit="1" customWidth="1"/>
    <col min="1031" max="1031" width="11.453125" style="93" bestFit="1" customWidth="1"/>
    <col min="1032" max="1275" width="8.81640625" style="93"/>
    <col min="1276" max="1276" width="10.54296875" style="93" customWidth="1"/>
    <col min="1277" max="1277" width="48" style="93" customWidth="1"/>
    <col min="1278" max="1278" width="16.7265625" style="93" customWidth="1"/>
    <col min="1279" max="1279" width="6.54296875" style="93" customWidth="1"/>
    <col min="1280" max="1280" width="7.453125" style="93" customWidth="1"/>
    <col min="1281" max="1281" width="13.453125" style="93" customWidth="1"/>
    <col min="1282" max="1282" width="14.7265625" style="93" customWidth="1"/>
    <col min="1283" max="1283" width="18.453125" style="93" customWidth="1"/>
    <col min="1284" max="1284" width="12.7265625" style="93" customWidth="1"/>
    <col min="1285" max="1285" width="6.54296875" style="93" customWidth="1"/>
    <col min="1286" max="1286" width="4" style="93" bestFit="1" customWidth="1"/>
    <col min="1287" max="1287" width="11.453125" style="93" bestFit="1" customWidth="1"/>
    <col min="1288" max="1531" width="8.81640625" style="93"/>
    <col min="1532" max="1532" width="10.54296875" style="93" customWidth="1"/>
    <col min="1533" max="1533" width="48" style="93" customWidth="1"/>
    <col min="1534" max="1534" width="16.7265625" style="93" customWidth="1"/>
    <col min="1535" max="1535" width="6.54296875" style="93" customWidth="1"/>
    <col min="1536" max="1536" width="7.453125" style="93" customWidth="1"/>
    <col min="1537" max="1537" width="13.453125" style="93" customWidth="1"/>
    <col min="1538" max="1538" width="14.7265625" style="93" customWidth="1"/>
    <col min="1539" max="1539" width="18.453125" style="93" customWidth="1"/>
    <col min="1540" max="1540" width="12.7265625" style="93" customWidth="1"/>
    <col min="1541" max="1541" width="6.54296875" style="93" customWidth="1"/>
    <col min="1542" max="1542" width="4" style="93" bestFit="1" customWidth="1"/>
    <col min="1543" max="1543" width="11.453125" style="93" bestFit="1" customWidth="1"/>
    <col min="1544" max="1787" width="8.81640625" style="93"/>
    <col min="1788" max="1788" width="10.54296875" style="93" customWidth="1"/>
    <col min="1789" max="1789" width="48" style="93" customWidth="1"/>
    <col min="1790" max="1790" width="16.7265625" style="93" customWidth="1"/>
    <col min="1791" max="1791" width="6.54296875" style="93" customWidth="1"/>
    <col min="1792" max="1792" width="7.453125" style="93" customWidth="1"/>
    <col min="1793" max="1793" width="13.453125" style="93" customWidth="1"/>
    <col min="1794" max="1794" width="14.7265625" style="93" customWidth="1"/>
    <col min="1795" max="1795" width="18.453125" style="93" customWidth="1"/>
    <col min="1796" max="1796" width="12.7265625" style="93" customWidth="1"/>
    <col min="1797" max="1797" width="6.54296875" style="93" customWidth="1"/>
    <col min="1798" max="1798" width="4" style="93" bestFit="1" customWidth="1"/>
    <col min="1799" max="1799" width="11.453125" style="93" bestFit="1" customWidth="1"/>
    <col min="1800" max="2043" width="8.81640625" style="93"/>
    <col min="2044" max="2044" width="10.54296875" style="93" customWidth="1"/>
    <col min="2045" max="2045" width="48" style="93" customWidth="1"/>
    <col min="2046" max="2046" width="16.7265625" style="93" customWidth="1"/>
    <col min="2047" max="2047" width="6.54296875" style="93" customWidth="1"/>
    <col min="2048" max="2048" width="7.453125" style="93" customWidth="1"/>
    <col min="2049" max="2049" width="13.453125" style="93" customWidth="1"/>
    <col min="2050" max="2050" width="14.7265625" style="93" customWidth="1"/>
    <col min="2051" max="2051" width="18.453125" style="93" customWidth="1"/>
    <col min="2052" max="2052" width="12.7265625" style="93" customWidth="1"/>
    <col min="2053" max="2053" width="6.54296875" style="93" customWidth="1"/>
    <col min="2054" max="2054" width="4" style="93" bestFit="1" customWidth="1"/>
    <col min="2055" max="2055" width="11.453125" style="93" bestFit="1" customWidth="1"/>
    <col min="2056" max="2299" width="8.81640625" style="93"/>
    <col min="2300" max="2300" width="10.54296875" style="93" customWidth="1"/>
    <col min="2301" max="2301" width="48" style="93" customWidth="1"/>
    <col min="2302" max="2302" width="16.7265625" style="93" customWidth="1"/>
    <col min="2303" max="2303" width="6.54296875" style="93" customWidth="1"/>
    <col min="2304" max="2304" width="7.453125" style="93" customWidth="1"/>
    <col min="2305" max="2305" width="13.453125" style="93" customWidth="1"/>
    <col min="2306" max="2306" width="14.7265625" style="93" customWidth="1"/>
    <col min="2307" max="2307" width="18.453125" style="93" customWidth="1"/>
    <col min="2308" max="2308" width="12.7265625" style="93" customWidth="1"/>
    <col min="2309" max="2309" width="6.54296875" style="93" customWidth="1"/>
    <col min="2310" max="2310" width="4" style="93" bestFit="1" customWidth="1"/>
    <col min="2311" max="2311" width="11.453125" style="93" bestFit="1" customWidth="1"/>
    <col min="2312" max="2555" width="8.81640625" style="93"/>
    <col min="2556" max="2556" width="10.54296875" style="93" customWidth="1"/>
    <col min="2557" max="2557" width="48" style="93" customWidth="1"/>
    <col min="2558" max="2558" width="16.7265625" style="93" customWidth="1"/>
    <col min="2559" max="2559" width="6.54296875" style="93" customWidth="1"/>
    <col min="2560" max="2560" width="7.453125" style="93" customWidth="1"/>
    <col min="2561" max="2561" width="13.453125" style="93" customWidth="1"/>
    <col min="2562" max="2562" width="14.7265625" style="93" customWidth="1"/>
    <col min="2563" max="2563" width="18.453125" style="93" customWidth="1"/>
    <col min="2564" max="2564" width="12.7265625" style="93" customWidth="1"/>
    <col min="2565" max="2565" width="6.54296875" style="93" customWidth="1"/>
    <col min="2566" max="2566" width="4" style="93" bestFit="1" customWidth="1"/>
    <col min="2567" max="2567" width="11.453125" style="93" bestFit="1" customWidth="1"/>
    <col min="2568" max="2811" width="8.81640625" style="93"/>
    <col min="2812" max="2812" width="10.54296875" style="93" customWidth="1"/>
    <col min="2813" max="2813" width="48" style="93" customWidth="1"/>
    <col min="2814" max="2814" width="16.7265625" style="93" customWidth="1"/>
    <col min="2815" max="2815" width="6.54296875" style="93" customWidth="1"/>
    <col min="2816" max="2816" width="7.453125" style="93" customWidth="1"/>
    <col min="2817" max="2817" width="13.453125" style="93" customWidth="1"/>
    <col min="2818" max="2818" width="14.7265625" style="93" customWidth="1"/>
    <col min="2819" max="2819" width="18.453125" style="93" customWidth="1"/>
    <col min="2820" max="2820" width="12.7265625" style="93" customWidth="1"/>
    <col min="2821" max="2821" width="6.54296875" style="93" customWidth="1"/>
    <col min="2822" max="2822" width="4" style="93" bestFit="1" customWidth="1"/>
    <col min="2823" max="2823" width="11.453125" style="93" bestFit="1" customWidth="1"/>
    <col min="2824" max="3067" width="8.81640625" style="93"/>
    <col min="3068" max="3068" width="10.54296875" style="93" customWidth="1"/>
    <col min="3069" max="3069" width="48" style="93" customWidth="1"/>
    <col min="3070" max="3070" width="16.7265625" style="93" customWidth="1"/>
    <col min="3071" max="3071" width="6.54296875" style="93" customWidth="1"/>
    <col min="3072" max="3072" width="7.453125" style="93" customWidth="1"/>
    <col min="3073" max="3073" width="13.453125" style="93" customWidth="1"/>
    <col min="3074" max="3074" width="14.7265625" style="93" customWidth="1"/>
    <col min="3075" max="3075" width="18.453125" style="93" customWidth="1"/>
    <col min="3076" max="3076" width="12.7265625" style="93" customWidth="1"/>
    <col min="3077" max="3077" width="6.54296875" style="93" customWidth="1"/>
    <col min="3078" max="3078" width="4" style="93" bestFit="1" customWidth="1"/>
    <col min="3079" max="3079" width="11.453125" style="93" bestFit="1" customWidth="1"/>
    <col min="3080" max="3323" width="8.81640625" style="93"/>
    <col min="3324" max="3324" width="10.54296875" style="93" customWidth="1"/>
    <col min="3325" max="3325" width="48" style="93" customWidth="1"/>
    <col min="3326" max="3326" width="16.7265625" style="93" customWidth="1"/>
    <col min="3327" max="3327" width="6.54296875" style="93" customWidth="1"/>
    <col min="3328" max="3328" width="7.453125" style="93" customWidth="1"/>
    <col min="3329" max="3329" width="13.453125" style="93" customWidth="1"/>
    <col min="3330" max="3330" width="14.7265625" style="93" customWidth="1"/>
    <col min="3331" max="3331" width="18.453125" style="93" customWidth="1"/>
    <col min="3332" max="3332" width="12.7265625" style="93" customWidth="1"/>
    <col min="3333" max="3333" width="6.54296875" style="93" customWidth="1"/>
    <col min="3334" max="3334" width="4" style="93" bestFit="1" customWidth="1"/>
    <col min="3335" max="3335" width="11.453125" style="93" bestFit="1" customWidth="1"/>
    <col min="3336" max="3579" width="8.81640625" style="93"/>
    <col min="3580" max="3580" width="10.54296875" style="93" customWidth="1"/>
    <col min="3581" max="3581" width="48" style="93" customWidth="1"/>
    <col min="3582" max="3582" width="16.7265625" style="93" customWidth="1"/>
    <col min="3583" max="3583" width="6.54296875" style="93" customWidth="1"/>
    <col min="3584" max="3584" width="7.453125" style="93" customWidth="1"/>
    <col min="3585" max="3585" width="13.453125" style="93" customWidth="1"/>
    <col min="3586" max="3586" width="14.7265625" style="93" customWidth="1"/>
    <col min="3587" max="3587" width="18.453125" style="93" customWidth="1"/>
    <col min="3588" max="3588" width="12.7265625" style="93" customWidth="1"/>
    <col min="3589" max="3589" width="6.54296875" style="93" customWidth="1"/>
    <col min="3590" max="3590" width="4" style="93" bestFit="1" customWidth="1"/>
    <col min="3591" max="3591" width="11.453125" style="93" bestFit="1" customWidth="1"/>
    <col min="3592" max="3835" width="8.81640625" style="93"/>
    <col min="3836" max="3836" width="10.54296875" style="93" customWidth="1"/>
    <col min="3837" max="3837" width="48" style="93" customWidth="1"/>
    <col min="3838" max="3838" width="16.7265625" style="93" customWidth="1"/>
    <col min="3839" max="3839" width="6.54296875" style="93" customWidth="1"/>
    <col min="3840" max="3840" width="7.453125" style="93" customWidth="1"/>
    <col min="3841" max="3841" width="13.453125" style="93" customWidth="1"/>
    <col min="3842" max="3842" width="14.7265625" style="93" customWidth="1"/>
    <col min="3843" max="3843" width="18.453125" style="93" customWidth="1"/>
    <col min="3844" max="3844" width="12.7265625" style="93" customWidth="1"/>
    <col min="3845" max="3845" width="6.54296875" style="93" customWidth="1"/>
    <col min="3846" max="3846" width="4" style="93" bestFit="1" customWidth="1"/>
    <col min="3847" max="3847" width="11.453125" style="93" bestFit="1" customWidth="1"/>
    <col min="3848" max="4091" width="8.81640625" style="93"/>
    <col min="4092" max="4092" width="10.54296875" style="93" customWidth="1"/>
    <col min="4093" max="4093" width="48" style="93" customWidth="1"/>
    <col min="4094" max="4094" width="16.7265625" style="93" customWidth="1"/>
    <col min="4095" max="4095" width="6.54296875" style="93" customWidth="1"/>
    <col min="4096" max="4096" width="7.453125" style="93" customWidth="1"/>
    <col min="4097" max="4097" width="13.453125" style="93" customWidth="1"/>
    <col min="4098" max="4098" width="14.7265625" style="93" customWidth="1"/>
    <col min="4099" max="4099" width="18.453125" style="93" customWidth="1"/>
    <col min="4100" max="4100" width="12.7265625" style="93" customWidth="1"/>
    <col min="4101" max="4101" width="6.54296875" style="93" customWidth="1"/>
    <col min="4102" max="4102" width="4" style="93" bestFit="1" customWidth="1"/>
    <col min="4103" max="4103" width="11.453125" style="93" bestFit="1" customWidth="1"/>
    <col min="4104" max="4347" width="8.81640625" style="93"/>
    <col min="4348" max="4348" width="10.54296875" style="93" customWidth="1"/>
    <col min="4349" max="4349" width="48" style="93" customWidth="1"/>
    <col min="4350" max="4350" width="16.7265625" style="93" customWidth="1"/>
    <col min="4351" max="4351" width="6.54296875" style="93" customWidth="1"/>
    <col min="4352" max="4352" width="7.453125" style="93" customWidth="1"/>
    <col min="4353" max="4353" width="13.453125" style="93" customWidth="1"/>
    <col min="4354" max="4354" width="14.7265625" style="93" customWidth="1"/>
    <col min="4355" max="4355" width="18.453125" style="93" customWidth="1"/>
    <col min="4356" max="4356" width="12.7265625" style="93" customWidth="1"/>
    <col min="4357" max="4357" width="6.54296875" style="93" customWidth="1"/>
    <col min="4358" max="4358" width="4" style="93" bestFit="1" customWidth="1"/>
    <col min="4359" max="4359" width="11.453125" style="93" bestFit="1" customWidth="1"/>
    <col min="4360" max="4603" width="8.81640625" style="93"/>
    <col min="4604" max="4604" width="10.54296875" style="93" customWidth="1"/>
    <col min="4605" max="4605" width="48" style="93" customWidth="1"/>
    <col min="4606" max="4606" width="16.7265625" style="93" customWidth="1"/>
    <col min="4607" max="4607" width="6.54296875" style="93" customWidth="1"/>
    <col min="4608" max="4608" width="7.453125" style="93" customWidth="1"/>
    <col min="4609" max="4609" width="13.453125" style="93" customWidth="1"/>
    <col min="4610" max="4610" width="14.7265625" style="93" customWidth="1"/>
    <col min="4611" max="4611" width="18.453125" style="93" customWidth="1"/>
    <col min="4612" max="4612" width="12.7265625" style="93" customWidth="1"/>
    <col min="4613" max="4613" width="6.54296875" style="93" customWidth="1"/>
    <col min="4614" max="4614" width="4" style="93" bestFit="1" customWidth="1"/>
    <col min="4615" max="4615" width="11.453125" style="93" bestFit="1" customWidth="1"/>
    <col min="4616" max="4859" width="8.81640625" style="93"/>
    <col min="4860" max="4860" width="10.54296875" style="93" customWidth="1"/>
    <col min="4861" max="4861" width="48" style="93" customWidth="1"/>
    <col min="4862" max="4862" width="16.7265625" style="93" customWidth="1"/>
    <col min="4863" max="4863" width="6.54296875" style="93" customWidth="1"/>
    <col min="4864" max="4864" width="7.453125" style="93" customWidth="1"/>
    <col min="4865" max="4865" width="13.453125" style="93" customWidth="1"/>
    <col min="4866" max="4866" width="14.7265625" style="93" customWidth="1"/>
    <col min="4867" max="4867" width="18.453125" style="93" customWidth="1"/>
    <col min="4868" max="4868" width="12.7265625" style="93" customWidth="1"/>
    <col min="4869" max="4869" width="6.54296875" style="93" customWidth="1"/>
    <col min="4870" max="4870" width="4" style="93" bestFit="1" customWidth="1"/>
    <col min="4871" max="4871" width="11.453125" style="93" bestFit="1" customWidth="1"/>
    <col min="4872" max="5115" width="8.81640625" style="93"/>
    <col min="5116" max="5116" width="10.54296875" style="93" customWidth="1"/>
    <col min="5117" max="5117" width="48" style="93" customWidth="1"/>
    <col min="5118" max="5118" width="16.7265625" style="93" customWidth="1"/>
    <col min="5119" max="5119" width="6.54296875" style="93" customWidth="1"/>
    <col min="5120" max="5120" width="7.453125" style="93" customWidth="1"/>
    <col min="5121" max="5121" width="13.453125" style="93" customWidth="1"/>
    <col min="5122" max="5122" width="14.7265625" style="93" customWidth="1"/>
    <col min="5123" max="5123" width="18.453125" style="93" customWidth="1"/>
    <col min="5124" max="5124" width="12.7265625" style="93" customWidth="1"/>
    <col min="5125" max="5125" width="6.54296875" style="93" customWidth="1"/>
    <col min="5126" max="5126" width="4" style="93" bestFit="1" customWidth="1"/>
    <col min="5127" max="5127" width="11.453125" style="93" bestFit="1" customWidth="1"/>
    <col min="5128" max="5371" width="8.81640625" style="93"/>
    <col min="5372" max="5372" width="10.54296875" style="93" customWidth="1"/>
    <col min="5373" max="5373" width="48" style="93" customWidth="1"/>
    <col min="5374" max="5374" width="16.7265625" style="93" customWidth="1"/>
    <col min="5375" max="5375" width="6.54296875" style="93" customWidth="1"/>
    <col min="5376" max="5376" width="7.453125" style="93" customWidth="1"/>
    <col min="5377" max="5377" width="13.453125" style="93" customWidth="1"/>
    <col min="5378" max="5378" width="14.7265625" style="93" customWidth="1"/>
    <col min="5379" max="5379" width="18.453125" style="93" customWidth="1"/>
    <col min="5380" max="5380" width="12.7265625" style="93" customWidth="1"/>
    <col min="5381" max="5381" width="6.54296875" style="93" customWidth="1"/>
    <col min="5382" max="5382" width="4" style="93" bestFit="1" customWidth="1"/>
    <col min="5383" max="5383" width="11.453125" style="93" bestFit="1" customWidth="1"/>
    <col min="5384" max="5627" width="8.81640625" style="93"/>
    <col min="5628" max="5628" width="10.54296875" style="93" customWidth="1"/>
    <col min="5629" max="5629" width="48" style="93" customWidth="1"/>
    <col min="5630" max="5630" width="16.7265625" style="93" customWidth="1"/>
    <col min="5631" max="5631" width="6.54296875" style="93" customWidth="1"/>
    <col min="5632" max="5632" width="7.453125" style="93" customWidth="1"/>
    <col min="5633" max="5633" width="13.453125" style="93" customWidth="1"/>
    <col min="5634" max="5634" width="14.7265625" style="93" customWidth="1"/>
    <col min="5635" max="5635" width="18.453125" style="93" customWidth="1"/>
    <col min="5636" max="5636" width="12.7265625" style="93" customWidth="1"/>
    <col min="5637" max="5637" width="6.54296875" style="93" customWidth="1"/>
    <col min="5638" max="5638" width="4" style="93" bestFit="1" customWidth="1"/>
    <col min="5639" max="5639" width="11.453125" style="93" bestFit="1" customWidth="1"/>
    <col min="5640" max="5883" width="8.81640625" style="93"/>
    <col min="5884" max="5884" width="10.54296875" style="93" customWidth="1"/>
    <col min="5885" max="5885" width="48" style="93" customWidth="1"/>
    <col min="5886" max="5886" width="16.7265625" style="93" customWidth="1"/>
    <col min="5887" max="5887" width="6.54296875" style="93" customWidth="1"/>
    <col min="5888" max="5888" width="7.453125" style="93" customWidth="1"/>
    <col min="5889" max="5889" width="13.453125" style="93" customWidth="1"/>
    <col min="5890" max="5890" width="14.7265625" style="93" customWidth="1"/>
    <col min="5891" max="5891" width="18.453125" style="93" customWidth="1"/>
    <col min="5892" max="5892" width="12.7265625" style="93" customWidth="1"/>
    <col min="5893" max="5893" width="6.54296875" style="93" customWidth="1"/>
    <col min="5894" max="5894" width="4" style="93" bestFit="1" customWidth="1"/>
    <col min="5895" max="5895" width="11.453125" style="93" bestFit="1" customWidth="1"/>
    <col min="5896" max="6139" width="8.81640625" style="93"/>
    <col min="6140" max="6140" width="10.54296875" style="93" customWidth="1"/>
    <col min="6141" max="6141" width="48" style="93" customWidth="1"/>
    <col min="6142" max="6142" width="16.7265625" style="93" customWidth="1"/>
    <col min="6143" max="6143" width="6.54296875" style="93" customWidth="1"/>
    <col min="6144" max="6144" width="7.453125" style="93" customWidth="1"/>
    <col min="6145" max="6145" width="13.453125" style="93" customWidth="1"/>
    <col min="6146" max="6146" width="14.7265625" style="93" customWidth="1"/>
    <col min="6147" max="6147" width="18.453125" style="93" customWidth="1"/>
    <col min="6148" max="6148" width="12.7265625" style="93" customWidth="1"/>
    <col min="6149" max="6149" width="6.54296875" style="93" customWidth="1"/>
    <col min="6150" max="6150" width="4" style="93" bestFit="1" customWidth="1"/>
    <col min="6151" max="6151" width="11.453125" style="93" bestFit="1" customWidth="1"/>
    <col min="6152" max="6395" width="8.81640625" style="93"/>
    <col min="6396" max="6396" width="10.54296875" style="93" customWidth="1"/>
    <col min="6397" max="6397" width="48" style="93" customWidth="1"/>
    <col min="6398" max="6398" width="16.7265625" style="93" customWidth="1"/>
    <col min="6399" max="6399" width="6.54296875" style="93" customWidth="1"/>
    <col min="6400" max="6400" width="7.453125" style="93" customWidth="1"/>
    <col min="6401" max="6401" width="13.453125" style="93" customWidth="1"/>
    <col min="6402" max="6402" width="14.7265625" style="93" customWidth="1"/>
    <col min="6403" max="6403" width="18.453125" style="93" customWidth="1"/>
    <col min="6404" max="6404" width="12.7265625" style="93" customWidth="1"/>
    <col min="6405" max="6405" width="6.54296875" style="93" customWidth="1"/>
    <col min="6406" max="6406" width="4" style="93" bestFit="1" customWidth="1"/>
    <col min="6407" max="6407" width="11.453125" style="93" bestFit="1" customWidth="1"/>
    <col min="6408" max="6651" width="8.81640625" style="93"/>
    <col min="6652" max="6652" width="10.54296875" style="93" customWidth="1"/>
    <col min="6653" max="6653" width="48" style="93" customWidth="1"/>
    <col min="6654" max="6654" width="16.7265625" style="93" customWidth="1"/>
    <col min="6655" max="6655" width="6.54296875" style="93" customWidth="1"/>
    <col min="6656" max="6656" width="7.453125" style="93" customWidth="1"/>
    <col min="6657" max="6657" width="13.453125" style="93" customWidth="1"/>
    <col min="6658" max="6658" width="14.7265625" style="93" customWidth="1"/>
    <col min="6659" max="6659" width="18.453125" style="93" customWidth="1"/>
    <col min="6660" max="6660" width="12.7265625" style="93" customWidth="1"/>
    <col min="6661" max="6661" width="6.54296875" style="93" customWidth="1"/>
    <col min="6662" max="6662" width="4" style="93" bestFit="1" customWidth="1"/>
    <col min="6663" max="6663" width="11.453125" style="93" bestFit="1" customWidth="1"/>
    <col min="6664" max="6907" width="8.81640625" style="93"/>
    <col min="6908" max="6908" width="10.54296875" style="93" customWidth="1"/>
    <col min="6909" max="6909" width="48" style="93" customWidth="1"/>
    <col min="6910" max="6910" width="16.7265625" style="93" customWidth="1"/>
    <col min="6911" max="6911" width="6.54296875" style="93" customWidth="1"/>
    <col min="6912" max="6912" width="7.453125" style="93" customWidth="1"/>
    <col min="6913" max="6913" width="13.453125" style="93" customWidth="1"/>
    <col min="6914" max="6914" width="14.7265625" style="93" customWidth="1"/>
    <col min="6915" max="6915" width="18.453125" style="93" customWidth="1"/>
    <col min="6916" max="6916" width="12.7265625" style="93" customWidth="1"/>
    <col min="6917" max="6917" width="6.54296875" style="93" customWidth="1"/>
    <col min="6918" max="6918" width="4" style="93" bestFit="1" customWidth="1"/>
    <col min="6919" max="6919" width="11.453125" style="93" bestFit="1" customWidth="1"/>
    <col min="6920" max="7163" width="8.81640625" style="93"/>
    <col min="7164" max="7164" width="10.54296875" style="93" customWidth="1"/>
    <col min="7165" max="7165" width="48" style="93" customWidth="1"/>
    <col min="7166" max="7166" width="16.7265625" style="93" customWidth="1"/>
    <col min="7167" max="7167" width="6.54296875" style="93" customWidth="1"/>
    <col min="7168" max="7168" width="7.453125" style="93" customWidth="1"/>
    <col min="7169" max="7169" width="13.453125" style="93" customWidth="1"/>
    <col min="7170" max="7170" width="14.7265625" style="93" customWidth="1"/>
    <col min="7171" max="7171" width="18.453125" style="93" customWidth="1"/>
    <col min="7172" max="7172" width="12.7265625" style="93" customWidth="1"/>
    <col min="7173" max="7173" width="6.54296875" style="93" customWidth="1"/>
    <col min="7174" max="7174" width="4" style="93" bestFit="1" customWidth="1"/>
    <col min="7175" max="7175" width="11.453125" style="93" bestFit="1" customWidth="1"/>
    <col min="7176" max="7419" width="8.81640625" style="93"/>
    <col min="7420" max="7420" width="10.54296875" style="93" customWidth="1"/>
    <col min="7421" max="7421" width="48" style="93" customWidth="1"/>
    <col min="7422" max="7422" width="16.7265625" style="93" customWidth="1"/>
    <col min="7423" max="7423" width="6.54296875" style="93" customWidth="1"/>
    <col min="7424" max="7424" width="7.453125" style="93" customWidth="1"/>
    <col min="7425" max="7425" width="13.453125" style="93" customWidth="1"/>
    <col min="7426" max="7426" width="14.7265625" style="93" customWidth="1"/>
    <col min="7427" max="7427" width="18.453125" style="93" customWidth="1"/>
    <col min="7428" max="7428" width="12.7265625" style="93" customWidth="1"/>
    <col min="7429" max="7429" width="6.54296875" style="93" customWidth="1"/>
    <col min="7430" max="7430" width="4" style="93" bestFit="1" customWidth="1"/>
    <col min="7431" max="7431" width="11.453125" style="93" bestFit="1" customWidth="1"/>
    <col min="7432" max="7675" width="8.81640625" style="93"/>
    <col min="7676" max="7676" width="10.54296875" style="93" customWidth="1"/>
    <col min="7677" max="7677" width="48" style="93" customWidth="1"/>
    <col min="7678" max="7678" width="16.7265625" style="93" customWidth="1"/>
    <col min="7679" max="7679" width="6.54296875" style="93" customWidth="1"/>
    <col min="7680" max="7680" width="7.453125" style="93" customWidth="1"/>
    <col min="7681" max="7681" width="13.453125" style="93" customWidth="1"/>
    <col min="7682" max="7682" width="14.7265625" style="93" customWidth="1"/>
    <col min="7683" max="7683" width="18.453125" style="93" customWidth="1"/>
    <col min="7684" max="7684" width="12.7265625" style="93" customWidth="1"/>
    <col min="7685" max="7685" width="6.54296875" style="93" customWidth="1"/>
    <col min="7686" max="7686" width="4" style="93" bestFit="1" customWidth="1"/>
    <col min="7687" max="7687" width="11.453125" style="93" bestFit="1" customWidth="1"/>
    <col min="7688" max="7931" width="8.81640625" style="93"/>
    <col min="7932" max="7932" width="10.54296875" style="93" customWidth="1"/>
    <col min="7933" max="7933" width="48" style="93" customWidth="1"/>
    <col min="7934" max="7934" width="16.7265625" style="93" customWidth="1"/>
    <col min="7935" max="7935" width="6.54296875" style="93" customWidth="1"/>
    <col min="7936" max="7936" width="7.453125" style="93" customWidth="1"/>
    <col min="7937" max="7937" width="13.453125" style="93" customWidth="1"/>
    <col min="7938" max="7938" width="14.7265625" style="93" customWidth="1"/>
    <col min="7939" max="7939" width="18.453125" style="93" customWidth="1"/>
    <col min="7940" max="7940" width="12.7265625" style="93" customWidth="1"/>
    <col min="7941" max="7941" width="6.54296875" style="93" customWidth="1"/>
    <col min="7942" max="7942" width="4" style="93" bestFit="1" customWidth="1"/>
    <col min="7943" max="7943" width="11.453125" style="93" bestFit="1" customWidth="1"/>
    <col min="7944" max="8187" width="8.81640625" style="93"/>
    <col min="8188" max="8188" width="10.54296875" style="93" customWidth="1"/>
    <col min="8189" max="8189" width="48" style="93" customWidth="1"/>
    <col min="8190" max="8190" width="16.7265625" style="93" customWidth="1"/>
    <col min="8191" max="8191" width="6.54296875" style="93" customWidth="1"/>
    <col min="8192" max="8192" width="7.453125" style="93" customWidth="1"/>
    <col min="8193" max="8193" width="13.453125" style="93" customWidth="1"/>
    <col min="8194" max="8194" width="14.7265625" style="93" customWidth="1"/>
    <col min="8195" max="8195" width="18.453125" style="93" customWidth="1"/>
    <col min="8196" max="8196" width="12.7265625" style="93" customWidth="1"/>
    <col min="8197" max="8197" width="6.54296875" style="93" customWidth="1"/>
    <col min="8198" max="8198" width="4" style="93" bestFit="1" customWidth="1"/>
    <col min="8199" max="8199" width="11.453125" style="93" bestFit="1" customWidth="1"/>
    <col min="8200" max="8443" width="8.81640625" style="93"/>
    <col min="8444" max="8444" width="10.54296875" style="93" customWidth="1"/>
    <col min="8445" max="8445" width="48" style="93" customWidth="1"/>
    <col min="8446" max="8446" width="16.7265625" style="93" customWidth="1"/>
    <col min="8447" max="8447" width="6.54296875" style="93" customWidth="1"/>
    <col min="8448" max="8448" width="7.453125" style="93" customWidth="1"/>
    <col min="8449" max="8449" width="13.453125" style="93" customWidth="1"/>
    <col min="8450" max="8450" width="14.7265625" style="93" customWidth="1"/>
    <col min="8451" max="8451" width="18.453125" style="93" customWidth="1"/>
    <col min="8452" max="8452" width="12.7265625" style="93" customWidth="1"/>
    <col min="8453" max="8453" width="6.54296875" style="93" customWidth="1"/>
    <col min="8454" max="8454" width="4" style="93" bestFit="1" customWidth="1"/>
    <col min="8455" max="8455" width="11.453125" style="93" bestFit="1" customWidth="1"/>
    <col min="8456" max="8699" width="8.81640625" style="93"/>
    <col min="8700" max="8700" width="10.54296875" style="93" customWidth="1"/>
    <col min="8701" max="8701" width="48" style="93" customWidth="1"/>
    <col min="8702" max="8702" width="16.7265625" style="93" customWidth="1"/>
    <col min="8703" max="8703" width="6.54296875" style="93" customWidth="1"/>
    <col min="8704" max="8704" width="7.453125" style="93" customWidth="1"/>
    <col min="8705" max="8705" width="13.453125" style="93" customWidth="1"/>
    <col min="8706" max="8706" width="14.7265625" style="93" customWidth="1"/>
    <col min="8707" max="8707" width="18.453125" style="93" customWidth="1"/>
    <col min="8708" max="8708" width="12.7265625" style="93" customWidth="1"/>
    <col min="8709" max="8709" width="6.54296875" style="93" customWidth="1"/>
    <col min="8710" max="8710" width="4" style="93" bestFit="1" customWidth="1"/>
    <col min="8711" max="8711" width="11.453125" style="93" bestFit="1" customWidth="1"/>
    <col min="8712" max="8955" width="8.81640625" style="93"/>
    <col min="8956" max="8956" width="10.54296875" style="93" customWidth="1"/>
    <col min="8957" max="8957" width="48" style="93" customWidth="1"/>
    <col min="8958" max="8958" width="16.7265625" style="93" customWidth="1"/>
    <col min="8959" max="8959" width="6.54296875" style="93" customWidth="1"/>
    <col min="8960" max="8960" width="7.453125" style="93" customWidth="1"/>
    <col min="8961" max="8961" width="13.453125" style="93" customWidth="1"/>
    <col min="8962" max="8962" width="14.7265625" style="93" customWidth="1"/>
    <col min="8963" max="8963" width="18.453125" style="93" customWidth="1"/>
    <col min="8964" max="8964" width="12.7265625" style="93" customWidth="1"/>
    <col min="8965" max="8965" width="6.54296875" style="93" customWidth="1"/>
    <col min="8966" max="8966" width="4" style="93" bestFit="1" customWidth="1"/>
    <col min="8967" max="8967" width="11.453125" style="93" bestFit="1" customWidth="1"/>
    <col min="8968" max="9211" width="8.81640625" style="93"/>
    <col min="9212" max="9212" width="10.54296875" style="93" customWidth="1"/>
    <col min="9213" max="9213" width="48" style="93" customWidth="1"/>
    <col min="9214" max="9214" width="16.7265625" style="93" customWidth="1"/>
    <col min="9215" max="9215" width="6.54296875" style="93" customWidth="1"/>
    <col min="9216" max="9216" width="7.453125" style="93" customWidth="1"/>
    <col min="9217" max="9217" width="13.453125" style="93" customWidth="1"/>
    <col min="9218" max="9218" width="14.7265625" style="93" customWidth="1"/>
    <col min="9219" max="9219" width="18.453125" style="93" customWidth="1"/>
    <col min="9220" max="9220" width="12.7265625" style="93" customWidth="1"/>
    <col min="9221" max="9221" width="6.54296875" style="93" customWidth="1"/>
    <col min="9222" max="9222" width="4" style="93" bestFit="1" customWidth="1"/>
    <col min="9223" max="9223" width="11.453125" style="93" bestFit="1" customWidth="1"/>
    <col min="9224" max="9467" width="8.81640625" style="93"/>
    <col min="9468" max="9468" width="10.54296875" style="93" customWidth="1"/>
    <col min="9469" max="9469" width="48" style="93" customWidth="1"/>
    <col min="9470" max="9470" width="16.7265625" style="93" customWidth="1"/>
    <col min="9471" max="9471" width="6.54296875" style="93" customWidth="1"/>
    <col min="9472" max="9472" width="7.453125" style="93" customWidth="1"/>
    <col min="9473" max="9473" width="13.453125" style="93" customWidth="1"/>
    <col min="9474" max="9474" width="14.7265625" style="93" customWidth="1"/>
    <col min="9475" max="9475" width="18.453125" style="93" customWidth="1"/>
    <col min="9476" max="9476" width="12.7265625" style="93" customWidth="1"/>
    <col min="9477" max="9477" width="6.54296875" style="93" customWidth="1"/>
    <col min="9478" max="9478" width="4" style="93" bestFit="1" customWidth="1"/>
    <col min="9479" max="9479" width="11.453125" style="93" bestFit="1" customWidth="1"/>
    <col min="9480" max="9723" width="8.81640625" style="93"/>
    <col min="9724" max="9724" width="10.54296875" style="93" customWidth="1"/>
    <col min="9725" max="9725" width="48" style="93" customWidth="1"/>
    <col min="9726" max="9726" width="16.7265625" style="93" customWidth="1"/>
    <col min="9727" max="9727" width="6.54296875" style="93" customWidth="1"/>
    <col min="9728" max="9728" width="7.453125" style="93" customWidth="1"/>
    <col min="9729" max="9729" width="13.453125" style="93" customWidth="1"/>
    <col min="9730" max="9730" width="14.7265625" style="93" customWidth="1"/>
    <col min="9731" max="9731" width="18.453125" style="93" customWidth="1"/>
    <col min="9732" max="9732" width="12.7265625" style="93" customWidth="1"/>
    <col min="9733" max="9733" width="6.54296875" style="93" customWidth="1"/>
    <col min="9734" max="9734" width="4" style="93" bestFit="1" customWidth="1"/>
    <col min="9735" max="9735" width="11.453125" style="93" bestFit="1" customWidth="1"/>
    <col min="9736" max="9979" width="8.81640625" style="93"/>
    <col min="9980" max="9980" width="10.54296875" style="93" customWidth="1"/>
    <col min="9981" max="9981" width="48" style="93" customWidth="1"/>
    <col min="9982" max="9982" width="16.7265625" style="93" customWidth="1"/>
    <col min="9983" max="9983" width="6.54296875" style="93" customWidth="1"/>
    <col min="9984" max="9984" width="7.453125" style="93" customWidth="1"/>
    <col min="9985" max="9985" width="13.453125" style="93" customWidth="1"/>
    <col min="9986" max="9986" width="14.7265625" style="93" customWidth="1"/>
    <col min="9987" max="9987" width="18.453125" style="93" customWidth="1"/>
    <col min="9988" max="9988" width="12.7265625" style="93" customWidth="1"/>
    <col min="9989" max="9989" width="6.54296875" style="93" customWidth="1"/>
    <col min="9990" max="9990" width="4" style="93" bestFit="1" customWidth="1"/>
    <col min="9991" max="9991" width="11.453125" style="93" bestFit="1" customWidth="1"/>
    <col min="9992" max="10235" width="8.81640625" style="93"/>
    <col min="10236" max="10236" width="10.54296875" style="93" customWidth="1"/>
    <col min="10237" max="10237" width="48" style="93" customWidth="1"/>
    <col min="10238" max="10238" width="16.7265625" style="93" customWidth="1"/>
    <col min="10239" max="10239" width="6.54296875" style="93" customWidth="1"/>
    <col min="10240" max="10240" width="7.453125" style="93" customWidth="1"/>
    <col min="10241" max="10241" width="13.453125" style="93" customWidth="1"/>
    <col min="10242" max="10242" width="14.7265625" style="93" customWidth="1"/>
    <col min="10243" max="10243" width="18.453125" style="93" customWidth="1"/>
    <col min="10244" max="10244" width="12.7265625" style="93" customWidth="1"/>
    <col min="10245" max="10245" width="6.54296875" style="93" customWidth="1"/>
    <col min="10246" max="10246" width="4" style="93" bestFit="1" customWidth="1"/>
    <col min="10247" max="10247" width="11.453125" style="93" bestFit="1" customWidth="1"/>
    <col min="10248" max="10491" width="8.81640625" style="93"/>
    <col min="10492" max="10492" width="10.54296875" style="93" customWidth="1"/>
    <col min="10493" max="10493" width="48" style="93" customWidth="1"/>
    <col min="10494" max="10494" width="16.7265625" style="93" customWidth="1"/>
    <col min="10495" max="10495" width="6.54296875" style="93" customWidth="1"/>
    <col min="10496" max="10496" width="7.453125" style="93" customWidth="1"/>
    <col min="10497" max="10497" width="13.453125" style="93" customWidth="1"/>
    <col min="10498" max="10498" width="14.7265625" style="93" customWidth="1"/>
    <col min="10499" max="10499" width="18.453125" style="93" customWidth="1"/>
    <col min="10500" max="10500" width="12.7265625" style="93" customWidth="1"/>
    <col min="10501" max="10501" width="6.54296875" style="93" customWidth="1"/>
    <col min="10502" max="10502" width="4" style="93" bestFit="1" customWidth="1"/>
    <col min="10503" max="10503" width="11.453125" style="93" bestFit="1" customWidth="1"/>
    <col min="10504" max="10747" width="8.81640625" style="93"/>
    <col min="10748" max="10748" width="10.54296875" style="93" customWidth="1"/>
    <col min="10749" max="10749" width="48" style="93" customWidth="1"/>
    <col min="10750" max="10750" width="16.7265625" style="93" customWidth="1"/>
    <col min="10751" max="10751" width="6.54296875" style="93" customWidth="1"/>
    <col min="10752" max="10752" width="7.453125" style="93" customWidth="1"/>
    <col min="10753" max="10753" width="13.453125" style="93" customWidth="1"/>
    <col min="10754" max="10754" width="14.7265625" style="93" customWidth="1"/>
    <col min="10755" max="10755" width="18.453125" style="93" customWidth="1"/>
    <col min="10756" max="10756" width="12.7265625" style="93" customWidth="1"/>
    <col min="10757" max="10757" width="6.54296875" style="93" customWidth="1"/>
    <col min="10758" max="10758" width="4" style="93" bestFit="1" customWidth="1"/>
    <col min="10759" max="10759" width="11.453125" style="93" bestFit="1" customWidth="1"/>
    <col min="10760" max="11003" width="8.81640625" style="93"/>
    <col min="11004" max="11004" width="10.54296875" style="93" customWidth="1"/>
    <col min="11005" max="11005" width="48" style="93" customWidth="1"/>
    <col min="11006" max="11006" width="16.7265625" style="93" customWidth="1"/>
    <col min="11007" max="11007" width="6.54296875" style="93" customWidth="1"/>
    <col min="11008" max="11008" width="7.453125" style="93" customWidth="1"/>
    <col min="11009" max="11009" width="13.453125" style="93" customWidth="1"/>
    <col min="11010" max="11010" width="14.7265625" style="93" customWidth="1"/>
    <col min="11011" max="11011" width="18.453125" style="93" customWidth="1"/>
    <col min="11012" max="11012" width="12.7265625" style="93" customWidth="1"/>
    <col min="11013" max="11013" width="6.54296875" style="93" customWidth="1"/>
    <col min="11014" max="11014" width="4" style="93" bestFit="1" customWidth="1"/>
    <col min="11015" max="11015" width="11.453125" style="93" bestFit="1" customWidth="1"/>
    <col min="11016" max="11259" width="8.81640625" style="93"/>
    <col min="11260" max="11260" width="10.54296875" style="93" customWidth="1"/>
    <col min="11261" max="11261" width="48" style="93" customWidth="1"/>
    <col min="11262" max="11262" width="16.7265625" style="93" customWidth="1"/>
    <col min="11263" max="11263" width="6.54296875" style="93" customWidth="1"/>
    <col min="11264" max="11264" width="7.453125" style="93" customWidth="1"/>
    <col min="11265" max="11265" width="13.453125" style="93" customWidth="1"/>
    <col min="11266" max="11266" width="14.7265625" style="93" customWidth="1"/>
    <col min="11267" max="11267" width="18.453125" style="93" customWidth="1"/>
    <col min="11268" max="11268" width="12.7265625" style="93" customWidth="1"/>
    <col min="11269" max="11269" width="6.54296875" style="93" customWidth="1"/>
    <col min="11270" max="11270" width="4" style="93" bestFit="1" customWidth="1"/>
    <col min="11271" max="11271" width="11.453125" style="93" bestFit="1" customWidth="1"/>
    <col min="11272" max="11515" width="8.81640625" style="93"/>
    <col min="11516" max="11516" width="10.54296875" style="93" customWidth="1"/>
    <col min="11517" max="11517" width="48" style="93" customWidth="1"/>
    <col min="11518" max="11518" width="16.7265625" style="93" customWidth="1"/>
    <col min="11519" max="11519" width="6.54296875" style="93" customWidth="1"/>
    <col min="11520" max="11520" width="7.453125" style="93" customWidth="1"/>
    <col min="11521" max="11521" width="13.453125" style="93" customWidth="1"/>
    <col min="11522" max="11522" width="14.7265625" style="93" customWidth="1"/>
    <col min="11523" max="11523" width="18.453125" style="93" customWidth="1"/>
    <col min="11524" max="11524" width="12.7265625" style="93" customWidth="1"/>
    <col min="11525" max="11525" width="6.54296875" style="93" customWidth="1"/>
    <col min="11526" max="11526" width="4" style="93" bestFit="1" customWidth="1"/>
    <col min="11527" max="11527" width="11.453125" style="93" bestFit="1" customWidth="1"/>
    <col min="11528" max="11771" width="8.81640625" style="93"/>
    <col min="11772" max="11772" width="10.54296875" style="93" customWidth="1"/>
    <col min="11773" max="11773" width="48" style="93" customWidth="1"/>
    <col min="11774" max="11774" width="16.7265625" style="93" customWidth="1"/>
    <col min="11775" max="11775" width="6.54296875" style="93" customWidth="1"/>
    <col min="11776" max="11776" width="7.453125" style="93" customWidth="1"/>
    <col min="11777" max="11777" width="13.453125" style="93" customWidth="1"/>
    <col min="11778" max="11778" width="14.7265625" style="93" customWidth="1"/>
    <col min="11779" max="11779" width="18.453125" style="93" customWidth="1"/>
    <col min="11780" max="11780" width="12.7265625" style="93" customWidth="1"/>
    <col min="11781" max="11781" width="6.54296875" style="93" customWidth="1"/>
    <col min="11782" max="11782" width="4" style="93" bestFit="1" customWidth="1"/>
    <col min="11783" max="11783" width="11.453125" style="93" bestFit="1" customWidth="1"/>
    <col min="11784" max="12027" width="8.81640625" style="93"/>
    <col min="12028" max="12028" width="10.54296875" style="93" customWidth="1"/>
    <col min="12029" max="12029" width="48" style="93" customWidth="1"/>
    <col min="12030" max="12030" width="16.7265625" style="93" customWidth="1"/>
    <col min="12031" max="12031" width="6.54296875" style="93" customWidth="1"/>
    <col min="12032" max="12032" width="7.453125" style="93" customWidth="1"/>
    <col min="12033" max="12033" width="13.453125" style="93" customWidth="1"/>
    <col min="12034" max="12034" width="14.7265625" style="93" customWidth="1"/>
    <col min="12035" max="12035" width="18.453125" style="93" customWidth="1"/>
    <col min="12036" max="12036" width="12.7265625" style="93" customWidth="1"/>
    <col min="12037" max="12037" width="6.54296875" style="93" customWidth="1"/>
    <col min="12038" max="12038" width="4" style="93" bestFit="1" customWidth="1"/>
    <col min="12039" max="12039" width="11.453125" style="93" bestFit="1" customWidth="1"/>
    <col min="12040" max="12283" width="8.81640625" style="93"/>
    <col min="12284" max="12284" width="10.54296875" style="93" customWidth="1"/>
    <col min="12285" max="12285" width="48" style="93" customWidth="1"/>
    <col min="12286" max="12286" width="16.7265625" style="93" customWidth="1"/>
    <col min="12287" max="12287" width="6.54296875" style="93" customWidth="1"/>
    <col min="12288" max="12288" width="7.453125" style="93" customWidth="1"/>
    <col min="12289" max="12289" width="13.453125" style="93" customWidth="1"/>
    <col min="12290" max="12290" width="14.7265625" style="93" customWidth="1"/>
    <col min="12291" max="12291" width="18.453125" style="93" customWidth="1"/>
    <col min="12292" max="12292" width="12.7265625" style="93" customWidth="1"/>
    <col min="12293" max="12293" width="6.54296875" style="93" customWidth="1"/>
    <col min="12294" max="12294" width="4" style="93" bestFit="1" customWidth="1"/>
    <col min="12295" max="12295" width="11.453125" style="93" bestFit="1" customWidth="1"/>
    <col min="12296" max="12539" width="8.81640625" style="93"/>
    <col min="12540" max="12540" width="10.54296875" style="93" customWidth="1"/>
    <col min="12541" max="12541" width="48" style="93" customWidth="1"/>
    <col min="12542" max="12542" width="16.7265625" style="93" customWidth="1"/>
    <col min="12543" max="12543" width="6.54296875" style="93" customWidth="1"/>
    <col min="12544" max="12544" width="7.453125" style="93" customWidth="1"/>
    <col min="12545" max="12545" width="13.453125" style="93" customWidth="1"/>
    <col min="12546" max="12546" width="14.7265625" style="93" customWidth="1"/>
    <col min="12547" max="12547" width="18.453125" style="93" customWidth="1"/>
    <col min="12548" max="12548" width="12.7265625" style="93" customWidth="1"/>
    <col min="12549" max="12549" width="6.54296875" style="93" customWidth="1"/>
    <col min="12550" max="12550" width="4" style="93" bestFit="1" customWidth="1"/>
    <col min="12551" max="12551" width="11.453125" style="93" bestFit="1" customWidth="1"/>
    <col min="12552" max="12795" width="8.81640625" style="93"/>
    <col min="12796" max="12796" width="10.54296875" style="93" customWidth="1"/>
    <col min="12797" max="12797" width="48" style="93" customWidth="1"/>
    <col min="12798" max="12798" width="16.7265625" style="93" customWidth="1"/>
    <col min="12799" max="12799" width="6.54296875" style="93" customWidth="1"/>
    <col min="12800" max="12800" width="7.453125" style="93" customWidth="1"/>
    <col min="12801" max="12801" width="13.453125" style="93" customWidth="1"/>
    <col min="12802" max="12802" width="14.7265625" style="93" customWidth="1"/>
    <col min="12803" max="12803" width="18.453125" style="93" customWidth="1"/>
    <col min="12804" max="12804" width="12.7265625" style="93" customWidth="1"/>
    <col min="12805" max="12805" width="6.54296875" style="93" customWidth="1"/>
    <col min="12806" max="12806" width="4" style="93" bestFit="1" customWidth="1"/>
    <col min="12807" max="12807" width="11.453125" style="93" bestFit="1" customWidth="1"/>
    <col min="12808" max="13051" width="8.81640625" style="93"/>
    <col min="13052" max="13052" width="10.54296875" style="93" customWidth="1"/>
    <col min="13053" max="13053" width="48" style="93" customWidth="1"/>
    <col min="13054" max="13054" width="16.7265625" style="93" customWidth="1"/>
    <col min="13055" max="13055" width="6.54296875" style="93" customWidth="1"/>
    <col min="13056" max="13056" width="7.453125" style="93" customWidth="1"/>
    <col min="13057" max="13057" width="13.453125" style="93" customWidth="1"/>
    <col min="13058" max="13058" width="14.7265625" style="93" customWidth="1"/>
    <col min="13059" max="13059" width="18.453125" style="93" customWidth="1"/>
    <col min="13060" max="13060" width="12.7265625" style="93" customWidth="1"/>
    <col min="13061" max="13061" width="6.54296875" style="93" customWidth="1"/>
    <col min="13062" max="13062" width="4" style="93" bestFit="1" customWidth="1"/>
    <col min="13063" max="13063" width="11.453125" style="93" bestFit="1" customWidth="1"/>
    <col min="13064" max="13307" width="8.81640625" style="93"/>
    <col min="13308" max="13308" width="10.54296875" style="93" customWidth="1"/>
    <col min="13309" max="13309" width="48" style="93" customWidth="1"/>
    <col min="13310" max="13310" width="16.7265625" style="93" customWidth="1"/>
    <col min="13311" max="13311" width="6.54296875" style="93" customWidth="1"/>
    <col min="13312" max="13312" width="7.453125" style="93" customWidth="1"/>
    <col min="13313" max="13313" width="13.453125" style="93" customWidth="1"/>
    <col min="13314" max="13314" width="14.7265625" style="93" customWidth="1"/>
    <col min="13315" max="13315" width="18.453125" style="93" customWidth="1"/>
    <col min="13316" max="13316" width="12.7265625" style="93" customWidth="1"/>
    <col min="13317" max="13317" width="6.54296875" style="93" customWidth="1"/>
    <col min="13318" max="13318" width="4" style="93" bestFit="1" customWidth="1"/>
    <col min="13319" max="13319" width="11.453125" style="93" bestFit="1" customWidth="1"/>
    <col min="13320" max="13563" width="8.81640625" style="93"/>
    <col min="13564" max="13564" width="10.54296875" style="93" customWidth="1"/>
    <col min="13565" max="13565" width="48" style="93" customWidth="1"/>
    <col min="13566" max="13566" width="16.7265625" style="93" customWidth="1"/>
    <col min="13567" max="13567" width="6.54296875" style="93" customWidth="1"/>
    <col min="13568" max="13568" width="7.453125" style="93" customWidth="1"/>
    <col min="13569" max="13569" width="13.453125" style="93" customWidth="1"/>
    <col min="13570" max="13570" width="14.7265625" style="93" customWidth="1"/>
    <col min="13571" max="13571" width="18.453125" style="93" customWidth="1"/>
    <col min="13572" max="13572" width="12.7265625" style="93" customWidth="1"/>
    <col min="13573" max="13573" width="6.54296875" style="93" customWidth="1"/>
    <col min="13574" max="13574" width="4" style="93" bestFit="1" customWidth="1"/>
    <col min="13575" max="13575" width="11.453125" style="93" bestFit="1" customWidth="1"/>
    <col min="13576" max="13819" width="8.81640625" style="93"/>
    <col min="13820" max="13820" width="10.54296875" style="93" customWidth="1"/>
    <col min="13821" max="13821" width="48" style="93" customWidth="1"/>
    <col min="13822" max="13822" width="16.7265625" style="93" customWidth="1"/>
    <col min="13823" max="13823" width="6.54296875" style="93" customWidth="1"/>
    <col min="13824" max="13824" width="7.453125" style="93" customWidth="1"/>
    <col min="13825" max="13825" width="13.453125" style="93" customWidth="1"/>
    <col min="13826" max="13826" width="14.7265625" style="93" customWidth="1"/>
    <col min="13827" max="13827" width="18.453125" style="93" customWidth="1"/>
    <col min="13828" max="13828" width="12.7265625" style="93" customWidth="1"/>
    <col min="13829" max="13829" width="6.54296875" style="93" customWidth="1"/>
    <col min="13830" max="13830" width="4" style="93" bestFit="1" customWidth="1"/>
    <col min="13831" max="13831" width="11.453125" style="93" bestFit="1" customWidth="1"/>
    <col min="13832" max="14075" width="8.81640625" style="93"/>
    <col min="14076" max="14076" width="10.54296875" style="93" customWidth="1"/>
    <col min="14077" max="14077" width="48" style="93" customWidth="1"/>
    <col min="14078" max="14078" width="16.7265625" style="93" customWidth="1"/>
    <col min="14079" max="14079" width="6.54296875" style="93" customWidth="1"/>
    <col min="14080" max="14080" width="7.453125" style="93" customWidth="1"/>
    <col min="14081" max="14081" width="13.453125" style="93" customWidth="1"/>
    <col min="14082" max="14082" width="14.7265625" style="93" customWidth="1"/>
    <col min="14083" max="14083" width="18.453125" style="93" customWidth="1"/>
    <col min="14084" max="14084" width="12.7265625" style="93" customWidth="1"/>
    <col min="14085" max="14085" width="6.54296875" style="93" customWidth="1"/>
    <col min="14086" max="14086" width="4" style="93" bestFit="1" customWidth="1"/>
    <col min="14087" max="14087" width="11.453125" style="93" bestFit="1" customWidth="1"/>
    <col min="14088" max="14331" width="8.81640625" style="93"/>
    <col min="14332" max="14332" width="10.54296875" style="93" customWidth="1"/>
    <col min="14333" max="14333" width="48" style="93" customWidth="1"/>
    <col min="14334" max="14334" width="16.7265625" style="93" customWidth="1"/>
    <col min="14335" max="14335" width="6.54296875" style="93" customWidth="1"/>
    <col min="14336" max="14336" width="7.453125" style="93" customWidth="1"/>
    <col min="14337" max="14337" width="13.453125" style="93" customWidth="1"/>
    <col min="14338" max="14338" width="14.7265625" style="93" customWidth="1"/>
    <col min="14339" max="14339" width="18.453125" style="93" customWidth="1"/>
    <col min="14340" max="14340" width="12.7265625" style="93" customWidth="1"/>
    <col min="14341" max="14341" width="6.54296875" style="93" customWidth="1"/>
    <col min="14342" max="14342" width="4" style="93" bestFit="1" customWidth="1"/>
    <col min="14343" max="14343" width="11.453125" style="93" bestFit="1" customWidth="1"/>
    <col min="14344" max="14587" width="8.81640625" style="93"/>
    <col min="14588" max="14588" width="10.54296875" style="93" customWidth="1"/>
    <col min="14589" max="14589" width="48" style="93" customWidth="1"/>
    <col min="14590" max="14590" width="16.7265625" style="93" customWidth="1"/>
    <col min="14591" max="14591" width="6.54296875" style="93" customWidth="1"/>
    <col min="14592" max="14592" width="7.453125" style="93" customWidth="1"/>
    <col min="14593" max="14593" width="13.453125" style="93" customWidth="1"/>
    <col min="14594" max="14594" width="14.7265625" style="93" customWidth="1"/>
    <col min="14595" max="14595" width="18.453125" style="93" customWidth="1"/>
    <col min="14596" max="14596" width="12.7265625" style="93" customWidth="1"/>
    <col min="14597" max="14597" width="6.54296875" style="93" customWidth="1"/>
    <col min="14598" max="14598" width="4" style="93" bestFit="1" customWidth="1"/>
    <col min="14599" max="14599" width="11.453125" style="93" bestFit="1" customWidth="1"/>
    <col min="14600" max="14843" width="8.81640625" style="93"/>
    <col min="14844" max="14844" width="10.54296875" style="93" customWidth="1"/>
    <col min="14845" max="14845" width="48" style="93" customWidth="1"/>
    <col min="14846" max="14846" width="16.7265625" style="93" customWidth="1"/>
    <col min="14847" max="14847" width="6.54296875" style="93" customWidth="1"/>
    <col min="14848" max="14848" width="7.453125" style="93" customWidth="1"/>
    <col min="14849" max="14849" width="13.453125" style="93" customWidth="1"/>
    <col min="14850" max="14850" width="14.7265625" style="93" customWidth="1"/>
    <col min="14851" max="14851" width="18.453125" style="93" customWidth="1"/>
    <col min="14852" max="14852" width="12.7265625" style="93" customWidth="1"/>
    <col min="14853" max="14853" width="6.54296875" style="93" customWidth="1"/>
    <col min="14854" max="14854" width="4" style="93" bestFit="1" customWidth="1"/>
    <col min="14855" max="14855" width="11.453125" style="93" bestFit="1" customWidth="1"/>
    <col min="14856" max="15099" width="8.81640625" style="93"/>
    <col min="15100" max="15100" width="10.54296875" style="93" customWidth="1"/>
    <col min="15101" max="15101" width="48" style="93" customWidth="1"/>
    <col min="15102" max="15102" width="16.7265625" style="93" customWidth="1"/>
    <col min="15103" max="15103" width="6.54296875" style="93" customWidth="1"/>
    <col min="15104" max="15104" width="7.453125" style="93" customWidth="1"/>
    <col min="15105" max="15105" width="13.453125" style="93" customWidth="1"/>
    <col min="15106" max="15106" width="14.7265625" style="93" customWidth="1"/>
    <col min="15107" max="15107" width="18.453125" style="93" customWidth="1"/>
    <col min="15108" max="15108" width="12.7265625" style="93" customWidth="1"/>
    <col min="15109" max="15109" width="6.54296875" style="93" customWidth="1"/>
    <col min="15110" max="15110" width="4" style="93" bestFit="1" customWidth="1"/>
    <col min="15111" max="15111" width="11.453125" style="93" bestFit="1" customWidth="1"/>
    <col min="15112" max="15355" width="8.81640625" style="93"/>
    <col min="15356" max="15356" width="10.54296875" style="93" customWidth="1"/>
    <col min="15357" max="15357" width="48" style="93" customWidth="1"/>
    <col min="15358" max="15358" width="16.7265625" style="93" customWidth="1"/>
    <col min="15359" max="15359" width="6.54296875" style="93" customWidth="1"/>
    <col min="15360" max="15360" width="7.453125" style="93" customWidth="1"/>
    <col min="15361" max="15361" width="13.453125" style="93" customWidth="1"/>
    <col min="15362" max="15362" width="14.7265625" style="93" customWidth="1"/>
    <col min="15363" max="15363" width="18.453125" style="93" customWidth="1"/>
    <col min="15364" max="15364" width="12.7265625" style="93" customWidth="1"/>
    <col min="15365" max="15365" width="6.54296875" style="93" customWidth="1"/>
    <col min="15366" max="15366" width="4" style="93" bestFit="1" customWidth="1"/>
    <col min="15367" max="15367" width="11.453125" style="93" bestFit="1" customWidth="1"/>
    <col min="15368" max="15611" width="8.81640625" style="93"/>
    <col min="15612" max="15612" width="10.54296875" style="93" customWidth="1"/>
    <col min="15613" max="15613" width="48" style="93" customWidth="1"/>
    <col min="15614" max="15614" width="16.7265625" style="93" customWidth="1"/>
    <col min="15615" max="15615" width="6.54296875" style="93" customWidth="1"/>
    <col min="15616" max="15616" width="7.453125" style="93" customWidth="1"/>
    <col min="15617" max="15617" width="13.453125" style="93" customWidth="1"/>
    <col min="15618" max="15618" width="14.7265625" style="93" customWidth="1"/>
    <col min="15619" max="15619" width="18.453125" style="93" customWidth="1"/>
    <col min="15620" max="15620" width="12.7265625" style="93" customWidth="1"/>
    <col min="15621" max="15621" width="6.54296875" style="93" customWidth="1"/>
    <col min="15622" max="15622" width="4" style="93" bestFit="1" customWidth="1"/>
    <col min="15623" max="15623" width="11.453125" style="93" bestFit="1" customWidth="1"/>
    <col min="15624" max="15867" width="8.81640625" style="93"/>
    <col min="15868" max="15868" width="10.54296875" style="93" customWidth="1"/>
    <col min="15869" max="15869" width="48" style="93" customWidth="1"/>
    <col min="15870" max="15870" width="16.7265625" style="93" customWidth="1"/>
    <col min="15871" max="15871" width="6.54296875" style="93" customWidth="1"/>
    <col min="15872" max="15872" width="7.453125" style="93" customWidth="1"/>
    <col min="15873" max="15873" width="13.453125" style="93" customWidth="1"/>
    <col min="15874" max="15874" width="14.7265625" style="93" customWidth="1"/>
    <col min="15875" max="15875" width="18.453125" style="93" customWidth="1"/>
    <col min="15876" max="15876" width="12.7265625" style="93" customWidth="1"/>
    <col min="15877" max="15877" width="6.54296875" style="93" customWidth="1"/>
    <col min="15878" max="15878" width="4" style="93" bestFit="1" customWidth="1"/>
    <col min="15879" max="15879" width="11.453125" style="93" bestFit="1" customWidth="1"/>
    <col min="15880" max="16123" width="8.81640625" style="93"/>
    <col min="16124" max="16124" width="10.54296875" style="93" customWidth="1"/>
    <col min="16125" max="16125" width="48" style="93" customWidth="1"/>
    <col min="16126" max="16126" width="16.7265625" style="93" customWidth="1"/>
    <col min="16127" max="16127" width="6.54296875" style="93" customWidth="1"/>
    <col min="16128" max="16128" width="7.453125" style="93" customWidth="1"/>
    <col min="16129" max="16129" width="13.453125" style="93" customWidth="1"/>
    <col min="16130" max="16130" width="14.7265625" style="93" customWidth="1"/>
    <col min="16131" max="16131" width="18.453125" style="93" customWidth="1"/>
    <col min="16132" max="16132" width="12.7265625" style="93" customWidth="1"/>
    <col min="16133" max="16133" width="6.54296875" style="93" customWidth="1"/>
    <col min="16134" max="16134" width="4" style="93" bestFit="1" customWidth="1"/>
    <col min="16135" max="16135" width="11.453125" style="93" bestFit="1" customWidth="1"/>
    <col min="16136" max="16384" width="8.81640625" style="93"/>
  </cols>
  <sheetData>
    <row r="1" spans="1:14">
      <c r="A1" s="89"/>
      <c r="B1" s="89"/>
      <c r="C1" s="89"/>
      <c r="D1" s="89"/>
      <c r="E1" s="90"/>
      <c r="F1" s="91"/>
      <c r="G1" s="89"/>
      <c r="H1" s="90" t="s">
        <v>28</v>
      </c>
    </row>
    <row r="2" spans="1:14">
      <c r="A2" s="89"/>
      <c r="B2" s="89"/>
      <c r="C2" s="89"/>
      <c r="D2" s="89"/>
      <c r="E2" s="90"/>
      <c r="F2" s="91"/>
      <c r="G2" s="89"/>
      <c r="H2" s="90" t="s">
        <v>3</v>
      </c>
    </row>
    <row r="3" spans="1:14">
      <c r="A3" s="91"/>
      <c r="B3" s="91"/>
      <c r="C3" s="91"/>
      <c r="D3" s="91"/>
      <c r="E3" s="90"/>
      <c r="F3" s="91"/>
      <c r="G3" s="94"/>
      <c r="H3" s="90" t="s">
        <v>4</v>
      </c>
    </row>
    <row r="4" spans="1:14">
      <c r="A4" s="91"/>
      <c r="B4" s="91"/>
      <c r="C4" s="94"/>
      <c r="D4" s="94"/>
      <c r="E4" s="94"/>
      <c r="F4" s="95"/>
      <c r="G4" s="460" t="s">
        <v>5</v>
      </c>
      <c r="H4" s="461"/>
    </row>
    <row r="5" spans="1:14">
      <c r="A5" s="91"/>
      <c r="B5" s="91"/>
      <c r="C5" s="94"/>
      <c r="D5" s="94"/>
      <c r="E5" s="462" t="s">
        <v>6</v>
      </c>
      <c r="F5" s="463"/>
      <c r="G5" s="464" t="s">
        <v>29</v>
      </c>
      <c r="H5" s="465"/>
    </row>
    <row r="6" spans="1:14">
      <c r="A6" s="89" t="s">
        <v>7</v>
      </c>
      <c r="B6" s="466" t="s">
        <v>30</v>
      </c>
      <c r="C6" s="466"/>
      <c r="D6" s="89"/>
      <c r="E6" s="95"/>
      <c r="F6" s="97" t="s">
        <v>8</v>
      </c>
      <c r="G6" s="467" t="s">
        <v>30</v>
      </c>
      <c r="H6" s="468"/>
    </row>
    <row r="7" spans="1:14">
      <c r="A7" s="89"/>
      <c r="B7" s="471" t="s">
        <v>31</v>
      </c>
      <c r="C7" s="471"/>
      <c r="D7" s="95"/>
      <c r="E7" s="95"/>
      <c r="F7" s="95"/>
      <c r="G7" s="469"/>
      <c r="H7" s="470"/>
    </row>
    <row r="8" spans="1:14" ht="13.5" customHeight="1">
      <c r="A8" s="98" t="s">
        <v>48</v>
      </c>
      <c r="B8" s="472" t="s">
        <v>84</v>
      </c>
      <c r="C8" s="472"/>
      <c r="D8" s="472"/>
      <c r="E8" s="99"/>
      <c r="F8" s="97" t="s">
        <v>8</v>
      </c>
      <c r="G8" s="467" t="s">
        <v>83</v>
      </c>
      <c r="H8" s="468"/>
    </row>
    <row r="9" spans="1:14">
      <c r="A9" s="100"/>
      <c r="B9" s="473" t="s">
        <v>31</v>
      </c>
      <c r="C9" s="473"/>
      <c r="D9" s="101"/>
      <c r="E9" s="102"/>
      <c r="F9" s="95"/>
      <c r="G9" s="474"/>
      <c r="H9" s="475"/>
    </row>
    <row r="10" spans="1:14" ht="16.899999999999999" customHeight="1">
      <c r="A10" s="98" t="s">
        <v>96</v>
      </c>
      <c r="B10" s="476" t="s">
        <v>59</v>
      </c>
      <c r="C10" s="476"/>
      <c r="D10" s="94"/>
      <c r="E10" s="99"/>
      <c r="F10" s="97" t="s">
        <v>8</v>
      </c>
      <c r="G10" s="474" t="s">
        <v>55</v>
      </c>
      <c r="H10" s="475"/>
    </row>
    <row r="11" spans="1:14">
      <c r="A11" s="100"/>
      <c r="B11" s="477" t="s">
        <v>31</v>
      </c>
      <c r="C11" s="477"/>
      <c r="D11" s="101"/>
      <c r="E11" s="95"/>
      <c r="F11" s="95"/>
      <c r="G11" s="467"/>
      <c r="H11" s="468"/>
    </row>
    <row r="12" spans="1:14">
      <c r="A12" s="100" t="s">
        <v>32</v>
      </c>
      <c r="B12" s="476" t="s">
        <v>97</v>
      </c>
      <c r="C12" s="476"/>
      <c r="D12" s="89"/>
      <c r="E12" s="103"/>
      <c r="F12" s="104"/>
      <c r="G12" s="469"/>
      <c r="H12" s="470"/>
    </row>
    <row r="13" spans="1:14">
      <c r="A13" s="98"/>
      <c r="B13" s="478" t="s">
        <v>33</v>
      </c>
      <c r="C13" s="478"/>
      <c r="D13" s="95"/>
      <c r="E13" s="99"/>
      <c r="F13" s="102"/>
      <c r="G13" s="467"/>
      <c r="H13" s="468"/>
    </row>
    <row r="14" spans="1:14">
      <c r="A14" s="89"/>
      <c r="B14" s="94"/>
      <c r="C14" s="462" t="s">
        <v>11</v>
      </c>
      <c r="D14" s="462"/>
      <c r="E14" s="462"/>
      <c r="F14" s="463"/>
      <c r="G14" s="469"/>
      <c r="H14" s="470"/>
    </row>
    <row r="15" spans="1:14">
      <c r="A15" s="91"/>
      <c r="B15" s="462" t="s">
        <v>53</v>
      </c>
      <c r="C15" s="462"/>
      <c r="D15" s="462"/>
      <c r="E15" s="463"/>
      <c r="F15" s="96" t="s">
        <v>12</v>
      </c>
      <c r="G15" s="479" t="s">
        <v>85</v>
      </c>
      <c r="H15" s="480"/>
    </row>
    <row r="16" spans="1:14">
      <c r="A16" s="91"/>
      <c r="B16" s="95"/>
      <c r="C16" s="91"/>
      <c r="D16" s="91"/>
      <c r="E16" s="89"/>
      <c r="F16" s="96" t="s">
        <v>13</v>
      </c>
      <c r="G16" s="481">
        <v>45198</v>
      </c>
      <c r="H16" s="475"/>
      <c r="K16" s="105" t="s">
        <v>88</v>
      </c>
      <c r="L16" s="105" t="s">
        <v>125</v>
      </c>
      <c r="M16" s="105" t="s">
        <v>171</v>
      </c>
      <c r="N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482" t="s">
        <v>161</v>
      </c>
      <c r="H17" s="483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484">
        <v>45414</v>
      </c>
      <c r="H18" s="485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464"/>
      <c r="H19" s="465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</row>
    <row r="21" spans="1:18">
      <c r="A21" s="89"/>
      <c r="B21" s="89"/>
      <c r="C21" s="486" t="s">
        <v>35</v>
      </c>
      <c r="D21" s="109"/>
      <c r="E21" s="488" t="s">
        <v>36</v>
      </c>
      <c r="F21" s="489"/>
      <c r="G21" s="474" t="s">
        <v>16</v>
      </c>
      <c r="H21" s="497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  <c r="N21" s="108">
        <f>54022194.04-1500000-460000</f>
        <v>52062194.039999999</v>
      </c>
    </row>
    <row r="22" spans="1:18">
      <c r="A22" s="89"/>
      <c r="B22" s="89"/>
      <c r="C22" s="494"/>
      <c r="D22" s="109"/>
      <c r="E22" s="495"/>
      <c r="F22" s="496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411" t="s">
        <v>101</v>
      </c>
      <c r="D23" s="114"/>
      <c r="E23" s="498" t="s">
        <v>1393</v>
      </c>
      <c r="F23" s="485"/>
      <c r="G23" s="216">
        <v>45436</v>
      </c>
      <c r="H23" s="166" t="str">
        <f>$E$23</f>
        <v>20.06.2024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  <c r="N23" s="116">
        <f>N21/N20</f>
        <v>0.74220204161647696</v>
      </c>
    </row>
    <row r="24" spans="1:18">
      <c r="A24" s="94"/>
      <c r="B24" s="95" t="s">
        <v>39</v>
      </c>
      <c r="C24" s="95"/>
      <c r="D24" s="95"/>
      <c r="E24" s="95"/>
      <c r="F24" s="499"/>
      <c r="G24" s="499"/>
      <c r="H24" s="95"/>
      <c r="J24" s="110" t="s">
        <v>80</v>
      </c>
      <c r="K24" s="108">
        <f>H39</f>
        <v>1987989.1615931995</v>
      </c>
      <c r="L24" s="108">
        <f>L23*L25</f>
        <v>331332.43834678445</v>
      </c>
      <c r="M24" s="108">
        <f>M25*M23</f>
        <v>1987994.6300807074</v>
      </c>
      <c r="N24" s="108">
        <f>N25*N23</f>
        <v>1987994.6300807074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H38</f>
        <v>2678508.7059999993</v>
      </c>
      <c r="L25" s="108">
        <f>H37</f>
        <v>446418.1176666664</v>
      </c>
      <c r="M25" s="108">
        <f>H38</f>
        <v>2678508.7059999993</v>
      </c>
      <c r="N25" s="108">
        <f>H38</f>
        <v>2678508.7059999993</v>
      </c>
    </row>
    <row r="26" spans="1:18">
      <c r="A26" s="486" t="s">
        <v>40</v>
      </c>
      <c r="B26" s="488" t="s">
        <v>41</v>
      </c>
      <c r="C26" s="489"/>
      <c r="D26" s="488" t="s">
        <v>5</v>
      </c>
      <c r="E26" s="489"/>
      <c r="F26" s="492" t="s">
        <v>77</v>
      </c>
      <c r="G26" s="493"/>
      <c r="H26" s="461"/>
      <c r="J26" s="117"/>
      <c r="K26" s="93" t="s">
        <v>1386</v>
      </c>
      <c r="L26" s="93" t="s">
        <v>1387</v>
      </c>
    </row>
    <row r="27" spans="1:18">
      <c r="A27" s="487"/>
      <c r="B27" s="490"/>
      <c r="C27" s="491"/>
      <c r="D27" s="490"/>
      <c r="E27" s="491"/>
      <c r="F27" s="486" t="s">
        <v>42</v>
      </c>
      <c r="G27" s="486" t="s">
        <v>43</v>
      </c>
      <c r="H27" s="486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487"/>
      <c r="B28" s="490"/>
      <c r="C28" s="491"/>
      <c r="D28" s="490"/>
      <c r="E28" s="491"/>
      <c r="F28" s="487"/>
      <c r="G28" s="487"/>
      <c r="H28" s="487"/>
      <c r="J28" s="500" t="s">
        <v>1387</v>
      </c>
      <c r="K28" s="500"/>
      <c r="L28" s="500"/>
    </row>
    <row r="29" spans="1:18" s="120" customFormat="1">
      <c r="A29" s="118">
        <v>1</v>
      </c>
      <c r="B29" s="501">
        <v>2</v>
      </c>
      <c r="C29" s="502"/>
      <c r="D29" s="501">
        <v>3</v>
      </c>
      <c r="E29" s="502"/>
      <c r="F29" s="118">
        <v>4</v>
      </c>
      <c r="G29" s="118">
        <v>5</v>
      </c>
      <c r="H29" s="118">
        <v>6</v>
      </c>
      <c r="I29" s="119"/>
      <c r="J29" s="379" t="s">
        <v>389</v>
      </c>
      <c r="K29" s="379" t="s">
        <v>390</v>
      </c>
      <c r="L29" s="379" t="s">
        <v>392</v>
      </c>
      <c r="M29" s="93"/>
      <c r="N29" s="93"/>
      <c r="O29" s="212" t="s">
        <v>1388</v>
      </c>
      <c r="P29" s="212" t="s">
        <v>399</v>
      </c>
    </row>
    <row r="30" spans="1:18">
      <c r="A30" s="121"/>
      <c r="B30" s="512" t="s">
        <v>45</v>
      </c>
      <c r="C30" s="513"/>
      <c r="D30" s="514"/>
      <c r="E30" s="515"/>
      <c r="F30" s="218">
        <f>SUM(F32:F35)</f>
        <v>29098398.228500001</v>
      </c>
      <c r="G30" s="218">
        <f>F30</f>
        <v>29098398.228500001</v>
      </c>
      <c r="H30" s="122">
        <f>F35</f>
        <v>2232090.5883333329</v>
      </c>
      <c r="J30" s="380">
        <v>7483690.8300000001</v>
      </c>
      <c r="K30" s="380">
        <f>'На печать КС-2 №2'!K58/1.2</f>
        <v>2974819.1086666668</v>
      </c>
      <c r="L30" s="380">
        <f>'На печать 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505" t="s">
        <v>46</v>
      </c>
      <c r="C31" s="506"/>
      <c r="D31" s="507"/>
      <c r="E31" s="508"/>
      <c r="F31" s="122"/>
      <c r="G31" s="122"/>
      <c r="H31" s="122"/>
      <c r="J31" s="381"/>
      <c r="K31" s="381"/>
      <c r="L31" s="382"/>
      <c r="O31" s="92"/>
    </row>
    <row r="32" spans="1:18">
      <c r="A32" s="123" t="s">
        <v>38</v>
      </c>
      <c r="B32" s="412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80"/>
      <c r="K32" s="380"/>
      <c r="L32" s="380"/>
      <c r="O32" s="212" t="s">
        <v>1389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509"/>
      <c r="E33" s="510"/>
      <c r="F33" s="122">
        <f>K30</f>
        <v>2974819.1086666668</v>
      </c>
      <c r="G33" s="122">
        <f>F33</f>
        <v>2974819.1086666668</v>
      </c>
      <c r="H33" s="122"/>
      <c r="J33" s="380">
        <v>8980428.9959999993</v>
      </c>
      <c r="K33" s="380">
        <v>3569782.9304</v>
      </c>
      <c r="L33" s="380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102</v>
      </c>
      <c r="B34" s="124" t="s">
        <v>173</v>
      </c>
      <c r="C34" s="125"/>
      <c r="D34" s="509"/>
      <c r="E34" s="510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6">
      <c r="A35" s="406" t="s">
        <v>101</v>
      </c>
      <c r="B35" s="124" t="s">
        <v>1394</v>
      </c>
      <c r="C35" s="407"/>
      <c r="D35" s="409"/>
      <c r="E35" s="410"/>
      <c r="F35" s="408">
        <f>'На печать КС-2 №4'!L72</f>
        <v>2232090.5883333329</v>
      </c>
      <c r="G35" s="122">
        <f>F35</f>
        <v>2232090.5883333329</v>
      </c>
      <c r="H35" s="122">
        <f>G35</f>
        <v>2232090.5883333329</v>
      </c>
      <c r="J35" s="120"/>
      <c r="K35" s="120"/>
    </row>
    <row r="36" spans="1:16">
      <c r="A36" s="126"/>
      <c r="B36" s="127"/>
      <c r="C36" s="126"/>
      <c r="D36" s="126"/>
      <c r="E36" s="126"/>
      <c r="F36" s="126"/>
      <c r="G36" s="128" t="s">
        <v>47</v>
      </c>
      <c r="H36" s="129">
        <f>SUM(H35:H35)</f>
        <v>2232090.5883333329</v>
      </c>
      <c r="J36" s="120"/>
      <c r="K36" s="120"/>
    </row>
    <row r="37" spans="1:16" ht="13">
      <c r="A37" s="102"/>
      <c r="B37" s="130"/>
      <c r="C37" s="102"/>
      <c r="D37" s="102"/>
      <c r="E37" s="102"/>
      <c r="F37" s="102"/>
      <c r="G37" s="131" t="s">
        <v>57</v>
      </c>
      <c r="H37" s="129">
        <f>H38-H36</f>
        <v>446418.1176666664</v>
      </c>
      <c r="J37" s="120"/>
      <c r="K37" s="120"/>
      <c r="O37" s="132"/>
    </row>
    <row r="38" spans="1:16">
      <c r="A38" s="102"/>
      <c r="B38" s="130"/>
      <c r="C38" s="102"/>
      <c r="D38" s="102"/>
      <c r="E38" s="102"/>
      <c r="F38" s="133"/>
      <c r="G38" s="134" t="s">
        <v>58</v>
      </c>
      <c r="H38" s="135">
        <f>H36*1.2</f>
        <v>2678508.7059999993</v>
      </c>
      <c r="J38" s="120"/>
      <c r="K38" s="120"/>
    </row>
    <row r="39" spans="1:16" ht="13">
      <c r="A39" s="102"/>
      <c r="B39" s="130"/>
      <c r="C39" s="102"/>
      <c r="D39" s="102"/>
      <c r="E39" s="102"/>
      <c r="F39" s="136"/>
      <c r="G39" s="137" t="s">
        <v>1391</v>
      </c>
      <c r="H39" s="378">
        <f>H38*0.7422</f>
        <v>1987989.1615931995</v>
      </c>
      <c r="J39" s="116">
        <f>M23</f>
        <v>0.74220204161647696</v>
      </c>
      <c r="K39" s="120"/>
      <c r="L39" s="107"/>
      <c r="M39" s="132"/>
      <c r="N39" s="132"/>
      <c r="O39" s="132"/>
    </row>
    <row r="40" spans="1:16" s="132" customFormat="1" ht="13.5" hidden="1" customHeight="1">
      <c r="A40" s="138"/>
      <c r="B40" s="139"/>
      <c r="C40" s="138"/>
      <c r="D40" s="138"/>
      <c r="E40" s="140"/>
      <c r="F40" s="141"/>
      <c r="G40" s="141" t="s">
        <v>82</v>
      </c>
      <c r="H40" s="135" t="e">
        <f>H37-H39-#REF!</f>
        <v>#REF!</v>
      </c>
      <c r="I40" s="142"/>
      <c r="J40" s="120"/>
      <c r="K40" s="120"/>
      <c r="L40" s="143"/>
      <c r="M40" s="93"/>
      <c r="N40" s="93"/>
      <c r="O40" s="93"/>
    </row>
    <row r="41" spans="1:16" ht="13">
      <c r="A41" s="102"/>
      <c r="B41" s="130"/>
      <c r="C41" s="102"/>
      <c r="D41" s="102"/>
      <c r="E41" s="133"/>
      <c r="F41" s="136"/>
      <c r="G41" s="141" t="s">
        <v>82</v>
      </c>
      <c r="H41" s="135">
        <f>H38-H39</f>
        <v>690519.54440679983</v>
      </c>
      <c r="J41" s="120"/>
      <c r="K41" s="120"/>
      <c r="L41" s="144"/>
      <c r="M41" s="132"/>
      <c r="N41" s="132"/>
      <c r="O41" s="132"/>
    </row>
    <row r="42" spans="1:16">
      <c r="A42" s="102"/>
      <c r="B42" s="130"/>
      <c r="C42" s="102"/>
      <c r="D42" s="102"/>
      <c r="E42" s="133"/>
      <c r="F42" s="141"/>
      <c r="G42" s="141"/>
      <c r="H42" s="145"/>
      <c r="J42" s="120"/>
      <c r="K42" s="120"/>
    </row>
    <row r="43" spans="1:16" s="132" customFormat="1" ht="13">
      <c r="A43" s="146" t="s">
        <v>99</v>
      </c>
      <c r="B43" s="147"/>
      <c r="C43" s="148"/>
      <c r="D43" s="148"/>
      <c r="E43" s="148"/>
      <c r="F43" s="149"/>
      <c r="G43" s="147"/>
      <c r="H43" s="147"/>
      <c r="I43" s="142"/>
      <c r="J43" s="120"/>
      <c r="K43" s="120"/>
    </row>
    <row r="44" spans="1:16" s="132" customFormat="1" ht="13.5" customHeight="1">
      <c r="A44" s="146" t="s">
        <v>2</v>
      </c>
      <c r="B44" s="150" t="s">
        <v>56</v>
      </c>
      <c r="C44" s="148"/>
      <c r="D44" s="511"/>
      <c r="E44" s="511"/>
      <c r="F44" s="149"/>
      <c r="G44" s="151" t="str">
        <f>'[1]КС-2 №3'!H151</f>
        <v>С.А. Ажнов</v>
      </c>
      <c r="H44" s="147"/>
      <c r="I44" s="142"/>
      <c r="J44" s="120"/>
      <c r="K44" s="120"/>
    </row>
    <row r="45" spans="1:16" s="120" customFormat="1">
      <c r="A45" s="84"/>
      <c r="B45" s="152" t="s">
        <v>49</v>
      </c>
      <c r="C45" s="152"/>
      <c r="D45" s="504" t="s">
        <v>50</v>
      </c>
      <c r="E45" s="504"/>
      <c r="F45" s="153"/>
      <c r="G45" s="153" t="s">
        <v>51</v>
      </c>
      <c r="H45" s="94"/>
      <c r="I45" s="119"/>
    </row>
    <row r="46" spans="1:16" s="120" customFormat="1" ht="12.75" customHeight="1">
      <c r="A46" s="84"/>
      <c r="B46" s="152"/>
      <c r="C46" s="152"/>
      <c r="D46" s="152"/>
      <c r="E46" s="152"/>
      <c r="F46" s="153"/>
      <c r="G46" s="153"/>
      <c r="H46" s="153"/>
      <c r="I46" s="119"/>
    </row>
    <row r="47" spans="1:16">
      <c r="A47" s="91"/>
      <c r="B47" s="89"/>
      <c r="C47" s="89" t="s">
        <v>52</v>
      </c>
      <c r="D47" s="89"/>
      <c r="E47" s="89"/>
      <c r="F47" s="89"/>
      <c r="G47" s="89"/>
      <c r="H47" s="154"/>
    </row>
    <row r="48" spans="1:16" s="132" customFormat="1" ht="13">
      <c r="A48" s="146" t="s">
        <v>9</v>
      </c>
      <c r="B48" s="146"/>
      <c r="C48" s="146"/>
      <c r="D48" s="146"/>
      <c r="E48" s="146"/>
      <c r="F48" s="146"/>
      <c r="G48" s="146"/>
      <c r="H48" s="146"/>
      <c r="I48" s="142"/>
    </row>
    <row r="49" spans="1:9" s="132" customFormat="1" ht="14.25" customHeight="1">
      <c r="A49" s="146" t="s">
        <v>2</v>
      </c>
      <c r="B49" s="150" t="s">
        <v>87</v>
      </c>
      <c r="C49" s="147"/>
      <c r="D49" s="503"/>
      <c r="E49" s="503"/>
      <c r="F49" s="149"/>
      <c r="G49" s="151" t="str">
        <f>'[1]КС-2 №3'!H157</f>
        <v>Е.А. Бусел</v>
      </c>
      <c r="H49" s="146"/>
      <c r="I49" s="142"/>
    </row>
    <row r="50" spans="1:9" s="120" customFormat="1">
      <c r="A50" s="84"/>
      <c r="B50" s="152" t="s">
        <v>49</v>
      </c>
      <c r="C50" s="152"/>
      <c r="D50" s="504" t="s">
        <v>50</v>
      </c>
      <c r="E50" s="504"/>
      <c r="F50" s="153"/>
      <c r="G50" s="153" t="s">
        <v>51</v>
      </c>
      <c r="H50" s="89"/>
      <c r="I50" s="119"/>
    </row>
    <row r="51" spans="1:9">
      <c r="A51" s="91"/>
      <c r="B51" s="95"/>
      <c r="C51" s="95"/>
      <c r="D51" s="95"/>
      <c r="E51" s="95"/>
      <c r="F51" s="94"/>
      <c r="G51" s="94"/>
      <c r="H51" s="89"/>
    </row>
  </sheetData>
  <mergeCells count="49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C21:C22"/>
    <mergeCell ref="E21:F22"/>
    <mergeCell ref="G21:H21"/>
    <mergeCell ref="E23:F23"/>
    <mergeCell ref="F24:G24"/>
    <mergeCell ref="J28:L28"/>
    <mergeCell ref="B29:C29"/>
    <mergeCell ref="D29:E29"/>
    <mergeCell ref="D49:E49"/>
    <mergeCell ref="D50:E50"/>
    <mergeCell ref="B31:C31"/>
    <mergeCell ref="D31:E31"/>
    <mergeCell ref="D33:E33"/>
    <mergeCell ref="D34:E34"/>
    <mergeCell ref="D44:E44"/>
    <mergeCell ref="D45:E45"/>
    <mergeCell ref="B30:C30"/>
    <mergeCell ref="D30:E30"/>
    <mergeCell ref="G27:G28"/>
    <mergeCell ref="H27:H28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5" numberStoredAsText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F630-238D-4BB7-9EB5-DDCF55AAD24F}">
  <sheetPr>
    <tabColor rgb="FF92D050"/>
    <pageSetUpPr fitToPage="1"/>
  </sheetPr>
  <dimension ref="A1:N83"/>
  <sheetViews>
    <sheetView topLeftCell="A29" zoomScale="80" zoomScaleNormal="80" zoomScaleSheetLayoutView="70" workbookViewId="0">
      <selection activeCell="D64" sqref="D64"/>
    </sheetView>
  </sheetViews>
  <sheetFormatPr defaultRowHeight="13"/>
  <cols>
    <col min="1" max="1" width="6.1796875" style="1" customWidth="1"/>
    <col min="2" max="2" width="7.54296875" style="1" customWidth="1"/>
    <col min="3" max="3" width="86.54296875" style="2" customWidth="1"/>
    <col min="4" max="4" width="33.7265625" style="3" customWidth="1"/>
    <col min="5" max="6" width="7.54296875" style="1" customWidth="1"/>
    <col min="7" max="7" width="11.54296875" style="1" customWidth="1"/>
    <col min="8" max="9" width="12.453125" style="1" customWidth="1"/>
    <col min="10" max="10" width="14.7265625" style="1" customWidth="1"/>
    <col min="11" max="11" width="12.7265625" style="1" customWidth="1"/>
    <col min="12" max="12" width="29" style="1" customWidth="1"/>
    <col min="13" max="13" width="8.81640625" style="1"/>
    <col min="14" max="14" width="9.54296875" style="1" bestFit="1" customWidth="1"/>
    <col min="15" max="15" width="8.81640625" style="1"/>
    <col min="16" max="16" width="9.26953125" style="1" customWidth="1"/>
    <col min="17" max="17" width="8.81640625" style="1"/>
    <col min="18" max="18" width="9.54296875" style="1" customWidth="1"/>
    <col min="19" max="245" width="8.81640625" style="1"/>
    <col min="246" max="246" width="8.54296875" style="1" customWidth="1"/>
    <col min="247" max="247" width="9.54296875" style="1" customWidth="1"/>
    <col min="248" max="248" width="36.26953125" style="1" customWidth="1"/>
    <col min="249" max="249" width="86.453125" style="1" customWidth="1"/>
    <col min="250" max="250" width="18.7265625" style="1" customWidth="1"/>
    <col min="251" max="251" width="9" style="1" customWidth="1"/>
    <col min="252" max="252" width="8.453125" style="1" customWidth="1"/>
    <col min="253" max="253" width="12.54296875" style="1" customWidth="1"/>
    <col min="254" max="254" width="11.54296875" style="1" customWidth="1"/>
    <col min="255" max="255" width="11.453125" style="1" customWidth="1"/>
    <col min="256" max="256" width="13.7265625" style="1" customWidth="1"/>
    <col min="257" max="257" width="14.7265625" style="1" customWidth="1"/>
    <col min="258" max="258" width="13.453125" style="1" customWidth="1"/>
    <col min="259" max="501" width="8.81640625" style="1"/>
    <col min="502" max="502" width="8.54296875" style="1" customWidth="1"/>
    <col min="503" max="503" width="9.54296875" style="1" customWidth="1"/>
    <col min="504" max="504" width="36.26953125" style="1" customWidth="1"/>
    <col min="505" max="505" width="86.453125" style="1" customWidth="1"/>
    <col min="506" max="506" width="18.7265625" style="1" customWidth="1"/>
    <col min="507" max="507" width="9" style="1" customWidth="1"/>
    <col min="508" max="508" width="8.453125" style="1" customWidth="1"/>
    <col min="509" max="509" width="12.54296875" style="1" customWidth="1"/>
    <col min="510" max="510" width="11.54296875" style="1" customWidth="1"/>
    <col min="511" max="511" width="11.453125" style="1" customWidth="1"/>
    <col min="512" max="512" width="13.7265625" style="1" customWidth="1"/>
    <col min="513" max="513" width="14.7265625" style="1" customWidth="1"/>
    <col min="514" max="514" width="13.453125" style="1" customWidth="1"/>
    <col min="515" max="757" width="8.81640625" style="1"/>
    <col min="758" max="758" width="8.54296875" style="1" customWidth="1"/>
    <col min="759" max="759" width="9.54296875" style="1" customWidth="1"/>
    <col min="760" max="760" width="36.26953125" style="1" customWidth="1"/>
    <col min="761" max="761" width="86.453125" style="1" customWidth="1"/>
    <col min="762" max="762" width="18.7265625" style="1" customWidth="1"/>
    <col min="763" max="763" width="9" style="1" customWidth="1"/>
    <col min="764" max="764" width="8.453125" style="1" customWidth="1"/>
    <col min="765" max="765" width="12.54296875" style="1" customWidth="1"/>
    <col min="766" max="766" width="11.54296875" style="1" customWidth="1"/>
    <col min="767" max="767" width="11.453125" style="1" customWidth="1"/>
    <col min="768" max="768" width="13.7265625" style="1" customWidth="1"/>
    <col min="769" max="769" width="14.7265625" style="1" customWidth="1"/>
    <col min="770" max="770" width="13.453125" style="1" customWidth="1"/>
    <col min="771" max="1013" width="8.81640625" style="1"/>
    <col min="1014" max="1014" width="8.54296875" style="1" customWidth="1"/>
    <col min="1015" max="1015" width="9.54296875" style="1" customWidth="1"/>
    <col min="1016" max="1016" width="36.26953125" style="1" customWidth="1"/>
    <col min="1017" max="1017" width="86.453125" style="1" customWidth="1"/>
    <col min="1018" max="1018" width="18.7265625" style="1" customWidth="1"/>
    <col min="1019" max="1019" width="9" style="1" customWidth="1"/>
    <col min="1020" max="1020" width="8.453125" style="1" customWidth="1"/>
    <col min="1021" max="1021" width="12.54296875" style="1" customWidth="1"/>
    <col min="1022" max="1022" width="11.54296875" style="1" customWidth="1"/>
    <col min="1023" max="1023" width="11.453125" style="1" customWidth="1"/>
    <col min="1024" max="1024" width="13.7265625" style="1" customWidth="1"/>
    <col min="1025" max="1025" width="14.7265625" style="1" customWidth="1"/>
    <col min="1026" max="1026" width="13.453125" style="1" customWidth="1"/>
    <col min="1027" max="1269" width="8.81640625" style="1"/>
    <col min="1270" max="1270" width="8.54296875" style="1" customWidth="1"/>
    <col min="1271" max="1271" width="9.54296875" style="1" customWidth="1"/>
    <col min="1272" max="1272" width="36.26953125" style="1" customWidth="1"/>
    <col min="1273" max="1273" width="86.453125" style="1" customWidth="1"/>
    <col min="1274" max="1274" width="18.7265625" style="1" customWidth="1"/>
    <col min="1275" max="1275" width="9" style="1" customWidth="1"/>
    <col min="1276" max="1276" width="8.453125" style="1" customWidth="1"/>
    <col min="1277" max="1277" width="12.54296875" style="1" customWidth="1"/>
    <col min="1278" max="1278" width="11.54296875" style="1" customWidth="1"/>
    <col min="1279" max="1279" width="11.453125" style="1" customWidth="1"/>
    <col min="1280" max="1280" width="13.7265625" style="1" customWidth="1"/>
    <col min="1281" max="1281" width="14.7265625" style="1" customWidth="1"/>
    <col min="1282" max="1282" width="13.453125" style="1" customWidth="1"/>
    <col min="1283" max="1525" width="8.81640625" style="1"/>
    <col min="1526" max="1526" width="8.54296875" style="1" customWidth="1"/>
    <col min="1527" max="1527" width="9.54296875" style="1" customWidth="1"/>
    <col min="1528" max="1528" width="36.26953125" style="1" customWidth="1"/>
    <col min="1529" max="1529" width="86.453125" style="1" customWidth="1"/>
    <col min="1530" max="1530" width="18.7265625" style="1" customWidth="1"/>
    <col min="1531" max="1531" width="9" style="1" customWidth="1"/>
    <col min="1532" max="1532" width="8.453125" style="1" customWidth="1"/>
    <col min="1533" max="1533" width="12.54296875" style="1" customWidth="1"/>
    <col min="1534" max="1534" width="11.54296875" style="1" customWidth="1"/>
    <col min="1535" max="1535" width="11.453125" style="1" customWidth="1"/>
    <col min="1536" max="1536" width="13.7265625" style="1" customWidth="1"/>
    <col min="1537" max="1537" width="14.7265625" style="1" customWidth="1"/>
    <col min="1538" max="1538" width="13.453125" style="1" customWidth="1"/>
    <col min="1539" max="1781" width="8.81640625" style="1"/>
    <col min="1782" max="1782" width="8.54296875" style="1" customWidth="1"/>
    <col min="1783" max="1783" width="9.54296875" style="1" customWidth="1"/>
    <col min="1784" max="1784" width="36.26953125" style="1" customWidth="1"/>
    <col min="1785" max="1785" width="86.453125" style="1" customWidth="1"/>
    <col min="1786" max="1786" width="18.7265625" style="1" customWidth="1"/>
    <col min="1787" max="1787" width="9" style="1" customWidth="1"/>
    <col min="1788" max="1788" width="8.453125" style="1" customWidth="1"/>
    <col min="1789" max="1789" width="12.54296875" style="1" customWidth="1"/>
    <col min="1790" max="1790" width="11.54296875" style="1" customWidth="1"/>
    <col min="1791" max="1791" width="11.453125" style="1" customWidth="1"/>
    <col min="1792" max="1792" width="13.7265625" style="1" customWidth="1"/>
    <col min="1793" max="1793" width="14.7265625" style="1" customWidth="1"/>
    <col min="1794" max="1794" width="13.453125" style="1" customWidth="1"/>
    <col min="1795" max="2037" width="8.81640625" style="1"/>
    <col min="2038" max="2038" width="8.54296875" style="1" customWidth="1"/>
    <col min="2039" max="2039" width="9.54296875" style="1" customWidth="1"/>
    <col min="2040" max="2040" width="36.26953125" style="1" customWidth="1"/>
    <col min="2041" max="2041" width="86.453125" style="1" customWidth="1"/>
    <col min="2042" max="2042" width="18.7265625" style="1" customWidth="1"/>
    <col min="2043" max="2043" width="9" style="1" customWidth="1"/>
    <col min="2044" max="2044" width="8.453125" style="1" customWidth="1"/>
    <col min="2045" max="2045" width="12.54296875" style="1" customWidth="1"/>
    <col min="2046" max="2046" width="11.54296875" style="1" customWidth="1"/>
    <col min="2047" max="2047" width="11.453125" style="1" customWidth="1"/>
    <col min="2048" max="2048" width="13.7265625" style="1" customWidth="1"/>
    <col min="2049" max="2049" width="14.7265625" style="1" customWidth="1"/>
    <col min="2050" max="2050" width="13.453125" style="1" customWidth="1"/>
    <col min="2051" max="2293" width="8.81640625" style="1"/>
    <col min="2294" max="2294" width="8.54296875" style="1" customWidth="1"/>
    <col min="2295" max="2295" width="9.54296875" style="1" customWidth="1"/>
    <col min="2296" max="2296" width="36.26953125" style="1" customWidth="1"/>
    <col min="2297" max="2297" width="86.453125" style="1" customWidth="1"/>
    <col min="2298" max="2298" width="18.7265625" style="1" customWidth="1"/>
    <col min="2299" max="2299" width="9" style="1" customWidth="1"/>
    <col min="2300" max="2300" width="8.453125" style="1" customWidth="1"/>
    <col min="2301" max="2301" width="12.54296875" style="1" customWidth="1"/>
    <col min="2302" max="2302" width="11.54296875" style="1" customWidth="1"/>
    <col min="2303" max="2303" width="11.453125" style="1" customWidth="1"/>
    <col min="2304" max="2304" width="13.7265625" style="1" customWidth="1"/>
    <col min="2305" max="2305" width="14.7265625" style="1" customWidth="1"/>
    <col min="2306" max="2306" width="13.453125" style="1" customWidth="1"/>
    <col min="2307" max="2549" width="8.81640625" style="1"/>
    <col min="2550" max="2550" width="8.54296875" style="1" customWidth="1"/>
    <col min="2551" max="2551" width="9.54296875" style="1" customWidth="1"/>
    <col min="2552" max="2552" width="36.26953125" style="1" customWidth="1"/>
    <col min="2553" max="2553" width="86.453125" style="1" customWidth="1"/>
    <col min="2554" max="2554" width="18.7265625" style="1" customWidth="1"/>
    <col min="2555" max="2555" width="9" style="1" customWidth="1"/>
    <col min="2556" max="2556" width="8.453125" style="1" customWidth="1"/>
    <col min="2557" max="2557" width="12.54296875" style="1" customWidth="1"/>
    <col min="2558" max="2558" width="11.54296875" style="1" customWidth="1"/>
    <col min="2559" max="2559" width="11.453125" style="1" customWidth="1"/>
    <col min="2560" max="2560" width="13.7265625" style="1" customWidth="1"/>
    <col min="2561" max="2561" width="14.7265625" style="1" customWidth="1"/>
    <col min="2562" max="2562" width="13.453125" style="1" customWidth="1"/>
    <col min="2563" max="2805" width="8.81640625" style="1"/>
    <col min="2806" max="2806" width="8.54296875" style="1" customWidth="1"/>
    <col min="2807" max="2807" width="9.54296875" style="1" customWidth="1"/>
    <col min="2808" max="2808" width="36.26953125" style="1" customWidth="1"/>
    <col min="2809" max="2809" width="86.453125" style="1" customWidth="1"/>
    <col min="2810" max="2810" width="18.7265625" style="1" customWidth="1"/>
    <col min="2811" max="2811" width="9" style="1" customWidth="1"/>
    <col min="2812" max="2812" width="8.453125" style="1" customWidth="1"/>
    <col min="2813" max="2813" width="12.54296875" style="1" customWidth="1"/>
    <col min="2814" max="2814" width="11.54296875" style="1" customWidth="1"/>
    <col min="2815" max="2815" width="11.453125" style="1" customWidth="1"/>
    <col min="2816" max="2816" width="13.7265625" style="1" customWidth="1"/>
    <col min="2817" max="2817" width="14.7265625" style="1" customWidth="1"/>
    <col min="2818" max="2818" width="13.453125" style="1" customWidth="1"/>
    <col min="2819" max="3061" width="8.81640625" style="1"/>
    <col min="3062" max="3062" width="8.54296875" style="1" customWidth="1"/>
    <col min="3063" max="3063" width="9.54296875" style="1" customWidth="1"/>
    <col min="3064" max="3064" width="36.26953125" style="1" customWidth="1"/>
    <col min="3065" max="3065" width="86.453125" style="1" customWidth="1"/>
    <col min="3066" max="3066" width="18.7265625" style="1" customWidth="1"/>
    <col min="3067" max="3067" width="9" style="1" customWidth="1"/>
    <col min="3068" max="3068" width="8.453125" style="1" customWidth="1"/>
    <col min="3069" max="3069" width="12.54296875" style="1" customWidth="1"/>
    <col min="3070" max="3070" width="11.54296875" style="1" customWidth="1"/>
    <col min="3071" max="3071" width="11.453125" style="1" customWidth="1"/>
    <col min="3072" max="3072" width="13.7265625" style="1" customWidth="1"/>
    <col min="3073" max="3073" width="14.7265625" style="1" customWidth="1"/>
    <col min="3074" max="3074" width="13.453125" style="1" customWidth="1"/>
    <col min="3075" max="3317" width="8.81640625" style="1"/>
    <col min="3318" max="3318" width="8.54296875" style="1" customWidth="1"/>
    <col min="3319" max="3319" width="9.54296875" style="1" customWidth="1"/>
    <col min="3320" max="3320" width="36.26953125" style="1" customWidth="1"/>
    <col min="3321" max="3321" width="86.453125" style="1" customWidth="1"/>
    <col min="3322" max="3322" width="18.7265625" style="1" customWidth="1"/>
    <col min="3323" max="3323" width="9" style="1" customWidth="1"/>
    <col min="3324" max="3324" width="8.453125" style="1" customWidth="1"/>
    <col min="3325" max="3325" width="12.54296875" style="1" customWidth="1"/>
    <col min="3326" max="3326" width="11.54296875" style="1" customWidth="1"/>
    <col min="3327" max="3327" width="11.453125" style="1" customWidth="1"/>
    <col min="3328" max="3328" width="13.7265625" style="1" customWidth="1"/>
    <col min="3329" max="3329" width="14.7265625" style="1" customWidth="1"/>
    <col min="3330" max="3330" width="13.453125" style="1" customWidth="1"/>
    <col min="3331" max="3573" width="8.81640625" style="1"/>
    <col min="3574" max="3574" width="8.54296875" style="1" customWidth="1"/>
    <col min="3575" max="3575" width="9.54296875" style="1" customWidth="1"/>
    <col min="3576" max="3576" width="36.26953125" style="1" customWidth="1"/>
    <col min="3577" max="3577" width="86.453125" style="1" customWidth="1"/>
    <col min="3578" max="3578" width="18.7265625" style="1" customWidth="1"/>
    <col min="3579" max="3579" width="9" style="1" customWidth="1"/>
    <col min="3580" max="3580" width="8.453125" style="1" customWidth="1"/>
    <col min="3581" max="3581" width="12.54296875" style="1" customWidth="1"/>
    <col min="3582" max="3582" width="11.54296875" style="1" customWidth="1"/>
    <col min="3583" max="3583" width="11.453125" style="1" customWidth="1"/>
    <col min="3584" max="3584" width="13.7265625" style="1" customWidth="1"/>
    <col min="3585" max="3585" width="14.7265625" style="1" customWidth="1"/>
    <col min="3586" max="3586" width="13.453125" style="1" customWidth="1"/>
    <col min="3587" max="3829" width="8.81640625" style="1"/>
    <col min="3830" max="3830" width="8.54296875" style="1" customWidth="1"/>
    <col min="3831" max="3831" width="9.54296875" style="1" customWidth="1"/>
    <col min="3832" max="3832" width="36.26953125" style="1" customWidth="1"/>
    <col min="3833" max="3833" width="86.453125" style="1" customWidth="1"/>
    <col min="3834" max="3834" width="18.7265625" style="1" customWidth="1"/>
    <col min="3835" max="3835" width="9" style="1" customWidth="1"/>
    <col min="3836" max="3836" width="8.453125" style="1" customWidth="1"/>
    <col min="3837" max="3837" width="12.54296875" style="1" customWidth="1"/>
    <col min="3838" max="3838" width="11.54296875" style="1" customWidth="1"/>
    <col min="3839" max="3839" width="11.453125" style="1" customWidth="1"/>
    <col min="3840" max="3840" width="13.7265625" style="1" customWidth="1"/>
    <col min="3841" max="3841" width="14.7265625" style="1" customWidth="1"/>
    <col min="3842" max="3842" width="13.453125" style="1" customWidth="1"/>
    <col min="3843" max="4085" width="8.81640625" style="1"/>
    <col min="4086" max="4086" width="8.54296875" style="1" customWidth="1"/>
    <col min="4087" max="4087" width="9.54296875" style="1" customWidth="1"/>
    <col min="4088" max="4088" width="36.26953125" style="1" customWidth="1"/>
    <col min="4089" max="4089" width="86.453125" style="1" customWidth="1"/>
    <col min="4090" max="4090" width="18.7265625" style="1" customWidth="1"/>
    <col min="4091" max="4091" width="9" style="1" customWidth="1"/>
    <col min="4092" max="4092" width="8.453125" style="1" customWidth="1"/>
    <col min="4093" max="4093" width="12.54296875" style="1" customWidth="1"/>
    <col min="4094" max="4094" width="11.54296875" style="1" customWidth="1"/>
    <col min="4095" max="4095" width="11.453125" style="1" customWidth="1"/>
    <col min="4096" max="4096" width="13.7265625" style="1" customWidth="1"/>
    <col min="4097" max="4097" width="14.7265625" style="1" customWidth="1"/>
    <col min="4098" max="4098" width="13.453125" style="1" customWidth="1"/>
    <col min="4099" max="4341" width="8.81640625" style="1"/>
    <col min="4342" max="4342" width="8.54296875" style="1" customWidth="1"/>
    <col min="4343" max="4343" width="9.54296875" style="1" customWidth="1"/>
    <col min="4344" max="4344" width="36.26953125" style="1" customWidth="1"/>
    <col min="4345" max="4345" width="86.453125" style="1" customWidth="1"/>
    <col min="4346" max="4346" width="18.7265625" style="1" customWidth="1"/>
    <col min="4347" max="4347" width="9" style="1" customWidth="1"/>
    <col min="4348" max="4348" width="8.453125" style="1" customWidth="1"/>
    <col min="4349" max="4349" width="12.54296875" style="1" customWidth="1"/>
    <col min="4350" max="4350" width="11.54296875" style="1" customWidth="1"/>
    <col min="4351" max="4351" width="11.453125" style="1" customWidth="1"/>
    <col min="4352" max="4352" width="13.7265625" style="1" customWidth="1"/>
    <col min="4353" max="4353" width="14.7265625" style="1" customWidth="1"/>
    <col min="4354" max="4354" width="13.453125" style="1" customWidth="1"/>
    <col min="4355" max="4597" width="8.81640625" style="1"/>
    <col min="4598" max="4598" width="8.54296875" style="1" customWidth="1"/>
    <col min="4599" max="4599" width="9.54296875" style="1" customWidth="1"/>
    <col min="4600" max="4600" width="36.26953125" style="1" customWidth="1"/>
    <col min="4601" max="4601" width="86.453125" style="1" customWidth="1"/>
    <col min="4602" max="4602" width="18.7265625" style="1" customWidth="1"/>
    <col min="4603" max="4603" width="9" style="1" customWidth="1"/>
    <col min="4604" max="4604" width="8.453125" style="1" customWidth="1"/>
    <col min="4605" max="4605" width="12.54296875" style="1" customWidth="1"/>
    <col min="4606" max="4606" width="11.54296875" style="1" customWidth="1"/>
    <col min="4607" max="4607" width="11.453125" style="1" customWidth="1"/>
    <col min="4608" max="4608" width="13.7265625" style="1" customWidth="1"/>
    <col min="4609" max="4609" width="14.7265625" style="1" customWidth="1"/>
    <col min="4610" max="4610" width="13.453125" style="1" customWidth="1"/>
    <col min="4611" max="4853" width="8.81640625" style="1"/>
    <col min="4854" max="4854" width="8.54296875" style="1" customWidth="1"/>
    <col min="4855" max="4855" width="9.54296875" style="1" customWidth="1"/>
    <col min="4856" max="4856" width="36.26953125" style="1" customWidth="1"/>
    <col min="4857" max="4857" width="86.453125" style="1" customWidth="1"/>
    <col min="4858" max="4858" width="18.7265625" style="1" customWidth="1"/>
    <col min="4859" max="4859" width="9" style="1" customWidth="1"/>
    <col min="4860" max="4860" width="8.453125" style="1" customWidth="1"/>
    <col min="4861" max="4861" width="12.54296875" style="1" customWidth="1"/>
    <col min="4862" max="4862" width="11.54296875" style="1" customWidth="1"/>
    <col min="4863" max="4863" width="11.453125" style="1" customWidth="1"/>
    <col min="4864" max="4864" width="13.7265625" style="1" customWidth="1"/>
    <col min="4865" max="4865" width="14.7265625" style="1" customWidth="1"/>
    <col min="4866" max="4866" width="13.453125" style="1" customWidth="1"/>
    <col min="4867" max="5109" width="8.81640625" style="1"/>
    <col min="5110" max="5110" width="8.54296875" style="1" customWidth="1"/>
    <col min="5111" max="5111" width="9.54296875" style="1" customWidth="1"/>
    <col min="5112" max="5112" width="36.26953125" style="1" customWidth="1"/>
    <col min="5113" max="5113" width="86.453125" style="1" customWidth="1"/>
    <col min="5114" max="5114" width="18.7265625" style="1" customWidth="1"/>
    <col min="5115" max="5115" width="9" style="1" customWidth="1"/>
    <col min="5116" max="5116" width="8.453125" style="1" customWidth="1"/>
    <col min="5117" max="5117" width="12.54296875" style="1" customWidth="1"/>
    <col min="5118" max="5118" width="11.54296875" style="1" customWidth="1"/>
    <col min="5119" max="5119" width="11.453125" style="1" customWidth="1"/>
    <col min="5120" max="5120" width="13.7265625" style="1" customWidth="1"/>
    <col min="5121" max="5121" width="14.7265625" style="1" customWidth="1"/>
    <col min="5122" max="5122" width="13.453125" style="1" customWidth="1"/>
    <col min="5123" max="5365" width="8.81640625" style="1"/>
    <col min="5366" max="5366" width="8.54296875" style="1" customWidth="1"/>
    <col min="5367" max="5367" width="9.54296875" style="1" customWidth="1"/>
    <col min="5368" max="5368" width="36.26953125" style="1" customWidth="1"/>
    <col min="5369" max="5369" width="86.453125" style="1" customWidth="1"/>
    <col min="5370" max="5370" width="18.7265625" style="1" customWidth="1"/>
    <col min="5371" max="5371" width="9" style="1" customWidth="1"/>
    <col min="5372" max="5372" width="8.453125" style="1" customWidth="1"/>
    <col min="5373" max="5373" width="12.54296875" style="1" customWidth="1"/>
    <col min="5374" max="5374" width="11.54296875" style="1" customWidth="1"/>
    <col min="5375" max="5375" width="11.453125" style="1" customWidth="1"/>
    <col min="5376" max="5376" width="13.7265625" style="1" customWidth="1"/>
    <col min="5377" max="5377" width="14.7265625" style="1" customWidth="1"/>
    <col min="5378" max="5378" width="13.453125" style="1" customWidth="1"/>
    <col min="5379" max="5621" width="8.81640625" style="1"/>
    <col min="5622" max="5622" width="8.54296875" style="1" customWidth="1"/>
    <col min="5623" max="5623" width="9.54296875" style="1" customWidth="1"/>
    <col min="5624" max="5624" width="36.26953125" style="1" customWidth="1"/>
    <col min="5625" max="5625" width="86.453125" style="1" customWidth="1"/>
    <col min="5626" max="5626" width="18.7265625" style="1" customWidth="1"/>
    <col min="5627" max="5627" width="9" style="1" customWidth="1"/>
    <col min="5628" max="5628" width="8.453125" style="1" customWidth="1"/>
    <col min="5629" max="5629" width="12.54296875" style="1" customWidth="1"/>
    <col min="5630" max="5630" width="11.54296875" style="1" customWidth="1"/>
    <col min="5631" max="5631" width="11.453125" style="1" customWidth="1"/>
    <col min="5632" max="5632" width="13.7265625" style="1" customWidth="1"/>
    <col min="5633" max="5633" width="14.7265625" style="1" customWidth="1"/>
    <col min="5634" max="5634" width="13.453125" style="1" customWidth="1"/>
    <col min="5635" max="5877" width="8.81640625" style="1"/>
    <col min="5878" max="5878" width="8.54296875" style="1" customWidth="1"/>
    <col min="5879" max="5879" width="9.54296875" style="1" customWidth="1"/>
    <col min="5880" max="5880" width="36.26953125" style="1" customWidth="1"/>
    <col min="5881" max="5881" width="86.453125" style="1" customWidth="1"/>
    <col min="5882" max="5882" width="18.7265625" style="1" customWidth="1"/>
    <col min="5883" max="5883" width="9" style="1" customWidth="1"/>
    <col min="5884" max="5884" width="8.453125" style="1" customWidth="1"/>
    <col min="5885" max="5885" width="12.54296875" style="1" customWidth="1"/>
    <col min="5886" max="5886" width="11.54296875" style="1" customWidth="1"/>
    <col min="5887" max="5887" width="11.453125" style="1" customWidth="1"/>
    <col min="5888" max="5888" width="13.7265625" style="1" customWidth="1"/>
    <col min="5889" max="5889" width="14.7265625" style="1" customWidth="1"/>
    <col min="5890" max="5890" width="13.453125" style="1" customWidth="1"/>
    <col min="5891" max="6133" width="8.81640625" style="1"/>
    <col min="6134" max="6134" width="8.54296875" style="1" customWidth="1"/>
    <col min="6135" max="6135" width="9.54296875" style="1" customWidth="1"/>
    <col min="6136" max="6136" width="36.26953125" style="1" customWidth="1"/>
    <col min="6137" max="6137" width="86.453125" style="1" customWidth="1"/>
    <col min="6138" max="6138" width="18.7265625" style="1" customWidth="1"/>
    <col min="6139" max="6139" width="9" style="1" customWidth="1"/>
    <col min="6140" max="6140" width="8.453125" style="1" customWidth="1"/>
    <col min="6141" max="6141" width="12.54296875" style="1" customWidth="1"/>
    <col min="6142" max="6142" width="11.54296875" style="1" customWidth="1"/>
    <col min="6143" max="6143" width="11.453125" style="1" customWidth="1"/>
    <col min="6144" max="6144" width="13.7265625" style="1" customWidth="1"/>
    <col min="6145" max="6145" width="14.7265625" style="1" customWidth="1"/>
    <col min="6146" max="6146" width="13.453125" style="1" customWidth="1"/>
    <col min="6147" max="6389" width="8.81640625" style="1"/>
    <col min="6390" max="6390" width="8.54296875" style="1" customWidth="1"/>
    <col min="6391" max="6391" width="9.54296875" style="1" customWidth="1"/>
    <col min="6392" max="6392" width="36.26953125" style="1" customWidth="1"/>
    <col min="6393" max="6393" width="86.453125" style="1" customWidth="1"/>
    <col min="6394" max="6394" width="18.7265625" style="1" customWidth="1"/>
    <col min="6395" max="6395" width="9" style="1" customWidth="1"/>
    <col min="6396" max="6396" width="8.453125" style="1" customWidth="1"/>
    <col min="6397" max="6397" width="12.54296875" style="1" customWidth="1"/>
    <col min="6398" max="6398" width="11.54296875" style="1" customWidth="1"/>
    <col min="6399" max="6399" width="11.453125" style="1" customWidth="1"/>
    <col min="6400" max="6400" width="13.7265625" style="1" customWidth="1"/>
    <col min="6401" max="6401" width="14.7265625" style="1" customWidth="1"/>
    <col min="6402" max="6402" width="13.453125" style="1" customWidth="1"/>
    <col min="6403" max="6645" width="8.81640625" style="1"/>
    <col min="6646" max="6646" width="8.54296875" style="1" customWidth="1"/>
    <col min="6647" max="6647" width="9.54296875" style="1" customWidth="1"/>
    <col min="6648" max="6648" width="36.26953125" style="1" customWidth="1"/>
    <col min="6649" max="6649" width="86.453125" style="1" customWidth="1"/>
    <col min="6650" max="6650" width="18.7265625" style="1" customWidth="1"/>
    <col min="6651" max="6651" width="9" style="1" customWidth="1"/>
    <col min="6652" max="6652" width="8.453125" style="1" customWidth="1"/>
    <col min="6653" max="6653" width="12.54296875" style="1" customWidth="1"/>
    <col min="6654" max="6654" width="11.54296875" style="1" customWidth="1"/>
    <col min="6655" max="6655" width="11.453125" style="1" customWidth="1"/>
    <col min="6656" max="6656" width="13.7265625" style="1" customWidth="1"/>
    <col min="6657" max="6657" width="14.7265625" style="1" customWidth="1"/>
    <col min="6658" max="6658" width="13.453125" style="1" customWidth="1"/>
    <col min="6659" max="6901" width="8.81640625" style="1"/>
    <col min="6902" max="6902" width="8.54296875" style="1" customWidth="1"/>
    <col min="6903" max="6903" width="9.54296875" style="1" customWidth="1"/>
    <col min="6904" max="6904" width="36.26953125" style="1" customWidth="1"/>
    <col min="6905" max="6905" width="86.453125" style="1" customWidth="1"/>
    <col min="6906" max="6906" width="18.7265625" style="1" customWidth="1"/>
    <col min="6907" max="6907" width="9" style="1" customWidth="1"/>
    <col min="6908" max="6908" width="8.453125" style="1" customWidth="1"/>
    <col min="6909" max="6909" width="12.54296875" style="1" customWidth="1"/>
    <col min="6910" max="6910" width="11.54296875" style="1" customWidth="1"/>
    <col min="6911" max="6911" width="11.453125" style="1" customWidth="1"/>
    <col min="6912" max="6912" width="13.7265625" style="1" customWidth="1"/>
    <col min="6913" max="6913" width="14.7265625" style="1" customWidth="1"/>
    <col min="6914" max="6914" width="13.453125" style="1" customWidth="1"/>
    <col min="6915" max="7157" width="8.81640625" style="1"/>
    <col min="7158" max="7158" width="8.54296875" style="1" customWidth="1"/>
    <col min="7159" max="7159" width="9.54296875" style="1" customWidth="1"/>
    <col min="7160" max="7160" width="36.26953125" style="1" customWidth="1"/>
    <col min="7161" max="7161" width="86.453125" style="1" customWidth="1"/>
    <col min="7162" max="7162" width="18.7265625" style="1" customWidth="1"/>
    <col min="7163" max="7163" width="9" style="1" customWidth="1"/>
    <col min="7164" max="7164" width="8.453125" style="1" customWidth="1"/>
    <col min="7165" max="7165" width="12.54296875" style="1" customWidth="1"/>
    <col min="7166" max="7166" width="11.54296875" style="1" customWidth="1"/>
    <col min="7167" max="7167" width="11.453125" style="1" customWidth="1"/>
    <col min="7168" max="7168" width="13.7265625" style="1" customWidth="1"/>
    <col min="7169" max="7169" width="14.7265625" style="1" customWidth="1"/>
    <col min="7170" max="7170" width="13.453125" style="1" customWidth="1"/>
    <col min="7171" max="7413" width="8.81640625" style="1"/>
    <col min="7414" max="7414" width="8.54296875" style="1" customWidth="1"/>
    <col min="7415" max="7415" width="9.54296875" style="1" customWidth="1"/>
    <col min="7416" max="7416" width="36.26953125" style="1" customWidth="1"/>
    <col min="7417" max="7417" width="86.453125" style="1" customWidth="1"/>
    <col min="7418" max="7418" width="18.7265625" style="1" customWidth="1"/>
    <col min="7419" max="7419" width="9" style="1" customWidth="1"/>
    <col min="7420" max="7420" width="8.453125" style="1" customWidth="1"/>
    <col min="7421" max="7421" width="12.54296875" style="1" customWidth="1"/>
    <col min="7422" max="7422" width="11.54296875" style="1" customWidth="1"/>
    <col min="7423" max="7423" width="11.453125" style="1" customWidth="1"/>
    <col min="7424" max="7424" width="13.7265625" style="1" customWidth="1"/>
    <col min="7425" max="7425" width="14.7265625" style="1" customWidth="1"/>
    <col min="7426" max="7426" width="13.453125" style="1" customWidth="1"/>
    <col min="7427" max="7669" width="8.81640625" style="1"/>
    <col min="7670" max="7670" width="8.54296875" style="1" customWidth="1"/>
    <col min="7671" max="7671" width="9.54296875" style="1" customWidth="1"/>
    <col min="7672" max="7672" width="36.26953125" style="1" customWidth="1"/>
    <col min="7673" max="7673" width="86.453125" style="1" customWidth="1"/>
    <col min="7674" max="7674" width="18.7265625" style="1" customWidth="1"/>
    <col min="7675" max="7675" width="9" style="1" customWidth="1"/>
    <col min="7676" max="7676" width="8.453125" style="1" customWidth="1"/>
    <col min="7677" max="7677" width="12.54296875" style="1" customWidth="1"/>
    <col min="7678" max="7678" width="11.54296875" style="1" customWidth="1"/>
    <col min="7679" max="7679" width="11.453125" style="1" customWidth="1"/>
    <col min="7680" max="7680" width="13.7265625" style="1" customWidth="1"/>
    <col min="7681" max="7681" width="14.7265625" style="1" customWidth="1"/>
    <col min="7682" max="7682" width="13.453125" style="1" customWidth="1"/>
    <col min="7683" max="7925" width="8.81640625" style="1"/>
    <col min="7926" max="7926" width="8.54296875" style="1" customWidth="1"/>
    <col min="7927" max="7927" width="9.54296875" style="1" customWidth="1"/>
    <col min="7928" max="7928" width="36.26953125" style="1" customWidth="1"/>
    <col min="7929" max="7929" width="86.453125" style="1" customWidth="1"/>
    <col min="7930" max="7930" width="18.7265625" style="1" customWidth="1"/>
    <col min="7931" max="7931" width="9" style="1" customWidth="1"/>
    <col min="7932" max="7932" width="8.453125" style="1" customWidth="1"/>
    <col min="7933" max="7933" width="12.54296875" style="1" customWidth="1"/>
    <col min="7934" max="7934" width="11.54296875" style="1" customWidth="1"/>
    <col min="7935" max="7935" width="11.453125" style="1" customWidth="1"/>
    <col min="7936" max="7936" width="13.7265625" style="1" customWidth="1"/>
    <col min="7937" max="7937" width="14.7265625" style="1" customWidth="1"/>
    <col min="7938" max="7938" width="13.453125" style="1" customWidth="1"/>
    <col min="7939" max="8181" width="8.81640625" style="1"/>
    <col min="8182" max="8182" width="8.54296875" style="1" customWidth="1"/>
    <col min="8183" max="8183" width="9.54296875" style="1" customWidth="1"/>
    <col min="8184" max="8184" width="36.26953125" style="1" customWidth="1"/>
    <col min="8185" max="8185" width="86.453125" style="1" customWidth="1"/>
    <col min="8186" max="8186" width="18.7265625" style="1" customWidth="1"/>
    <col min="8187" max="8187" width="9" style="1" customWidth="1"/>
    <col min="8188" max="8188" width="8.453125" style="1" customWidth="1"/>
    <col min="8189" max="8189" width="12.54296875" style="1" customWidth="1"/>
    <col min="8190" max="8190" width="11.54296875" style="1" customWidth="1"/>
    <col min="8191" max="8191" width="11.453125" style="1" customWidth="1"/>
    <col min="8192" max="8192" width="13.7265625" style="1" customWidth="1"/>
    <col min="8193" max="8193" width="14.7265625" style="1" customWidth="1"/>
    <col min="8194" max="8194" width="13.453125" style="1" customWidth="1"/>
    <col min="8195" max="8437" width="8.81640625" style="1"/>
    <col min="8438" max="8438" width="8.54296875" style="1" customWidth="1"/>
    <col min="8439" max="8439" width="9.54296875" style="1" customWidth="1"/>
    <col min="8440" max="8440" width="36.26953125" style="1" customWidth="1"/>
    <col min="8441" max="8441" width="86.453125" style="1" customWidth="1"/>
    <col min="8442" max="8442" width="18.7265625" style="1" customWidth="1"/>
    <col min="8443" max="8443" width="9" style="1" customWidth="1"/>
    <col min="8444" max="8444" width="8.453125" style="1" customWidth="1"/>
    <col min="8445" max="8445" width="12.54296875" style="1" customWidth="1"/>
    <col min="8446" max="8446" width="11.54296875" style="1" customWidth="1"/>
    <col min="8447" max="8447" width="11.453125" style="1" customWidth="1"/>
    <col min="8448" max="8448" width="13.7265625" style="1" customWidth="1"/>
    <col min="8449" max="8449" width="14.7265625" style="1" customWidth="1"/>
    <col min="8450" max="8450" width="13.453125" style="1" customWidth="1"/>
    <col min="8451" max="8693" width="8.81640625" style="1"/>
    <col min="8694" max="8694" width="8.54296875" style="1" customWidth="1"/>
    <col min="8695" max="8695" width="9.54296875" style="1" customWidth="1"/>
    <col min="8696" max="8696" width="36.26953125" style="1" customWidth="1"/>
    <col min="8697" max="8697" width="86.453125" style="1" customWidth="1"/>
    <col min="8698" max="8698" width="18.7265625" style="1" customWidth="1"/>
    <col min="8699" max="8699" width="9" style="1" customWidth="1"/>
    <col min="8700" max="8700" width="8.453125" style="1" customWidth="1"/>
    <col min="8701" max="8701" width="12.54296875" style="1" customWidth="1"/>
    <col min="8702" max="8702" width="11.54296875" style="1" customWidth="1"/>
    <col min="8703" max="8703" width="11.453125" style="1" customWidth="1"/>
    <col min="8704" max="8704" width="13.7265625" style="1" customWidth="1"/>
    <col min="8705" max="8705" width="14.7265625" style="1" customWidth="1"/>
    <col min="8706" max="8706" width="13.453125" style="1" customWidth="1"/>
    <col min="8707" max="8949" width="8.81640625" style="1"/>
    <col min="8950" max="8950" width="8.54296875" style="1" customWidth="1"/>
    <col min="8951" max="8951" width="9.54296875" style="1" customWidth="1"/>
    <col min="8952" max="8952" width="36.26953125" style="1" customWidth="1"/>
    <col min="8953" max="8953" width="86.453125" style="1" customWidth="1"/>
    <col min="8954" max="8954" width="18.7265625" style="1" customWidth="1"/>
    <col min="8955" max="8955" width="9" style="1" customWidth="1"/>
    <col min="8956" max="8956" width="8.453125" style="1" customWidth="1"/>
    <col min="8957" max="8957" width="12.54296875" style="1" customWidth="1"/>
    <col min="8958" max="8958" width="11.54296875" style="1" customWidth="1"/>
    <col min="8959" max="8959" width="11.453125" style="1" customWidth="1"/>
    <col min="8960" max="8960" width="13.7265625" style="1" customWidth="1"/>
    <col min="8961" max="8961" width="14.7265625" style="1" customWidth="1"/>
    <col min="8962" max="8962" width="13.453125" style="1" customWidth="1"/>
    <col min="8963" max="9205" width="8.81640625" style="1"/>
    <col min="9206" max="9206" width="8.54296875" style="1" customWidth="1"/>
    <col min="9207" max="9207" width="9.54296875" style="1" customWidth="1"/>
    <col min="9208" max="9208" width="36.26953125" style="1" customWidth="1"/>
    <col min="9209" max="9209" width="86.453125" style="1" customWidth="1"/>
    <col min="9210" max="9210" width="18.7265625" style="1" customWidth="1"/>
    <col min="9211" max="9211" width="9" style="1" customWidth="1"/>
    <col min="9212" max="9212" width="8.453125" style="1" customWidth="1"/>
    <col min="9213" max="9213" width="12.54296875" style="1" customWidth="1"/>
    <col min="9214" max="9214" width="11.54296875" style="1" customWidth="1"/>
    <col min="9215" max="9215" width="11.453125" style="1" customWidth="1"/>
    <col min="9216" max="9216" width="13.7265625" style="1" customWidth="1"/>
    <col min="9217" max="9217" width="14.7265625" style="1" customWidth="1"/>
    <col min="9218" max="9218" width="13.453125" style="1" customWidth="1"/>
    <col min="9219" max="9461" width="8.81640625" style="1"/>
    <col min="9462" max="9462" width="8.54296875" style="1" customWidth="1"/>
    <col min="9463" max="9463" width="9.54296875" style="1" customWidth="1"/>
    <col min="9464" max="9464" width="36.26953125" style="1" customWidth="1"/>
    <col min="9465" max="9465" width="86.453125" style="1" customWidth="1"/>
    <col min="9466" max="9466" width="18.7265625" style="1" customWidth="1"/>
    <col min="9467" max="9467" width="9" style="1" customWidth="1"/>
    <col min="9468" max="9468" width="8.453125" style="1" customWidth="1"/>
    <col min="9469" max="9469" width="12.54296875" style="1" customWidth="1"/>
    <col min="9470" max="9470" width="11.54296875" style="1" customWidth="1"/>
    <col min="9471" max="9471" width="11.453125" style="1" customWidth="1"/>
    <col min="9472" max="9472" width="13.7265625" style="1" customWidth="1"/>
    <col min="9473" max="9473" width="14.7265625" style="1" customWidth="1"/>
    <col min="9474" max="9474" width="13.453125" style="1" customWidth="1"/>
    <col min="9475" max="9717" width="8.81640625" style="1"/>
    <col min="9718" max="9718" width="8.54296875" style="1" customWidth="1"/>
    <col min="9719" max="9719" width="9.54296875" style="1" customWidth="1"/>
    <col min="9720" max="9720" width="36.26953125" style="1" customWidth="1"/>
    <col min="9721" max="9721" width="86.453125" style="1" customWidth="1"/>
    <col min="9722" max="9722" width="18.7265625" style="1" customWidth="1"/>
    <col min="9723" max="9723" width="9" style="1" customWidth="1"/>
    <col min="9724" max="9724" width="8.453125" style="1" customWidth="1"/>
    <col min="9725" max="9725" width="12.54296875" style="1" customWidth="1"/>
    <col min="9726" max="9726" width="11.54296875" style="1" customWidth="1"/>
    <col min="9727" max="9727" width="11.453125" style="1" customWidth="1"/>
    <col min="9728" max="9728" width="13.7265625" style="1" customWidth="1"/>
    <col min="9729" max="9729" width="14.7265625" style="1" customWidth="1"/>
    <col min="9730" max="9730" width="13.453125" style="1" customWidth="1"/>
    <col min="9731" max="9973" width="8.81640625" style="1"/>
    <col min="9974" max="9974" width="8.54296875" style="1" customWidth="1"/>
    <col min="9975" max="9975" width="9.54296875" style="1" customWidth="1"/>
    <col min="9976" max="9976" width="36.26953125" style="1" customWidth="1"/>
    <col min="9977" max="9977" width="86.453125" style="1" customWidth="1"/>
    <col min="9978" max="9978" width="18.7265625" style="1" customWidth="1"/>
    <col min="9979" max="9979" width="9" style="1" customWidth="1"/>
    <col min="9980" max="9980" width="8.453125" style="1" customWidth="1"/>
    <col min="9981" max="9981" width="12.54296875" style="1" customWidth="1"/>
    <col min="9982" max="9982" width="11.54296875" style="1" customWidth="1"/>
    <col min="9983" max="9983" width="11.453125" style="1" customWidth="1"/>
    <col min="9984" max="9984" width="13.7265625" style="1" customWidth="1"/>
    <col min="9985" max="9985" width="14.7265625" style="1" customWidth="1"/>
    <col min="9986" max="9986" width="13.453125" style="1" customWidth="1"/>
    <col min="9987" max="10229" width="8.81640625" style="1"/>
    <col min="10230" max="10230" width="8.54296875" style="1" customWidth="1"/>
    <col min="10231" max="10231" width="9.54296875" style="1" customWidth="1"/>
    <col min="10232" max="10232" width="36.26953125" style="1" customWidth="1"/>
    <col min="10233" max="10233" width="86.453125" style="1" customWidth="1"/>
    <col min="10234" max="10234" width="18.7265625" style="1" customWidth="1"/>
    <col min="10235" max="10235" width="9" style="1" customWidth="1"/>
    <col min="10236" max="10236" width="8.453125" style="1" customWidth="1"/>
    <col min="10237" max="10237" width="12.54296875" style="1" customWidth="1"/>
    <col min="10238" max="10238" width="11.54296875" style="1" customWidth="1"/>
    <col min="10239" max="10239" width="11.453125" style="1" customWidth="1"/>
    <col min="10240" max="10240" width="13.7265625" style="1" customWidth="1"/>
    <col min="10241" max="10241" width="14.7265625" style="1" customWidth="1"/>
    <col min="10242" max="10242" width="13.453125" style="1" customWidth="1"/>
    <col min="10243" max="10485" width="8.81640625" style="1"/>
    <col min="10486" max="10486" width="8.54296875" style="1" customWidth="1"/>
    <col min="10487" max="10487" width="9.54296875" style="1" customWidth="1"/>
    <col min="10488" max="10488" width="36.26953125" style="1" customWidth="1"/>
    <col min="10489" max="10489" width="86.453125" style="1" customWidth="1"/>
    <col min="10490" max="10490" width="18.7265625" style="1" customWidth="1"/>
    <col min="10491" max="10491" width="9" style="1" customWidth="1"/>
    <col min="10492" max="10492" width="8.453125" style="1" customWidth="1"/>
    <col min="10493" max="10493" width="12.54296875" style="1" customWidth="1"/>
    <col min="10494" max="10494" width="11.54296875" style="1" customWidth="1"/>
    <col min="10495" max="10495" width="11.453125" style="1" customWidth="1"/>
    <col min="10496" max="10496" width="13.7265625" style="1" customWidth="1"/>
    <col min="10497" max="10497" width="14.7265625" style="1" customWidth="1"/>
    <col min="10498" max="10498" width="13.453125" style="1" customWidth="1"/>
    <col min="10499" max="10741" width="8.81640625" style="1"/>
    <col min="10742" max="10742" width="8.54296875" style="1" customWidth="1"/>
    <col min="10743" max="10743" width="9.54296875" style="1" customWidth="1"/>
    <col min="10744" max="10744" width="36.26953125" style="1" customWidth="1"/>
    <col min="10745" max="10745" width="86.453125" style="1" customWidth="1"/>
    <col min="10746" max="10746" width="18.7265625" style="1" customWidth="1"/>
    <col min="10747" max="10747" width="9" style="1" customWidth="1"/>
    <col min="10748" max="10748" width="8.453125" style="1" customWidth="1"/>
    <col min="10749" max="10749" width="12.54296875" style="1" customWidth="1"/>
    <col min="10750" max="10750" width="11.54296875" style="1" customWidth="1"/>
    <col min="10751" max="10751" width="11.453125" style="1" customWidth="1"/>
    <col min="10752" max="10752" width="13.7265625" style="1" customWidth="1"/>
    <col min="10753" max="10753" width="14.7265625" style="1" customWidth="1"/>
    <col min="10754" max="10754" width="13.453125" style="1" customWidth="1"/>
    <col min="10755" max="10997" width="8.81640625" style="1"/>
    <col min="10998" max="10998" width="8.54296875" style="1" customWidth="1"/>
    <col min="10999" max="10999" width="9.54296875" style="1" customWidth="1"/>
    <col min="11000" max="11000" width="36.26953125" style="1" customWidth="1"/>
    <col min="11001" max="11001" width="86.453125" style="1" customWidth="1"/>
    <col min="11002" max="11002" width="18.7265625" style="1" customWidth="1"/>
    <col min="11003" max="11003" width="9" style="1" customWidth="1"/>
    <col min="11004" max="11004" width="8.453125" style="1" customWidth="1"/>
    <col min="11005" max="11005" width="12.54296875" style="1" customWidth="1"/>
    <col min="11006" max="11006" width="11.54296875" style="1" customWidth="1"/>
    <col min="11007" max="11007" width="11.453125" style="1" customWidth="1"/>
    <col min="11008" max="11008" width="13.7265625" style="1" customWidth="1"/>
    <col min="11009" max="11009" width="14.7265625" style="1" customWidth="1"/>
    <col min="11010" max="11010" width="13.453125" style="1" customWidth="1"/>
    <col min="11011" max="11253" width="8.81640625" style="1"/>
    <col min="11254" max="11254" width="8.54296875" style="1" customWidth="1"/>
    <col min="11255" max="11255" width="9.54296875" style="1" customWidth="1"/>
    <col min="11256" max="11256" width="36.26953125" style="1" customWidth="1"/>
    <col min="11257" max="11257" width="86.453125" style="1" customWidth="1"/>
    <col min="11258" max="11258" width="18.7265625" style="1" customWidth="1"/>
    <col min="11259" max="11259" width="9" style="1" customWidth="1"/>
    <col min="11260" max="11260" width="8.453125" style="1" customWidth="1"/>
    <col min="11261" max="11261" width="12.54296875" style="1" customWidth="1"/>
    <col min="11262" max="11262" width="11.54296875" style="1" customWidth="1"/>
    <col min="11263" max="11263" width="11.453125" style="1" customWidth="1"/>
    <col min="11264" max="11264" width="13.7265625" style="1" customWidth="1"/>
    <col min="11265" max="11265" width="14.7265625" style="1" customWidth="1"/>
    <col min="11266" max="11266" width="13.453125" style="1" customWidth="1"/>
    <col min="11267" max="11509" width="8.81640625" style="1"/>
    <col min="11510" max="11510" width="8.54296875" style="1" customWidth="1"/>
    <col min="11511" max="11511" width="9.54296875" style="1" customWidth="1"/>
    <col min="11512" max="11512" width="36.26953125" style="1" customWidth="1"/>
    <col min="11513" max="11513" width="86.453125" style="1" customWidth="1"/>
    <col min="11514" max="11514" width="18.7265625" style="1" customWidth="1"/>
    <col min="11515" max="11515" width="9" style="1" customWidth="1"/>
    <col min="11516" max="11516" width="8.453125" style="1" customWidth="1"/>
    <col min="11517" max="11517" width="12.54296875" style="1" customWidth="1"/>
    <col min="11518" max="11518" width="11.54296875" style="1" customWidth="1"/>
    <col min="11519" max="11519" width="11.453125" style="1" customWidth="1"/>
    <col min="11520" max="11520" width="13.7265625" style="1" customWidth="1"/>
    <col min="11521" max="11521" width="14.7265625" style="1" customWidth="1"/>
    <col min="11522" max="11522" width="13.453125" style="1" customWidth="1"/>
    <col min="11523" max="11765" width="8.81640625" style="1"/>
    <col min="11766" max="11766" width="8.54296875" style="1" customWidth="1"/>
    <col min="11767" max="11767" width="9.54296875" style="1" customWidth="1"/>
    <col min="11768" max="11768" width="36.26953125" style="1" customWidth="1"/>
    <col min="11769" max="11769" width="86.453125" style="1" customWidth="1"/>
    <col min="11770" max="11770" width="18.7265625" style="1" customWidth="1"/>
    <col min="11771" max="11771" width="9" style="1" customWidth="1"/>
    <col min="11772" max="11772" width="8.453125" style="1" customWidth="1"/>
    <col min="11773" max="11773" width="12.54296875" style="1" customWidth="1"/>
    <col min="11774" max="11774" width="11.54296875" style="1" customWidth="1"/>
    <col min="11775" max="11775" width="11.453125" style="1" customWidth="1"/>
    <col min="11776" max="11776" width="13.7265625" style="1" customWidth="1"/>
    <col min="11777" max="11777" width="14.7265625" style="1" customWidth="1"/>
    <col min="11778" max="11778" width="13.453125" style="1" customWidth="1"/>
    <col min="11779" max="12021" width="8.81640625" style="1"/>
    <col min="12022" max="12022" width="8.54296875" style="1" customWidth="1"/>
    <col min="12023" max="12023" width="9.54296875" style="1" customWidth="1"/>
    <col min="12024" max="12024" width="36.26953125" style="1" customWidth="1"/>
    <col min="12025" max="12025" width="86.453125" style="1" customWidth="1"/>
    <col min="12026" max="12026" width="18.7265625" style="1" customWidth="1"/>
    <col min="12027" max="12027" width="9" style="1" customWidth="1"/>
    <col min="12028" max="12028" width="8.453125" style="1" customWidth="1"/>
    <col min="12029" max="12029" width="12.54296875" style="1" customWidth="1"/>
    <col min="12030" max="12030" width="11.54296875" style="1" customWidth="1"/>
    <col min="12031" max="12031" width="11.453125" style="1" customWidth="1"/>
    <col min="12032" max="12032" width="13.7265625" style="1" customWidth="1"/>
    <col min="12033" max="12033" width="14.7265625" style="1" customWidth="1"/>
    <col min="12034" max="12034" width="13.453125" style="1" customWidth="1"/>
    <col min="12035" max="12277" width="8.81640625" style="1"/>
    <col min="12278" max="12278" width="8.54296875" style="1" customWidth="1"/>
    <col min="12279" max="12279" width="9.54296875" style="1" customWidth="1"/>
    <col min="12280" max="12280" width="36.26953125" style="1" customWidth="1"/>
    <col min="12281" max="12281" width="86.453125" style="1" customWidth="1"/>
    <col min="12282" max="12282" width="18.7265625" style="1" customWidth="1"/>
    <col min="12283" max="12283" width="9" style="1" customWidth="1"/>
    <col min="12284" max="12284" width="8.453125" style="1" customWidth="1"/>
    <col min="12285" max="12285" width="12.54296875" style="1" customWidth="1"/>
    <col min="12286" max="12286" width="11.54296875" style="1" customWidth="1"/>
    <col min="12287" max="12287" width="11.453125" style="1" customWidth="1"/>
    <col min="12288" max="12288" width="13.7265625" style="1" customWidth="1"/>
    <col min="12289" max="12289" width="14.7265625" style="1" customWidth="1"/>
    <col min="12290" max="12290" width="13.453125" style="1" customWidth="1"/>
    <col min="12291" max="12533" width="8.81640625" style="1"/>
    <col min="12534" max="12534" width="8.54296875" style="1" customWidth="1"/>
    <col min="12535" max="12535" width="9.54296875" style="1" customWidth="1"/>
    <col min="12536" max="12536" width="36.26953125" style="1" customWidth="1"/>
    <col min="12537" max="12537" width="86.453125" style="1" customWidth="1"/>
    <col min="12538" max="12538" width="18.7265625" style="1" customWidth="1"/>
    <col min="12539" max="12539" width="9" style="1" customWidth="1"/>
    <col min="12540" max="12540" width="8.453125" style="1" customWidth="1"/>
    <col min="12541" max="12541" width="12.54296875" style="1" customWidth="1"/>
    <col min="12542" max="12542" width="11.54296875" style="1" customWidth="1"/>
    <col min="12543" max="12543" width="11.453125" style="1" customWidth="1"/>
    <col min="12544" max="12544" width="13.7265625" style="1" customWidth="1"/>
    <col min="12545" max="12545" width="14.7265625" style="1" customWidth="1"/>
    <col min="12546" max="12546" width="13.453125" style="1" customWidth="1"/>
    <col min="12547" max="12789" width="8.81640625" style="1"/>
    <col min="12790" max="12790" width="8.54296875" style="1" customWidth="1"/>
    <col min="12791" max="12791" width="9.54296875" style="1" customWidth="1"/>
    <col min="12792" max="12792" width="36.26953125" style="1" customWidth="1"/>
    <col min="12793" max="12793" width="86.453125" style="1" customWidth="1"/>
    <col min="12794" max="12794" width="18.7265625" style="1" customWidth="1"/>
    <col min="12795" max="12795" width="9" style="1" customWidth="1"/>
    <col min="12796" max="12796" width="8.453125" style="1" customWidth="1"/>
    <col min="12797" max="12797" width="12.54296875" style="1" customWidth="1"/>
    <col min="12798" max="12798" width="11.54296875" style="1" customWidth="1"/>
    <col min="12799" max="12799" width="11.453125" style="1" customWidth="1"/>
    <col min="12800" max="12800" width="13.7265625" style="1" customWidth="1"/>
    <col min="12801" max="12801" width="14.7265625" style="1" customWidth="1"/>
    <col min="12802" max="12802" width="13.453125" style="1" customWidth="1"/>
    <col min="12803" max="13045" width="8.81640625" style="1"/>
    <col min="13046" max="13046" width="8.54296875" style="1" customWidth="1"/>
    <col min="13047" max="13047" width="9.54296875" style="1" customWidth="1"/>
    <col min="13048" max="13048" width="36.26953125" style="1" customWidth="1"/>
    <col min="13049" max="13049" width="86.453125" style="1" customWidth="1"/>
    <col min="13050" max="13050" width="18.7265625" style="1" customWidth="1"/>
    <col min="13051" max="13051" width="9" style="1" customWidth="1"/>
    <col min="13052" max="13052" width="8.453125" style="1" customWidth="1"/>
    <col min="13053" max="13053" width="12.54296875" style="1" customWidth="1"/>
    <col min="13054" max="13054" width="11.54296875" style="1" customWidth="1"/>
    <col min="13055" max="13055" width="11.453125" style="1" customWidth="1"/>
    <col min="13056" max="13056" width="13.7265625" style="1" customWidth="1"/>
    <col min="13057" max="13057" width="14.7265625" style="1" customWidth="1"/>
    <col min="13058" max="13058" width="13.453125" style="1" customWidth="1"/>
    <col min="13059" max="13301" width="8.81640625" style="1"/>
    <col min="13302" max="13302" width="8.54296875" style="1" customWidth="1"/>
    <col min="13303" max="13303" width="9.54296875" style="1" customWidth="1"/>
    <col min="13304" max="13304" width="36.26953125" style="1" customWidth="1"/>
    <col min="13305" max="13305" width="86.453125" style="1" customWidth="1"/>
    <col min="13306" max="13306" width="18.7265625" style="1" customWidth="1"/>
    <col min="13307" max="13307" width="9" style="1" customWidth="1"/>
    <col min="13308" max="13308" width="8.453125" style="1" customWidth="1"/>
    <col min="13309" max="13309" width="12.54296875" style="1" customWidth="1"/>
    <col min="13310" max="13310" width="11.54296875" style="1" customWidth="1"/>
    <col min="13311" max="13311" width="11.453125" style="1" customWidth="1"/>
    <col min="13312" max="13312" width="13.7265625" style="1" customWidth="1"/>
    <col min="13313" max="13313" width="14.7265625" style="1" customWidth="1"/>
    <col min="13314" max="13314" width="13.453125" style="1" customWidth="1"/>
    <col min="13315" max="13557" width="8.81640625" style="1"/>
    <col min="13558" max="13558" width="8.54296875" style="1" customWidth="1"/>
    <col min="13559" max="13559" width="9.54296875" style="1" customWidth="1"/>
    <col min="13560" max="13560" width="36.26953125" style="1" customWidth="1"/>
    <col min="13561" max="13561" width="86.453125" style="1" customWidth="1"/>
    <col min="13562" max="13562" width="18.7265625" style="1" customWidth="1"/>
    <col min="13563" max="13563" width="9" style="1" customWidth="1"/>
    <col min="13564" max="13564" width="8.453125" style="1" customWidth="1"/>
    <col min="13565" max="13565" width="12.54296875" style="1" customWidth="1"/>
    <col min="13566" max="13566" width="11.54296875" style="1" customWidth="1"/>
    <col min="13567" max="13567" width="11.453125" style="1" customWidth="1"/>
    <col min="13568" max="13568" width="13.7265625" style="1" customWidth="1"/>
    <col min="13569" max="13569" width="14.7265625" style="1" customWidth="1"/>
    <col min="13570" max="13570" width="13.453125" style="1" customWidth="1"/>
    <col min="13571" max="13813" width="8.81640625" style="1"/>
    <col min="13814" max="13814" width="8.54296875" style="1" customWidth="1"/>
    <col min="13815" max="13815" width="9.54296875" style="1" customWidth="1"/>
    <col min="13816" max="13816" width="36.26953125" style="1" customWidth="1"/>
    <col min="13817" max="13817" width="86.453125" style="1" customWidth="1"/>
    <col min="13818" max="13818" width="18.7265625" style="1" customWidth="1"/>
    <col min="13819" max="13819" width="9" style="1" customWidth="1"/>
    <col min="13820" max="13820" width="8.453125" style="1" customWidth="1"/>
    <col min="13821" max="13821" width="12.54296875" style="1" customWidth="1"/>
    <col min="13822" max="13822" width="11.54296875" style="1" customWidth="1"/>
    <col min="13823" max="13823" width="11.453125" style="1" customWidth="1"/>
    <col min="13824" max="13824" width="13.7265625" style="1" customWidth="1"/>
    <col min="13825" max="13825" width="14.7265625" style="1" customWidth="1"/>
    <col min="13826" max="13826" width="13.453125" style="1" customWidth="1"/>
    <col min="13827" max="14069" width="8.81640625" style="1"/>
    <col min="14070" max="14070" width="8.54296875" style="1" customWidth="1"/>
    <col min="14071" max="14071" width="9.54296875" style="1" customWidth="1"/>
    <col min="14072" max="14072" width="36.26953125" style="1" customWidth="1"/>
    <col min="14073" max="14073" width="86.453125" style="1" customWidth="1"/>
    <col min="14074" max="14074" width="18.7265625" style="1" customWidth="1"/>
    <col min="14075" max="14075" width="9" style="1" customWidth="1"/>
    <col min="14076" max="14076" width="8.453125" style="1" customWidth="1"/>
    <col min="14077" max="14077" width="12.54296875" style="1" customWidth="1"/>
    <col min="14078" max="14078" width="11.54296875" style="1" customWidth="1"/>
    <col min="14079" max="14079" width="11.453125" style="1" customWidth="1"/>
    <col min="14080" max="14080" width="13.7265625" style="1" customWidth="1"/>
    <col min="14081" max="14081" width="14.7265625" style="1" customWidth="1"/>
    <col min="14082" max="14082" width="13.453125" style="1" customWidth="1"/>
    <col min="14083" max="14325" width="8.81640625" style="1"/>
    <col min="14326" max="14326" width="8.54296875" style="1" customWidth="1"/>
    <col min="14327" max="14327" width="9.54296875" style="1" customWidth="1"/>
    <col min="14328" max="14328" width="36.26953125" style="1" customWidth="1"/>
    <col min="14329" max="14329" width="86.453125" style="1" customWidth="1"/>
    <col min="14330" max="14330" width="18.7265625" style="1" customWidth="1"/>
    <col min="14331" max="14331" width="9" style="1" customWidth="1"/>
    <col min="14332" max="14332" width="8.453125" style="1" customWidth="1"/>
    <col min="14333" max="14333" width="12.54296875" style="1" customWidth="1"/>
    <col min="14334" max="14334" width="11.54296875" style="1" customWidth="1"/>
    <col min="14335" max="14335" width="11.453125" style="1" customWidth="1"/>
    <col min="14336" max="14336" width="13.7265625" style="1" customWidth="1"/>
    <col min="14337" max="14337" width="14.7265625" style="1" customWidth="1"/>
    <col min="14338" max="14338" width="13.453125" style="1" customWidth="1"/>
    <col min="14339" max="14581" width="8.81640625" style="1"/>
    <col min="14582" max="14582" width="8.54296875" style="1" customWidth="1"/>
    <col min="14583" max="14583" width="9.54296875" style="1" customWidth="1"/>
    <col min="14584" max="14584" width="36.26953125" style="1" customWidth="1"/>
    <col min="14585" max="14585" width="86.453125" style="1" customWidth="1"/>
    <col min="14586" max="14586" width="18.7265625" style="1" customWidth="1"/>
    <col min="14587" max="14587" width="9" style="1" customWidth="1"/>
    <col min="14588" max="14588" width="8.453125" style="1" customWidth="1"/>
    <col min="14589" max="14589" width="12.54296875" style="1" customWidth="1"/>
    <col min="14590" max="14590" width="11.54296875" style="1" customWidth="1"/>
    <col min="14591" max="14591" width="11.453125" style="1" customWidth="1"/>
    <col min="14592" max="14592" width="13.7265625" style="1" customWidth="1"/>
    <col min="14593" max="14593" width="14.7265625" style="1" customWidth="1"/>
    <col min="14594" max="14594" width="13.453125" style="1" customWidth="1"/>
    <col min="14595" max="14837" width="8.81640625" style="1"/>
    <col min="14838" max="14838" width="8.54296875" style="1" customWidth="1"/>
    <col min="14839" max="14839" width="9.54296875" style="1" customWidth="1"/>
    <col min="14840" max="14840" width="36.26953125" style="1" customWidth="1"/>
    <col min="14841" max="14841" width="86.453125" style="1" customWidth="1"/>
    <col min="14842" max="14842" width="18.7265625" style="1" customWidth="1"/>
    <col min="14843" max="14843" width="9" style="1" customWidth="1"/>
    <col min="14844" max="14844" width="8.453125" style="1" customWidth="1"/>
    <col min="14845" max="14845" width="12.54296875" style="1" customWidth="1"/>
    <col min="14846" max="14846" width="11.54296875" style="1" customWidth="1"/>
    <col min="14847" max="14847" width="11.453125" style="1" customWidth="1"/>
    <col min="14848" max="14848" width="13.7265625" style="1" customWidth="1"/>
    <col min="14849" max="14849" width="14.7265625" style="1" customWidth="1"/>
    <col min="14850" max="14850" width="13.453125" style="1" customWidth="1"/>
    <col min="14851" max="15093" width="8.81640625" style="1"/>
    <col min="15094" max="15094" width="8.54296875" style="1" customWidth="1"/>
    <col min="15095" max="15095" width="9.54296875" style="1" customWidth="1"/>
    <col min="15096" max="15096" width="36.26953125" style="1" customWidth="1"/>
    <col min="15097" max="15097" width="86.453125" style="1" customWidth="1"/>
    <col min="15098" max="15098" width="18.7265625" style="1" customWidth="1"/>
    <col min="15099" max="15099" width="9" style="1" customWidth="1"/>
    <col min="15100" max="15100" width="8.453125" style="1" customWidth="1"/>
    <col min="15101" max="15101" width="12.54296875" style="1" customWidth="1"/>
    <col min="15102" max="15102" width="11.54296875" style="1" customWidth="1"/>
    <col min="15103" max="15103" width="11.453125" style="1" customWidth="1"/>
    <col min="15104" max="15104" width="13.7265625" style="1" customWidth="1"/>
    <col min="15105" max="15105" width="14.7265625" style="1" customWidth="1"/>
    <col min="15106" max="15106" width="13.453125" style="1" customWidth="1"/>
    <col min="15107" max="15349" width="8.81640625" style="1"/>
    <col min="15350" max="15350" width="8.54296875" style="1" customWidth="1"/>
    <col min="15351" max="15351" width="9.54296875" style="1" customWidth="1"/>
    <col min="15352" max="15352" width="36.26953125" style="1" customWidth="1"/>
    <col min="15353" max="15353" width="86.453125" style="1" customWidth="1"/>
    <col min="15354" max="15354" width="18.7265625" style="1" customWidth="1"/>
    <col min="15355" max="15355" width="9" style="1" customWidth="1"/>
    <col min="15356" max="15356" width="8.453125" style="1" customWidth="1"/>
    <col min="15357" max="15357" width="12.54296875" style="1" customWidth="1"/>
    <col min="15358" max="15358" width="11.54296875" style="1" customWidth="1"/>
    <col min="15359" max="15359" width="11.453125" style="1" customWidth="1"/>
    <col min="15360" max="15360" width="13.7265625" style="1" customWidth="1"/>
    <col min="15361" max="15361" width="14.7265625" style="1" customWidth="1"/>
    <col min="15362" max="15362" width="13.453125" style="1" customWidth="1"/>
    <col min="15363" max="15605" width="8.81640625" style="1"/>
    <col min="15606" max="15606" width="8.54296875" style="1" customWidth="1"/>
    <col min="15607" max="15607" width="9.54296875" style="1" customWidth="1"/>
    <col min="15608" max="15608" width="36.26953125" style="1" customWidth="1"/>
    <col min="15609" max="15609" width="86.453125" style="1" customWidth="1"/>
    <col min="15610" max="15610" width="18.7265625" style="1" customWidth="1"/>
    <col min="15611" max="15611" width="9" style="1" customWidth="1"/>
    <col min="15612" max="15612" width="8.453125" style="1" customWidth="1"/>
    <col min="15613" max="15613" width="12.54296875" style="1" customWidth="1"/>
    <col min="15614" max="15614" width="11.54296875" style="1" customWidth="1"/>
    <col min="15615" max="15615" width="11.453125" style="1" customWidth="1"/>
    <col min="15616" max="15616" width="13.7265625" style="1" customWidth="1"/>
    <col min="15617" max="15617" width="14.7265625" style="1" customWidth="1"/>
    <col min="15618" max="15618" width="13.453125" style="1" customWidth="1"/>
    <col min="15619" max="15861" width="8.81640625" style="1"/>
    <col min="15862" max="15862" width="8.54296875" style="1" customWidth="1"/>
    <col min="15863" max="15863" width="9.54296875" style="1" customWidth="1"/>
    <col min="15864" max="15864" width="36.26953125" style="1" customWidth="1"/>
    <col min="15865" max="15865" width="86.453125" style="1" customWidth="1"/>
    <col min="15866" max="15866" width="18.7265625" style="1" customWidth="1"/>
    <col min="15867" max="15867" width="9" style="1" customWidth="1"/>
    <col min="15868" max="15868" width="8.453125" style="1" customWidth="1"/>
    <col min="15869" max="15869" width="12.54296875" style="1" customWidth="1"/>
    <col min="15870" max="15870" width="11.54296875" style="1" customWidth="1"/>
    <col min="15871" max="15871" width="11.453125" style="1" customWidth="1"/>
    <col min="15872" max="15872" width="13.7265625" style="1" customWidth="1"/>
    <col min="15873" max="15873" width="14.7265625" style="1" customWidth="1"/>
    <col min="15874" max="15874" width="13.453125" style="1" customWidth="1"/>
    <col min="15875" max="16117" width="8.81640625" style="1"/>
    <col min="16118" max="16118" width="8.54296875" style="1" customWidth="1"/>
    <col min="16119" max="16119" width="9.54296875" style="1" customWidth="1"/>
    <col min="16120" max="16120" width="36.26953125" style="1" customWidth="1"/>
    <col min="16121" max="16121" width="86.453125" style="1" customWidth="1"/>
    <col min="16122" max="16122" width="18.7265625" style="1" customWidth="1"/>
    <col min="16123" max="16123" width="9" style="1" customWidth="1"/>
    <col min="16124" max="16124" width="8.453125" style="1" customWidth="1"/>
    <col min="16125" max="16125" width="12.54296875" style="1" customWidth="1"/>
    <col min="16126" max="16126" width="11.54296875" style="1" customWidth="1"/>
    <col min="16127" max="16127" width="11.453125" style="1" customWidth="1"/>
    <col min="16128" max="16128" width="13.7265625" style="1" customWidth="1"/>
    <col min="16129" max="16129" width="14.7265625" style="1" customWidth="1"/>
    <col min="16130" max="16130" width="13.453125" style="1" customWidth="1"/>
    <col min="16131" max="16381" width="8.81640625" style="1"/>
    <col min="16382" max="16384" width="9.269531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453" t="s">
        <v>7</v>
      </c>
      <c r="B7" s="453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453" t="s">
        <v>9</v>
      </c>
      <c r="B9" s="453"/>
      <c r="C9" s="459" t="s">
        <v>84</v>
      </c>
      <c r="D9" s="459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453" t="s">
        <v>96</v>
      </c>
      <c r="B11" s="453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453" t="s">
        <v>10</v>
      </c>
      <c r="B13" s="453"/>
      <c r="C13" s="459" t="s">
        <v>97</v>
      </c>
      <c r="D13" s="459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453" t="s">
        <v>0</v>
      </c>
      <c r="B15" s="453"/>
      <c r="C15" s="453" t="s">
        <v>98</v>
      </c>
      <c r="D15" s="453"/>
      <c r="F15" s="12"/>
      <c r="G15" s="12"/>
      <c r="J15" s="23" t="s">
        <v>11</v>
      </c>
      <c r="K15" s="178"/>
    </row>
    <row r="16" spans="1:11" s="8" customFormat="1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>
      <c r="A18" s="6"/>
      <c r="B18" s="25"/>
      <c r="C18" s="29"/>
      <c r="D18" s="7"/>
      <c r="F18" s="12"/>
      <c r="I18" s="17" t="s">
        <v>111</v>
      </c>
      <c r="J18" s="27" t="s">
        <v>12</v>
      </c>
      <c r="K18" s="384" t="s">
        <v>161</v>
      </c>
    </row>
    <row r="19" spans="1:11" s="8" customFormat="1">
      <c r="A19" s="6"/>
      <c r="B19" s="25"/>
      <c r="C19" s="29"/>
      <c r="D19" s="7"/>
      <c r="F19" s="12"/>
      <c r="I19" s="12"/>
      <c r="J19" s="33" t="s">
        <v>13</v>
      </c>
      <c r="K19" s="385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454" t="s">
        <v>16</v>
      </c>
      <c r="K22" s="455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4</v>
      </c>
      <c r="I24" s="45" t="s">
        <v>1393</v>
      </c>
      <c r="J24" s="180">
        <v>45436</v>
      </c>
      <c r="K24" s="45" t="s">
        <v>1393</v>
      </c>
    </row>
    <row r="25" spans="1:11" s="49" customFormat="1" ht="18">
      <c r="A25" s="456" t="s">
        <v>76</v>
      </c>
      <c r="B25" s="456"/>
      <c r="C25" s="456"/>
      <c r="D25" s="456"/>
      <c r="E25" s="456"/>
      <c r="F25" s="456"/>
      <c r="G25" s="456"/>
      <c r="H25" s="456"/>
      <c r="I25" s="456"/>
      <c r="J25" s="456"/>
      <c r="K25" s="456"/>
    </row>
    <row r="26" spans="1:11" s="49" customFormat="1" ht="18">
      <c r="A26" s="456" t="s">
        <v>17</v>
      </c>
      <c r="B26" s="456"/>
      <c r="C26" s="456"/>
      <c r="D26" s="456"/>
      <c r="E26" s="456"/>
      <c r="F26" s="456"/>
      <c r="G26" s="456"/>
      <c r="H26" s="456"/>
      <c r="I26" s="456"/>
      <c r="J26" s="456"/>
      <c r="K26" s="456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4">
      <c r="A28" s="457" t="s">
        <v>63</v>
      </c>
      <c r="B28" s="457"/>
      <c r="C28" s="457"/>
      <c r="D28" s="457"/>
      <c r="E28" s="457"/>
      <c r="F28" s="458">
        <v>70145581.823799998</v>
      </c>
      <c r="G28" s="458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452"/>
      <c r="B29" s="452"/>
      <c r="C29" s="452"/>
      <c r="D29" s="452"/>
      <c r="E29" s="452"/>
      <c r="F29" s="452"/>
      <c r="G29" s="452"/>
      <c r="H29" s="452"/>
      <c r="I29" s="452"/>
      <c r="J29" s="452"/>
      <c r="K29" s="452"/>
    </row>
    <row r="30" spans="1:11" s="49" customFormat="1" ht="14.15" customHeight="1">
      <c r="A30" s="450" t="s">
        <v>14</v>
      </c>
      <c r="B30" s="450"/>
      <c r="C30" s="450" t="s">
        <v>65</v>
      </c>
      <c r="D30" s="451" t="s">
        <v>66</v>
      </c>
      <c r="E30" s="451" t="s">
        <v>67</v>
      </c>
      <c r="F30" s="451" t="s">
        <v>68</v>
      </c>
      <c r="G30" s="451" t="s">
        <v>69</v>
      </c>
      <c r="H30" s="451"/>
      <c r="I30" s="451" t="s">
        <v>70</v>
      </c>
      <c r="J30" s="451"/>
      <c r="K30" s="451" t="s">
        <v>71</v>
      </c>
    </row>
    <row r="31" spans="1:11" s="49" customFormat="1" ht="14.15" customHeight="1">
      <c r="A31" s="450" t="s">
        <v>72</v>
      </c>
      <c r="B31" s="450" t="s">
        <v>73</v>
      </c>
      <c r="C31" s="450"/>
      <c r="D31" s="451"/>
      <c r="E31" s="451"/>
      <c r="F31" s="451"/>
      <c r="G31" s="451"/>
      <c r="H31" s="451"/>
      <c r="I31" s="451"/>
      <c r="J31" s="451"/>
      <c r="K31" s="451"/>
    </row>
    <row r="32" spans="1:11" s="49" customFormat="1" ht="14.15" customHeight="1">
      <c r="A32" s="450"/>
      <c r="B32" s="450"/>
      <c r="C32" s="450"/>
      <c r="D32" s="451"/>
      <c r="E32" s="451"/>
      <c r="F32" s="451"/>
      <c r="G32" s="451" t="s">
        <v>74</v>
      </c>
      <c r="H32" s="451" t="s">
        <v>75</v>
      </c>
      <c r="I32" s="451" t="s">
        <v>74</v>
      </c>
      <c r="J32" s="451" t="s">
        <v>75</v>
      </c>
      <c r="K32" s="451"/>
    </row>
    <row r="33" spans="1:11" s="49" customFormat="1" ht="14.15" customHeight="1">
      <c r="A33" s="450"/>
      <c r="B33" s="450"/>
      <c r="C33" s="450"/>
      <c r="D33" s="451"/>
      <c r="E33" s="451"/>
      <c r="F33" s="451"/>
      <c r="G33" s="451"/>
      <c r="H33" s="451"/>
      <c r="I33" s="451"/>
      <c r="J33" s="451"/>
      <c r="K33" s="451"/>
    </row>
    <row r="34" spans="1:11" s="54" customFormat="1" ht="10.5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 ht="10.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5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1" ht="14.15" customHeight="1">
      <c r="A37" s="182">
        <v>2</v>
      </c>
      <c r="B37" s="438" t="s">
        <v>182</v>
      </c>
      <c r="C37" s="393" t="s">
        <v>183</v>
      </c>
      <c r="D37" s="182"/>
      <c r="E37" s="183"/>
      <c r="F37" s="183"/>
      <c r="G37" s="183"/>
      <c r="H37" s="57"/>
      <c r="I37" s="57"/>
      <c r="J37" s="57"/>
      <c r="K37" s="58"/>
    </row>
    <row r="38" spans="1:11" ht="14.15" customHeight="1">
      <c r="A38" s="182">
        <v>3</v>
      </c>
      <c r="B38" s="438" t="s">
        <v>458</v>
      </c>
      <c r="C38" s="271" t="s">
        <v>459</v>
      </c>
      <c r="D38" s="61"/>
      <c r="E38" s="257" t="s">
        <v>90</v>
      </c>
      <c r="F38" s="257">
        <v>141.30000000000001</v>
      </c>
      <c r="G38" s="259">
        <v>1328.25</v>
      </c>
      <c r="H38" s="64">
        <f t="shared" ref="H38:H39" si="0">F38*G38</f>
        <v>187681.72500000001</v>
      </c>
      <c r="I38" s="259">
        <v>3714.94</v>
      </c>
      <c r="J38" s="64">
        <f t="shared" ref="J38:J39" si="1">F38*I38</f>
        <v>524921.022</v>
      </c>
      <c r="K38" s="64">
        <f t="shared" ref="K38:K52" si="2">H38+J38</f>
        <v>712602.74699999997</v>
      </c>
    </row>
    <row r="39" spans="1:11" ht="14.15" customHeight="1">
      <c r="A39" s="182">
        <v>4</v>
      </c>
      <c r="B39" s="438" t="s">
        <v>460</v>
      </c>
      <c r="C39" s="394" t="s">
        <v>461</v>
      </c>
      <c r="D39" s="61"/>
      <c r="E39" s="257" t="s">
        <v>90</v>
      </c>
      <c r="F39" s="257">
        <v>500</v>
      </c>
      <c r="G39" s="259">
        <v>57.75</v>
      </c>
      <c r="H39" s="64">
        <f t="shared" si="0"/>
        <v>28875</v>
      </c>
      <c r="I39" s="259">
        <v>32.54</v>
      </c>
      <c r="J39" s="64">
        <f t="shared" si="1"/>
        <v>16270</v>
      </c>
      <c r="K39" s="64">
        <f t="shared" si="2"/>
        <v>45145</v>
      </c>
    </row>
    <row r="40" spans="1:11" ht="14.15" customHeight="1">
      <c r="A40" s="182">
        <v>5</v>
      </c>
      <c r="B40" s="443" t="s">
        <v>221</v>
      </c>
      <c r="C40" s="393" t="s">
        <v>222</v>
      </c>
      <c r="D40" s="221"/>
      <c r="E40" s="261" t="s">
        <v>142</v>
      </c>
      <c r="F40" s="261">
        <v>0.1</v>
      </c>
      <c r="G40" s="262">
        <v>384952.9</v>
      </c>
      <c r="H40" s="224">
        <f>F40*G40</f>
        <v>38495.29</v>
      </c>
      <c r="I40" s="262">
        <v>657923.86</v>
      </c>
      <c r="J40" s="224">
        <f>F40*I40</f>
        <v>65792.385999999999</v>
      </c>
      <c r="K40" s="224">
        <f>H40+J40</f>
        <v>104287.67600000001</v>
      </c>
    </row>
    <row r="41" spans="1:11" ht="14.15" customHeight="1">
      <c r="A41" s="182">
        <v>6</v>
      </c>
      <c r="B41" s="438" t="s">
        <v>474</v>
      </c>
      <c r="C41" s="394" t="s">
        <v>475</v>
      </c>
      <c r="D41" s="61"/>
      <c r="E41" s="257" t="s">
        <v>143</v>
      </c>
      <c r="F41" s="257">
        <v>10</v>
      </c>
      <c r="G41" s="259">
        <v>0</v>
      </c>
      <c r="H41" s="64">
        <f t="shared" ref="H41:H52" si="3">F41*G41</f>
        <v>0</v>
      </c>
      <c r="I41" s="259">
        <v>0</v>
      </c>
      <c r="J41" s="64">
        <f t="shared" ref="J41:J52" si="4">F41*I41</f>
        <v>0</v>
      </c>
      <c r="K41" s="64">
        <f t="shared" si="2"/>
        <v>0</v>
      </c>
    </row>
    <row r="42" spans="1:11" ht="14.15" customHeight="1">
      <c r="A42" s="182">
        <v>7</v>
      </c>
      <c r="B42" s="438" t="s">
        <v>476</v>
      </c>
      <c r="C42" s="394" t="s">
        <v>477</v>
      </c>
      <c r="D42" s="61"/>
      <c r="E42" s="257" t="s">
        <v>478</v>
      </c>
      <c r="F42" s="257">
        <v>0.03</v>
      </c>
      <c r="G42" s="259">
        <v>0</v>
      </c>
      <c r="H42" s="64">
        <f t="shared" si="3"/>
        <v>0</v>
      </c>
      <c r="I42" s="259">
        <v>0</v>
      </c>
      <c r="J42" s="64">
        <f t="shared" si="4"/>
        <v>0</v>
      </c>
      <c r="K42" s="64">
        <f t="shared" si="2"/>
        <v>0</v>
      </c>
    </row>
    <row r="43" spans="1:11" ht="14.15" customHeight="1">
      <c r="A43" s="182">
        <v>8</v>
      </c>
      <c r="B43" s="438" t="s">
        <v>479</v>
      </c>
      <c r="C43" s="394" t="s">
        <v>480</v>
      </c>
      <c r="D43" s="61"/>
      <c r="E43" s="257" t="s">
        <v>142</v>
      </c>
      <c r="F43" s="257">
        <v>42</v>
      </c>
      <c r="G43" s="259">
        <v>0</v>
      </c>
      <c r="H43" s="64">
        <f t="shared" si="3"/>
        <v>0</v>
      </c>
      <c r="I43" s="259">
        <v>0</v>
      </c>
      <c r="J43" s="64">
        <f t="shared" si="4"/>
        <v>0</v>
      </c>
      <c r="K43" s="64">
        <f t="shared" si="2"/>
        <v>0</v>
      </c>
    </row>
    <row r="44" spans="1:11" ht="14.15" customHeight="1">
      <c r="A44" s="182">
        <v>9</v>
      </c>
      <c r="B44" s="438" t="s">
        <v>481</v>
      </c>
      <c r="C44" s="394" t="s">
        <v>482</v>
      </c>
      <c r="D44" s="61"/>
      <c r="E44" s="257" t="s">
        <v>142</v>
      </c>
      <c r="F44" s="257">
        <v>42</v>
      </c>
      <c r="G44" s="259">
        <v>0</v>
      </c>
      <c r="H44" s="64">
        <f t="shared" si="3"/>
        <v>0</v>
      </c>
      <c r="I44" s="259">
        <v>0</v>
      </c>
      <c r="J44" s="64">
        <f t="shared" si="4"/>
        <v>0</v>
      </c>
      <c r="K44" s="64">
        <f t="shared" si="2"/>
        <v>0</v>
      </c>
    </row>
    <row r="45" spans="1:11" ht="14.15" customHeight="1">
      <c r="A45" s="182">
        <v>10</v>
      </c>
      <c r="B45" s="438" t="s">
        <v>483</v>
      </c>
      <c r="C45" s="394" t="s">
        <v>484</v>
      </c>
      <c r="D45" s="61"/>
      <c r="E45" s="257" t="s">
        <v>90</v>
      </c>
      <c r="F45" s="257">
        <v>21.7</v>
      </c>
      <c r="G45" s="259">
        <v>0</v>
      </c>
      <c r="H45" s="64">
        <f t="shared" si="3"/>
        <v>0</v>
      </c>
      <c r="I45" s="259">
        <v>0</v>
      </c>
      <c r="J45" s="64">
        <f t="shared" si="4"/>
        <v>0</v>
      </c>
      <c r="K45" s="64">
        <f t="shared" si="2"/>
        <v>0</v>
      </c>
    </row>
    <row r="46" spans="1:11" ht="14.15" customHeight="1">
      <c r="A46" s="182">
        <v>11</v>
      </c>
      <c r="B46" s="438" t="s">
        <v>485</v>
      </c>
      <c r="C46" s="394" t="s">
        <v>486</v>
      </c>
      <c r="D46" s="61"/>
      <c r="E46" s="257" t="s">
        <v>140</v>
      </c>
      <c r="F46" s="257">
        <v>0.52</v>
      </c>
      <c r="G46" s="259">
        <v>0</v>
      </c>
      <c r="H46" s="64">
        <f t="shared" si="3"/>
        <v>0</v>
      </c>
      <c r="I46" s="259">
        <v>0</v>
      </c>
      <c r="J46" s="64">
        <f t="shared" si="4"/>
        <v>0</v>
      </c>
      <c r="K46" s="64">
        <f t="shared" si="2"/>
        <v>0</v>
      </c>
    </row>
    <row r="47" spans="1:11" ht="14.15" customHeight="1">
      <c r="A47" s="182">
        <v>12</v>
      </c>
      <c r="B47" s="438" t="s">
        <v>487</v>
      </c>
      <c r="C47" s="394" t="s">
        <v>488</v>
      </c>
      <c r="D47" s="61"/>
      <c r="E47" s="257" t="s">
        <v>143</v>
      </c>
      <c r="F47" s="257">
        <v>144</v>
      </c>
      <c r="G47" s="259">
        <v>0</v>
      </c>
      <c r="H47" s="64">
        <f t="shared" si="3"/>
        <v>0</v>
      </c>
      <c r="I47" s="259">
        <v>0</v>
      </c>
      <c r="J47" s="64">
        <f t="shared" si="4"/>
        <v>0</v>
      </c>
      <c r="K47" s="64">
        <f t="shared" si="2"/>
        <v>0</v>
      </c>
    </row>
    <row r="48" spans="1:11" ht="14.15" customHeight="1">
      <c r="A48" s="182">
        <v>13</v>
      </c>
      <c r="B48" s="438" t="s">
        <v>489</v>
      </c>
      <c r="C48" s="394" t="s">
        <v>490</v>
      </c>
      <c r="D48" s="61"/>
      <c r="E48" s="257" t="s">
        <v>143</v>
      </c>
      <c r="F48" s="257">
        <v>13</v>
      </c>
      <c r="G48" s="259">
        <v>0</v>
      </c>
      <c r="H48" s="64">
        <f t="shared" si="3"/>
        <v>0</v>
      </c>
      <c r="I48" s="259">
        <v>0</v>
      </c>
      <c r="J48" s="64">
        <f t="shared" si="4"/>
        <v>0</v>
      </c>
      <c r="K48" s="64">
        <f t="shared" si="2"/>
        <v>0</v>
      </c>
    </row>
    <row r="49" spans="1:11" ht="14.15" customHeight="1">
      <c r="A49" s="182">
        <v>14</v>
      </c>
      <c r="B49" s="438" t="s">
        <v>491</v>
      </c>
      <c r="C49" s="394" t="s">
        <v>492</v>
      </c>
      <c r="D49" s="61"/>
      <c r="E49" s="257" t="s">
        <v>142</v>
      </c>
      <c r="F49" s="257">
        <v>40</v>
      </c>
      <c r="G49" s="259">
        <v>0</v>
      </c>
      <c r="H49" s="64">
        <f t="shared" si="3"/>
        <v>0</v>
      </c>
      <c r="I49" s="259">
        <v>0</v>
      </c>
      <c r="J49" s="64">
        <f t="shared" si="4"/>
        <v>0</v>
      </c>
      <c r="K49" s="64">
        <f t="shared" si="2"/>
        <v>0</v>
      </c>
    </row>
    <row r="50" spans="1:11" ht="14.15" customHeight="1">
      <c r="A50" s="182">
        <v>15</v>
      </c>
      <c r="B50" s="438" t="s">
        <v>493</v>
      </c>
      <c r="C50" s="394" t="s">
        <v>494</v>
      </c>
      <c r="D50" s="61"/>
      <c r="E50" s="257" t="s">
        <v>142</v>
      </c>
      <c r="F50" s="257">
        <v>315</v>
      </c>
      <c r="G50" s="259">
        <v>0</v>
      </c>
      <c r="H50" s="64">
        <f t="shared" si="3"/>
        <v>0</v>
      </c>
      <c r="I50" s="259">
        <v>0</v>
      </c>
      <c r="J50" s="64">
        <f t="shared" si="4"/>
        <v>0</v>
      </c>
      <c r="K50" s="64">
        <f t="shared" si="2"/>
        <v>0</v>
      </c>
    </row>
    <row r="51" spans="1:11" ht="14.15" customHeight="1">
      <c r="A51" s="182">
        <v>16</v>
      </c>
      <c r="B51" s="438" t="s">
        <v>495</v>
      </c>
      <c r="C51" s="394" t="s">
        <v>480</v>
      </c>
      <c r="D51" s="61"/>
      <c r="E51" s="257" t="s">
        <v>142</v>
      </c>
      <c r="F51" s="257">
        <v>95</v>
      </c>
      <c r="G51" s="259">
        <v>0</v>
      </c>
      <c r="H51" s="64">
        <f t="shared" si="3"/>
        <v>0</v>
      </c>
      <c r="I51" s="259">
        <v>0</v>
      </c>
      <c r="J51" s="64">
        <f t="shared" si="4"/>
        <v>0</v>
      </c>
      <c r="K51" s="64">
        <f t="shared" si="2"/>
        <v>0</v>
      </c>
    </row>
    <row r="52" spans="1:11" ht="14.15" customHeight="1">
      <c r="A52" s="182">
        <v>17</v>
      </c>
      <c r="B52" s="438" t="s">
        <v>496</v>
      </c>
      <c r="C52" s="394" t="s">
        <v>482</v>
      </c>
      <c r="D52" s="61"/>
      <c r="E52" s="257" t="s">
        <v>142</v>
      </c>
      <c r="F52" s="257">
        <v>140</v>
      </c>
      <c r="G52" s="259">
        <v>0</v>
      </c>
      <c r="H52" s="64">
        <f t="shared" si="3"/>
        <v>0</v>
      </c>
      <c r="I52" s="259">
        <v>0</v>
      </c>
      <c r="J52" s="64">
        <f t="shared" si="4"/>
        <v>0</v>
      </c>
      <c r="K52" s="64">
        <f t="shared" si="2"/>
        <v>0</v>
      </c>
    </row>
    <row r="53" spans="1:11" ht="14.15" customHeight="1">
      <c r="A53" s="182">
        <v>18</v>
      </c>
      <c r="B53" s="444" t="s">
        <v>585</v>
      </c>
      <c r="C53" s="403" t="s">
        <v>586</v>
      </c>
      <c r="D53" s="61"/>
      <c r="E53" s="268"/>
      <c r="F53" s="268"/>
      <c r="G53" s="259"/>
      <c r="H53" s="64"/>
      <c r="I53" s="259"/>
      <c r="J53" s="64"/>
      <c r="K53" s="64"/>
    </row>
    <row r="54" spans="1:11" ht="14.15" customHeight="1">
      <c r="A54" s="182">
        <v>19</v>
      </c>
      <c r="B54" s="444" t="s">
        <v>587</v>
      </c>
      <c r="C54" s="404" t="s">
        <v>588</v>
      </c>
      <c r="D54" s="61"/>
      <c r="E54" s="268" t="s">
        <v>90</v>
      </c>
      <c r="F54" s="268">
        <v>65</v>
      </c>
      <c r="G54" s="259">
        <v>1640</v>
      </c>
      <c r="H54" s="64">
        <f t="shared" ref="H54:H62" si="5">F54*G54</f>
        <v>106600</v>
      </c>
      <c r="I54" s="259">
        <v>2469.6</v>
      </c>
      <c r="J54" s="64">
        <f t="shared" ref="J54:J62" si="6">F54*I54</f>
        <v>160524</v>
      </c>
      <c r="K54" s="64">
        <f t="shared" ref="K54:K57" si="7">H54+J54</f>
        <v>267124</v>
      </c>
    </row>
    <row r="55" spans="1:11" ht="14.15" customHeight="1">
      <c r="A55" s="182">
        <v>20</v>
      </c>
      <c r="B55" s="444" t="s">
        <v>589</v>
      </c>
      <c r="C55" s="404" t="s">
        <v>590</v>
      </c>
      <c r="D55" s="61"/>
      <c r="E55" s="268" t="s">
        <v>142</v>
      </c>
      <c r="F55" s="268">
        <v>4</v>
      </c>
      <c r="G55" s="259">
        <v>32079.599999999999</v>
      </c>
      <c r="H55" s="64">
        <f t="shared" si="5"/>
        <v>128318.39999999999</v>
      </c>
      <c r="I55" s="259">
        <v>11832</v>
      </c>
      <c r="J55" s="64">
        <f t="shared" si="6"/>
        <v>47328</v>
      </c>
      <c r="K55" s="64">
        <f t="shared" si="7"/>
        <v>175646.4</v>
      </c>
    </row>
    <row r="56" spans="1:11" ht="14.15" customHeight="1">
      <c r="A56" s="182">
        <v>21</v>
      </c>
      <c r="B56" s="444" t="s">
        <v>591</v>
      </c>
      <c r="C56" s="404" t="s">
        <v>592</v>
      </c>
      <c r="D56" s="61"/>
      <c r="E56" s="268" t="s">
        <v>142</v>
      </c>
      <c r="F56" s="268">
        <v>11</v>
      </c>
      <c r="G56" s="259">
        <v>6930</v>
      </c>
      <c r="H56" s="64">
        <f t="shared" si="5"/>
        <v>76230</v>
      </c>
      <c r="I56" s="259">
        <v>3828</v>
      </c>
      <c r="J56" s="64">
        <f t="shared" si="6"/>
        <v>42108</v>
      </c>
      <c r="K56" s="64">
        <f t="shared" si="7"/>
        <v>118338</v>
      </c>
    </row>
    <row r="57" spans="1:11" ht="14.15" customHeight="1">
      <c r="A57" s="182">
        <v>22</v>
      </c>
      <c r="B57" s="444" t="s">
        <v>593</v>
      </c>
      <c r="C57" s="404" t="s">
        <v>594</v>
      </c>
      <c r="D57" s="61"/>
      <c r="E57" s="268" t="s">
        <v>142</v>
      </c>
      <c r="F57" s="268">
        <v>1</v>
      </c>
      <c r="G57" s="259">
        <v>56352</v>
      </c>
      <c r="H57" s="64">
        <f t="shared" si="5"/>
        <v>56352</v>
      </c>
      <c r="I57" s="259">
        <v>3654</v>
      </c>
      <c r="J57" s="64">
        <f t="shared" si="6"/>
        <v>3654</v>
      </c>
      <c r="K57" s="64">
        <f t="shared" si="7"/>
        <v>60006</v>
      </c>
    </row>
    <row r="58" spans="1:11" ht="14.15" customHeight="1">
      <c r="A58" s="182">
        <v>23</v>
      </c>
      <c r="B58" s="444" t="s">
        <v>597</v>
      </c>
      <c r="C58" s="404" t="s">
        <v>598</v>
      </c>
      <c r="D58" s="61"/>
      <c r="E58" s="268" t="s">
        <v>143</v>
      </c>
      <c r="F58" s="268">
        <v>3.73</v>
      </c>
      <c r="G58" s="259">
        <v>458</v>
      </c>
      <c r="H58" s="64">
        <f t="shared" si="5"/>
        <v>1708.34</v>
      </c>
      <c r="I58" s="259">
        <v>1035.5999999999999</v>
      </c>
      <c r="J58" s="64">
        <f t="shared" si="6"/>
        <v>3862.7879999999996</v>
      </c>
      <c r="K58" s="64">
        <f t="shared" ref="K58:K71" si="8">H58+J58</f>
        <v>5571.1279999999997</v>
      </c>
    </row>
    <row r="59" spans="1:11" ht="14.15" customHeight="1">
      <c r="A59" s="182">
        <v>24</v>
      </c>
      <c r="B59" s="444" t="s">
        <v>599</v>
      </c>
      <c r="C59" s="404" t="s">
        <v>600</v>
      </c>
      <c r="D59" s="61"/>
      <c r="E59" s="268" t="s">
        <v>143</v>
      </c>
      <c r="F59" s="268">
        <v>7.5</v>
      </c>
      <c r="G59" s="259">
        <v>458</v>
      </c>
      <c r="H59" s="64">
        <f t="shared" si="5"/>
        <v>3435</v>
      </c>
      <c r="I59" s="259">
        <v>522</v>
      </c>
      <c r="J59" s="64">
        <f t="shared" si="6"/>
        <v>3915</v>
      </c>
      <c r="K59" s="64">
        <f t="shared" si="8"/>
        <v>7350</v>
      </c>
    </row>
    <row r="60" spans="1:11" ht="14.15" customHeight="1">
      <c r="A60" s="182">
        <v>25</v>
      </c>
      <c r="B60" s="444" t="s">
        <v>601</v>
      </c>
      <c r="C60" s="404" t="s">
        <v>602</v>
      </c>
      <c r="D60" s="61"/>
      <c r="E60" s="268" t="s">
        <v>143</v>
      </c>
      <c r="F60" s="268">
        <v>32</v>
      </c>
      <c r="G60" s="259">
        <v>458</v>
      </c>
      <c r="H60" s="64">
        <f t="shared" si="5"/>
        <v>14656</v>
      </c>
      <c r="I60" s="259">
        <v>391.2</v>
      </c>
      <c r="J60" s="64">
        <f t="shared" si="6"/>
        <v>12518.4</v>
      </c>
      <c r="K60" s="64">
        <f t="shared" si="8"/>
        <v>27174.400000000001</v>
      </c>
    </row>
    <row r="61" spans="1:11" ht="14.15" customHeight="1">
      <c r="A61" s="182">
        <v>26</v>
      </c>
      <c r="B61" s="444" t="s">
        <v>603</v>
      </c>
      <c r="C61" s="404" t="s">
        <v>604</v>
      </c>
      <c r="D61" s="61"/>
      <c r="E61" s="268" t="s">
        <v>143</v>
      </c>
      <c r="F61" s="268">
        <v>32</v>
      </c>
      <c r="G61" s="259">
        <v>458</v>
      </c>
      <c r="H61" s="64">
        <f t="shared" si="5"/>
        <v>14656</v>
      </c>
      <c r="I61" s="259">
        <v>378</v>
      </c>
      <c r="J61" s="64">
        <f t="shared" si="6"/>
        <v>12096</v>
      </c>
      <c r="K61" s="64">
        <f t="shared" si="8"/>
        <v>26752</v>
      </c>
    </row>
    <row r="62" spans="1:11" s="226" customFormat="1" ht="14.15" customHeight="1">
      <c r="A62" s="182">
        <v>27</v>
      </c>
      <c r="B62" s="444" t="s">
        <v>605</v>
      </c>
      <c r="C62" s="404" t="s">
        <v>606</v>
      </c>
      <c r="D62" s="221"/>
      <c r="E62" s="268" t="s">
        <v>143</v>
      </c>
      <c r="F62" s="268">
        <v>32</v>
      </c>
      <c r="G62" s="259">
        <v>458</v>
      </c>
      <c r="H62" s="64">
        <f t="shared" si="5"/>
        <v>14656</v>
      </c>
      <c r="I62" s="259">
        <v>435.6</v>
      </c>
      <c r="J62" s="64">
        <f t="shared" si="6"/>
        <v>13939.2</v>
      </c>
      <c r="K62" s="64">
        <f t="shared" si="8"/>
        <v>28595.200000000001</v>
      </c>
    </row>
    <row r="63" spans="1:11" ht="14.15" customHeight="1">
      <c r="A63" s="182">
        <v>28</v>
      </c>
      <c r="B63" s="444" t="s">
        <v>607</v>
      </c>
      <c r="C63" s="404" t="s">
        <v>608</v>
      </c>
      <c r="D63" s="61"/>
      <c r="E63" s="268" t="s">
        <v>142</v>
      </c>
      <c r="F63" s="268">
        <v>7</v>
      </c>
      <c r="G63" s="259">
        <v>27836</v>
      </c>
      <c r="H63" s="64">
        <f t="shared" ref="H63:H71" si="9">F63*G63</f>
        <v>194852</v>
      </c>
      <c r="I63" s="259">
        <v>6870</v>
      </c>
      <c r="J63" s="64">
        <f t="shared" ref="J63:J71" si="10">F63*I63</f>
        <v>48090</v>
      </c>
      <c r="K63" s="64">
        <f t="shared" si="8"/>
        <v>242942</v>
      </c>
    </row>
    <row r="64" spans="1:11" ht="14.15" customHeight="1">
      <c r="A64" s="182">
        <v>29</v>
      </c>
      <c r="B64" s="444" t="s">
        <v>609</v>
      </c>
      <c r="C64" s="404" t="s">
        <v>610</v>
      </c>
      <c r="D64" s="61"/>
      <c r="E64" s="268" t="s">
        <v>90</v>
      </c>
      <c r="F64" s="268">
        <v>36</v>
      </c>
      <c r="G64" s="259">
        <v>890</v>
      </c>
      <c r="H64" s="64">
        <f t="shared" si="9"/>
        <v>32040</v>
      </c>
      <c r="I64" s="259">
        <v>0</v>
      </c>
      <c r="J64" s="64">
        <f t="shared" si="10"/>
        <v>0</v>
      </c>
      <c r="K64" s="64">
        <f t="shared" si="8"/>
        <v>32040</v>
      </c>
    </row>
    <row r="65" spans="1:14" ht="14.15" customHeight="1">
      <c r="A65" s="182">
        <v>30</v>
      </c>
      <c r="B65" s="444" t="s">
        <v>611</v>
      </c>
      <c r="C65" s="404" t="s">
        <v>612</v>
      </c>
      <c r="D65" s="61"/>
      <c r="E65" s="268" t="s">
        <v>143</v>
      </c>
      <c r="F65" s="268">
        <v>12</v>
      </c>
      <c r="G65" s="259">
        <v>690</v>
      </c>
      <c r="H65" s="64">
        <f t="shared" si="9"/>
        <v>8280</v>
      </c>
      <c r="I65" s="259">
        <v>348</v>
      </c>
      <c r="J65" s="64">
        <f t="shared" si="10"/>
        <v>4176</v>
      </c>
      <c r="K65" s="64">
        <f t="shared" si="8"/>
        <v>12456</v>
      </c>
    </row>
    <row r="66" spans="1:14" ht="14.15" customHeight="1">
      <c r="A66" s="182">
        <v>31</v>
      </c>
      <c r="B66" s="444" t="s">
        <v>613</v>
      </c>
      <c r="C66" s="404" t="s">
        <v>614</v>
      </c>
      <c r="D66" s="187"/>
      <c r="E66" s="268" t="s">
        <v>90</v>
      </c>
      <c r="F66" s="268">
        <v>36</v>
      </c>
      <c r="G66" s="259">
        <v>1290</v>
      </c>
      <c r="H66" s="64">
        <f t="shared" si="9"/>
        <v>46440</v>
      </c>
      <c r="I66" s="259">
        <v>1250</v>
      </c>
      <c r="J66" s="64">
        <f t="shared" si="10"/>
        <v>45000</v>
      </c>
      <c r="K66" s="64">
        <f t="shared" si="8"/>
        <v>91440</v>
      </c>
    </row>
    <row r="67" spans="1:14" ht="14.15" customHeight="1">
      <c r="A67" s="182">
        <v>32</v>
      </c>
      <c r="B67" s="444" t="s">
        <v>615</v>
      </c>
      <c r="C67" s="404" t="s">
        <v>616</v>
      </c>
      <c r="D67" s="187"/>
      <c r="E67" s="268" t="s">
        <v>142</v>
      </c>
      <c r="F67" s="268">
        <v>12</v>
      </c>
      <c r="G67" s="259">
        <v>5790</v>
      </c>
      <c r="H67" s="64">
        <f t="shared" si="9"/>
        <v>69480</v>
      </c>
      <c r="I67" s="259">
        <v>1320</v>
      </c>
      <c r="J67" s="64">
        <f t="shared" si="10"/>
        <v>15840</v>
      </c>
      <c r="K67" s="64">
        <f t="shared" si="8"/>
        <v>85320</v>
      </c>
    </row>
    <row r="68" spans="1:14" ht="14.15" customHeight="1">
      <c r="A68" s="182">
        <v>33</v>
      </c>
      <c r="B68" s="444" t="s">
        <v>617</v>
      </c>
      <c r="C68" s="405" t="s">
        <v>191</v>
      </c>
      <c r="D68" s="61"/>
      <c r="E68" s="268" t="s">
        <v>90</v>
      </c>
      <c r="F68" s="268">
        <v>125.1</v>
      </c>
      <c r="G68" s="259">
        <v>981.75</v>
      </c>
      <c r="H68" s="64">
        <f t="shared" si="9"/>
        <v>122816.92499999999</v>
      </c>
      <c r="I68" s="259">
        <v>1869.25</v>
      </c>
      <c r="J68" s="64">
        <f t="shared" si="10"/>
        <v>233843.17499999999</v>
      </c>
      <c r="K68" s="64">
        <f t="shared" si="8"/>
        <v>356660.1</v>
      </c>
    </row>
    <row r="69" spans="1:14" ht="14.15" customHeight="1">
      <c r="A69" s="182">
        <v>34</v>
      </c>
      <c r="B69" s="444" t="s">
        <v>618</v>
      </c>
      <c r="C69" s="404" t="s">
        <v>619</v>
      </c>
      <c r="D69" s="61"/>
      <c r="E69" s="268" t="s">
        <v>142</v>
      </c>
      <c r="F69" s="268">
        <v>4</v>
      </c>
      <c r="G69" s="259">
        <v>27836</v>
      </c>
      <c r="H69" s="64">
        <f t="shared" si="9"/>
        <v>111344</v>
      </c>
      <c r="I69" s="259">
        <v>5787.6</v>
      </c>
      <c r="J69" s="64">
        <f t="shared" si="10"/>
        <v>23150.400000000001</v>
      </c>
      <c r="K69" s="64">
        <f t="shared" si="8"/>
        <v>134494.39999999999</v>
      </c>
    </row>
    <row r="70" spans="1:14" ht="14.15" customHeight="1">
      <c r="A70" s="182">
        <v>35</v>
      </c>
      <c r="B70" s="444" t="s">
        <v>620</v>
      </c>
      <c r="C70" s="405" t="s">
        <v>621</v>
      </c>
      <c r="D70" s="61"/>
      <c r="E70" s="268" t="s">
        <v>140</v>
      </c>
      <c r="F70" s="268">
        <v>1.87</v>
      </c>
      <c r="G70" s="259">
        <v>5197.5</v>
      </c>
      <c r="H70" s="64">
        <f t="shared" si="9"/>
        <v>9719.3250000000007</v>
      </c>
      <c r="I70" s="259">
        <v>10659</v>
      </c>
      <c r="J70" s="64">
        <f t="shared" si="10"/>
        <v>19932.330000000002</v>
      </c>
      <c r="K70" s="64">
        <f t="shared" si="8"/>
        <v>29651.655000000002</v>
      </c>
    </row>
    <row r="71" spans="1:14" ht="14.15" customHeight="1">
      <c r="A71" s="182">
        <v>36</v>
      </c>
      <c r="B71" s="444" t="s">
        <v>622</v>
      </c>
      <c r="C71" s="405" t="s">
        <v>623</v>
      </c>
      <c r="D71" s="61"/>
      <c r="E71" s="268" t="s">
        <v>142</v>
      </c>
      <c r="F71" s="268">
        <v>24</v>
      </c>
      <c r="G71" s="259">
        <v>2832</v>
      </c>
      <c r="H71" s="64">
        <f t="shared" si="9"/>
        <v>67968</v>
      </c>
      <c r="I71" s="259">
        <v>1956</v>
      </c>
      <c r="J71" s="64">
        <f t="shared" si="10"/>
        <v>46944</v>
      </c>
      <c r="K71" s="64">
        <f t="shared" si="8"/>
        <v>114912</v>
      </c>
    </row>
    <row r="72" spans="1:14" ht="14.15" customHeight="1">
      <c r="A72" s="155"/>
      <c r="B72" s="155"/>
      <c r="C72" s="156" t="s">
        <v>78</v>
      </c>
      <c r="D72" s="155"/>
      <c r="E72" s="157"/>
      <c r="F72" s="158"/>
      <c r="G72" s="158"/>
      <c r="H72" s="159"/>
      <c r="I72" s="159"/>
      <c r="J72" s="159"/>
      <c r="K72" s="159">
        <f>SUM(K38:K71)</f>
        <v>2678508.7059999993</v>
      </c>
      <c r="L72" s="442">
        <f>K72/1.2</f>
        <v>2232090.5883333329</v>
      </c>
    </row>
    <row r="73" spans="1:14" ht="14.15" customHeight="1">
      <c r="A73" s="206"/>
      <c r="B73" s="70"/>
      <c r="C73" s="71" t="s">
        <v>1376</v>
      </c>
      <c r="D73" s="207"/>
      <c r="E73" s="208"/>
      <c r="F73" s="209"/>
      <c r="G73" s="210"/>
      <c r="H73" s="211"/>
      <c r="I73" s="211"/>
      <c r="J73" s="211"/>
      <c r="K73" s="211">
        <f>K72-K72/1.2</f>
        <v>446418.1176666664</v>
      </c>
      <c r="L73" s="65"/>
      <c r="M73" s="65"/>
      <c r="N73" s="65"/>
    </row>
    <row r="75" spans="1:14">
      <c r="A75" s="77"/>
      <c r="B75" s="77"/>
      <c r="C75" s="78"/>
      <c r="D75" s="79"/>
      <c r="E75" s="77"/>
      <c r="F75" s="77"/>
      <c r="G75" s="77"/>
      <c r="H75" s="77"/>
    </row>
    <row r="76" spans="1:14">
      <c r="B76" s="80" t="s">
        <v>23</v>
      </c>
      <c r="C76" s="81" t="s">
        <v>1</v>
      </c>
      <c r="D76" s="82"/>
      <c r="F76" s="83" t="s">
        <v>24</v>
      </c>
      <c r="G76" s="77"/>
      <c r="H76" s="82" t="s">
        <v>54</v>
      </c>
    </row>
    <row r="77" spans="1:14" s="84" customFormat="1" ht="10.5">
      <c r="C77" s="85" t="s">
        <v>25</v>
      </c>
      <c r="D77" s="86"/>
      <c r="F77" s="86" t="s">
        <v>60</v>
      </c>
      <c r="G77" s="87"/>
      <c r="H77" s="87" t="s">
        <v>26</v>
      </c>
    </row>
    <row r="79" spans="1:14">
      <c r="B79" s="77"/>
      <c r="C79" s="78"/>
      <c r="D79" s="79"/>
      <c r="F79" s="77"/>
      <c r="G79" s="77"/>
      <c r="H79" s="77"/>
    </row>
    <row r="82" spans="2:8">
      <c r="B82" s="80" t="s">
        <v>27</v>
      </c>
      <c r="C82" s="81" t="s">
        <v>1</v>
      </c>
      <c r="D82" s="82"/>
      <c r="F82" s="83" t="s">
        <v>24</v>
      </c>
      <c r="G82" s="77"/>
      <c r="H82" s="82" t="s">
        <v>86</v>
      </c>
    </row>
    <row r="83" spans="2:8" s="84" customFormat="1" ht="10.5">
      <c r="C83" s="85" t="s">
        <v>25</v>
      </c>
      <c r="D83" s="86"/>
      <c r="F83" s="86" t="s">
        <v>60</v>
      </c>
      <c r="G83" s="87"/>
      <c r="H83" s="87" t="s">
        <v>26</v>
      </c>
    </row>
  </sheetData>
  <mergeCells count="28"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49"/>
  <sheetViews>
    <sheetView topLeftCell="A13" zoomScaleNormal="100" workbookViewId="0">
      <selection activeCell="M31" sqref="M31"/>
    </sheetView>
  </sheetViews>
  <sheetFormatPr defaultRowHeight="11.5"/>
  <cols>
    <col min="1" max="1" width="11.7265625" style="93" customWidth="1"/>
    <col min="2" max="2" width="53.54296875" style="93" customWidth="1"/>
    <col min="3" max="3" width="12.26953125" style="93" customWidth="1"/>
    <col min="4" max="4" width="8.453125" style="93" customWidth="1"/>
    <col min="5" max="5" width="5.26953125" style="93" customWidth="1"/>
    <col min="6" max="6" width="12.54296875" style="93" customWidth="1"/>
    <col min="7" max="7" width="12.7265625" style="93" customWidth="1"/>
    <col min="8" max="8" width="14" style="93" customWidth="1"/>
    <col min="9" max="9" width="8.54296875" style="92" customWidth="1"/>
    <col min="10" max="10" width="9.26953125" style="93"/>
    <col min="11" max="11" width="9.7265625" style="93" customWidth="1"/>
    <col min="12" max="13" width="12.453125" style="93" bestFit="1" customWidth="1"/>
    <col min="14" max="251" width="9.26953125" style="93"/>
    <col min="252" max="252" width="10.54296875" style="93" customWidth="1"/>
    <col min="253" max="253" width="48" style="93" customWidth="1"/>
    <col min="254" max="254" width="16.7265625" style="93" customWidth="1"/>
    <col min="255" max="255" width="6.54296875" style="93" customWidth="1"/>
    <col min="256" max="256" width="7.453125" style="93" customWidth="1"/>
    <col min="257" max="257" width="13.453125" style="93" customWidth="1"/>
    <col min="258" max="258" width="14.7265625" style="93" customWidth="1"/>
    <col min="259" max="259" width="18.453125" style="93" customWidth="1"/>
    <col min="260" max="260" width="12.7265625" style="93" customWidth="1"/>
    <col min="261" max="261" width="6.54296875" style="93" customWidth="1"/>
    <col min="262" max="262" width="4" style="93" bestFit="1" customWidth="1"/>
    <col min="263" max="263" width="11.453125" style="93" bestFit="1" customWidth="1"/>
    <col min="264" max="507" width="9.26953125" style="93"/>
    <col min="508" max="508" width="10.54296875" style="93" customWidth="1"/>
    <col min="509" max="509" width="48" style="93" customWidth="1"/>
    <col min="510" max="510" width="16.7265625" style="93" customWidth="1"/>
    <col min="511" max="511" width="6.54296875" style="93" customWidth="1"/>
    <col min="512" max="512" width="7.453125" style="93" customWidth="1"/>
    <col min="513" max="513" width="13.453125" style="93" customWidth="1"/>
    <col min="514" max="514" width="14.7265625" style="93" customWidth="1"/>
    <col min="515" max="515" width="18.453125" style="93" customWidth="1"/>
    <col min="516" max="516" width="12.7265625" style="93" customWidth="1"/>
    <col min="517" max="517" width="6.54296875" style="93" customWidth="1"/>
    <col min="518" max="518" width="4" style="93" bestFit="1" customWidth="1"/>
    <col min="519" max="519" width="11.453125" style="93" bestFit="1" customWidth="1"/>
    <col min="520" max="763" width="9.26953125" style="93"/>
    <col min="764" max="764" width="10.54296875" style="93" customWidth="1"/>
    <col min="765" max="765" width="48" style="93" customWidth="1"/>
    <col min="766" max="766" width="16.7265625" style="93" customWidth="1"/>
    <col min="767" max="767" width="6.54296875" style="93" customWidth="1"/>
    <col min="768" max="768" width="7.453125" style="93" customWidth="1"/>
    <col min="769" max="769" width="13.453125" style="93" customWidth="1"/>
    <col min="770" max="770" width="14.7265625" style="93" customWidth="1"/>
    <col min="771" max="771" width="18.453125" style="93" customWidth="1"/>
    <col min="772" max="772" width="12.7265625" style="93" customWidth="1"/>
    <col min="773" max="773" width="6.54296875" style="93" customWidth="1"/>
    <col min="774" max="774" width="4" style="93" bestFit="1" customWidth="1"/>
    <col min="775" max="775" width="11.453125" style="93" bestFit="1" customWidth="1"/>
    <col min="776" max="1019" width="9.26953125" style="93"/>
    <col min="1020" max="1020" width="10.54296875" style="93" customWidth="1"/>
    <col min="1021" max="1021" width="48" style="93" customWidth="1"/>
    <col min="1022" max="1022" width="16.7265625" style="93" customWidth="1"/>
    <col min="1023" max="1023" width="6.54296875" style="93" customWidth="1"/>
    <col min="1024" max="1024" width="7.453125" style="93" customWidth="1"/>
    <col min="1025" max="1025" width="13.453125" style="93" customWidth="1"/>
    <col min="1026" max="1026" width="14.7265625" style="93" customWidth="1"/>
    <col min="1027" max="1027" width="18.453125" style="93" customWidth="1"/>
    <col min="1028" max="1028" width="12.7265625" style="93" customWidth="1"/>
    <col min="1029" max="1029" width="6.54296875" style="93" customWidth="1"/>
    <col min="1030" max="1030" width="4" style="93" bestFit="1" customWidth="1"/>
    <col min="1031" max="1031" width="11.453125" style="93" bestFit="1" customWidth="1"/>
    <col min="1032" max="1275" width="9.26953125" style="93"/>
    <col min="1276" max="1276" width="10.54296875" style="93" customWidth="1"/>
    <col min="1277" max="1277" width="48" style="93" customWidth="1"/>
    <col min="1278" max="1278" width="16.7265625" style="93" customWidth="1"/>
    <col min="1279" max="1279" width="6.54296875" style="93" customWidth="1"/>
    <col min="1280" max="1280" width="7.453125" style="93" customWidth="1"/>
    <col min="1281" max="1281" width="13.453125" style="93" customWidth="1"/>
    <col min="1282" max="1282" width="14.7265625" style="93" customWidth="1"/>
    <col min="1283" max="1283" width="18.453125" style="93" customWidth="1"/>
    <col min="1284" max="1284" width="12.7265625" style="93" customWidth="1"/>
    <col min="1285" max="1285" width="6.54296875" style="93" customWidth="1"/>
    <col min="1286" max="1286" width="4" style="93" bestFit="1" customWidth="1"/>
    <col min="1287" max="1287" width="11.453125" style="93" bestFit="1" customWidth="1"/>
    <col min="1288" max="1531" width="9.26953125" style="93"/>
    <col min="1532" max="1532" width="10.54296875" style="93" customWidth="1"/>
    <col min="1533" max="1533" width="48" style="93" customWidth="1"/>
    <col min="1534" max="1534" width="16.7265625" style="93" customWidth="1"/>
    <col min="1535" max="1535" width="6.54296875" style="93" customWidth="1"/>
    <col min="1536" max="1536" width="7.453125" style="93" customWidth="1"/>
    <col min="1537" max="1537" width="13.453125" style="93" customWidth="1"/>
    <col min="1538" max="1538" width="14.7265625" style="93" customWidth="1"/>
    <col min="1539" max="1539" width="18.453125" style="93" customWidth="1"/>
    <col min="1540" max="1540" width="12.7265625" style="93" customWidth="1"/>
    <col min="1541" max="1541" width="6.54296875" style="93" customWidth="1"/>
    <col min="1542" max="1542" width="4" style="93" bestFit="1" customWidth="1"/>
    <col min="1543" max="1543" width="11.453125" style="93" bestFit="1" customWidth="1"/>
    <col min="1544" max="1787" width="9.26953125" style="93"/>
    <col min="1788" max="1788" width="10.54296875" style="93" customWidth="1"/>
    <col min="1789" max="1789" width="48" style="93" customWidth="1"/>
    <col min="1790" max="1790" width="16.7265625" style="93" customWidth="1"/>
    <col min="1791" max="1791" width="6.54296875" style="93" customWidth="1"/>
    <col min="1792" max="1792" width="7.453125" style="93" customWidth="1"/>
    <col min="1793" max="1793" width="13.453125" style="93" customWidth="1"/>
    <col min="1794" max="1794" width="14.7265625" style="93" customWidth="1"/>
    <col min="1795" max="1795" width="18.453125" style="93" customWidth="1"/>
    <col min="1796" max="1796" width="12.7265625" style="93" customWidth="1"/>
    <col min="1797" max="1797" width="6.54296875" style="93" customWidth="1"/>
    <col min="1798" max="1798" width="4" style="93" bestFit="1" customWidth="1"/>
    <col min="1799" max="1799" width="11.453125" style="93" bestFit="1" customWidth="1"/>
    <col min="1800" max="2043" width="9.26953125" style="93"/>
    <col min="2044" max="2044" width="10.54296875" style="93" customWidth="1"/>
    <col min="2045" max="2045" width="48" style="93" customWidth="1"/>
    <col min="2046" max="2046" width="16.7265625" style="93" customWidth="1"/>
    <col min="2047" max="2047" width="6.54296875" style="93" customWidth="1"/>
    <col min="2048" max="2048" width="7.453125" style="93" customWidth="1"/>
    <col min="2049" max="2049" width="13.453125" style="93" customWidth="1"/>
    <col min="2050" max="2050" width="14.7265625" style="93" customWidth="1"/>
    <col min="2051" max="2051" width="18.453125" style="93" customWidth="1"/>
    <col min="2052" max="2052" width="12.7265625" style="93" customWidth="1"/>
    <col min="2053" max="2053" width="6.54296875" style="93" customWidth="1"/>
    <col min="2054" max="2054" width="4" style="93" bestFit="1" customWidth="1"/>
    <col min="2055" max="2055" width="11.453125" style="93" bestFit="1" customWidth="1"/>
    <col min="2056" max="2299" width="9.26953125" style="93"/>
    <col min="2300" max="2300" width="10.54296875" style="93" customWidth="1"/>
    <col min="2301" max="2301" width="48" style="93" customWidth="1"/>
    <col min="2302" max="2302" width="16.7265625" style="93" customWidth="1"/>
    <col min="2303" max="2303" width="6.54296875" style="93" customWidth="1"/>
    <col min="2304" max="2304" width="7.453125" style="93" customWidth="1"/>
    <col min="2305" max="2305" width="13.453125" style="93" customWidth="1"/>
    <col min="2306" max="2306" width="14.7265625" style="93" customWidth="1"/>
    <col min="2307" max="2307" width="18.453125" style="93" customWidth="1"/>
    <col min="2308" max="2308" width="12.7265625" style="93" customWidth="1"/>
    <col min="2309" max="2309" width="6.54296875" style="93" customWidth="1"/>
    <col min="2310" max="2310" width="4" style="93" bestFit="1" customWidth="1"/>
    <col min="2311" max="2311" width="11.453125" style="93" bestFit="1" customWidth="1"/>
    <col min="2312" max="2555" width="9.26953125" style="93"/>
    <col min="2556" max="2556" width="10.54296875" style="93" customWidth="1"/>
    <col min="2557" max="2557" width="48" style="93" customWidth="1"/>
    <col min="2558" max="2558" width="16.7265625" style="93" customWidth="1"/>
    <col min="2559" max="2559" width="6.54296875" style="93" customWidth="1"/>
    <col min="2560" max="2560" width="7.453125" style="93" customWidth="1"/>
    <col min="2561" max="2561" width="13.453125" style="93" customWidth="1"/>
    <col min="2562" max="2562" width="14.7265625" style="93" customWidth="1"/>
    <col min="2563" max="2563" width="18.453125" style="93" customWidth="1"/>
    <col min="2564" max="2564" width="12.7265625" style="93" customWidth="1"/>
    <col min="2565" max="2565" width="6.54296875" style="93" customWidth="1"/>
    <col min="2566" max="2566" width="4" style="93" bestFit="1" customWidth="1"/>
    <col min="2567" max="2567" width="11.453125" style="93" bestFit="1" customWidth="1"/>
    <col min="2568" max="2811" width="9.26953125" style="93"/>
    <col min="2812" max="2812" width="10.54296875" style="93" customWidth="1"/>
    <col min="2813" max="2813" width="48" style="93" customWidth="1"/>
    <col min="2814" max="2814" width="16.7265625" style="93" customWidth="1"/>
    <col min="2815" max="2815" width="6.54296875" style="93" customWidth="1"/>
    <col min="2816" max="2816" width="7.453125" style="93" customWidth="1"/>
    <col min="2817" max="2817" width="13.453125" style="93" customWidth="1"/>
    <col min="2818" max="2818" width="14.7265625" style="93" customWidth="1"/>
    <col min="2819" max="2819" width="18.453125" style="93" customWidth="1"/>
    <col min="2820" max="2820" width="12.7265625" style="93" customWidth="1"/>
    <col min="2821" max="2821" width="6.54296875" style="93" customWidth="1"/>
    <col min="2822" max="2822" width="4" style="93" bestFit="1" customWidth="1"/>
    <col min="2823" max="2823" width="11.453125" style="93" bestFit="1" customWidth="1"/>
    <col min="2824" max="3067" width="9.26953125" style="93"/>
    <col min="3068" max="3068" width="10.54296875" style="93" customWidth="1"/>
    <col min="3069" max="3069" width="48" style="93" customWidth="1"/>
    <col min="3070" max="3070" width="16.7265625" style="93" customWidth="1"/>
    <col min="3071" max="3071" width="6.54296875" style="93" customWidth="1"/>
    <col min="3072" max="3072" width="7.453125" style="93" customWidth="1"/>
    <col min="3073" max="3073" width="13.453125" style="93" customWidth="1"/>
    <col min="3074" max="3074" width="14.7265625" style="93" customWidth="1"/>
    <col min="3075" max="3075" width="18.453125" style="93" customWidth="1"/>
    <col min="3076" max="3076" width="12.7265625" style="93" customWidth="1"/>
    <col min="3077" max="3077" width="6.54296875" style="93" customWidth="1"/>
    <col min="3078" max="3078" width="4" style="93" bestFit="1" customWidth="1"/>
    <col min="3079" max="3079" width="11.453125" style="93" bestFit="1" customWidth="1"/>
    <col min="3080" max="3323" width="9.26953125" style="93"/>
    <col min="3324" max="3324" width="10.54296875" style="93" customWidth="1"/>
    <col min="3325" max="3325" width="48" style="93" customWidth="1"/>
    <col min="3326" max="3326" width="16.7265625" style="93" customWidth="1"/>
    <col min="3327" max="3327" width="6.54296875" style="93" customWidth="1"/>
    <col min="3328" max="3328" width="7.453125" style="93" customWidth="1"/>
    <col min="3329" max="3329" width="13.453125" style="93" customWidth="1"/>
    <col min="3330" max="3330" width="14.7265625" style="93" customWidth="1"/>
    <col min="3331" max="3331" width="18.453125" style="93" customWidth="1"/>
    <col min="3332" max="3332" width="12.7265625" style="93" customWidth="1"/>
    <col min="3333" max="3333" width="6.54296875" style="93" customWidth="1"/>
    <col min="3334" max="3334" width="4" style="93" bestFit="1" customWidth="1"/>
    <col min="3335" max="3335" width="11.453125" style="93" bestFit="1" customWidth="1"/>
    <col min="3336" max="3579" width="9.26953125" style="93"/>
    <col min="3580" max="3580" width="10.54296875" style="93" customWidth="1"/>
    <col min="3581" max="3581" width="48" style="93" customWidth="1"/>
    <col min="3582" max="3582" width="16.7265625" style="93" customWidth="1"/>
    <col min="3583" max="3583" width="6.54296875" style="93" customWidth="1"/>
    <col min="3584" max="3584" width="7.453125" style="93" customWidth="1"/>
    <col min="3585" max="3585" width="13.453125" style="93" customWidth="1"/>
    <col min="3586" max="3586" width="14.7265625" style="93" customWidth="1"/>
    <col min="3587" max="3587" width="18.453125" style="93" customWidth="1"/>
    <col min="3588" max="3588" width="12.7265625" style="93" customWidth="1"/>
    <col min="3589" max="3589" width="6.54296875" style="93" customWidth="1"/>
    <col min="3590" max="3590" width="4" style="93" bestFit="1" customWidth="1"/>
    <col min="3591" max="3591" width="11.453125" style="93" bestFit="1" customWidth="1"/>
    <col min="3592" max="3835" width="9.26953125" style="93"/>
    <col min="3836" max="3836" width="10.54296875" style="93" customWidth="1"/>
    <col min="3837" max="3837" width="48" style="93" customWidth="1"/>
    <col min="3838" max="3838" width="16.7265625" style="93" customWidth="1"/>
    <col min="3839" max="3839" width="6.54296875" style="93" customWidth="1"/>
    <col min="3840" max="3840" width="7.453125" style="93" customWidth="1"/>
    <col min="3841" max="3841" width="13.453125" style="93" customWidth="1"/>
    <col min="3842" max="3842" width="14.7265625" style="93" customWidth="1"/>
    <col min="3843" max="3843" width="18.453125" style="93" customWidth="1"/>
    <col min="3844" max="3844" width="12.7265625" style="93" customWidth="1"/>
    <col min="3845" max="3845" width="6.54296875" style="93" customWidth="1"/>
    <col min="3846" max="3846" width="4" style="93" bestFit="1" customWidth="1"/>
    <col min="3847" max="3847" width="11.453125" style="93" bestFit="1" customWidth="1"/>
    <col min="3848" max="4091" width="9.26953125" style="93"/>
    <col min="4092" max="4092" width="10.54296875" style="93" customWidth="1"/>
    <col min="4093" max="4093" width="48" style="93" customWidth="1"/>
    <col min="4094" max="4094" width="16.7265625" style="93" customWidth="1"/>
    <col min="4095" max="4095" width="6.54296875" style="93" customWidth="1"/>
    <col min="4096" max="4096" width="7.453125" style="93" customWidth="1"/>
    <col min="4097" max="4097" width="13.453125" style="93" customWidth="1"/>
    <col min="4098" max="4098" width="14.7265625" style="93" customWidth="1"/>
    <col min="4099" max="4099" width="18.453125" style="93" customWidth="1"/>
    <col min="4100" max="4100" width="12.7265625" style="93" customWidth="1"/>
    <col min="4101" max="4101" width="6.54296875" style="93" customWidth="1"/>
    <col min="4102" max="4102" width="4" style="93" bestFit="1" customWidth="1"/>
    <col min="4103" max="4103" width="11.453125" style="93" bestFit="1" customWidth="1"/>
    <col min="4104" max="4347" width="9.26953125" style="93"/>
    <col min="4348" max="4348" width="10.54296875" style="93" customWidth="1"/>
    <col min="4349" max="4349" width="48" style="93" customWidth="1"/>
    <col min="4350" max="4350" width="16.7265625" style="93" customWidth="1"/>
    <col min="4351" max="4351" width="6.54296875" style="93" customWidth="1"/>
    <col min="4352" max="4352" width="7.453125" style="93" customWidth="1"/>
    <col min="4353" max="4353" width="13.453125" style="93" customWidth="1"/>
    <col min="4354" max="4354" width="14.7265625" style="93" customWidth="1"/>
    <col min="4355" max="4355" width="18.453125" style="93" customWidth="1"/>
    <col min="4356" max="4356" width="12.7265625" style="93" customWidth="1"/>
    <col min="4357" max="4357" width="6.54296875" style="93" customWidth="1"/>
    <col min="4358" max="4358" width="4" style="93" bestFit="1" customWidth="1"/>
    <col min="4359" max="4359" width="11.453125" style="93" bestFit="1" customWidth="1"/>
    <col min="4360" max="4603" width="9.26953125" style="93"/>
    <col min="4604" max="4604" width="10.54296875" style="93" customWidth="1"/>
    <col min="4605" max="4605" width="48" style="93" customWidth="1"/>
    <col min="4606" max="4606" width="16.7265625" style="93" customWidth="1"/>
    <col min="4607" max="4607" width="6.54296875" style="93" customWidth="1"/>
    <col min="4608" max="4608" width="7.453125" style="93" customWidth="1"/>
    <col min="4609" max="4609" width="13.453125" style="93" customWidth="1"/>
    <col min="4610" max="4610" width="14.7265625" style="93" customWidth="1"/>
    <col min="4611" max="4611" width="18.453125" style="93" customWidth="1"/>
    <col min="4612" max="4612" width="12.7265625" style="93" customWidth="1"/>
    <col min="4613" max="4613" width="6.54296875" style="93" customWidth="1"/>
    <col min="4614" max="4614" width="4" style="93" bestFit="1" customWidth="1"/>
    <col min="4615" max="4615" width="11.453125" style="93" bestFit="1" customWidth="1"/>
    <col min="4616" max="4859" width="9.26953125" style="93"/>
    <col min="4860" max="4860" width="10.54296875" style="93" customWidth="1"/>
    <col min="4861" max="4861" width="48" style="93" customWidth="1"/>
    <col min="4862" max="4862" width="16.7265625" style="93" customWidth="1"/>
    <col min="4863" max="4863" width="6.54296875" style="93" customWidth="1"/>
    <col min="4864" max="4864" width="7.453125" style="93" customWidth="1"/>
    <col min="4865" max="4865" width="13.453125" style="93" customWidth="1"/>
    <col min="4866" max="4866" width="14.7265625" style="93" customWidth="1"/>
    <col min="4867" max="4867" width="18.453125" style="93" customWidth="1"/>
    <col min="4868" max="4868" width="12.7265625" style="93" customWidth="1"/>
    <col min="4869" max="4869" width="6.54296875" style="93" customWidth="1"/>
    <col min="4870" max="4870" width="4" style="93" bestFit="1" customWidth="1"/>
    <col min="4871" max="4871" width="11.453125" style="93" bestFit="1" customWidth="1"/>
    <col min="4872" max="5115" width="9.26953125" style="93"/>
    <col min="5116" max="5116" width="10.54296875" style="93" customWidth="1"/>
    <col min="5117" max="5117" width="48" style="93" customWidth="1"/>
    <col min="5118" max="5118" width="16.7265625" style="93" customWidth="1"/>
    <col min="5119" max="5119" width="6.54296875" style="93" customWidth="1"/>
    <col min="5120" max="5120" width="7.453125" style="93" customWidth="1"/>
    <col min="5121" max="5121" width="13.453125" style="93" customWidth="1"/>
    <col min="5122" max="5122" width="14.7265625" style="93" customWidth="1"/>
    <col min="5123" max="5123" width="18.453125" style="93" customWidth="1"/>
    <col min="5124" max="5124" width="12.7265625" style="93" customWidth="1"/>
    <col min="5125" max="5125" width="6.54296875" style="93" customWidth="1"/>
    <col min="5126" max="5126" width="4" style="93" bestFit="1" customWidth="1"/>
    <col min="5127" max="5127" width="11.453125" style="93" bestFit="1" customWidth="1"/>
    <col min="5128" max="5371" width="9.26953125" style="93"/>
    <col min="5372" max="5372" width="10.54296875" style="93" customWidth="1"/>
    <col min="5373" max="5373" width="48" style="93" customWidth="1"/>
    <col min="5374" max="5374" width="16.7265625" style="93" customWidth="1"/>
    <col min="5375" max="5375" width="6.54296875" style="93" customWidth="1"/>
    <col min="5376" max="5376" width="7.453125" style="93" customWidth="1"/>
    <col min="5377" max="5377" width="13.453125" style="93" customWidth="1"/>
    <col min="5378" max="5378" width="14.7265625" style="93" customWidth="1"/>
    <col min="5379" max="5379" width="18.453125" style="93" customWidth="1"/>
    <col min="5380" max="5380" width="12.7265625" style="93" customWidth="1"/>
    <col min="5381" max="5381" width="6.54296875" style="93" customWidth="1"/>
    <col min="5382" max="5382" width="4" style="93" bestFit="1" customWidth="1"/>
    <col min="5383" max="5383" width="11.453125" style="93" bestFit="1" customWidth="1"/>
    <col min="5384" max="5627" width="9.26953125" style="93"/>
    <col min="5628" max="5628" width="10.54296875" style="93" customWidth="1"/>
    <col min="5629" max="5629" width="48" style="93" customWidth="1"/>
    <col min="5630" max="5630" width="16.7265625" style="93" customWidth="1"/>
    <col min="5631" max="5631" width="6.54296875" style="93" customWidth="1"/>
    <col min="5632" max="5632" width="7.453125" style="93" customWidth="1"/>
    <col min="5633" max="5633" width="13.453125" style="93" customWidth="1"/>
    <col min="5634" max="5634" width="14.7265625" style="93" customWidth="1"/>
    <col min="5635" max="5635" width="18.453125" style="93" customWidth="1"/>
    <col min="5636" max="5636" width="12.7265625" style="93" customWidth="1"/>
    <col min="5637" max="5637" width="6.54296875" style="93" customWidth="1"/>
    <col min="5638" max="5638" width="4" style="93" bestFit="1" customWidth="1"/>
    <col min="5639" max="5639" width="11.453125" style="93" bestFit="1" customWidth="1"/>
    <col min="5640" max="5883" width="9.26953125" style="93"/>
    <col min="5884" max="5884" width="10.54296875" style="93" customWidth="1"/>
    <col min="5885" max="5885" width="48" style="93" customWidth="1"/>
    <col min="5886" max="5886" width="16.7265625" style="93" customWidth="1"/>
    <col min="5887" max="5887" width="6.54296875" style="93" customWidth="1"/>
    <col min="5888" max="5888" width="7.453125" style="93" customWidth="1"/>
    <col min="5889" max="5889" width="13.453125" style="93" customWidth="1"/>
    <col min="5890" max="5890" width="14.7265625" style="93" customWidth="1"/>
    <col min="5891" max="5891" width="18.453125" style="93" customWidth="1"/>
    <col min="5892" max="5892" width="12.7265625" style="93" customWidth="1"/>
    <col min="5893" max="5893" width="6.54296875" style="93" customWidth="1"/>
    <col min="5894" max="5894" width="4" style="93" bestFit="1" customWidth="1"/>
    <col min="5895" max="5895" width="11.453125" style="93" bestFit="1" customWidth="1"/>
    <col min="5896" max="6139" width="9.26953125" style="93"/>
    <col min="6140" max="6140" width="10.54296875" style="93" customWidth="1"/>
    <col min="6141" max="6141" width="48" style="93" customWidth="1"/>
    <col min="6142" max="6142" width="16.7265625" style="93" customWidth="1"/>
    <col min="6143" max="6143" width="6.54296875" style="93" customWidth="1"/>
    <col min="6144" max="6144" width="7.453125" style="93" customWidth="1"/>
    <col min="6145" max="6145" width="13.453125" style="93" customWidth="1"/>
    <col min="6146" max="6146" width="14.7265625" style="93" customWidth="1"/>
    <col min="6147" max="6147" width="18.453125" style="93" customWidth="1"/>
    <col min="6148" max="6148" width="12.7265625" style="93" customWidth="1"/>
    <col min="6149" max="6149" width="6.54296875" style="93" customWidth="1"/>
    <col min="6150" max="6150" width="4" style="93" bestFit="1" customWidth="1"/>
    <col min="6151" max="6151" width="11.453125" style="93" bestFit="1" customWidth="1"/>
    <col min="6152" max="6395" width="9.26953125" style="93"/>
    <col min="6396" max="6396" width="10.54296875" style="93" customWidth="1"/>
    <col min="6397" max="6397" width="48" style="93" customWidth="1"/>
    <col min="6398" max="6398" width="16.7265625" style="93" customWidth="1"/>
    <col min="6399" max="6399" width="6.54296875" style="93" customWidth="1"/>
    <col min="6400" max="6400" width="7.453125" style="93" customWidth="1"/>
    <col min="6401" max="6401" width="13.453125" style="93" customWidth="1"/>
    <col min="6402" max="6402" width="14.7265625" style="93" customWidth="1"/>
    <col min="6403" max="6403" width="18.453125" style="93" customWidth="1"/>
    <col min="6404" max="6404" width="12.7265625" style="93" customWidth="1"/>
    <col min="6405" max="6405" width="6.54296875" style="93" customWidth="1"/>
    <col min="6406" max="6406" width="4" style="93" bestFit="1" customWidth="1"/>
    <col min="6407" max="6407" width="11.453125" style="93" bestFit="1" customWidth="1"/>
    <col min="6408" max="6651" width="9.26953125" style="93"/>
    <col min="6652" max="6652" width="10.54296875" style="93" customWidth="1"/>
    <col min="6653" max="6653" width="48" style="93" customWidth="1"/>
    <col min="6654" max="6654" width="16.7265625" style="93" customWidth="1"/>
    <col min="6655" max="6655" width="6.54296875" style="93" customWidth="1"/>
    <col min="6656" max="6656" width="7.453125" style="93" customWidth="1"/>
    <col min="6657" max="6657" width="13.453125" style="93" customWidth="1"/>
    <col min="6658" max="6658" width="14.7265625" style="93" customWidth="1"/>
    <col min="6659" max="6659" width="18.453125" style="93" customWidth="1"/>
    <col min="6660" max="6660" width="12.7265625" style="93" customWidth="1"/>
    <col min="6661" max="6661" width="6.54296875" style="93" customWidth="1"/>
    <col min="6662" max="6662" width="4" style="93" bestFit="1" customWidth="1"/>
    <col min="6663" max="6663" width="11.453125" style="93" bestFit="1" customWidth="1"/>
    <col min="6664" max="6907" width="9.26953125" style="93"/>
    <col min="6908" max="6908" width="10.54296875" style="93" customWidth="1"/>
    <col min="6909" max="6909" width="48" style="93" customWidth="1"/>
    <col min="6910" max="6910" width="16.7265625" style="93" customWidth="1"/>
    <col min="6911" max="6911" width="6.54296875" style="93" customWidth="1"/>
    <col min="6912" max="6912" width="7.453125" style="93" customWidth="1"/>
    <col min="6913" max="6913" width="13.453125" style="93" customWidth="1"/>
    <col min="6914" max="6914" width="14.7265625" style="93" customWidth="1"/>
    <col min="6915" max="6915" width="18.453125" style="93" customWidth="1"/>
    <col min="6916" max="6916" width="12.7265625" style="93" customWidth="1"/>
    <col min="6917" max="6917" width="6.54296875" style="93" customWidth="1"/>
    <col min="6918" max="6918" width="4" style="93" bestFit="1" customWidth="1"/>
    <col min="6919" max="6919" width="11.453125" style="93" bestFit="1" customWidth="1"/>
    <col min="6920" max="7163" width="9.26953125" style="93"/>
    <col min="7164" max="7164" width="10.54296875" style="93" customWidth="1"/>
    <col min="7165" max="7165" width="48" style="93" customWidth="1"/>
    <col min="7166" max="7166" width="16.7265625" style="93" customWidth="1"/>
    <col min="7167" max="7167" width="6.54296875" style="93" customWidth="1"/>
    <col min="7168" max="7168" width="7.453125" style="93" customWidth="1"/>
    <col min="7169" max="7169" width="13.453125" style="93" customWidth="1"/>
    <col min="7170" max="7170" width="14.7265625" style="93" customWidth="1"/>
    <col min="7171" max="7171" width="18.453125" style="93" customWidth="1"/>
    <col min="7172" max="7172" width="12.7265625" style="93" customWidth="1"/>
    <col min="7173" max="7173" width="6.54296875" style="93" customWidth="1"/>
    <col min="7174" max="7174" width="4" style="93" bestFit="1" customWidth="1"/>
    <col min="7175" max="7175" width="11.453125" style="93" bestFit="1" customWidth="1"/>
    <col min="7176" max="7419" width="9.26953125" style="93"/>
    <col min="7420" max="7420" width="10.54296875" style="93" customWidth="1"/>
    <col min="7421" max="7421" width="48" style="93" customWidth="1"/>
    <col min="7422" max="7422" width="16.7265625" style="93" customWidth="1"/>
    <col min="7423" max="7423" width="6.54296875" style="93" customWidth="1"/>
    <col min="7424" max="7424" width="7.453125" style="93" customWidth="1"/>
    <col min="7425" max="7425" width="13.453125" style="93" customWidth="1"/>
    <col min="7426" max="7426" width="14.7265625" style="93" customWidth="1"/>
    <col min="7427" max="7427" width="18.453125" style="93" customWidth="1"/>
    <col min="7428" max="7428" width="12.7265625" style="93" customWidth="1"/>
    <col min="7429" max="7429" width="6.54296875" style="93" customWidth="1"/>
    <col min="7430" max="7430" width="4" style="93" bestFit="1" customWidth="1"/>
    <col min="7431" max="7431" width="11.453125" style="93" bestFit="1" customWidth="1"/>
    <col min="7432" max="7675" width="9.26953125" style="93"/>
    <col min="7676" max="7676" width="10.54296875" style="93" customWidth="1"/>
    <col min="7677" max="7677" width="48" style="93" customWidth="1"/>
    <col min="7678" max="7678" width="16.7265625" style="93" customWidth="1"/>
    <col min="7679" max="7679" width="6.54296875" style="93" customWidth="1"/>
    <col min="7680" max="7680" width="7.453125" style="93" customWidth="1"/>
    <col min="7681" max="7681" width="13.453125" style="93" customWidth="1"/>
    <col min="7682" max="7682" width="14.7265625" style="93" customWidth="1"/>
    <col min="7683" max="7683" width="18.453125" style="93" customWidth="1"/>
    <col min="7684" max="7684" width="12.7265625" style="93" customWidth="1"/>
    <col min="7685" max="7685" width="6.54296875" style="93" customWidth="1"/>
    <col min="7686" max="7686" width="4" style="93" bestFit="1" customWidth="1"/>
    <col min="7687" max="7687" width="11.453125" style="93" bestFit="1" customWidth="1"/>
    <col min="7688" max="7931" width="9.26953125" style="93"/>
    <col min="7932" max="7932" width="10.54296875" style="93" customWidth="1"/>
    <col min="7933" max="7933" width="48" style="93" customWidth="1"/>
    <col min="7934" max="7934" width="16.7265625" style="93" customWidth="1"/>
    <col min="7935" max="7935" width="6.54296875" style="93" customWidth="1"/>
    <col min="7936" max="7936" width="7.453125" style="93" customWidth="1"/>
    <col min="7937" max="7937" width="13.453125" style="93" customWidth="1"/>
    <col min="7938" max="7938" width="14.7265625" style="93" customWidth="1"/>
    <col min="7939" max="7939" width="18.453125" style="93" customWidth="1"/>
    <col min="7940" max="7940" width="12.7265625" style="93" customWidth="1"/>
    <col min="7941" max="7941" width="6.54296875" style="93" customWidth="1"/>
    <col min="7942" max="7942" width="4" style="93" bestFit="1" customWidth="1"/>
    <col min="7943" max="7943" width="11.453125" style="93" bestFit="1" customWidth="1"/>
    <col min="7944" max="8187" width="9.26953125" style="93"/>
    <col min="8188" max="8188" width="10.54296875" style="93" customWidth="1"/>
    <col min="8189" max="8189" width="48" style="93" customWidth="1"/>
    <col min="8190" max="8190" width="16.7265625" style="93" customWidth="1"/>
    <col min="8191" max="8191" width="6.54296875" style="93" customWidth="1"/>
    <col min="8192" max="8192" width="7.453125" style="93" customWidth="1"/>
    <col min="8193" max="8193" width="13.453125" style="93" customWidth="1"/>
    <col min="8194" max="8194" width="14.7265625" style="93" customWidth="1"/>
    <col min="8195" max="8195" width="18.453125" style="93" customWidth="1"/>
    <col min="8196" max="8196" width="12.7265625" style="93" customWidth="1"/>
    <col min="8197" max="8197" width="6.54296875" style="93" customWidth="1"/>
    <col min="8198" max="8198" width="4" style="93" bestFit="1" customWidth="1"/>
    <col min="8199" max="8199" width="11.453125" style="93" bestFit="1" customWidth="1"/>
    <col min="8200" max="8443" width="9.26953125" style="93"/>
    <col min="8444" max="8444" width="10.54296875" style="93" customWidth="1"/>
    <col min="8445" max="8445" width="48" style="93" customWidth="1"/>
    <col min="8446" max="8446" width="16.7265625" style="93" customWidth="1"/>
    <col min="8447" max="8447" width="6.54296875" style="93" customWidth="1"/>
    <col min="8448" max="8448" width="7.453125" style="93" customWidth="1"/>
    <col min="8449" max="8449" width="13.453125" style="93" customWidth="1"/>
    <col min="8450" max="8450" width="14.7265625" style="93" customWidth="1"/>
    <col min="8451" max="8451" width="18.453125" style="93" customWidth="1"/>
    <col min="8452" max="8452" width="12.7265625" style="93" customWidth="1"/>
    <col min="8453" max="8453" width="6.54296875" style="93" customWidth="1"/>
    <col min="8454" max="8454" width="4" style="93" bestFit="1" customWidth="1"/>
    <col min="8455" max="8455" width="11.453125" style="93" bestFit="1" customWidth="1"/>
    <col min="8456" max="8699" width="9.26953125" style="93"/>
    <col min="8700" max="8700" width="10.54296875" style="93" customWidth="1"/>
    <col min="8701" max="8701" width="48" style="93" customWidth="1"/>
    <col min="8702" max="8702" width="16.7265625" style="93" customWidth="1"/>
    <col min="8703" max="8703" width="6.54296875" style="93" customWidth="1"/>
    <col min="8704" max="8704" width="7.453125" style="93" customWidth="1"/>
    <col min="8705" max="8705" width="13.453125" style="93" customWidth="1"/>
    <col min="8706" max="8706" width="14.7265625" style="93" customWidth="1"/>
    <col min="8707" max="8707" width="18.453125" style="93" customWidth="1"/>
    <col min="8708" max="8708" width="12.7265625" style="93" customWidth="1"/>
    <col min="8709" max="8709" width="6.54296875" style="93" customWidth="1"/>
    <col min="8710" max="8710" width="4" style="93" bestFit="1" customWidth="1"/>
    <col min="8711" max="8711" width="11.453125" style="93" bestFit="1" customWidth="1"/>
    <col min="8712" max="8955" width="9.26953125" style="93"/>
    <col min="8956" max="8956" width="10.54296875" style="93" customWidth="1"/>
    <col min="8957" max="8957" width="48" style="93" customWidth="1"/>
    <col min="8958" max="8958" width="16.7265625" style="93" customWidth="1"/>
    <col min="8959" max="8959" width="6.54296875" style="93" customWidth="1"/>
    <col min="8960" max="8960" width="7.453125" style="93" customWidth="1"/>
    <col min="8961" max="8961" width="13.453125" style="93" customWidth="1"/>
    <col min="8962" max="8962" width="14.7265625" style="93" customWidth="1"/>
    <col min="8963" max="8963" width="18.453125" style="93" customWidth="1"/>
    <col min="8964" max="8964" width="12.7265625" style="93" customWidth="1"/>
    <col min="8965" max="8965" width="6.54296875" style="93" customWidth="1"/>
    <col min="8966" max="8966" width="4" style="93" bestFit="1" customWidth="1"/>
    <col min="8967" max="8967" width="11.453125" style="93" bestFit="1" customWidth="1"/>
    <col min="8968" max="9211" width="9.26953125" style="93"/>
    <col min="9212" max="9212" width="10.54296875" style="93" customWidth="1"/>
    <col min="9213" max="9213" width="48" style="93" customWidth="1"/>
    <col min="9214" max="9214" width="16.7265625" style="93" customWidth="1"/>
    <col min="9215" max="9215" width="6.54296875" style="93" customWidth="1"/>
    <col min="9216" max="9216" width="7.453125" style="93" customWidth="1"/>
    <col min="9217" max="9217" width="13.453125" style="93" customWidth="1"/>
    <col min="9218" max="9218" width="14.7265625" style="93" customWidth="1"/>
    <col min="9219" max="9219" width="18.453125" style="93" customWidth="1"/>
    <col min="9220" max="9220" width="12.7265625" style="93" customWidth="1"/>
    <col min="9221" max="9221" width="6.54296875" style="93" customWidth="1"/>
    <col min="9222" max="9222" width="4" style="93" bestFit="1" customWidth="1"/>
    <col min="9223" max="9223" width="11.453125" style="93" bestFit="1" customWidth="1"/>
    <col min="9224" max="9467" width="9.26953125" style="93"/>
    <col min="9468" max="9468" width="10.54296875" style="93" customWidth="1"/>
    <col min="9469" max="9469" width="48" style="93" customWidth="1"/>
    <col min="9470" max="9470" width="16.7265625" style="93" customWidth="1"/>
    <col min="9471" max="9471" width="6.54296875" style="93" customWidth="1"/>
    <col min="9472" max="9472" width="7.453125" style="93" customWidth="1"/>
    <col min="9473" max="9473" width="13.453125" style="93" customWidth="1"/>
    <col min="9474" max="9474" width="14.7265625" style="93" customWidth="1"/>
    <col min="9475" max="9475" width="18.453125" style="93" customWidth="1"/>
    <col min="9476" max="9476" width="12.7265625" style="93" customWidth="1"/>
    <col min="9477" max="9477" width="6.54296875" style="93" customWidth="1"/>
    <col min="9478" max="9478" width="4" style="93" bestFit="1" customWidth="1"/>
    <col min="9479" max="9479" width="11.453125" style="93" bestFit="1" customWidth="1"/>
    <col min="9480" max="9723" width="9.26953125" style="93"/>
    <col min="9724" max="9724" width="10.54296875" style="93" customWidth="1"/>
    <col min="9725" max="9725" width="48" style="93" customWidth="1"/>
    <col min="9726" max="9726" width="16.7265625" style="93" customWidth="1"/>
    <col min="9727" max="9727" width="6.54296875" style="93" customWidth="1"/>
    <col min="9728" max="9728" width="7.453125" style="93" customWidth="1"/>
    <col min="9729" max="9729" width="13.453125" style="93" customWidth="1"/>
    <col min="9730" max="9730" width="14.7265625" style="93" customWidth="1"/>
    <col min="9731" max="9731" width="18.453125" style="93" customWidth="1"/>
    <col min="9732" max="9732" width="12.7265625" style="93" customWidth="1"/>
    <col min="9733" max="9733" width="6.54296875" style="93" customWidth="1"/>
    <col min="9734" max="9734" width="4" style="93" bestFit="1" customWidth="1"/>
    <col min="9735" max="9735" width="11.453125" style="93" bestFit="1" customWidth="1"/>
    <col min="9736" max="9979" width="9.26953125" style="93"/>
    <col min="9980" max="9980" width="10.54296875" style="93" customWidth="1"/>
    <col min="9981" max="9981" width="48" style="93" customWidth="1"/>
    <col min="9982" max="9982" width="16.7265625" style="93" customWidth="1"/>
    <col min="9983" max="9983" width="6.54296875" style="93" customWidth="1"/>
    <col min="9984" max="9984" width="7.453125" style="93" customWidth="1"/>
    <col min="9985" max="9985" width="13.453125" style="93" customWidth="1"/>
    <col min="9986" max="9986" width="14.7265625" style="93" customWidth="1"/>
    <col min="9987" max="9987" width="18.453125" style="93" customWidth="1"/>
    <col min="9988" max="9988" width="12.7265625" style="93" customWidth="1"/>
    <col min="9989" max="9989" width="6.54296875" style="93" customWidth="1"/>
    <col min="9990" max="9990" width="4" style="93" bestFit="1" customWidth="1"/>
    <col min="9991" max="9991" width="11.453125" style="93" bestFit="1" customWidth="1"/>
    <col min="9992" max="10235" width="9.26953125" style="93"/>
    <col min="10236" max="10236" width="10.54296875" style="93" customWidth="1"/>
    <col min="10237" max="10237" width="48" style="93" customWidth="1"/>
    <col min="10238" max="10238" width="16.7265625" style="93" customWidth="1"/>
    <col min="10239" max="10239" width="6.54296875" style="93" customWidth="1"/>
    <col min="10240" max="10240" width="7.453125" style="93" customWidth="1"/>
    <col min="10241" max="10241" width="13.453125" style="93" customWidth="1"/>
    <col min="10242" max="10242" width="14.7265625" style="93" customWidth="1"/>
    <col min="10243" max="10243" width="18.453125" style="93" customWidth="1"/>
    <col min="10244" max="10244" width="12.7265625" style="93" customWidth="1"/>
    <col min="10245" max="10245" width="6.54296875" style="93" customWidth="1"/>
    <col min="10246" max="10246" width="4" style="93" bestFit="1" customWidth="1"/>
    <col min="10247" max="10247" width="11.453125" style="93" bestFit="1" customWidth="1"/>
    <col min="10248" max="10491" width="9.26953125" style="93"/>
    <col min="10492" max="10492" width="10.54296875" style="93" customWidth="1"/>
    <col min="10493" max="10493" width="48" style="93" customWidth="1"/>
    <col min="10494" max="10494" width="16.7265625" style="93" customWidth="1"/>
    <col min="10495" max="10495" width="6.54296875" style="93" customWidth="1"/>
    <col min="10496" max="10496" width="7.453125" style="93" customWidth="1"/>
    <col min="10497" max="10497" width="13.453125" style="93" customWidth="1"/>
    <col min="10498" max="10498" width="14.7265625" style="93" customWidth="1"/>
    <col min="10499" max="10499" width="18.453125" style="93" customWidth="1"/>
    <col min="10500" max="10500" width="12.7265625" style="93" customWidth="1"/>
    <col min="10501" max="10501" width="6.54296875" style="93" customWidth="1"/>
    <col min="10502" max="10502" width="4" style="93" bestFit="1" customWidth="1"/>
    <col min="10503" max="10503" width="11.453125" style="93" bestFit="1" customWidth="1"/>
    <col min="10504" max="10747" width="9.26953125" style="93"/>
    <col min="10748" max="10748" width="10.54296875" style="93" customWidth="1"/>
    <col min="10749" max="10749" width="48" style="93" customWidth="1"/>
    <col min="10750" max="10750" width="16.7265625" style="93" customWidth="1"/>
    <col min="10751" max="10751" width="6.54296875" style="93" customWidth="1"/>
    <col min="10752" max="10752" width="7.453125" style="93" customWidth="1"/>
    <col min="10753" max="10753" width="13.453125" style="93" customWidth="1"/>
    <col min="10754" max="10754" width="14.7265625" style="93" customWidth="1"/>
    <col min="10755" max="10755" width="18.453125" style="93" customWidth="1"/>
    <col min="10756" max="10756" width="12.7265625" style="93" customWidth="1"/>
    <col min="10757" max="10757" width="6.54296875" style="93" customWidth="1"/>
    <col min="10758" max="10758" width="4" style="93" bestFit="1" customWidth="1"/>
    <col min="10759" max="10759" width="11.453125" style="93" bestFit="1" customWidth="1"/>
    <col min="10760" max="11003" width="9.26953125" style="93"/>
    <col min="11004" max="11004" width="10.54296875" style="93" customWidth="1"/>
    <col min="11005" max="11005" width="48" style="93" customWidth="1"/>
    <col min="11006" max="11006" width="16.7265625" style="93" customWidth="1"/>
    <col min="11007" max="11007" width="6.54296875" style="93" customWidth="1"/>
    <col min="11008" max="11008" width="7.453125" style="93" customWidth="1"/>
    <col min="11009" max="11009" width="13.453125" style="93" customWidth="1"/>
    <col min="11010" max="11010" width="14.7265625" style="93" customWidth="1"/>
    <col min="11011" max="11011" width="18.453125" style="93" customWidth="1"/>
    <col min="11012" max="11012" width="12.7265625" style="93" customWidth="1"/>
    <col min="11013" max="11013" width="6.54296875" style="93" customWidth="1"/>
    <col min="11014" max="11014" width="4" style="93" bestFit="1" customWidth="1"/>
    <col min="11015" max="11015" width="11.453125" style="93" bestFit="1" customWidth="1"/>
    <col min="11016" max="11259" width="9.26953125" style="93"/>
    <col min="11260" max="11260" width="10.54296875" style="93" customWidth="1"/>
    <col min="11261" max="11261" width="48" style="93" customWidth="1"/>
    <col min="11262" max="11262" width="16.7265625" style="93" customWidth="1"/>
    <col min="11263" max="11263" width="6.54296875" style="93" customWidth="1"/>
    <col min="11264" max="11264" width="7.453125" style="93" customWidth="1"/>
    <col min="11265" max="11265" width="13.453125" style="93" customWidth="1"/>
    <col min="11266" max="11266" width="14.7265625" style="93" customWidth="1"/>
    <col min="11267" max="11267" width="18.453125" style="93" customWidth="1"/>
    <col min="11268" max="11268" width="12.7265625" style="93" customWidth="1"/>
    <col min="11269" max="11269" width="6.54296875" style="93" customWidth="1"/>
    <col min="11270" max="11270" width="4" style="93" bestFit="1" customWidth="1"/>
    <col min="11271" max="11271" width="11.453125" style="93" bestFit="1" customWidth="1"/>
    <col min="11272" max="11515" width="9.26953125" style="93"/>
    <col min="11516" max="11516" width="10.54296875" style="93" customWidth="1"/>
    <col min="11517" max="11517" width="48" style="93" customWidth="1"/>
    <col min="11518" max="11518" width="16.7265625" style="93" customWidth="1"/>
    <col min="11519" max="11519" width="6.54296875" style="93" customWidth="1"/>
    <col min="11520" max="11520" width="7.453125" style="93" customWidth="1"/>
    <col min="11521" max="11521" width="13.453125" style="93" customWidth="1"/>
    <col min="11522" max="11522" width="14.7265625" style="93" customWidth="1"/>
    <col min="11523" max="11523" width="18.453125" style="93" customWidth="1"/>
    <col min="11524" max="11524" width="12.7265625" style="93" customWidth="1"/>
    <col min="11525" max="11525" width="6.54296875" style="93" customWidth="1"/>
    <col min="11526" max="11526" width="4" style="93" bestFit="1" customWidth="1"/>
    <col min="11527" max="11527" width="11.453125" style="93" bestFit="1" customWidth="1"/>
    <col min="11528" max="11771" width="9.26953125" style="93"/>
    <col min="11772" max="11772" width="10.54296875" style="93" customWidth="1"/>
    <col min="11773" max="11773" width="48" style="93" customWidth="1"/>
    <col min="11774" max="11774" width="16.7265625" style="93" customWidth="1"/>
    <col min="11775" max="11775" width="6.54296875" style="93" customWidth="1"/>
    <col min="11776" max="11776" width="7.453125" style="93" customWidth="1"/>
    <col min="11777" max="11777" width="13.453125" style="93" customWidth="1"/>
    <col min="11778" max="11778" width="14.7265625" style="93" customWidth="1"/>
    <col min="11779" max="11779" width="18.453125" style="93" customWidth="1"/>
    <col min="11780" max="11780" width="12.7265625" style="93" customWidth="1"/>
    <col min="11781" max="11781" width="6.54296875" style="93" customWidth="1"/>
    <col min="11782" max="11782" width="4" style="93" bestFit="1" customWidth="1"/>
    <col min="11783" max="11783" width="11.453125" style="93" bestFit="1" customWidth="1"/>
    <col min="11784" max="12027" width="9.26953125" style="93"/>
    <col min="12028" max="12028" width="10.54296875" style="93" customWidth="1"/>
    <col min="12029" max="12029" width="48" style="93" customWidth="1"/>
    <col min="12030" max="12030" width="16.7265625" style="93" customWidth="1"/>
    <col min="12031" max="12031" width="6.54296875" style="93" customWidth="1"/>
    <col min="12032" max="12032" width="7.453125" style="93" customWidth="1"/>
    <col min="12033" max="12033" width="13.453125" style="93" customWidth="1"/>
    <col min="12034" max="12034" width="14.7265625" style="93" customWidth="1"/>
    <col min="12035" max="12035" width="18.453125" style="93" customWidth="1"/>
    <col min="12036" max="12036" width="12.7265625" style="93" customWidth="1"/>
    <col min="12037" max="12037" width="6.54296875" style="93" customWidth="1"/>
    <col min="12038" max="12038" width="4" style="93" bestFit="1" customWidth="1"/>
    <col min="12039" max="12039" width="11.453125" style="93" bestFit="1" customWidth="1"/>
    <col min="12040" max="12283" width="9.26953125" style="93"/>
    <col min="12284" max="12284" width="10.54296875" style="93" customWidth="1"/>
    <col min="12285" max="12285" width="48" style="93" customWidth="1"/>
    <col min="12286" max="12286" width="16.7265625" style="93" customWidth="1"/>
    <col min="12287" max="12287" width="6.54296875" style="93" customWidth="1"/>
    <col min="12288" max="12288" width="7.453125" style="93" customWidth="1"/>
    <col min="12289" max="12289" width="13.453125" style="93" customWidth="1"/>
    <col min="12290" max="12290" width="14.7265625" style="93" customWidth="1"/>
    <col min="12291" max="12291" width="18.453125" style="93" customWidth="1"/>
    <col min="12292" max="12292" width="12.7265625" style="93" customWidth="1"/>
    <col min="12293" max="12293" width="6.54296875" style="93" customWidth="1"/>
    <col min="12294" max="12294" width="4" style="93" bestFit="1" customWidth="1"/>
    <col min="12295" max="12295" width="11.453125" style="93" bestFit="1" customWidth="1"/>
    <col min="12296" max="12539" width="9.26953125" style="93"/>
    <col min="12540" max="12540" width="10.54296875" style="93" customWidth="1"/>
    <col min="12541" max="12541" width="48" style="93" customWidth="1"/>
    <col min="12542" max="12542" width="16.7265625" style="93" customWidth="1"/>
    <col min="12543" max="12543" width="6.54296875" style="93" customWidth="1"/>
    <col min="12544" max="12544" width="7.453125" style="93" customWidth="1"/>
    <col min="12545" max="12545" width="13.453125" style="93" customWidth="1"/>
    <col min="12546" max="12546" width="14.7265625" style="93" customWidth="1"/>
    <col min="12547" max="12547" width="18.453125" style="93" customWidth="1"/>
    <col min="12548" max="12548" width="12.7265625" style="93" customWidth="1"/>
    <col min="12549" max="12549" width="6.54296875" style="93" customWidth="1"/>
    <col min="12550" max="12550" width="4" style="93" bestFit="1" customWidth="1"/>
    <col min="12551" max="12551" width="11.453125" style="93" bestFit="1" customWidth="1"/>
    <col min="12552" max="12795" width="9.26953125" style="93"/>
    <col min="12796" max="12796" width="10.54296875" style="93" customWidth="1"/>
    <col min="12797" max="12797" width="48" style="93" customWidth="1"/>
    <col min="12798" max="12798" width="16.7265625" style="93" customWidth="1"/>
    <col min="12799" max="12799" width="6.54296875" style="93" customWidth="1"/>
    <col min="12800" max="12800" width="7.453125" style="93" customWidth="1"/>
    <col min="12801" max="12801" width="13.453125" style="93" customWidth="1"/>
    <col min="12802" max="12802" width="14.7265625" style="93" customWidth="1"/>
    <col min="12803" max="12803" width="18.453125" style="93" customWidth="1"/>
    <col min="12804" max="12804" width="12.7265625" style="93" customWidth="1"/>
    <col min="12805" max="12805" width="6.54296875" style="93" customWidth="1"/>
    <col min="12806" max="12806" width="4" style="93" bestFit="1" customWidth="1"/>
    <col min="12807" max="12807" width="11.453125" style="93" bestFit="1" customWidth="1"/>
    <col min="12808" max="13051" width="9.26953125" style="93"/>
    <col min="13052" max="13052" width="10.54296875" style="93" customWidth="1"/>
    <col min="13053" max="13053" width="48" style="93" customWidth="1"/>
    <col min="13054" max="13054" width="16.7265625" style="93" customWidth="1"/>
    <col min="13055" max="13055" width="6.54296875" style="93" customWidth="1"/>
    <col min="13056" max="13056" width="7.453125" style="93" customWidth="1"/>
    <col min="13057" max="13057" width="13.453125" style="93" customWidth="1"/>
    <col min="13058" max="13058" width="14.7265625" style="93" customWidth="1"/>
    <col min="13059" max="13059" width="18.453125" style="93" customWidth="1"/>
    <col min="13060" max="13060" width="12.7265625" style="93" customWidth="1"/>
    <col min="13061" max="13061" width="6.54296875" style="93" customWidth="1"/>
    <col min="13062" max="13062" width="4" style="93" bestFit="1" customWidth="1"/>
    <col min="13063" max="13063" width="11.453125" style="93" bestFit="1" customWidth="1"/>
    <col min="13064" max="13307" width="9.26953125" style="93"/>
    <col min="13308" max="13308" width="10.54296875" style="93" customWidth="1"/>
    <col min="13309" max="13309" width="48" style="93" customWidth="1"/>
    <col min="13310" max="13310" width="16.7265625" style="93" customWidth="1"/>
    <col min="13311" max="13311" width="6.54296875" style="93" customWidth="1"/>
    <col min="13312" max="13312" width="7.453125" style="93" customWidth="1"/>
    <col min="13313" max="13313" width="13.453125" style="93" customWidth="1"/>
    <col min="13314" max="13314" width="14.7265625" style="93" customWidth="1"/>
    <col min="13315" max="13315" width="18.453125" style="93" customWidth="1"/>
    <col min="13316" max="13316" width="12.7265625" style="93" customWidth="1"/>
    <col min="13317" max="13317" width="6.54296875" style="93" customWidth="1"/>
    <col min="13318" max="13318" width="4" style="93" bestFit="1" customWidth="1"/>
    <col min="13319" max="13319" width="11.453125" style="93" bestFit="1" customWidth="1"/>
    <col min="13320" max="13563" width="9.26953125" style="93"/>
    <col min="13564" max="13564" width="10.54296875" style="93" customWidth="1"/>
    <col min="13565" max="13565" width="48" style="93" customWidth="1"/>
    <col min="13566" max="13566" width="16.7265625" style="93" customWidth="1"/>
    <col min="13567" max="13567" width="6.54296875" style="93" customWidth="1"/>
    <col min="13568" max="13568" width="7.453125" style="93" customWidth="1"/>
    <col min="13569" max="13569" width="13.453125" style="93" customWidth="1"/>
    <col min="13570" max="13570" width="14.7265625" style="93" customWidth="1"/>
    <col min="13571" max="13571" width="18.453125" style="93" customWidth="1"/>
    <col min="13572" max="13572" width="12.7265625" style="93" customWidth="1"/>
    <col min="13573" max="13573" width="6.54296875" style="93" customWidth="1"/>
    <col min="13574" max="13574" width="4" style="93" bestFit="1" customWidth="1"/>
    <col min="13575" max="13575" width="11.453125" style="93" bestFit="1" customWidth="1"/>
    <col min="13576" max="13819" width="9.26953125" style="93"/>
    <col min="13820" max="13820" width="10.54296875" style="93" customWidth="1"/>
    <col min="13821" max="13821" width="48" style="93" customWidth="1"/>
    <col min="13822" max="13822" width="16.7265625" style="93" customWidth="1"/>
    <col min="13823" max="13823" width="6.54296875" style="93" customWidth="1"/>
    <col min="13824" max="13824" width="7.453125" style="93" customWidth="1"/>
    <col min="13825" max="13825" width="13.453125" style="93" customWidth="1"/>
    <col min="13826" max="13826" width="14.7265625" style="93" customWidth="1"/>
    <col min="13827" max="13827" width="18.453125" style="93" customWidth="1"/>
    <col min="13828" max="13828" width="12.7265625" style="93" customWidth="1"/>
    <col min="13829" max="13829" width="6.54296875" style="93" customWidth="1"/>
    <col min="13830" max="13830" width="4" style="93" bestFit="1" customWidth="1"/>
    <col min="13831" max="13831" width="11.453125" style="93" bestFit="1" customWidth="1"/>
    <col min="13832" max="14075" width="9.26953125" style="93"/>
    <col min="14076" max="14076" width="10.54296875" style="93" customWidth="1"/>
    <col min="14077" max="14077" width="48" style="93" customWidth="1"/>
    <col min="14078" max="14078" width="16.7265625" style="93" customWidth="1"/>
    <col min="14079" max="14079" width="6.54296875" style="93" customWidth="1"/>
    <col min="14080" max="14080" width="7.453125" style="93" customWidth="1"/>
    <col min="14081" max="14081" width="13.453125" style="93" customWidth="1"/>
    <col min="14082" max="14082" width="14.7265625" style="93" customWidth="1"/>
    <col min="14083" max="14083" width="18.453125" style="93" customWidth="1"/>
    <col min="14084" max="14084" width="12.7265625" style="93" customWidth="1"/>
    <col min="14085" max="14085" width="6.54296875" style="93" customWidth="1"/>
    <col min="14086" max="14086" width="4" style="93" bestFit="1" customWidth="1"/>
    <col min="14087" max="14087" width="11.453125" style="93" bestFit="1" customWidth="1"/>
    <col min="14088" max="14331" width="9.26953125" style="93"/>
    <col min="14332" max="14332" width="10.54296875" style="93" customWidth="1"/>
    <col min="14333" max="14333" width="48" style="93" customWidth="1"/>
    <col min="14334" max="14334" width="16.7265625" style="93" customWidth="1"/>
    <col min="14335" max="14335" width="6.54296875" style="93" customWidth="1"/>
    <col min="14336" max="14336" width="7.453125" style="93" customWidth="1"/>
    <col min="14337" max="14337" width="13.453125" style="93" customWidth="1"/>
    <col min="14338" max="14338" width="14.7265625" style="93" customWidth="1"/>
    <col min="14339" max="14339" width="18.453125" style="93" customWidth="1"/>
    <col min="14340" max="14340" width="12.7265625" style="93" customWidth="1"/>
    <col min="14341" max="14341" width="6.54296875" style="93" customWidth="1"/>
    <col min="14342" max="14342" width="4" style="93" bestFit="1" customWidth="1"/>
    <col min="14343" max="14343" width="11.453125" style="93" bestFit="1" customWidth="1"/>
    <col min="14344" max="14587" width="9.26953125" style="93"/>
    <col min="14588" max="14588" width="10.54296875" style="93" customWidth="1"/>
    <col min="14589" max="14589" width="48" style="93" customWidth="1"/>
    <col min="14590" max="14590" width="16.7265625" style="93" customWidth="1"/>
    <col min="14591" max="14591" width="6.54296875" style="93" customWidth="1"/>
    <col min="14592" max="14592" width="7.453125" style="93" customWidth="1"/>
    <col min="14593" max="14593" width="13.453125" style="93" customWidth="1"/>
    <col min="14594" max="14594" width="14.7265625" style="93" customWidth="1"/>
    <col min="14595" max="14595" width="18.453125" style="93" customWidth="1"/>
    <col min="14596" max="14596" width="12.7265625" style="93" customWidth="1"/>
    <col min="14597" max="14597" width="6.54296875" style="93" customWidth="1"/>
    <col min="14598" max="14598" width="4" style="93" bestFit="1" customWidth="1"/>
    <col min="14599" max="14599" width="11.453125" style="93" bestFit="1" customWidth="1"/>
    <col min="14600" max="14843" width="9.26953125" style="93"/>
    <col min="14844" max="14844" width="10.54296875" style="93" customWidth="1"/>
    <col min="14845" max="14845" width="48" style="93" customWidth="1"/>
    <col min="14846" max="14846" width="16.7265625" style="93" customWidth="1"/>
    <col min="14847" max="14847" width="6.54296875" style="93" customWidth="1"/>
    <col min="14848" max="14848" width="7.453125" style="93" customWidth="1"/>
    <col min="14849" max="14849" width="13.453125" style="93" customWidth="1"/>
    <col min="14850" max="14850" width="14.7265625" style="93" customWidth="1"/>
    <col min="14851" max="14851" width="18.453125" style="93" customWidth="1"/>
    <col min="14852" max="14852" width="12.7265625" style="93" customWidth="1"/>
    <col min="14853" max="14853" width="6.54296875" style="93" customWidth="1"/>
    <col min="14854" max="14854" width="4" style="93" bestFit="1" customWidth="1"/>
    <col min="14855" max="14855" width="11.453125" style="93" bestFit="1" customWidth="1"/>
    <col min="14856" max="15099" width="9.26953125" style="93"/>
    <col min="15100" max="15100" width="10.54296875" style="93" customWidth="1"/>
    <col min="15101" max="15101" width="48" style="93" customWidth="1"/>
    <col min="15102" max="15102" width="16.7265625" style="93" customWidth="1"/>
    <col min="15103" max="15103" width="6.54296875" style="93" customWidth="1"/>
    <col min="15104" max="15104" width="7.453125" style="93" customWidth="1"/>
    <col min="15105" max="15105" width="13.453125" style="93" customWidth="1"/>
    <col min="15106" max="15106" width="14.7265625" style="93" customWidth="1"/>
    <col min="15107" max="15107" width="18.453125" style="93" customWidth="1"/>
    <col min="15108" max="15108" width="12.7265625" style="93" customWidth="1"/>
    <col min="15109" max="15109" width="6.54296875" style="93" customWidth="1"/>
    <col min="15110" max="15110" width="4" style="93" bestFit="1" customWidth="1"/>
    <col min="15111" max="15111" width="11.453125" style="93" bestFit="1" customWidth="1"/>
    <col min="15112" max="15355" width="9.26953125" style="93"/>
    <col min="15356" max="15356" width="10.54296875" style="93" customWidth="1"/>
    <col min="15357" max="15357" width="48" style="93" customWidth="1"/>
    <col min="15358" max="15358" width="16.7265625" style="93" customWidth="1"/>
    <col min="15359" max="15359" width="6.54296875" style="93" customWidth="1"/>
    <col min="15360" max="15360" width="7.453125" style="93" customWidth="1"/>
    <col min="15361" max="15361" width="13.453125" style="93" customWidth="1"/>
    <col min="15362" max="15362" width="14.7265625" style="93" customWidth="1"/>
    <col min="15363" max="15363" width="18.453125" style="93" customWidth="1"/>
    <col min="15364" max="15364" width="12.7265625" style="93" customWidth="1"/>
    <col min="15365" max="15365" width="6.54296875" style="93" customWidth="1"/>
    <col min="15366" max="15366" width="4" style="93" bestFit="1" customWidth="1"/>
    <col min="15367" max="15367" width="11.453125" style="93" bestFit="1" customWidth="1"/>
    <col min="15368" max="15611" width="9.26953125" style="93"/>
    <col min="15612" max="15612" width="10.54296875" style="93" customWidth="1"/>
    <col min="15613" max="15613" width="48" style="93" customWidth="1"/>
    <col min="15614" max="15614" width="16.7265625" style="93" customWidth="1"/>
    <col min="15615" max="15615" width="6.54296875" style="93" customWidth="1"/>
    <col min="15616" max="15616" width="7.453125" style="93" customWidth="1"/>
    <col min="15617" max="15617" width="13.453125" style="93" customWidth="1"/>
    <col min="15618" max="15618" width="14.7265625" style="93" customWidth="1"/>
    <col min="15619" max="15619" width="18.453125" style="93" customWidth="1"/>
    <col min="15620" max="15620" width="12.7265625" style="93" customWidth="1"/>
    <col min="15621" max="15621" width="6.54296875" style="93" customWidth="1"/>
    <col min="15622" max="15622" width="4" style="93" bestFit="1" customWidth="1"/>
    <col min="15623" max="15623" width="11.453125" style="93" bestFit="1" customWidth="1"/>
    <col min="15624" max="15867" width="9.26953125" style="93"/>
    <col min="15868" max="15868" width="10.54296875" style="93" customWidth="1"/>
    <col min="15869" max="15869" width="48" style="93" customWidth="1"/>
    <col min="15870" max="15870" width="16.7265625" style="93" customWidth="1"/>
    <col min="15871" max="15871" width="6.54296875" style="93" customWidth="1"/>
    <col min="15872" max="15872" width="7.453125" style="93" customWidth="1"/>
    <col min="15873" max="15873" width="13.453125" style="93" customWidth="1"/>
    <col min="15874" max="15874" width="14.7265625" style="93" customWidth="1"/>
    <col min="15875" max="15875" width="18.453125" style="93" customWidth="1"/>
    <col min="15876" max="15876" width="12.7265625" style="93" customWidth="1"/>
    <col min="15877" max="15877" width="6.54296875" style="93" customWidth="1"/>
    <col min="15878" max="15878" width="4" style="93" bestFit="1" customWidth="1"/>
    <col min="15879" max="15879" width="11.453125" style="93" bestFit="1" customWidth="1"/>
    <col min="15880" max="16123" width="9.26953125" style="93"/>
    <col min="16124" max="16124" width="10.54296875" style="93" customWidth="1"/>
    <col min="16125" max="16125" width="48" style="93" customWidth="1"/>
    <col min="16126" max="16126" width="16.7265625" style="93" customWidth="1"/>
    <col min="16127" max="16127" width="6.54296875" style="93" customWidth="1"/>
    <col min="16128" max="16128" width="7.453125" style="93" customWidth="1"/>
    <col min="16129" max="16129" width="13.453125" style="93" customWidth="1"/>
    <col min="16130" max="16130" width="14.7265625" style="93" customWidth="1"/>
    <col min="16131" max="16131" width="18.453125" style="93" customWidth="1"/>
    <col min="16132" max="16132" width="12.7265625" style="93" customWidth="1"/>
    <col min="16133" max="16133" width="6.54296875" style="93" customWidth="1"/>
    <col min="16134" max="16134" width="4" style="93" bestFit="1" customWidth="1"/>
    <col min="16135" max="16135" width="11.453125" style="93" bestFit="1" customWidth="1"/>
    <col min="16136" max="16384" width="9.26953125" style="93"/>
  </cols>
  <sheetData>
    <row r="1" spans="1:12">
      <c r="A1" s="89"/>
      <c r="B1" s="89"/>
      <c r="C1" s="89"/>
      <c r="D1" s="89"/>
      <c r="E1" s="90"/>
      <c r="F1" s="91"/>
      <c r="G1" s="89"/>
      <c r="H1" s="90" t="s">
        <v>28</v>
      </c>
    </row>
    <row r="2" spans="1:12">
      <c r="A2" s="89"/>
      <c r="B2" s="89"/>
      <c r="C2" s="89"/>
      <c r="D2" s="89"/>
      <c r="E2" s="90"/>
      <c r="F2" s="91"/>
      <c r="G2" s="89"/>
      <c r="H2" s="90" t="s">
        <v>3</v>
      </c>
    </row>
    <row r="3" spans="1:12">
      <c r="A3" s="91"/>
      <c r="B3" s="91"/>
      <c r="C3" s="91"/>
      <c r="D3" s="91"/>
      <c r="E3" s="90"/>
      <c r="F3" s="91"/>
      <c r="G3" s="94"/>
      <c r="H3" s="90" t="s">
        <v>4</v>
      </c>
    </row>
    <row r="4" spans="1:12">
      <c r="A4" s="91"/>
      <c r="B4" s="91"/>
      <c r="C4" s="94"/>
      <c r="D4" s="94"/>
      <c r="E4" s="94"/>
      <c r="F4" s="95"/>
      <c r="G4" s="460" t="s">
        <v>5</v>
      </c>
      <c r="H4" s="461"/>
    </row>
    <row r="5" spans="1:12">
      <c r="A5" s="91"/>
      <c r="B5" s="91"/>
      <c r="C5" s="94"/>
      <c r="D5" s="94"/>
      <c r="E5" s="462" t="s">
        <v>6</v>
      </c>
      <c r="F5" s="463"/>
      <c r="G5" s="464" t="s">
        <v>29</v>
      </c>
      <c r="H5" s="465"/>
    </row>
    <row r="6" spans="1:12">
      <c r="A6" s="89" t="s">
        <v>7</v>
      </c>
      <c r="B6" s="466" t="s">
        <v>30</v>
      </c>
      <c r="C6" s="466"/>
      <c r="D6" s="89"/>
      <c r="E6" s="95"/>
      <c r="F6" s="97" t="s">
        <v>8</v>
      </c>
      <c r="G6" s="467" t="s">
        <v>30</v>
      </c>
      <c r="H6" s="468"/>
    </row>
    <row r="7" spans="1:12">
      <c r="A7" s="89"/>
      <c r="B7" s="471" t="s">
        <v>31</v>
      </c>
      <c r="C7" s="471"/>
      <c r="D7" s="95"/>
      <c r="E7" s="95"/>
      <c r="F7" s="95"/>
      <c r="G7" s="469"/>
      <c r="H7" s="470"/>
    </row>
    <row r="8" spans="1:12" ht="13.5" customHeight="1">
      <c r="A8" s="98" t="s">
        <v>48</v>
      </c>
      <c r="B8" s="472" t="s">
        <v>84</v>
      </c>
      <c r="C8" s="472"/>
      <c r="D8" s="472"/>
      <c r="E8" s="99"/>
      <c r="F8" s="97" t="s">
        <v>8</v>
      </c>
      <c r="G8" s="467" t="s">
        <v>83</v>
      </c>
      <c r="H8" s="468"/>
    </row>
    <row r="9" spans="1:12">
      <c r="A9" s="100"/>
      <c r="B9" s="473" t="s">
        <v>31</v>
      </c>
      <c r="C9" s="473"/>
      <c r="D9" s="101"/>
      <c r="E9" s="102"/>
      <c r="F9" s="95"/>
      <c r="G9" s="516"/>
      <c r="H9" s="517"/>
    </row>
    <row r="10" spans="1:12" ht="16.899999999999999" customHeight="1">
      <c r="A10" s="98" t="s">
        <v>96</v>
      </c>
      <c r="B10" s="476" t="s">
        <v>59</v>
      </c>
      <c r="C10" s="476"/>
      <c r="D10" s="94"/>
      <c r="E10" s="99"/>
      <c r="F10" s="97" t="s">
        <v>8</v>
      </c>
      <c r="G10" s="516" t="s">
        <v>55</v>
      </c>
      <c r="H10" s="517"/>
    </row>
    <row r="11" spans="1:12">
      <c r="A11" s="100"/>
      <c r="B11" s="477" t="s">
        <v>31</v>
      </c>
      <c r="C11" s="477"/>
      <c r="D11" s="101"/>
      <c r="E11" s="95"/>
      <c r="F11" s="95"/>
      <c r="G11" s="467"/>
      <c r="H11" s="468"/>
    </row>
    <row r="12" spans="1:12">
      <c r="A12" s="100" t="s">
        <v>32</v>
      </c>
      <c r="B12" s="476" t="s">
        <v>97</v>
      </c>
      <c r="C12" s="476"/>
      <c r="D12" s="89"/>
      <c r="E12" s="103"/>
      <c r="F12" s="104"/>
      <c r="G12" s="469"/>
      <c r="H12" s="470"/>
    </row>
    <row r="13" spans="1:12">
      <c r="A13" s="98"/>
      <c r="B13" s="478" t="s">
        <v>33</v>
      </c>
      <c r="C13" s="478"/>
      <c r="D13" s="95"/>
      <c r="E13" s="99"/>
      <c r="F13" s="102"/>
      <c r="G13" s="467"/>
      <c r="H13" s="468"/>
    </row>
    <row r="14" spans="1:12">
      <c r="A14" s="89"/>
      <c r="B14" s="94"/>
      <c r="C14" s="462" t="s">
        <v>11</v>
      </c>
      <c r="D14" s="462"/>
      <c r="E14" s="462"/>
      <c r="F14" s="463"/>
      <c r="G14" s="469"/>
      <c r="H14" s="470"/>
    </row>
    <row r="15" spans="1:12">
      <c r="A15" s="91"/>
      <c r="B15" s="462" t="s">
        <v>53</v>
      </c>
      <c r="C15" s="462"/>
      <c r="D15" s="462"/>
      <c r="E15" s="463"/>
      <c r="F15" s="96" t="s">
        <v>12</v>
      </c>
      <c r="G15" s="479" t="s">
        <v>85</v>
      </c>
      <c r="H15" s="480"/>
    </row>
    <row r="16" spans="1:12">
      <c r="A16" s="91"/>
      <c r="B16" s="95"/>
      <c r="C16" s="91"/>
      <c r="D16" s="91"/>
      <c r="E16" s="89"/>
      <c r="F16" s="96" t="s">
        <v>13</v>
      </c>
      <c r="G16" s="518">
        <v>45198</v>
      </c>
      <c r="H16" s="517"/>
      <c r="K16" s="105" t="s">
        <v>88</v>
      </c>
      <c r="L16" s="105" t="s">
        <v>125</v>
      </c>
    </row>
    <row r="17" spans="1:15">
      <c r="A17" s="91"/>
      <c r="B17" s="95"/>
      <c r="C17" s="91"/>
      <c r="D17" s="91"/>
      <c r="E17" s="90" t="s">
        <v>111</v>
      </c>
      <c r="F17" s="96" t="s">
        <v>12</v>
      </c>
      <c r="G17" s="482" t="s">
        <v>161</v>
      </c>
      <c r="H17" s="483"/>
      <c r="K17" s="105"/>
    </row>
    <row r="18" spans="1:15">
      <c r="A18" s="91"/>
      <c r="B18" s="95"/>
      <c r="C18" s="91"/>
      <c r="D18" s="91"/>
      <c r="E18" s="89"/>
      <c r="F18" s="96" t="s">
        <v>13</v>
      </c>
      <c r="G18" s="484">
        <v>45414</v>
      </c>
      <c r="H18" s="485"/>
      <c r="K18" s="105"/>
    </row>
    <row r="19" spans="1:15">
      <c r="A19" s="89"/>
      <c r="B19" s="91"/>
      <c r="C19" s="94"/>
      <c r="D19" s="94"/>
      <c r="E19" s="94"/>
      <c r="F19" s="90" t="s">
        <v>34</v>
      </c>
      <c r="G19" s="464"/>
      <c r="H19" s="465"/>
    </row>
    <row r="20" spans="1:15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</row>
    <row r="21" spans="1:15">
      <c r="A21" s="89"/>
      <c r="B21" s="89"/>
      <c r="C21" s="486" t="s">
        <v>35</v>
      </c>
      <c r="D21" s="109"/>
      <c r="E21" s="488" t="s">
        <v>36</v>
      </c>
      <c r="F21" s="489"/>
      <c r="G21" s="474" t="s">
        <v>16</v>
      </c>
      <c r="H21" s="497"/>
      <c r="J21" s="110" t="s">
        <v>79</v>
      </c>
      <c r="K21" s="108">
        <f>41062194.04+6000000</f>
        <v>47062194.039999999</v>
      </c>
      <c r="L21" s="108">
        <f>41062194.04+6000000+5000000</f>
        <v>52062194.039999999</v>
      </c>
    </row>
    <row r="22" spans="1:15">
      <c r="A22" s="89"/>
      <c r="B22" s="89"/>
      <c r="C22" s="494"/>
      <c r="D22" s="109"/>
      <c r="E22" s="495"/>
      <c r="F22" s="496"/>
      <c r="G22" s="111" t="s">
        <v>20</v>
      </c>
      <c r="H22" s="111" t="s">
        <v>21</v>
      </c>
      <c r="J22" s="107"/>
      <c r="K22" s="108"/>
    </row>
    <row r="23" spans="1:15">
      <c r="A23" s="89"/>
      <c r="B23" s="112" t="s">
        <v>37</v>
      </c>
      <c r="C23" s="113" t="s">
        <v>100</v>
      </c>
      <c r="D23" s="114"/>
      <c r="E23" s="474" t="s">
        <v>112</v>
      </c>
      <c r="F23" s="475"/>
      <c r="G23" s="216">
        <v>45372</v>
      </c>
      <c r="H23" s="166" t="str">
        <f>$E$23</f>
        <v>02.05.2024</v>
      </c>
      <c r="J23" s="115" t="s">
        <v>89</v>
      </c>
      <c r="K23" s="116">
        <f>K21/K20</f>
        <v>0.79420348908084826</v>
      </c>
      <c r="L23" s="116">
        <f>L21/L20</f>
        <v>0.74220204161647696</v>
      </c>
    </row>
    <row r="24" spans="1:15">
      <c r="A24" s="94"/>
      <c r="B24" s="95" t="s">
        <v>39</v>
      </c>
      <c r="C24" s="95"/>
      <c r="D24" s="95"/>
      <c r="E24" s="95"/>
      <c r="F24" s="499"/>
      <c r="G24" s="499"/>
      <c r="H24" s="95"/>
      <c r="J24" s="110" t="s">
        <v>80</v>
      </c>
      <c r="K24" s="108">
        <f>H37</f>
        <v>2649492.89094288</v>
      </c>
      <c r="L24" s="108">
        <f>L23*L25</f>
        <v>2649500.17907053</v>
      </c>
    </row>
    <row r="25" spans="1:15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H36</f>
        <v>3569782.9304</v>
      </c>
      <c r="L25" s="108">
        <f>H36</f>
        <v>3569782.9304</v>
      </c>
    </row>
    <row r="26" spans="1:15">
      <c r="A26" s="486" t="s">
        <v>40</v>
      </c>
      <c r="B26" s="488" t="s">
        <v>41</v>
      </c>
      <c r="C26" s="489"/>
      <c r="D26" s="488" t="s">
        <v>5</v>
      </c>
      <c r="E26" s="489"/>
      <c r="F26" s="492" t="s">
        <v>77</v>
      </c>
      <c r="G26" s="493"/>
      <c r="H26" s="461"/>
      <c r="J26" s="117"/>
    </row>
    <row r="27" spans="1:15">
      <c r="A27" s="487"/>
      <c r="B27" s="490"/>
      <c r="C27" s="491"/>
      <c r="D27" s="490"/>
      <c r="E27" s="491"/>
      <c r="F27" s="486" t="s">
        <v>42</v>
      </c>
      <c r="G27" s="486" t="s">
        <v>43</v>
      </c>
      <c r="H27" s="486" t="s">
        <v>44</v>
      </c>
      <c r="J27" s="107"/>
      <c r="K27" s="107"/>
    </row>
    <row r="28" spans="1:15">
      <c r="A28" s="487"/>
      <c r="B28" s="490"/>
      <c r="C28" s="491"/>
      <c r="D28" s="490"/>
      <c r="E28" s="491"/>
      <c r="F28" s="487"/>
      <c r="G28" s="487"/>
      <c r="H28" s="487"/>
      <c r="J28" s="500" t="s">
        <v>1387</v>
      </c>
      <c r="K28" s="500"/>
    </row>
    <row r="29" spans="1:15" s="120" customFormat="1">
      <c r="A29" s="118">
        <v>1</v>
      </c>
      <c r="B29" s="501">
        <v>2</v>
      </c>
      <c r="C29" s="502"/>
      <c r="D29" s="501">
        <v>3</v>
      </c>
      <c r="E29" s="502"/>
      <c r="F29" s="118">
        <v>4</v>
      </c>
      <c r="G29" s="118">
        <v>5</v>
      </c>
      <c r="H29" s="118">
        <v>6</v>
      </c>
      <c r="I29" s="119"/>
      <c r="J29" s="379" t="s">
        <v>389</v>
      </c>
      <c r="K29" s="379" t="s">
        <v>390</v>
      </c>
      <c r="L29" s="213"/>
      <c r="M29" s="93"/>
      <c r="N29" s="93"/>
    </row>
    <row r="30" spans="1:15">
      <c r="A30" s="121"/>
      <c r="B30" s="512" t="s">
        <v>45</v>
      </c>
      <c r="C30" s="513"/>
      <c r="D30" s="514"/>
      <c r="E30" s="515"/>
      <c r="F30" s="218">
        <f>SUM(F32:F33)</f>
        <v>10458509.938666668</v>
      </c>
      <c r="G30" s="218">
        <f>F30</f>
        <v>10458509.938666668</v>
      </c>
      <c r="H30" s="122">
        <f>H33</f>
        <v>2974819.1086666668</v>
      </c>
      <c r="J30" s="383">
        <v>7483690.8300000001</v>
      </c>
      <c r="K30" s="383">
        <f>'На печать КС-2 №2'!K58/1.2</f>
        <v>2974819.1086666668</v>
      </c>
      <c r="L30" s="214"/>
      <c r="M30" s="92"/>
      <c r="O30" s="92"/>
    </row>
    <row r="31" spans="1:15">
      <c r="A31" s="123"/>
      <c r="B31" s="505" t="s">
        <v>46</v>
      </c>
      <c r="C31" s="506"/>
      <c r="D31" s="507"/>
      <c r="E31" s="508"/>
      <c r="F31" s="122"/>
      <c r="G31" s="122"/>
      <c r="H31" s="122"/>
      <c r="J31" s="120"/>
      <c r="K31" s="120"/>
    </row>
    <row r="32" spans="1:15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120"/>
      <c r="K32" s="120"/>
    </row>
    <row r="33" spans="1:15">
      <c r="A33" s="123" t="s">
        <v>100</v>
      </c>
      <c r="B33" s="124" t="s">
        <v>124</v>
      </c>
      <c r="C33" s="125"/>
      <c r="D33" s="509"/>
      <c r="E33" s="510"/>
      <c r="F33" s="122">
        <f>K30</f>
        <v>2974819.1086666668</v>
      </c>
      <c r="G33" s="122">
        <f>F33</f>
        <v>2974819.1086666668</v>
      </c>
      <c r="H33" s="122">
        <f>G33</f>
        <v>2974819.1086666668</v>
      </c>
      <c r="J33" s="120"/>
      <c r="K33" s="120"/>
    </row>
    <row r="34" spans="1:15">
      <c r="A34" s="126"/>
      <c r="B34" s="127"/>
      <c r="C34" s="126"/>
      <c r="D34" s="126"/>
      <c r="E34" s="126"/>
      <c r="F34" s="126"/>
      <c r="G34" s="128" t="s">
        <v>47</v>
      </c>
      <c r="H34" s="129">
        <f>SUM(H33:H33)</f>
        <v>2974819.1086666668</v>
      </c>
      <c r="J34" s="120"/>
      <c r="K34" s="120"/>
    </row>
    <row r="35" spans="1:15" ht="13">
      <c r="A35" s="102"/>
      <c r="B35" s="130"/>
      <c r="C35" s="102"/>
      <c r="D35" s="102"/>
      <c r="E35" s="102"/>
      <c r="F35" s="102"/>
      <c r="G35" s="131" t="s">
        <v>57</v>
      </c>
      <c r="H35" s="129">
        <f>H36-H34</f>
        <v>594963.82173333317</v>
      </c>
      <c r="J35" s="120"/>
      <c r="K35" s="120"/>
      <c r="O35" s="132"/>
    </row>
    <row r="36" spans="1:15">
      <c r="A36" s="102"/>
      <c r="B36" s="130"/>
      <c r="C36" s="102"/>
      <c r="D36" s="102"/>
      <c r="E36" s="102"/>
      <c r="F36" s="133"/>
      <c r="G36" s="134" t="s">
        <v>58</v>
      </c>
      <c r="H36" s="135">
        <f>H34*1.2</f>
        <v>3569782.9304</v>
      </c>
      <c r="J36" s="120"/>
      <c r="K36" s="120"/>
    </row>
    <row r="37" spans="1:15" ht="13">
      <c r="A37" s="102"/>
      <c r="B37" s="130"/>
      <c r="C37" s="102"/>
      <c r="D37" s="102"/>
      <c r="E37" s="102"/>
      <c r="F37" s="136"/>
      <c r="G37" s="137" t="s">
        <v>1390</v>
      </c>
      <c r="H37" s="378">
        <f>H36*0.7422</f>
        <v>2649492.89094288</v>
      </c>
      <c r="J37" s="116">
        <f>L23</f>
        <v>0.74220204161647696</v>
      </c>
      <c r="K37" s="120"/>
      <c r="L37" s="107"/>
      <c r="M37" s="132"/>
      <c r="N37" s="132"/>
      <c r="O37" s="132"/>
    </row>
    <row r="38" spans="1:15" s="132" customFormat="1" ht="13.5" hidden="1" customHeight="1">
      <c r="A38" s="138"/>
      <c r="B38" s="139"/>
      <c r="C38" s="138"/>
      <c r="D38" s="138"/>
      <c r="E38" s="140"/>
      <c r="F38" s="141"/>
      <c r="G38" s="141" t="s">
        <v>82</v>
      </c>
      <c r="H38" s="135" t="e">
        <f>H35-H37-#REF!</f>
        <v>#REF!</v>
      </c>
      <c r="I38" s="142"/>
      <c r="J38" s="120"/>
      <c r="K38" s="120"/>
      <c r="L38" s="143"/>
      <c r="M38" s="93"/>
      <c r="N38" s="93"/>
      <c r="O38" s="93"/>
    </row>
    <row r="39" spans="1:15" ht="13">
      <c r="A39" s="102"/>
      <c r="B39" s="130"/>
      <c r="C39" s="102"/>
      <c r="D39" s="102"/>
      <c r="E39" s="133"/>
      <c r="F39" s="136"/>
      <c r="G39" s="141" t="s">
        <v>82</v>
      </c>
      <c r="H39" s="135">
        <f>H36-H37</f>
        <v>920290.03945712</v>
      </c>
      <c r="J39" s="120"/>
      <c r="K39" s="120"/>
      <c r="L39" s="144"/>
      <c r="M39" s="132"/>
      <c r="N39" s="132"/>
      <c r="O39" s="132"/>
    </row>
    <row r="40" spans="1:15">
      <c r="A40" s="102"/>
      <c r="B40" s="130"/>
      <c r="C40" s="102"/>
      <c r="D40" s="102"/>
      <c r="E40" s="133"/>
      <c r="F40" s="141"/>
      <c r="G40" s="141"/>
      <c r="H40" s="145"/>
      <c r="J40" s="120"/>
      <c r="K40" s="120"/>
    </row>
    <row r="41" spans="1:15" s="132" customFormat="1" ht="13">
      <c r="A41" s="146" t="s">
        <v>99</v>
      </c>
      <c r="B41" s="147"/>
      <c r="C41" s="148"/>
      <c r="D41" s="148"/>
      <c r="E41" s="148"/>
      <c r="F41" s="149"/>
      <c r="G41" s="147"/>
      <c r="H41" s="147"/>
      <c r="I41" s="142"/>
      <c r="J41" s="120"/>
      <c r="K41" s="120"/>
    </row>
    <row r="42" spans="1:15" s="132" customFormat="1" ht="13.5" customHeight="1">
      <c r="A42" s="146" t="s">
        <v>2</v>
      </c>
      <c r="B42" s="150" t="s">
        <v>56</v>
      </c>
      <c r="C42" s="148"/>
      <c r="D42" s="511"/>
      <c r="E42" s="511"/>
      <c r="F42" s="149"/>
      <c r="G42" s="151" t="str">
        <f>'На печать КС-2 №2'!H63</f>
        <v>С.А. Ажнов</v>
      </c>
      <c r="H42" s="147"/>
      <c r="I42" s="142"/>
      <c r="J42" s="120"/>
      <c r="K42" s="120"/>
    </row>
    <row r="43" spans="1:15" s="120" customFormat="1">
      <c r="A43" s="84"/>
      <c r="B43" s="152" t="s">
        <v>49</v>
      </c>
      <c r="C43" s="152"/>
      <c r="D43" s="504" t="s">
        <v>50</v>
      </c>
      <c r="E43" s="504"/>
      <c r="F43" s="153"/>
      <c r="G43" s="153" t="s">
        <v>51</v>
      </c>
      <c r="H43" s="94"/>
      <c r="I43" s="119"/>
    </row>
    <row r="44" spans="1:15" s="120" customFormat="1" ht="12.75" customHeight="1">
      <c r="A44" s="84"/>
      <c r="B44" s="152"/>
      <c r="C44" s="152"/>
      <c r="D44" s="152"/>
      <c r="E44" s="152"/>
      <c r="F44" s="153"/>
      <c r="G44" s="153"/>
      <c r="H44" s="153"/>
      <c r="I44" s="119"/>
    </row>
    <row r="45" spans="1:15">
      <c r="A45" s="91"/>
      <c r="B45" s="89"/>
      <c r="C45" s="89" t="s">
        <v>52</v>
      </c>
      <c r="D45" s="89"/>
      <c r="E45" s="89"/>
      <c r="F45" s="89"/>
      <c r="G45" s="89"/>
      <c r="H45" s="154"/>
    </row>
    <row r="46" spans="1:15" s="132" customFormat="1" ht="13">
      <c r="A46" s="146" t="s">
        <v>9</v>
      </c>
      <c r="B46" s="146"/>
      <c r="C46" s="146"/>
      <c r="D46" s="146"/>
      <c r="E46" s="146"/>
      <c r="F46" s="146"/>
      <c r="G46" s="146"/>
      <c r="H46" s="146"/>
      <c r="I46" s="142"/>
    </row>
    <row r="47" spans="1:15" s="132" customFormat="1" ht="14.25" customHeight="1">
      <c r="A47" s="146" t="s">
        <v>2</v>
      </c>
      <c r="B47" s="150" t="s">
        <v>87</v>
      </c>
      <c r="C47" s="147"/>
      <c r="D47" s="503"/>
      <c r="E47" s="503"/>
      <c r="F47" s="149"/>
      <c r="G47" s="151" t="str">
        <f>'На печать КС-2 №2'!H69</f>
        <v>Е.А. Бусел</v>
      </c>
      <c r="H47" s="146"/>
      <c r="I47" s="142"/>
    </row>
    <row r="48" spans="1:15" s="120" customFormat="1">
      <c r="A48" s="84"/>
      <c r="B48" s="152" t="s">
        <v>49</v>
      </c>
      <c r="C48" s="152"/>
      <c r="D48" s="504" t="s">
        <v>50</v>
      </c>
      <c r="E48" s="504"/>
      <c r="F48" s="153"/>
      <c r="G48" s="153" t="s">
        <v>51</v>
      </c>
      <c r="H48" s="89"/>
      <c r="I48" s="119"/>
    </row>
    <row r="49" spans="1:8">
      <c r="A49" s="91"/>
      <c r="B49" s="95"/>
      <c r="C49" s="95"/>
      <c r="D49" s="95"/>
      <c r="E49" s="95"/>
      <c r="F49" s="94"/>
      <c r="G49" s="94"/>
      <c r="H49" s="89"/>
    </row>
  </sheetData>
  <mergeCells count="48">
    <mergeCell ref="D48:E48"/>
    <mergeCell ref="B29:C29"/>
    <mergeCell ref="D29:E29"/>
    <mergeCell ref="B30:C30"/>
    <mergeCell ref="D30:E30"/>
    <mergeCell ref="B31:C31"/>
    <mergeCell ref="D31:E31"/>
    <mergeCell ref="D33:E33"/>
    <mergeCell ref="D42:E42"/>
    <mergeCell ref="D43:E43"/>
    <mergeCell ref="D47:E47"/>
    <mergeCell ref="E23:F23"/>
    <mergeCell ref="F24:G24"/>
    <mergeCell ref="A26:A28"/>
    <mergeCell ref="B26:C28"/>
    <mergeCell ref="D26:E28"/>
    <mergeCell ref="F26:H26"/>
    <mergeCell ref="F27:F28"/>
    <mergeCell ref="G27:G28"/>
    <mergeCell ref="H27:H28"/>
    <mergeCell ref="G16:H16"/>
    <mergeCell ref="G19:H19"/>
    <mergeCell ref="C21:C22"/>
    <mergeCell ref="E21:F22"/>
    <mergeCell ref="G21:H21"/>
    <mergeCell ref="G17:H17"/>
    <mergeCell ref="G18:H18"/>
    <mergeCell ref="B13:C13"/>
    <mergeCell ref="G13:H14"/>
    <mergeCell ref="C14:F14"/>
    <mergeCell ref="B15:E15"/>
    <mergeCell ref="G15:H15"/>
    <mergeCell ref="J28:K28"/>
    <mergeCell ref="B8:D8"/>
    <mergeCell ref="G4:H4"/>
    <mergeCell ref="E5:F5"/>
    <mergeCell ref="G5:H5"/>
    <mergeCell ref="B6:C6"/>
    <mergeCell ref="G6:H7"/>
    <mergeCell ref="B7:C7"/>
    <mergeCell ref="G8:H8"/>
    <mergeCell ref="B9:C9"/>
    <mergeCell ref="G9:H9"/>
    <mergeCell ref="B10:C10"/>
    <mergeCell ref="G10:H10"/>
    <mergeCell ref="B11:C11"/>
    <mergeCell ref="G11:H12"/>
    <mergeCell ref="B12:C12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G8 G5:H7 G9:H10 H8" numberStoredAsText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BB80-399A-4574-8F20-AB640CA80F79}">
  <sheetPr>
    <tabColor rgb="FFFFFF00"/>
    <pageSetUpPr fitToPage="1"/>
  </sheetPr>
  <dimension ref="A1:O70"/>
  <sheetViews>
    <sheetView topLeftCell="B10" zoomScale="90" zoomScaleNormal="90" zoomScaleSheetLayoutView="70" workbookViewId="0">
      <selection activeCell="C15" sqref="C15:D15"/>
    </sheetView>
  </sheetViews>
  <sheetFormatPr defaultRowHeight="13"/>
  <cols>
    <col min="1" max="1" width="6.1796875" style="1" customWidth="1"/>
    <col min="2" max="2" width="7.54296875" style="1" customWidth="1"/>
    <col min="3" max="3" width="83.81640625" style="2" customWidth="1"/>
    <col min="4" max="4" width="38.81640625" style="3" customWidth="1"/>
    <col min="5" max="6" width="7.54296875" style="1" customWidth="1"/>
    <col min="7" max="7" width="11.54296875" style="1" customWidth="1"/>
    <col min="8" max="10" width="12.453125" style="1" customWidth="1"/>
    <col min="11" max="11" width="12.7265625" style="1" customWidth="1"/>
    <col min="12" max="12" width="12.1796875" style="5" customWidth="1"/>
    <col min="13" max="13" width="12.453125" style="1" customWidth="1"/>
    <col min="14" max="14" width="9.26953125" style="1"/>
    <col min="15" max="15" width="9.54296875" style="1" bestFit="1" customWidth="1"/>
    <col min="16" max="16" width="9.26953125" style="1"/>
    <col min="17" max="17" width="9.26953125" style="1" customWidth="1"/>
    <col min="18" max="18" width="9.26953125" style="1"/>
    <col min="19" max="19" width="9.54296875" style="1" customWidth="1"/>
    <col min="20" max="246" width="9.26953125" style="1"/>
    <col min="247" max="247" width="8.54296875" style="1" customWidth="1"/>
    <col min="248" max="248" width="9.54296875" style="1" customWidth="1"/>
    <col min="249" max="249" width="36.26953125" style="1" customWidth="1"/>
    <col min="250" max="250" width="86.453125" style="1" customWidth="1"/>
    <col min="251" max="251" width="18.7265625" style="1" customWidth="1"/>
    <col min="252" max="252" width="9" style="1" customWidth="1"/>
    <col min="253" max="253" width="8.453125" style="1" customWidth="1"/>
    <col min="254" max="254" width="12.54296875" style="1" customWidth="1"/>
    <col min="255" max="255" width="11.54296875" style="1" customWidth="1"/>
    <col min="256" max="256" width="11.453125" style="1" customWidth="1"/>
    <col min="257" max="257" width="13.7265625" style="1" customWidth="1"/>
    <col min="258" max="258" width="14.7265625" style="1" customWidth="1"/>
    <col min="259" max="259" width="13.453125" style="1" customWidth="1"/>
    <col min="260" max="502" width="9.26953125" style="1"/>
    <col min="503" max="503" width="8.54296875" style="1" customWidth="1"/>
    <col min="504" max="504" width="9.54296875" style="1" customWidth="1"/>
    <col min="505" max="505" width="36.26953125" style="1" customWidth="1"/>
    <col min="506" max="506" width="86.453125" style="1" customWidth="1"/>
    <col min="507" max="507" width="18.7265625" style="1" customWidth="1"/>
    <col min="508" max="508" width="9" style="1" customWidth="1"/>
    <col min="509" max="509" width="8.453125" style="1" customWidth="1"/>
    <col min="510" max="510" width="12.54296875" style="1" customWidth="1"/>
    <col min="511" max="511" width="11.54296875" style="1" customWidth="1"/>
    <col min="512" max="512" width="11.453125" style="1" customWidth="1"/>
    <col min="513" max="513" width="13.7265625" style="1" customWidth="1"/>
    <col min="514" max="514" width="14.7265625" style="1" customWidth="1"/>
    <col min="515" max="515" width="13.453125" style="1" customWidth="1"/>
    <col min="516" max="758" width="9.26953125" style="1"/>
    <col min="759" max="759" width="8.54296875" style="1" customWidth="1"/>
    <col min="760" max="760" width="9.54296875" style="1" customWidth="1"/>
    <col min="761" max="761" width="36.26953125" style="1" customWidth="1"/>
    <col min="762" max="762" width="86.453125" style="1" customWidth="1"/>
    <col min="763" max="763" width="18.7265625" style="1" customWidth="1"/>
    <col min="764" max="764" width="9" style="1" customWidth="1"/>
    <col min="765" max="765" width="8.453125" style="1" customWidth="1"/>
    <col min="766" max="766" width="12.54296875" style="1" customWidth="1"/>
    <col min="767" max="767" width="11.54296875" style="1" customWidth="1"/>
    <col min="768" max="768" width="11.453125" style="1" customWidth="1"/>
    <col min="769" max="769" width="13.7265625" style="1" customWidth="1"/>
    <col min="770" max="770" width="14.7265625" style="1" customWidth="1"/>
    <col min="771" max="771" width="13.453125" style="1" customWidth="1"/>
    <col min="772" max="1014" width="9.26953125" style="1"/>
    <col min="1015" max="1015" width="8.54296875" style="1" customWidth="1"/>
    <col min="1016" max="1016" width="9.54296875" style="1" customWidth="1"/>
    <col min="1017" max="1017" width="36.26953125" style="1" customWidth="1"/>
    <col min="1018" max="1018" width="86.453125" style="1" customWidth="1"/>
    <col min="1019" max="1019" width="18.7265625" style="1" customWidth="1"/>
    <col min="1020" max="1020" width="9" style="1" customWidth="1"/>
    <col min="1021" max="1021" width="8.453125" style="1" customWidth="1"/>
    <col min="1022" max="1022" width="12.54296875" style="1" customWidth="1"/>
    <col min="1023" max="1023" width="11.54296875" style="1" customWidth="1"/>
    <col min="1024" max="1024" width="11.453125" style="1" customWidth="1"/>
    <col min="1025" max="1025" width="13.7265625" style="1" customWidth="1"/>
    <col min="1026" max="1026" width="14.7265625" style="1" customWidth="1"/>
    <col min="1027" max="1027" width="13.453125" style="1" customWidth="1"/>
    <col min="1028" max="1270" width="9.26953125" style="1"/>
    <col min="1271" max="1271" width="8.54296875" style="1" customWidth="1"/>
    <col min="1272" max="1272" width="9.54296875" style="1" customWidth="1"/>
    <col min="1273" max="1273" width="36.26953125" style="1" customWidth="1"/>
    <col min="1274" max="1274" width="86.453125" style="1" customWidth="1"/>
    <col min="1275" max="1275" width="18.7265625" style="1" customWidth="1"/>
    <col min="1276" max="1276" width="9" style="1" customWidth="1"/>
    <col min="1277" max="1277" width="8.453125" style="1" customWidth="1"/>
    <col min="1278" max="1278" width="12.54296875" style="1" customWidth="1"/>
    <col min="1279" max="1279" width="11.54296875" style="1" customWidth="1"/>
    <col min="1280" max="1280" width="11.453125" style="1" customWidth="1"/>
    <col min="1281" max="1281" width="13.7265625" style="1" customWidth="1"/>
    <col min="1282" max="1282" width="14.7265625" style="1" customWidth="1"/>
    <col min="1283" max="1283" width="13.453125" style="1" customWidth="1"/>
    <col min="1284" max="1526" width="9.26953125" style="1"/>
    <col min="1527" max="1527" width="8.54296875" style="1" customWidth="1"/>
    <col min="1528" max="1528" width="9.54296875" style="1" customWidth="1"/>
    <col min="1529" max="1529" width="36.26953125" style="1" customWidth="1"/>
    <col min="1530" max="1530" width="86.453125" style="1" customWidth="1"/>
    <col min="1531" max="1531" width="18.7265625" style="1" customWidth="1"/>
    <col min="1532" max="1532" width="9" style="1" customWidth="1"/>
    <col min="1533" max="1533" width="8.453125" style="1" customWidth="1"/>
    <col min="1534" max="1534" width="12.54296875" style="1" customWidth="1"/>
    <col min="1535" max="1535" width="11.54296875" style="1" customWidth="1"/>
    <col min="1536" max="1536" width="11.453125" style="1" customWidth="1"/>
    <col min="1537" max="1537" width="13.7265625" style="1" customWidth="1"/>
    <col min="1538" max="1538" width="14.7265625" style="1" customWidth="1"/>
    <col min="1539" max="1539" width="13.453125" style="1" customWidth="1"/>
    <col min="1540" max="1782" width="9.26953125" style="1"/>
    <col min="1783" max="1783" width="8.54296875" style="1" customWidth="1"/>
    <col min="1784" max="1784" width="9.54296875" style="1" customWidth="1"/>
    <col min="1785" max="1785" width="36.26953125" style="1" customWidth="1"/>
    <col min="1786" max="1786" width="86.453125" style="1" customWidth="1"/>
    <col min="1787" max="1787" width="18.7265625" style="1" customWidth="1"/>
    <col min="1788" max="1788" width="9" style="1" customWidth="1"/>
    <col min="1789" max="1789" width="8.453125" style="1" customWidth="1"/>
    <col min="1790" max="1790" width="12.54296875" style="1" customWidth="1"/>
    <col min="1791" max="1791" width="11.54296875" style="1" customWidth="1"/>
    <col min="1792" max="1792" width="11.453125" style="1" customWidth="1"/>
    <col min="1793" max="1793" width="13.7265625" style="1" customWidth="1"/>
    <col min="1794" max="1794" width="14.7265625" style="1" customWidth="1"/>
    <col min="1795" max="1795" width="13.453125" style="1" customWidth="1"/>
    <col min="1796" max="2038" width="9.26953125" style="1"/>
    <col min="2039" max="2039" width="8.54296875" style="1" customWidth="1"/>
    <col min="2040" max="2040" width="9.54296875" style="1" customWidth="1"/>
    <col min="2041" max="2041" width="36.26953125" style="1" customWidth="1"/>
    <col min="2042" max="2042" width="86.453125" style="1" customWidth="1"/>
    <col min="2043" max="2043" width="18.7265625" style="1" customWidth="1"/>
    <col min="2044" max="2044" width="9" style="1" customWidth="1"/>
    <col min="2045" max="2045" width="8.453125" style="1" customWidth="1"/>
    <col min="2046" max="2046" width="12.54296875" style="1" customWidth="1"/>
    <col min="2047" max="2047" width="11.54296875" style="1" customWidth="1"/>
    <col min="2048" max="2048" width="11.453125" style="1" customWidth="1"/>
    <col min="2049" max="2049" width="13.7265625" style="1" customWidth="1"/>
    <col min="2050" max="2050" width="14.7265625" style="1" customWidth="1"/>
    <col min="2051" max="2051" width="13.453125" style="1" customWidth="1"/>
    <col min="2052" max="2294" width="9.26953125" style="1"/>
    <col min="2295" max="2295" width="8.54296875" style="1" customWidth="1"/>
    <col min="2296" max="2296" width="9.54296875" style="1" customWidth="1"/>
    <col min="2297" max="2297" width="36.26953125" style="1" customWidth="1"/>
    <col min="2298" max="2298" width="86.453125" style="1" customWidth="1"/>
    <col min="2299" max="2299" width="18.7265625" style="1" customWidth="1"/>
    <col min="2300" max="2300" width="9" style="1" customWidth="1"/>
    <col min="2301" max="2301" width="8.453125" style="1" customWidth="1"/>
    <col min="2302" max="2302" width="12.54296875" style="1" customWidth="1"/>
    <col min="2303" max="2303" width="11.54296875" style="1" customWidth="1"/>
    <col min="2304" max="2304" width="11.453125" style="1" customWidth="1"/>
    <col min="2305" max="2305" width="13.7265625" style="1" customWidth="1"/>
    <col min="2306" max="2306" width="14.7265625" style="1" customWidth="1"/>
    <col min="2307" max="2307" width="13.453125" style="1" customWidth="1"/>
    <col min="2308" max="2550" width="9.26953125" style="1"/>
    <col min="2551" max="2551" width="8.54296875" style="1" customWidth="1"/>
    <col min="2552" max="2552" width="9.54296875" style="1" customWidth="1"/>
    <col min="2553" max="2553" width="36.26953125" style="1" customWidth="1"/>
    <col min="2554" max="2554" width="86.453125" style="1" customWidth="1"/>
    <col min="2555" max="2555" width="18.7265625" style="1" customWidth="1"/>
    <col min="2556" max="2556" width="9" style="1" customWidth="1"/>
    <col min="2557" max="2557" width="8.453125" style="1" customWidth="1"/>
    <col min="2558" max="2558" width="12.54296875" style="1" customWidth="1"/>
    <col min="2559" max="2559" width="11.54296875" style="1" customWidth="1"/>
    <col min="2560" max="2560" width="11.453125" style="1" customWidth="1"/>
    <col min="2561" max="2561" width="13.7265625" style="1" customWidth="1"/>
    <col min="2562" max="2562" width="14.7265625" style="1" customWidth="1"/>
    <col min="2563" max="2563" width="13.453125" style="1" customWidth="1"/>
    <col min="2564" max="2806" width="9.26953125" style="1"/>
    <col min="2807" max="2807" width="8.54296875" style="1" customWidth="1"/>
    <col min="2808" max="2808" width="9.54296875" style="1" customWidth="1"/>
    <col min="2809" max="2809" width="36.26953125" style="1" customWidth="1"/>
    <col min="2810" max="2810" width="86.453125" style="1" customWidth="1"/>
    <col min="2811" max="2811" width="18.7265625" style="1" customWidth="1"/>
    <col min="2812" max="2812" width="9" style="1" customWidth="1"/>
    <col min="2813" max="2813" width="8.453125" style="1" customWidth="1"/>
    <col min="2814" max="2814" width="12.54296875" style="1" customWidth="1"/>
    <col min="2815" max="2815" width="11.54296875" style="1" customWidth="1"/>
    <col min="2816" max="2816" width="11.453125" style="1" customWidth="1"/>
    <col min="2817" max="2817" width="13.7265625" style="1" customWidth="1"/>
    <col min="2818" max="2818" width="14.7265625" style="1" customWidth="1"/>
    <col min="2819" max="2819" width="13.453125" style="1" customWidth="1"/>
    <col min="2820" max="3062" width="9.26953125" style="1"/>
    <col min="3063" max="3063" width="8.54296875" style="1" customWidth="1"/>
    <col min="3064" max="3064" width="9.54296875" style="1" customWidth="1"/>
    <col min="3065" max="3065" width="36.26953125" style="1" customWidth="1"/>
    <col min="3066" max="3066" width="86.453125" style="1" customWidth="1"/>
    <col min="3067" max="3067" width="18.7265625" style="1" customWidth="1"/>
    <col min="3068" max="3068" width="9" style="1" customWidth="1"/>
    <col min="3069" max="3069" width="8.453125" style="1" customWidth="1"/>
    <col min="3070" max="3070" width="12.54296875" style="1" customWidth="1"/>
    <col min="3071" max="3071" width="11.54296875" style="1" customWidth="1"/>
    <col min="3072" max="3072" width="11.453125" style="1" customWidth="1"/>
    <col min="3073" max="3073" width="13.7265625" style="1" customWidth="1"/>
    <col min="3074" max="3074" width="14.7265625" style="1" customWidth="1"/>
    <col min="3075" max="3075" width="13.453125" style="1" customWidth="1"/>
    <col min="3076" max="3318" width="9.26953125" style="1"/>
    <col min="3319" max="3319" width="8.54296875" style="1" customWidth="1"/>
    <col min="3320" max="3320" width="9.54296875" style="1" customWidth="1"/>
    <col min="3321" max="3321" width="36.26953125" style="1" customWidth="1"/>
    <col min="3322" max="3322" width="86.453125" style="1" customWidth="1"/>
    <col min="3323" max="3323" width="18.7265625" style="1" customWidth="1"/>
    <col min="3324" max="3324" width="9" style="1" customWidth="1"/>
    <col min="3325" max="3325" width="8.453125" style="1" customWidth="1"/>
    <col min="3326" max="3326" width="12.54296875" style="1" customWidth="1"/>
    <col min="3327" max="3327" width="11.54296875" style="1" customWidth="1"/>
    <col min="3328" max="3328" width="11.453125" style="1" customWidth="1"/>
    <col min="3329" max="3329" width="13.7265625" style="1" customWidth="1"/>
    <col min="3330" max="3330" width="14.7265625" style="1" customWidth="1"/>
    <col min="3331" max="3331" width="13.453125" style="1" customWidth="1"/>
    <col min="3332" max="3574" width="9.26953125" style="1"/>
    <col min="3575" max="3575" width="8.54296875" style="1" customWidth="1"/>
    <col min="3576" max="3576" width="9.54296875" style="1" customWidth="1"/>
    <col min="3577" max="3577" width="36.26953125" style="1" customWidth="1"/>
    <col min="3578" max="3578" width="86.453125" style="1" customWidth="1"/>
    <col min="3579" max="3579" width="18.7265625" style="1" customWidth="1"/>
    <col min="3580" max="3580" width="9" style="1" customWidth="1"/>
    <col min="3581" max="3581" width="8.453125" style="1" customWidth="1"/>
    <col min="3582" max="3582" width="12.54296875" style="1" customWidth="1"/>
    <col min="3583" max="3583" width="11.54296875" style="1" customWidth="1"/>
    <col min="3584" max="3584" width="11.453125" style="1" customWidth="1"/>
    <col min="3585" max="3585" width="13.7265625" style="1" customWidth="1"/>
    <col min="3586" max="3586" width="14.7265625" style="1" customWidth="1"/>
    <col min="3587" max="3587" width="13.453125" style="1" customWidth="1"/>
    <col min="3588" max="3830" width="9.26953125" style="1"/>
    <col min="3831" max="3831" width="8.54296875" style="1" customWidth="1"/>
    <col min="3832" max="3832" width="9.54296875" style="1" customWidth="1"/>
    <col min="3833" max="3833" width="36.26953125" style="1" customWidth="1"/>
    <col min="3834" max="3834" width="86.453125" style="1" customWidth="1"/>
    <col min="3835" max="3835" width="18.7265625" style="1" customWidth="1"/>
    <col min="3836" max="3836" width="9" style="1" customWidth="1"/>
    <col min="3837" max="3837" width="8.453125" style="1" customWidth="1"/>
    <col min="3838" max="3838" width="12.54296875" style="1" customWidth="1"/>
    <col min="3839" max="3839" width="11.54296875" style="1" customWidth="1"/>
    <col min="3840" max="3840" width="11.453125" style="1" customWidth="1"/>
    <col min="3841" max="3841" width="13.7265625" style="1" customWidth="1"/>
    <col min="3842" max="3842" width="14.7265625" style="1" customWidth="1"/>
    <col min="3843" max="3843" width="13.453125" style="1" customWidth="1"/>
    <col min="3844" max="4086" width="9.26953125" style="1"/>
    <col min="4087" max="4087" width="8.54296875" style="1" customWidth="1"/>
    <col min="4088" max="4088" width="9.54296875" style="1" customWidth="1"/>
    <col min="4089" max="4089" width="36.26953125" style="1" customWidth="1"/>
    <col min="4090" max="4090" width="86.453125" style="1" customWidth="1"/>
    <col min="4091" max="4091" width="18.7265625" style="1" customWidth="1"/>
    <col min="4092" max="4092" width="9" style="1" customWidth="1"/>
    <col min="4093" max="4093" width="8.453125" style="1" customWidth="1"/>
    <col min="4094" max="4094" width="12.54296875" style="1" customWidth="1"/>
    <col min="4095" max="4095" width="11.54296875" style="1" customWidth="1"/>
    <col min="4096" max="4096" width="11.453125" style="1" customWidth="1"/>
    <col min="4097" max="4097" width="13.7265625" style="1" customWidth="1"/>
    <col min="4098" max="4098" width="14.7265625" style="1" customWidth="1"/>
    <col min="4099" max="4099" width="13.453125" style="1" customWidth="1"/>
    <col min="4100" max="4342" width="9.26953125" style="1"/>
    <col min="4343" max="4343" width="8.54296875" style="1" customWidth="1"/>
    <col min="4344" max="4344" width="9.54296875" style="1" customWidth="1"/>
    <col min="4345" max="4345" width="36.26953125" style="1" customWidth="1"/>
    <col min="4346" max="4346" width="86.453125" style="1" customWidth="1"/>
    <col min="4347" max="4347" width="18.7265625" style="1" customWidth="1"/>
    <col min="4348" max="4348" width="9" style="1" customWidth="1"/>
    <col min="4349" max="4349" width="8.453125" style="1" customWidth="1"/>
    <col min="4350" max="4350" width="12.54296875" style="1" customWidth="1"/>
    <col min="4351" max="4351" width="11.54296875" style="1" customWidth="1"/>
    <col min="4352" max="4352" width="11.453125" style="1" customWidth="1"/>
    <col min="4353" max="4353" width="13.7265625" style="1" customWidth="1"/>
    <col min="4354" max="4354" width="14.7265625" style="1" customWidth="1"/>
    <col min="4355" max="4355" width="13.453125" style="1" customWidth="1"/>
    <col min="4356" max="4598" width="9.26953125" style="1"/>
    <col min="4599" max="4599" width="8.54296875" style="1" customWidth="1"/>
    <col min="4600" max="4600" width="9.54296875" style="1" customWidth="1"/>
    <col min="4601" max="4601" width="36.26953125" style="1" customWidth="1"/>
    <col min="4602" max="4602" width="86.453125" style="1" customWidth="1"/>
    <col min="4603" max="4603" width="18.7265625" style="1" customWidth="1"/>
    <col min="4604" max="4604" width="9" style="1" customWidth="1"/>
    <col min="4605" max="4605" width="8.453125" style="1" customWidth="1"/>
    <col min="4606" max="4606" width="12.54296875" style="1" customWidth="1"/>
    <col min="4607" max="4607" width="11.54296875" style="1" customWidth="1"/>
    <col min="4608" max="4608" width="11.453125" style="1" customWidth="1"/>
    <col min="4609" max="4609" width="13.7265625" style="1" customWidth="1"/>
    <col min="4610" max="4610" width="14.7265625" style="1" customWidth="1"/>
    <col min="4611" max="4611" width="13.453125" style="1" customWidth="1"/>
    <col min="4612" max="4854" width="9.26953125" style="1"/>
    <col min="4855" max="4855" width="8.54296875" style="1" customWidth="1"/>
    <col min="4856" max="4856" width="9.54296875" style="1" customWidth="1"/>
    <col min="4857" max="4857" width="36.26953125" style="1" customWidth="1"/>
    <col min="4858" max="4858" width="86.453125" style="1" customWidth="1"/>
    <col min="4859" max="4859" width="18.7265625" style="1" customWidth="1"/>
    <col min="4860" max="4860" width="9" style="1" customWidth="1"/>
    <col min="4861" max="4861" width="8.453125" style="1" customWidth="1"/>
    <col min="4862" max="4862" width="12.54296875" style="1" customWidth="1"/>
    <col min="4863" max="4863" width="11.54296875" style="1" customWidth="1"/>
    <col min="4864" max="4864" width="11.453125" style="1" customWidth="1"/>
    <col min="4865" max="4865" width="13.7265625" style="1" customWidth="1"/>
    <col min="4866" max="4866" width="14.7265625" style="1" customWidth="1"/>
    <col min="4867" max="4867" width="13.453125" style="1" customWidth="1"/>
    <col min="4868" max="5110" width="9.26953125" style="1"/>
    <col min="5111" max="5111" width="8.54296875" style="1" customWidth="1"/>
    <col min="5112" max="5112" width="9.54296875" style="1" customWidth="1"/>
    <col min="5113" max="5113" width="36.26953125" style="1" customWidth="1"/>
    <col min="5114" max="5114" width="86.453125" style="1" customWidth="1"/>
    <col min="5115" max="5115" width="18.7265625" style="1" customWidth="1"/>
    <col min="5116" max="5116" width="9" style="1" customWidth="1"/>
    <col min="5117" max="5117" width="8.453125" style="1" customWidth="1"/>
    <col min="5118" max="5118" width="12.54296875" style="1" customWidth="1"/>
    <col min="5119" max="5119" width="11.54296875" style="1" customWidth="1"/>
    <col min="5120" max="5120" width="11.453125" style="1" customWidth="1"/>
    <col min="5121" max="5121" width="13.7265625" style="1" customWidth="1"/>
    <col min="5122" max="5122" width="14.7265625" style="1" customWidth="1"/>
    <col min="5123" max="5123" width="13.453125" style="1" customWidth="1"/>
    <col min="5124" max="5366" width="9.26953125" style="1"/>
    <col min="5367" max="5367" width="8.54296875" style="1" customWidth="1"/>
    <col min="5368" max="5368" width="9.54296875" style="1" customWidth="1"/>
    <col min="5369" max="5369" width="36.26953125" style="1" customWidth="1"/>
    <col min="5370" max="5370" width="86.453125" style="1" customWidth="1"/>
    <col min="5371" max="5371" width="18.7265625" style="1" customWidth="1"/>
    <col min="5372" max="5372" width="9" style="1" customWidth="1"/>
    <col min="5373" max="5373" width="8.453125" style="1" customWidth="1"/>
    <col min="5374" max="5374" width="12.54296875" style="1" customWidth="1"/>
    <col min="5375" max="5375" width="11.54296875" style="1" customWidth="1"/>
    <col min="5376" max="5376" width="11.453125" style="1" customWidth="1"/>
    <col min="5377" max="5377" width="13.7265625" style="1" customWidth="1"/>
    <col min="5378" max="5378" width="14.7265625" style="1" customWidth="1"/>
    <col min="5379" max="5379" width="13.453125" style="1" customWidth="1"/>
    <col min="5380" max="5622" width="9.26953125" style="1"/>
    <col min="5623" max="5623" width="8.54296875" style="1" customWidth="1"/>
    <col min="5624" max="5624" width="9.54296875" style="1" customWidth="1"/>
    <col min="5625" max="5625" width="36.26953125" style="1" customWidth="1"/>
    <col min="5626" max="5626" width="86.453125" style="1" customWidth="1"/>
    <col min="5627" max="5627" width="18.7265625" style="1" customWidth="1"/>
    <col min="5628" max="5628" width="9" style="1" customWidth="1"/>
    <col min="5629" max="5629" width="8.453125" style="1" customWidth="1"/>
    <col min="5630" max="5630" width="12.54296875" style="1" customWidth="1"/>
    <col min="5631" max="5631" width="11.54296875" style="1" customWidth="1"/>
    <col min="5632" max="5632" width="11.453125" style="1" customWidth="1"/>
    <col min="5633" max="5633" width="13.7265625" style="1" customWidth="1"/>
    <col min="5634" max="5634" width="14.7265625" style="1" customWidth="1"/>
    <col min="5635" max="5635" width="13.453125" style="1" customWidth="1"/>
    <col min="5636" max="5878" width="9.26953125" style="1"/>
    <col min="5879" max="5879" width="8.54296875" style="1" customWidth="1"/>
    <col min="5880" max="5880" width="9.54296875" style="1" customWidth="1"/>
    <col min="5881" max="5881" width="36.26953125" style="1" customWidth="1"/>
    <col min="5882" max="5882" width="86.453125" style="1" customWidth="1"/>
    <col min="5883" max="5883" width="18.7265625" style="1" customWidth="1"/>
    <col min="5884" max="5884" width="9" style="1" customWidth="1"/>
    <col min="5885" max="5885" width="8.453125" style="1" customWidth="1"/>
    <col min="5886" max="5886" width="12.54296875" style="1" customWidth="1"/>
    <col min="5887" max="5887" width="11.54296875" style="1" customWidth="1"/>
    <col min="5888" max="5888" width="11.453125" style="1" customWidth="1"/>
    <col min="5889" max="5889" width="13.7265625" style="1" customWidth="1"/>
    <col min="5890" max="5890" width="14.7265625" style="1" customWidth="1"/>
    <col min="5891" max="5891" width="13.453125" style="1" customWidth="1"/>
    <col min="5892" max="6134" width="9.26953125" style="1"/>
    <col min="6135" max="6135" width="8.54296875" style="1" customWidth="1"/>
    <col min="6136" max="6136" width="9.54296875" style="1" customWidth="1"/>
    <col min="6137" max="6137" width="36.26953125" style="1" customWidth="1"/>
    <col min="6138" max="6138" width="86.453125" style="1" customWidth="1"/>
    <col min="6139" max="6139" width="18.7265625" style="1" customWidth="1"/>
    <col min="6140" max="6140" width="9" style="1" customWidth="1"/>
    <col min="6141" max="6141" width="8.453125" style="1" customWidth="1"/>
    <col min="6142" max="6142" width="12.54296875" style="1" customWidth="1"/>
    <col min="6143" max="6143" width="11.54296875" style="1" customWidth="1"/>
    <col min="6144" max="6144" width="11.453125" style="1" customWidth="1"/>
    <col min="6145" max="6145" width="13.7265625" style="1" customWidth="1"/>
    <col min="6146" max="6146" width="14.7265625" style="1" customWidth="1"/>
    <col min="6147" max="6147" width="13.453125" style="1" customWidth="1"/>
    <col min="6148" max="6390" width="9.26953125" style="1"/>
    <col min="6391" max="6391" width="8.54296875" style="1" customWidth="1"/>
    <col min="6392" max="6392" width="9.54296875" style="1" customWidth="1"/>
    <col min="6393" max="6393" width="36.26953125" style="1" customWidth="1"/>
    <col min="6394" max="6394" width="86.453125" style="1" customWidth="1"/>
    <col min="6395" max="6395" width="18.7265625" style="1" customWidth="1"/>
    <col min="6396" max="6396" width="9" style="1" customWidth="1"/>
    <col min="6397" max="6397" width="8.453125" style="1" customWidth="1"/>
    <col min="6398" max="6398" width="12.54296875" style="1" customWidth="1"/>
    <col min="6399" max="6399" width="11.54296875" style="1" customWidth="1"/>
    <col min="6400" max="6400" width="11.453125" style="1" customWidth="1"/>
    <col min="6401" max="6401" width="13.7265625" style="1" customWidth="1"/>
    <col min="6402" max="6402" width="14.7265625" style="1" customWidth="1"/>
    <col min="6403" max="6403" width="13.453125" style="1" customWidth="1"/>
    <col min="6404" max="6646" width="9.26953125" style="1"/>
    <col min="6647" max="6647" width="8.54296875" style="1" customWidth="1"/>
    <col min="6648" max="6648" width="9.54296875" style="1" customWidth="1"/>
    <col min="6649" max="6649" width="36.26953125" style="1" customWidth="1"/>
    <col min="6650" max="6650" width="86.453125" style="1" customWidth="1"/>
    <col min="6651" max="6651" width="18.7265625" style="1" customWidth="1"/>
    <col min="6652" max="6652" width="9" style="1" customWidth="1"/>
    <col min="6653" max="6653" width="8.453125" style="1" customWidth="1"/>
    <col min="6654" max="6654" width="12.54296875" style="1" customWidth="1"/>
    <col min="6655" max="6655" width="11.54296875" style="1" customWidth="1"/>
    <col min="6656" max="6656" width="11.453125" style="1" customWidth="1"/>
    <col min="6657" max="6657" width="13.7265625" style="1" customWidth="1"/>
    <col min="6658" max="6658" width="14.7265625" style="1" customWidth="1"/>
    <col min="6659" max="6659" width="13.453125" style="1" customWidth="1"/>
    <col min="6660" max="6902" width="9.26953125" style="1"/>
    <col min="6903" max="6903" width="8.54296875" style="1" customWidth="1"/>
    <col min="6904" max="6904" width="9.54296875" style="1" customWidth="1"/>
    <col min="6905" max="6905" width="36.26953125" style="1" customWidth="1"/>
    <col min="6906" max="6906" width="86.453125" style="1" customWidth="1"/>
    <col min="6907" max="6907" width="18.7265625" style="1" customWidth="1"/>
    <col min="6908" max="6908" width="9" style="1" customWidth="1"/>
    <col min="6909" max="6909" width="8.453125" style="1" customWidth="1"/>
    <col min="6910" max="6910" width="12.54296875" style="1" customWidth="1"/>
    <col min="6911" max="6911" width="11.54296875" style="1" customWidth="1"/>
    <col min="6912" max="6912" width="11.453125" style="1" customWidth="1"/>
    <col min="6913" max="6913" width="13.7265625" style="1" customWidth="1"/>
    <col min="6914" max="6914" width="14.7265625" style="1" customWidth="1"/>
    <col min="6915" max="6915" width="13.453125" style="1" customWidth="1"/>
    <col min="6916" max="7158" width="9.26953125" style="1"/>
    <col min="7159" max="7159" width="8.54296875" style="1" customWidth="1"/>
    <col min="7160" max="7160" width="9.54296875" style="1" customWidth="1"/>
    <col min="7161" max="7161" width="36.26953125" style="1" customWidth="1"/>
    <col min="7162" max="7162" width="86.453125" style="1" customWidth="1"/>
    <col min="7163" max="7163" width="18.7265625" style="1" customWidth="1"/>
    <col min="7164" max="7164" width="9" style="1" customWidth="1"/>
    <col min="7165" max="7165" width="8.453125" style="1" customWidth="1"/>
    <col min="7166" max="7166" width="12.54296875" style="1" customWidth="1"/>
    <col min="7167" max="7167" width="11.54296875" style="1" customWidth="1"/>
    <col min="7168" max="7168" width="11.453125" style="1" customWidth="1"/>
    <col min="7169" max="7169" width="13.7265625" style="1" customWidth="1"/>
    <col min="7170" max="7170" width="14.7265625" style="1" customWidth="1"/>
    <col min="7171" max="7171" width="13.453125" style="1" customWidth="1"/>
    <col min="7172" max="7414" width="9.26953125" style="1"/>
    <col min="7415" max="7415" width="8.54296875" style="1" customWidth="1"/>
    <col min="7416" max="7416" width="9.54296875" style="1" customWidth="1"/>
    <col min="7417" max="7417" width="36.26953125" style="1" customWidth="1"/>
    <col min="7418" max="7418" width="86.453125" style="1" customWidth="1"/>
    <col min="7419" max="7419" width="18.7265625" style="1" customWidth="1"/>
    <col min="7420" max="7420" width="9" style="1" customWidth="1"/>
    <col min="7421" max="7421" width="8.453125" style="1" customWidth="1"/>
    <col min="7422" max="7422" width="12.54296875" style="1" customWidth="1"/>
    <col min="7423" max="7423" width="11.54296875" style="1" customWidth="1"/>
    <col min="7424" max="7424" width="11.453125" style="1" customWidth="1"/>
    <col min="7425" max="7425" width="13.7265625" style="1" customWidth="1"/>
    <col min="7426" max="7426" width="14.7265625" style="1" customWidth="1"/>
    <col min="7427" max="7427" width="13.453125" style="1" customWidth="1"/>
    <col min="7428" max="7670" width="9.26953125" style="1"/>
    <col min="7671" max="7671" width="8.54296875" style="1" customWidth="1"/>
    <col min="7672" max="7672" width="9.54296875" style="1" customWidth="1"/>
    <col min="7673" max="7673" width="36.26953125" style="1" customWidth="1"/>
    <col min="7674" max="7674" width="86.453125" style="1" customWidth="1"/>
    <col min="7675" max="7675" width="18.7265625" style="1" customWidth="1"/>
    <col min="7676" max="7676" width="9" style="1" customWidth="1"/>
    <col min="7677" max="7677" width="8.453125" style="1" customWidth="1"/>
    <col min="7678" max="7678" width="12.54296875" style="1" customWidth="1"/>
    <col min="7679" max="7679" width="11.54296875" style="1" customWidth="1"/>
    <col min="7680" max="7680" width="11.453125" style="1" customWidth="1"/>
    <col min="7681" max="7681" width="13.7265625" style="1" customWidth="1"/>
    <col min="7682" max="7682" width="14.7265625" style="1" customWidth="1"/>
    <col min="7683" max="7683" width="13.453125" style="1" customWidth="1"/>
    <col min="7684" max="7926" width="9.26953125" style="1"/>
    <col min="7927" max="7927" width="8.54296875" style="1" customWidth="1"/>
    <col min="7928" max="7928" width="9.54296875" style="1" customWidth="1"/>
    <col min="7929" max="7929" width="36.26953125" style="1" customWidth="1"/>
    <col min="7930" max="7930" width="86.453125" style="1" customWidth="1"/>
    <col min="7931" max="7931" width="18.7265625" style="1" customWidth="1"/>
    <col min="7932" max="7932" width="9" style="1" customWidth="1"/>
    <col min="7933" max="7933" width="8.453125" style="1" customWidth="1"/>
    <col min="7934" max="7934" width="12.54296875" style="1" customWidth="1"/>
    <col min="7935" max="7935" width="11.54296875" style="1" customWidth="1"/>
    <col min="7936" max="7936" width="11.453125" style="1" customWidth="1"/>
    <col min="7937" max="7937" width="13.7265625" style="1" customWidth="1"/>
    <col min="7938" max="7938" width="14.7265625" style="1" customWidth="1"/>
    <col min="7939" max="7939" width="13.453125" style="1" customWidth="1"/>
    <col min="7940" max="8182" width="9.26953125" style="1"/>
    <col min="8183" max="8183" width="8.54296875" style="1" customWidth="1"/>
    <col min="8184" max="8184" width="9.54296875" style="1" customWidth="1"/>
    <col min="8185" max="8185" width="36.26953125" style="1" customWidth="1"/>
    <col min="8186" max="8186" width="86.453125" style="1" customWidth="1"/>
    <col min="8187" max="8187" width="18.7265625" style="1" customWidth="1"/>
    <col min="8188" max="8188" width="9" style="1" customWidth="1"/>
    <col min="8189" max="8189" width="8.453125" style="1" customWidth="1"/>
    <col min="8190" max="8190" width="12.54296875" style="1" customWidth="1"/>
    <col min="8191" max="8191" width="11.54296875" style="1" customWidth="1"/>
    <col min="8192" max="8192" width="11.453125" style="1" customWidth="1"/>
    <col min="8193" max="8193" width="13.7265625" style="1" customWidth="1"/>
    <col min="8194" max="8194" width="14.7265625" style="1" customWidth="1"/>
    <col min="8195" max="8195" width="13.453125" style="1" customWidth="1"/>
    <col min="8196" max="8438" width="9.26953125" style="1"/>
    <col min="8439" max="8439" width="8.54296875" style="1" customWidth="1"/>
    <col min="8440" max="8440" width="9.54296875" style="1" customWidth="1"/>
    <col min="8441" max="8441" width="36.26953125" style="1" customWidth="1"/>
    <col min="8442" max="8442" width="86.453125" style="1" customWidth="1"/>
    <col min="8443" max="8443" width="18.7265625" style="1" customWidth="1"/>
    <col min="8444" max="8444" width="9" style="1" customWidth="1"/>
    <col min="8445" max="8445" width="8.453125" style="1" customWidth="1"/>
    <col min="8446" max="8446" width="12.54296875" style="1" customWidth="1"/>
    <col min="8447" max="8447" width="11.54296875" style="1" customWidth="1"/>
    <col min="8448" max="8448" width="11.453125" style="1" customWidth="1"/>
    <col min="8449" max="8449" width="13.7265625" style="1" customWidth="1"/>
    <col min="8450" max="8450" width="14.7265625" style="1" customWidth="1"/>
    <col min="8451" max="8451" width="13.453125" style="1" customWidth="1"/>
    <col min="8452" max="8694" width="9.26953125" style="1"/>
    <col min="8695" max="8695" width="8.54296875" style="1" customWidth="1"/>
    <col min="8696" max="8696" width="9.54296875" style="1" customWidth="1"/>
    <col min="8697" max="8697" width="36.26953125" style="1" customWidth="1"/>
    <col min="8698" max="8698" width="86.453125" style="1" customWidth="1"/>
    <col min="8699" max="8699" width="18.7265625" style="1" customWidth="1"/>
    <col min="8700" max="8700" width="9" style="1" customWidth="1"/>
    <col min="8701" max="8701" width="8.453125" style="1" customWidth="1"/>
    <col min="8702" max="8702" width="12.54296875" style="1" customWidth="1"/>
    <col min="8703" max="8703" width="11.54296875" style="1" customWidth="1"/>
    <col min="8704" max="8704" width="11.453125" style="1" customWidth="1"/>
    <col min="8705" max="8705" width="13.7265625" style="1" customWidth="1"/>
    <col min="8706" max="8706" width="14.7265625" style="1" customWidth="1"/>
    <col min="8707" max="8707" width="13.453125" style="1" customWidth="1"/>
    <col min="8708" max="8950" width="9.26953125" style="1"/>
    <col min="8951" max="8951" width="8.54296875" style="1" customWidth="1"/>
    <col min="8952" max="8952" width="9.54296875" style="1" customWidth="1"/>
    <col min="8953" max="8953" width="36.26953125" style="1" customWidth="1"/>
    <col min="8954" max="8954" width="86.453125" style="1" customWidth="1"/>
    <col min="8955" max="8955" width="18.7265625" style="1" customWidth="1"/>
    <col min="8956" max="8956" width="9" style="1" customWidth="1"/>
    <col min="8957" max="8957" width="8.453125" style="1" customWidth="1"/>
    <col min="8958" max="8958" width="12.54296875" style="1" customWidth="1"/>
    <col min="8959" max="8959" width="11.54296875" style="1" customWidth="1"/>
    <col min="8960" max="8960" width="11.453125" style="1" customWidth="1"/>
    <col min="8961" max="8961" width="13.7265625" style="1" customWidth="1"/>
    <col min="8962" max="8962" width="14.7265625" style="1" customWidth="1"/>
    <col min="8963" max="8963" width="13.453125" style="1" customWidth="1"/>
    <col min="8964" max="9206" width="9.26953125" style="1"/>
    <col min="9207" max="9207" width="8.54296875" style="1" customWidth="1"/>
    <col min="9208" max="9208" width="9.54296875" style="1" customWidth="1"/>
    <col min="9209" max="9209" width="36.26953125" style="1" customWidth="1"/>
    <col min="9210" max="9210" width="86.453125" style="1" customWidth="1"/>
    <col min="9211" max="9211" width="18.7265625" style="1" customWidth="1"/>
    <col min="9212" max="9212" width="9" style="1" customWidth="1"/>
    <col min="9213" max="9213" width="8.453125" style="1" customWidth="1"/>
    <col min="9214" max="9214" width="12.54296875" style="1" customWidth="1"/>
    <col min="9215" max="9215" width="11.54296875" style="1" customWidth="1"/>
    <col min="9216" max="9216" width="11.453125" style="1" customWidth="1"/>
    <col min="9217" max="9217" width="13.7265625" style="1" customWidth="1"/>
    <col min="9218" max="9218" width="14.7265625" style="1" customWidth="1"/>
    <col min="9219" max="9219" width="13.453125" style="1" customWidth="1"/>
    <col min="9220" max="9462" width="9.26953125" style="1"/>
    <col min="9463" max="9463" width="8.54296875" style="1" customWidth="1"/>
    <col min="9464" max="9464" width="9.54296875" style="1" customWidth="1"/>
    <col min="9465" max="9465" width="36.26953125" style="1" customWidth="1"/>
    <col min="9466" max="9466" width="86.453125" style="1" customWidth="1"/>
    <col min="9467" max="9467" width="18.7265625" style="1" customWidth="1"/>
    <col min="9468" max="9468" width="9" style="1" customWidth="1"/>
    <col min="9469" max="9469" width="8.453125" style="1" customWidth="1"/>
    <col min="9470" max="9470" width="12.54296875" style="1" customWidth="1"/>
    <col min="9471" max="9471" width="11.54296875" style="1" customWidth="1"/>
    <col min="9472" max="9472" width="11.453125" style="1" customWidth="1"/>
    <col min="9473" max="9473" width="13.7265625" style="1" customWidth="1"/>
    <col min="9474" max="9474" width="14.7265625" style="1" customWidth="1"/>
    <col min="9475" max="9475" width="13.453125" style="1" customWidth="1"/>
    <col min="9476" max="9718" width="9.26953125" style="1"/>
    <col min="9719" max="9719" width="8.54296875" style="1" customWidth="1"/>
    <col min="9720" max="9720" width="9.54296875" style="1" customWidth="1"/>
    <col min="9721" max="9721" width="36.26953125" style="1" customWidth="1"/>
    <col min="9722" max="9722" width="86.453125" style="1" customWidth="1"/>
    <col min="9723" max="9723" width="18.7265625" style="1" customWidth="1"/>
    <col min="9724" max="9724" width="9" style="1" customWidth="1"/>
    <col min="9725" max="9725" width="8.453125" style="1" customWidth="1"/>
    <col min="9726" max="9726" width="12.54296875" style="1" customWidth="1"/>
    <col min="9727" max="9727" width="11.54296875" style="1" customWidth="1"/>
    <col min="9728" max="9728" width="11.453125" style="1" customWidth="1"/>
    <col min="9729" max="9729" width="13.7265625" style="1" customWidth="1"/>
    <col min="9730" max="9730" width="14.7265625" style="1" customWidth="1"/>
    <col min="9731" max="9731" width="13.453125" style="1" customWidth="1"/>
    <col min="9732" max="9974" width="9.26953125" style="1"/>
    <col min="9975" max="9975" width="8.54296875" style="1" customWidth="1"/>
    <col min="9976" max="9976" width="9.54296875" style="1" customWidth="1"/>
    <col min="9977" max="9977" width="36.26953125" style="1" customWidth="1"/>
    <col min="9978" max="9978" width="86.453125" style="1" customWidth="1"/>
    <col min="9979" max="9979" width="18.7265625" style="1" customWidth="1"/>
    <col min="9980" max="9980" width="9" style="1" customWidth="1"/>
    <col min="9981" max="9981" width="8.453125" style="1" customWidth="1"/>
    <col min="9982" max="9982" width="12.54296875" style="1" customWidth="1"/>
    <col min="9983" max="9983" width="11.54296875" style="1" customWidth="1"/>
    <col min="9984" max="9984" width="11.453125" style="1" customWidth="1"/>
    <col min="9985" max="9985" width="13.7265625" style="1" customWidth="1"/>
    <col min="9986" max="9986" width="14.7265625" style="1" customWidth="1"/>
    <col min="9987" max="9987" width="13.453125" style="1" customWidth="1"/>
    <col min="9988" max="10230" width="9.26953125" style="1"/>
    <col min="10231" max="10231" width="8.54296875" style="1" customWidth="1"/>
    <col min="10232" max="10232" width="9.54296875" style="1" customWidth="1"/>
    <col min="10233" max="10233" width="36.26953125" style="1" customWidth="1"/>
    <col min="10234" max="10234" width="86.453125" style="1" customWidth="1"/>
    <col min="10235" max="10235" width="18.7265625" style="1" customWidth="1"/>
    <col min="10236" max="10236" width="9" style="1" customWidth="1"/>
    <col min="10237" max="10237" width="8.453125" style="1" customWidth="1"/>
    <col min="10238" max="10238" width="12.54296875" style="1" customWidth="1"/>
    <col min="10239" max="10239" width="11.54296875" style="1" customWidth="1"/>
    <col min="10240" max="10240" width="11.453125" style="1" customWidth="1"/>
    <col min="10241" max="10241" width="13.7265625" style="1" customWidth="1"/>
    <col min="10242" max="10242" width="14.7265625" style="1" customWidth="1"/>
    <col min="10243" max="10243" width="13.453125" style="1" customWidth="1"/>
    <col min="10244" max="10486" width="9.26953125" style="1"/>
    <col min="10487" max="10487" width="8.54296875" style="1" customWidth="1"/>
    <col min="10488" max="10488" width="9.54296875" style="1" customWidth="1"/>
    <col min="10489" max="10489" width="36.26953125" style="1" customWidth="1"/>
    <col min="10490" max="10490" width="86.453125" style="1" customWidth="1"/>
    <col min="10491" max="10491" width="18.7265625" style="1" customWidth="1"/>
    <col min="10492" max="10492" width="9" style="1" customWidth="1"/>
    <col min="10493" max="10493" width="8.453125" style="1" customWidth="1"/>
    <col min="10494" max="10494" width="12.54296875" style="1" customWidth="1"/>
    <col min="10495" max="10495" width="11.54296875" style="1" customWidth="1"/>
    <col min="10496" max="10496" width="11.453125" style="1" customWidth="1"/>
    <col min="10497" max="10497" width="13.7265625" style="1" customWidth="1"/>
    <col min="10498" max="10498" width="14.7265625" style="1" customWidth="1"/>
    <col min="10499" max="10499" width="13.453125" style="1" customWidth="1"/>
    <col min="10500" max="10742" width="9.26953125" style="1"/>
    <col min="10743" max="10743" width="8.54296875" style="1" customWidth="1"/>
    <col min="10744" max="10744" width="9.54296875" style="1" customWidth="1"/>
    <col min="10745" max="10745" width="36.26953125" style="1" customWidth="1"/>
    <col min="10746" max="10746" width="86.453125" style="1" customWidth="1"/>
    <col min="10747" max="10747" width="18.7265625" style="1" customWidth="1"/>
    <col min="10748" max="10748" width="9" style="1" customWidth="1"/>
    <col min="10749" max="10749" width="8.453125" style="1" customWidth="1"/>
    <col min="10750" max="10750" width="12.54296875" style="1" customWidth="1"/>
    <col min="10751" max="10751" width="11.54296875" style="1" customWidth="1"/>
    <col min="10752" max="10752" width="11.453125" style="1" customWidth="1"/>
    <col min="10753" max="10753" width="13.7265625" style="1" customWidth="1"/>
    <col min="10754" max="10754" width="14.7265625" style="1" customWidth="1"/>
    <col min="10755" max="10755" width="13.453125" style="1" customWidth="1"/>
    <col min="10756" max="10998" width="9.26953125" style="1"/>
    <col min="10999" max="10999" width="8.54296875" style="1" customWidth="1"/>
    <col min="11000" max="11000" width="9.54296875" style="1" customWidth="1"/>
    <col min="11001" max="11001" width="36.26953125" style="1" customWidth="1"/>
    <col min="11002" max="11002" width="86.453125" style="1" customWidth="1"/>
    <col min="11003" max="11003" width="18.7265625" style="1" customWidth="1"/>
    <col min="11004" max="11004" width="9" style="1" customWidth="1"/>
    <col min="11005" max="11005" width="8.453125" style="1" customWidth="1"/>
    <col min="11006" max="11006" width="12.54296875" style="1" customWidth="1"/>
    <col min="11007" max="11007" width="11.54296875" style="1" customWidth="1"/>
    <col min="11008" max="11008" width="11.453125" style="1" customWidth="1"/>
    <col min="11009" max="11009" width="13.7265625" style="1" customWidth="1"/>
    <col min="11010" max="11010" width="14.7265625" style="1" customWidth="1"/>
    <col min="11011" max="11011" width="13.453125" style="1" customWidth="1"/>
    <col min="11012" max="11254" width="9.26953125" style="1"/>
    <col min="11255" max="11255" width="8.54296875" style="1" customWidth="1"/>
    <col min="11256" max="11256" width="9.54296875" style="1" customWidth="1"/>
    <col min="11257" max="11257" width="36.26953125" style="1" customWidth="1"/>
    <col min="11258" max="11258" width="86.453125" style="1" customWidth="1"/>
    <col min="11259" max="11259" width="18.7265625" style="1" customWidth="1"/>
    <col min="11260" max="11260" width="9" style="1" customWidth="1"/>
    <col min="11261" max="11261" width="8.453125" style="1" customWidth="1"/>
    <col min="11262" max="11262" width="12.54296875" style="1" customWidth="1"/>
    <col min="11263" max="11263" width="11.54296875" style="1" customWidth="1"/>
    <col min="11264" max="11264" width="11.453125" style="1" customWidth="1"/>
    <col min="11265" max="11265" width="13.7265625" style="1" customWidth="1"/>
    <col min="11266" max="11266" width="14.7265625" style="1" customWidth="1"/>
    <col min="11267" max="11267" width="13.453125" style="1" customWidth="1"/>
    <col min="11268" max="11510" width="9.26953125" style="1"/>
    <col min="11511" max="11511" width="8.54296875" style="1" customWidth="1"/>
    <col min="11512" max="11512" width="9.54296875" style="1" customWidth="1"/>
    <col min="11513" max="11513" width="36.26953125" style="1" customWidth="1"/>
    <col min="11514" max="11514" width="86.453125" style="1" customWidth="1"/>
    <col min="11515" max="11515" width="18.7265625" style="1" customWidth="1"/>
    <col min="11516" max="11516" width="9" style="1" customWidth="1"/>
    <col min="11517" max="11517" width="8.453125" style="1" customWidth="1"/>
    <col min="11518" max="11518" width="12.54296875" style="1" customWidth="1"/>
    <col min="11519" max="11519" width="11.54296875" style="1" customWidth="1"/>
    <col min="11520" max="11520" width="11.453125" style="1" customWidth="1"/>
    <col min="11521" max="11521" width="13.7265625" style="1" customWidth="1"/>
    <col min="11522" max="11522" width="14.7265625" style="1" customWidth="1"/>
    <col min="11523" max="11523" width="13.453125" style="1" customWidth="1"/>
    <col min="11524" max="11766" width="9.26953125" style="1"/>
    <col min="11767" max="11767" width="8.54296875" style="1" customWidth="1"/>
    <col min="11768" max="11768" width="9.54296875" style="1" customWidth="1"/>
    <col min="11769" max="11769" width="36.26953125" style="1" customWidth="1"/>
    <col min="11770" max="11770" width="86.453125" style="1" customWidth="1"/>
    <col min="11771" max="11771" width="18.7265625" style="1" customWidth="1"/>
    <col min="11772" max="11772" width="9" style="1" customWidth="1"/>
    <col min="11773" max="11773" width="8.453125" style="1" customWidth="1"/>
    <col min="11774" max="11774" width="12.54296875" style="1" customWidth="1"/>
    <col min="11775" max="11775" width="11.54296875" style="1" customWidth="1"/>
    <col min="11776" max="11776" width="11.453125" style="1" customWidth="1"/>
    <col min="11777" max="11777" width="13.7265625" style="1" customWidth="1"/>
    <col min="11778" max="11778" width="14.7265625" style="1" customWidth="1"/>
    <col min="11779" max="11779" width="13.453125" style="1" customWidth="1"/>
    <col min="11780" max="12022" width="9.26953125" style="1"/>
    <col min="12023" max="12023" width="8.54296875" style="1" customWidth="1"/>
    <col min="12024" max="12024" width="9.54296875" style="1" customWidth="1"/>
    <col min="12025" max="12025" width="36.26953125" style="1" customWidth="1"/>
    <col min="12026" max="12026" width="86.453125" style="1" customWidth="1"/>
    <col min="12027" max="12027" width="18.7265625" style="1" customWidth="1"/>
    <col min="12028" max="12028" width="9" style="1" customWidth="1"/>
    <col min="12029" max="12029" width="8.453125" style="1" customWidth="1"/>
    <col min="12030" max="12030" width="12.54296875" style="1" customWidth="1"/>
    <col min="12031" max="12031" width="11.54296875" style="1" customWidth="1"/>
    <col min="12032" max="12032" width="11.453125" style="1" customWidth="1"/>
    <col min="12033" max="12033" width="13.7265625" style="1" customWidth="1"/>
    <col min="12034" max="12034" width="14.7265625" style="1" customWidth="1"/>
    <col min="12035" max="12035" width="13.453125" style="1" customWidth="1"/>
    <col min="12036" max="12278" width="9.26953125" style="1"/>
    <col min="12279" max="12279" width="8.54296875" style="1" customWidth="1"/>
    <col min="12280" max="12280" width="9.54296875" style="1" customWidth="1"/>
    <col min="12281" max="12281" width="36.26953125" style="1" customWidth="1"/>
    <col min="12282" max="12282" width="86.453125" style="1" customWidth="1"/>
    <col min="12283" max="12283" width="18.7265625" style="1" customWidth="1"/>
    <col min="12284" max="12284" width="9" style="1" customWidth="1"/>
    <col min="12285" max="12285" width="8.453125" style="1" customWidth="1"/>
    <col min="12286" max="12286" width="12.54296875" style="1" customWidth="1"/>
    <col min="12287" max="12287" width="11.54296875" style="1" customWidth="1"/>
    <col min="12288" max="12288" width="11.453125" style="1" customWidth="1"/>
    <col min="12289" max="12289" width="13.7265625" style="1" customWidth="1"/>
    <col min="12290" max="12290" width="14.7265625" style="1" customWidth="1"/>
    <col min="12291" max="12291" width="13.453125" style="1" customWidth="1"/>
    <col min="12292" max="12534" width="9.26953125" style="1"/>
    <col min="12535" max="12535" width="8.54296875" style="1" customWidth="1"/>
    <col min="12536" max="12536" width="9.54296875" style="1" customWidth="1"/>
    <col min="12537" max="12537" width="36.26953125" style="1" customWidth="1"/>
    <col min="12538" max="12538" width="86.453125" style="1" customWidth="1"/>
    <col min="12539" max="12539" width="18.7265625" style="1" customWidth="1"/>
    <col min="12540" max="12540" width="9" style="1" customWidth="1"/>
    <col min="12541" max="12541" width="8.453125" style="1" customWidth="1"/>
    <col min="12542" max="12542" width="12.54296875" style="1" customWidth="1"/>
    <col min="12543" max="12543" width="11.54296875" style="1" customWidth="1"/>
    <col min="12544" max="12544" width="11.453125" style="1" customWidth="1"/>
    <col min="12545" max="12545" width="13.7265625" style="1" customWidth="1"/>
    <col min="12546" max="12546" width="14.7265625" style="1" customWidth="1"/>
    <col min="12547" max="12547" width="13.453125" style="1" customWidth="1"/>
    <col min="12548" max="12790" width="9.26953125" style="1"/>
    <col min="12791" max="12791" width="8.54296875" style="1" customWidth="1"/>
    <col min="12792" max="12792" width="9.54296875" style="1" customWidth="1"/>
    <col min="12793" max="12793" width="36.26953125" style="1" customWidth="1"/>
    <col min="12794" max="12794" width="86.453125" style="1" customWidth="1"/>
    <col min="12795" max="12795" width="18.7265625" style="1" customWidth="1"/>
    <col min="12796" max="12796" width="9" style="1" customWidth="1"/>
    <col min="12797" max="12797" width="8.453125" style="1" customWidth="1"/>
    <col min="12798" max="12798" width="12.54296875" style="1" customWidth="1"/>
    <col min="12799" max="12799" width="11.54296875" style="1" customWidth="1"/>
    <col min="12800" max="12800" width="11.453125" style="1" customWidth="1"/>
    <col min="12801" max="12801" width="13.7265625" style="1" customWidth="1"/>
    <col min="12802" max="12802" width="14.7265625" style="1" customWidth="1"/>
    <col min="12803" max="12803" width="13.453125" style="1" customWidth="1"/>
    <col min="12804" max="13046" width="9.26953125" style="1"/>
    <col min="13047" max="13047" width="8.54296875" style="1" customWidth="1"/>
    <col min="13048" max="13048" width="9.54296875" style="1" customWidth="1"/>
    <col min="13049" max="13049" width="36.26953125" style="1" customWidth="1"/>
    <col min="13050" max="13050" width="86.453125" style="1" customWidth="1"/>
    <col min="13051" max="13051" width="18.7265625" style="1" customWidth="1"/>
    <col min="13052" max="13052" width="9" style="1" customWidth="1"/>
    <col min="13053" max="13053" width="8.453125" style="1" customWidth="1"/>
    <col min="13054" max="13054" width="12.54296875" style="1" customWidth="1"/>
    <col min="13055" max="13055" width="11.54296875" style="1" customWidth="1"/>
    <col min="13056" max="13056" width="11.453125" style="1" customWidth="1"/>
    <col min="13057" max="13057" width="13.7265625" style="1" customWidth="1"/>
    <col min="13058" max="13058" width="14.7265625" style="1" customWidth="1"/>
    <col min="13059" max="13059" width="13.453125" style="1" customWidth="1"/>
    <col min="13060" max="13302" width="9.26953125" style="1"/>
    <col min="13303" max="13303" width="8.54296875" style="1" customWidth="1"/>
    <col min="13304" max="13304" width="9.54296875" style="1" customWidth="1"/>
    <col min="13305" max="13305" width="36.26953125" style="1" customWidth="1"/>
    <col min="13306" max="13306" width="86.453125" style="1" customWidth="1"/>
    <col min="13307" max="13307" width="18.7265625" style="1" customWidth="1"/>
    <col min="13308" max="13308" width="9" style="1" customWidth="1"/>
    <col min="13309" max="13309" width="8.453125" style="1" customWidth="1"/>
    <col min="13310" max="13310" width="12.54296875" style="1" customWidth="1"/>
    <col min="13311" max="13311" width="11.54296875" style="1" customWidth="1"/>
    <col min="13312" max="13312" width="11.453125" style="1" customWidth="1"/>
    <col min="13313" max="13313" width="13.7265625" style="1" customWidth="1"/>
    <col min="13314" max="13314" width="14.7265625" style="1" customWidth="1"/>
    <col min="13315" max="13315" width="13.453125" style="1" customWidth="1"/>
    <col min="13316" max="13558" width="9.26953125" style="1"/>
    <col min="13559" max="13559" width="8.54296875" style="1" customWidth="1"/>
    <col min="13560" max="13560" width="9.54296875" style="1" customWidth="1"/>
    <col min="13561" max="13561" width="36.26953125" style="1" customWidth="1"/>
    <col min="13562" max="13562" width="86.453125" style="1" customWidth="1"/>
    <col min="13563" max="13563" width="18.7265625" style="1" customWidth="1"/>
    <col min="13564" max="13564" width="9" style="1" customWidth="1"/>
    <col min="13565" max="13565" width="8.453125" style="1" customWidth="1"/>
    <col min="13566" max="13566" width="12.54296875" style="1" customWidth="1"/>
    <col min="13567" max="13567" width="11.54296875" style="1" customWidth="1"/>
    <col min="13568" max="13568" width="11.453125" style="1" customWidth="1"/>
    <col min="13569" max="13569" width="13.7265625" style="1" customWidth="1"/>
    <col min="13570" max="13570" width="14.7265625" style="1" customWidth="1"/>
    <col min="13571" max="13571" width="13.453125" style="1" customWidth="1"/>
    <col min="13572" max="13814" width="9.26953125" style="1"/>
    <col min="13815" max="13815" width="8.54296875" style="1" customWidth="1"/>
    <col min="13816" max="13816" width="9.54296875" style="1" customWidth="1"/>
    <col min="13817" max="13817" width="36.26953125" style="1" customWidth="1"/>
    <col min="13818" max="13818" width="86.453125" style="1" customWidth="1"/>
    <col min="13819" max="13819" width="18.7265625" style="1" customWidth="1"/>
    <col min="13820" max="13820" width="9" style="1" customWidth="1"/>
    <col min="13821" max="13821" width="8.453125" style="1" customWidth="1"/>
    <col min="13822" max="13822" width="12.54296875" style="1" customWidth="1"/>
    <col min="13823" max="13823" width="11.54296875" style="1" customWidth="1"/>
    <col min="13824" max="13824" width="11.453125" style="1" customWidth="1"/>
    <col min="13825" max="13825" width="13.7265625" style="1" customWidth="1"/>
    <col min="13826" max="13826" width="14.7265625" style="1" customWidth="1"/>
    <col min="13827" max="13827" width="13.453125" style="1" customWidth="1"/>
    <col min="13828" max="14070" width="9.26953125" style="1"/>
    <col min="14071" max="14071" width="8.54296875" style="1" customWidth="1"/>
    <col min="14072" max="14072" width="9.54296875" style="1" customWidth="1"/>
    <col min="14073" max="14073" width="36.26953125" style="1" customWidth="1"/>
    <col min="14074" max="14074" width="86.453125" style="1" customWidth="1"/>
    <col min="14075" max="14075" width="18.7265625" style="1" customWidth="1"/>
    <col min="14076" max="14076" width="9" style="1" customWidth="1"/>
    <col min="14077" max="14077" width="8.453125" style="1" customWidth="1"/>
    <col min="14078" max="14078" width="12.54296875" style="1" customWidth="1"/>
    <col min="14079" max="14079" width="11.54296875" style="1" customWidth="1"/>
    <col min="14080" max="14080" width="11.453125" style="1" customWidth="1"/>
    <col min="14081" max="14081" width="13.7265625" style="1" customWidth="1"/>
    <col min="14082" max="14082" width="14.7265625" style="1" customWidth="1"/>
    <col min="14083" max="14083" width="13.453125" style="1" customWidth="1"/>
    <col min="14084" max="14326" width="9.26953125" style="1"/>
    <col min="14327" max="14327" width="8.54296875" style="1" customWidth="1"/>
    <col min="14328" max="14328" width="9.54296875" style="1" customWidth="1"/>
    <col min="14329" max="14329" width="36.26953125" style="1" customWidth="1"/>
    <col min="14330" max="14330" width="86.453125" style="1" customWidth="1"/>
    <col min="14331" max="14331" width="18.7265625" style="1" customWidth="1"/>
    <col min="14332" max="14332" width="9" style="1" customWidth="1"/>
    <col min="14333" max="14333" width="8.453125" style="1" customWidth="1"/>
    <col min="14334" max="14334" width="12.54296875" style="1" customWidth="1"/>
    <col min="14335" max="14335" width="11.54296875" style="1" customWidth="1"/>
    <col min="14336" max="14336" width="11.453125" style="1" customWidth="1"/>
    <col min="14337" max="14337" width="13.7265625" style="1" customWidth="1"/>
    <col min="14338" max="14338" width="14.7265625" style="1" customWidth="1"/>
    <col min="14339" max="14339" width="13.453125" style="1" customWidth="1"/>
    <col min="14340" max="14582" width="9.26953125" style="1"/>
    <col min="14583" max="14583" width="8.54296875" style="1" customWidth="1"/>
    <col min="14584" max="14584" width="9.54296875" style="1" customWidth="1"/>
    <col min="14585" max="14585" width="36.26953125" style="1" customWidth="1"/>
    <col min="14586" max="14586" width="86.453125" style="1" customWidth="1"/>
    <col min="14587" max="14587" width="18.7265625" style="1" customWidth="1"/>
    <col min="14588" max="14588" width="9" style="1" customWidth="1"/>
    <col min="14589" max="14589" width="8.453125" style="1" customWidth="1"/>
    <col min="14590" max="14590" width="12.54296875" style="1" customWidth="1"/>
    <col min="14591" max="14591" width="11.54296875" style="1" customWidth="1"/>
    <col min="14592" max="14592" width="11.453125" style="1" customWidth="1"/>
    <col min="14593" max="14593" width="13.7265625" style="1" customWidth="1"/>
    <col min="14594" max="14594" width="14.7265625" style="1" customWidth="1"/>
    <col min="14595" max="14595" width="13.453125" style="1" customWidth="1"/>
    <col min="14596" max="14838" width="9.26953125" style="1"/>
    <col min="14839" max="14839" width="8.54296875" style="1" customWidth="1"/>
    <col min="14840" max="14840" width="9.54296875" style="1" customWidth="1"/>
    <col min="14841" max="14841" width="36.26953125" style="1" customWidth="1"/>
    <col min="14842" max="14842" width="86.453125" style="1" customWidth="1"/>
    <col min="14843" max="14843" width="18.7265625" style="1" customWidth="1"/>
    <col min="14844" max="14844" width="9" style="1" customWidth="1"/>
    <col min="14845" max="14845" width="8.453125" style="1" customWidth="1"/>
    <col min="14846" max="14846" width="12.54296875" style="1" customWidth="1"/>
    <col min="14847" max="14847" width="11.54296875" style="1" customWidth="1"/>
    <col min="14848" max="14848" width="11.453125" style="1" customWidth="1"/>
    <col min="14849" max="14849" width="13.7265625" style="1" customWidth="1"/>
    <col min="14850" max="14850" width="14.7265625" style="1" customWidth="1"/>
    <col min="14851" max="14851" width="13.453125" style="1" customWidth="1"/>
    <col min="14852" max="15094" width="9.26953125" style="1"/>
    <col min="15095" max="15095" width="8.54296875" style="1" customWidth="1"/>
    <col min="15096" max="15096" width="9.54296875" style="1" customWidth="1"/>
    <col min="15097" max="15097" width="36.26953125" style="1" customWidth="1"/>
    <col min="15098" max="15098" width="86.453125" style="1" customWidth="1"/>
    <col min="15099" max="15099" width="18.7265625" style="1" customWidth="1"/>
    <col min="15100" max="15100" width="9" style="1" customWidth="1"/>
    <col min="15101" max="15101" width="8.453125" style="1" customWidth="1"/>
    <col min="15102" max="15102" width="12.54296875" style="1" customWidth="1"/>
    <col min="15103" max="15103" width="11.54296875" style="1" customWidth="1"/>
    <col min="15104" max="15104" width="11.453125" style="1" customWidth="1"/>
    <col min="15105" max="15105" width="13.7265625" style="1" customWidth="1"/>
    <col min="15106" max="15106" width="14.7265625" style="1" customWidth="1"/>
    <col min="15107" max="15107" width="13.453125" style="1" customWidth="1"/>
    <col min="15108" max="15350" width="9.26953125" style="1"/>
    <col min="15351" max="15351" width="8.54296875" style="1" customWidth="1"/>
    <col min="15352" max="15352" width="9.54296875" style="1" customWidth="1"/>
    <col min="15353" max="15353" width="36.26953125" style="1" customWidth="1"/>
    <col min="15354" max="15354" width="86.453125" style="1" customWidth="1"/>
    <col min="15355" max="15355" width="18.7265625" style="1" customWidth="1"/>
    <col min="15356" max="15356" width="9" style="1" customWidth="1"/>
    <col min="15357" max="15357" width="8.453125" style="1" customWidth="1"/>
    <col min="15358" max="15358" width="12.54296875" style="1" customWidth="1"/>
    <col min="15359" max="15359" width="11.54296875" style="1" customWidth="1"/>
    <col min="15360" max="15360" width="11.453125" style="1" customWidth="1"/>
    <col min="15361" max="15361" width="13.7265625" style="1" customWidth="1"/>
    <col min="15362" max="15362" width="14.7265625" style="1" customWidth="1"/>
    <col min="15363" max="15363" width="13.453125" style="1" customWidth="1"/>
    <col min="15364" max="15606" width="9.26953125" style="1"/>
    <col min="15607" max="15607" width="8.54296875" style="1" customWidth="1"/>
    <col min="15608" max="15608" width="9.54296875" style="1" customWidth="1"/>
    <col min="15609" max="15609" width="36.26953125" style="1" customWidth="1"/>
    <col min="15610" max="15610" width="86.453125" style="1" customWidth="1"/>
    <col min="15611" max="15611" width="18.7265625" style="1" customWidth="1"/>
    <col min="15612" max="15612" width="9" style="1" customWidth="1"/>
    <col min="15613" max="15613" width="8.453125" style="1" customWidth="1"/>
    <col min="15614" max="15614" width="12.54296875" style="1" customWidth="1"/>
    <col min="15615" max="15615" width="11.54296875" style="1" customWidth="1"/>
    <col min="15616" max="15616" width="11.453125" style="1" customWidth="1"/>
    <col min="15617" max="15617" width="13.7265625" style="1" customWidth="1"/>
    <col min="15618" max="15618" width="14.7265625" style="1" customWidth="1"/>
    <col min="15619" max="15619" width="13.453125" style="1" customWidth="1"/>
    <col min="15620" max="15862" width="9.26953125" style="1"/>
    <col min="15863" max="15863" width="8.54296875" style="1" customWidth="1"/>
    <col min="15864" max="15864" width="9.54296875" style="1" customWidth="1"/>
    <col min="15865" max="15865" width="36.26953125" style="1" customWidth="1"/>
    <col min="15866" max="15866" width="86.453125" style="1" customWidth="1"/>
    <col min="15867" max="15867" width="18.7265625" style="1" customWidth="1"/>
    <col min="15868" max="15868" width="9" style="1" customWidth="1"/>
    <col min="15869" max="15869" width="8.453125" style="1" customWidth="1"/>
    <col min="15870" max="15870" width="12.54296875" style="1" customWidth="1"/>
    <col min="15871" max="15871" width="11.54296875" style="1" customWidth="1"/>
    <col min="15872" max="15872" width="11.453125" style="1" customWidth="1"/>
    <col min="15873" max="15873" width="13.7265625" style="1" customWidth="1"/>
    <col min="15874" max="15874" width="14.7265625" style="1" customWidth="1"/>
    <col min="15875" max="15875" width="13.453125" style="1" customWidth="1"/>
    <col min="15876" max="16118" width="9.26953125" style="1"/>
    <col min="16119" max="16119" width="8.54296875" style="1" customWidth="1"/>
    <col min="16120" max="16120" width="9.54296875" style="1" customWidth="1"/>
    <col min="16121" max="16121" width="36.26953125" style="1" customWidth="1"/>
    <col min="16122" max="16122" width="86.453125" style="1" customWidth="1"/>
    <col min="16123" max="16123" width="18.7265625" style="1" customWidth="1"/>
    <col min="16124" max="16124" width="9" style="1" customWidth="1"/>
    <col min="16125" max="16125" width="8.453125" style="1" customWidth="1"/>
    <col min="16126" max="16126" width="12.54296875" style="1" customWidth="1"/>
    <col min="16127" max="16127" width="11.54296875" style="1" customWidth="1"/>
    <col min="16128" max="16128" width="11.453125" style="1" customWidth="1"/>
    <col min="16129" max="16129" width="13.7265625" style="1" customWidth="1"/>
    <col min="16130" max="16130" width="14.7265625" style="1" customWidth="1"/>
    <col min="16131" max="16131" width="13.453125" style="1" customWidth="1"/>
    <col min="16132" max="16382" width="9.26953125" style="1"/>
    <col min="16383" max="16384" width="9.269531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9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9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3"/>
      <c r="L6" s="10"/>
    </row>
    <row r="7" spans="1:12" s="8" customFormat="1">
      <c r="A7" s="453" t="s">
        <v>7</v>
      </c>
      <c r="B7" s="453"/>
      <c r="C7" s="15"/>
      <c r="D7" s="16"/>
      <c r="F7" s="12"/>
      <c r="G7" s="12"/>
      <c r="J7" s="17" t="s">
        <v>8</v>
      </c>
      <c r="K7" s="18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3"/>
      <c r="L8" s="10"/>
    </row>
    <row r="9" spans="1:12" s="8" customFormat="1" ht="12.75" customHeight="1">
      <c r="A9" s="453" t="s">
        <v>9</v>
      </c>
      <c r="B9" s="453"/>
      <c r="C9" s="459" t="s">
        <v>84</v>
      </c>
      <c r="D9" s="459"/>
      <c r="E9" s="2"/>
      <c r="F9" s="12"/>
      <c r="G9" s="12"/>
      <c r="J9" s="17" t="s">
        <v>8</v>
      </c>
      <c r="K9" s="20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3"/>
      <c r="L10" s="10"/>
    </row>
    <row r="11" spans="1:12" s="8" customFormat="1">
      <c r="A11" s="453" t="s">
        <v>96</v>
      </c>
      <c r="B11" s="453"/>
      <c r="C11" s="2" t="s">
        <v>59</v>
      </c>
      <c r="D11" s="21"/>
      <c r="F11" s="12"/>
      <c r="G11" s="12"/>
      <c r="J11" s="17" t="s">
        <v>8</v>
      </c>
      <c r="K11" s="20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3"/>
      <c r="L12" s="10"/>
    </row>
    <row r="13" spans="1:12" s="8" customFormat="1" ht="12.75" customHeight="1">
      <c r="A13" s="453" t="s">
        <v>10</v>
      </c>
      <c r="B13" s="453"/>
      <c r="C13" s="459" t="s">
        <v>97</v>
      </c>
      <c r="D13" s="459"/>
      <c r="F13" s="12"/>
      <c r="G13" s="12"/>
      <c r="J13" s="12"/>
      <c r="K13" s="13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3"/>
      <c r="L14" s="10"/>
    </row>
    <row r="15" spans="1:12" s="8" customFormat="1" ht="12.75" customHeight="1">
      <c r="A15" s="453" t="s">
        <v>0</v>
      </c>
      <c r="B15" s="453"/>
      <c r="C15" s="453" t="s">
        <v>98</v>
      </c>
      <c r="D15" s="453"/>
      <c r="F15" s="12"/>
      <c r="G15" s="12"/>
      <c r="J15" s="23" t="s">
        <v>11</v>
      </c>
      <c r="K15" s="24"/>
      <c r="L15" s="10"/>
    </row>
    <row r="16" spans="1:12" s="8" customFormat="1">
      <c r="A16" s="6"/>
      <c r="B16" s="25"/>
      <c r="C16" s="2"/>
      <c r="D16" s="21"/>
      <c r="F16" s="26"/>
      <c r="I16" s="26" t="s">
        <v>53</v>
      </c>
      <c r="J16" s="27" t="s">
        <v>12</v>
      </c>
      <c r="K16" s="28" t="s">
        <v>85</v>
      </c>
      <c r="L16" s="10"/>
    </row>
    <row r="17" spans="1:12" s="8" customFormat="1">
      <c r="A17" s="6"/>
      <c r="B17" s="25"/>
      <c r="C17" s="29"/>
      <c r="D17" s="7"/>
      <c r="F17" s="12"/>
      <c r="I17" s="12"/>
      <c r="J17" s="30" t="s">
        <v>13</v>
      </c>
      <c r="K17" s="31">
        <v>45198</v>
      </c>
      <c r="L17" s="10"/>
    </row>
    <row r="18" spans="1:12" s="8" customFormat="1">
      <c r="A18" s="6"/>
      <c r="B18" s="25"/>
      <c r="C18" s="29"/>
      <c r="D18" s="7"/>
      <c r="F18" s="12"/>
      <c r="I18" s="17" t="s">
        <v>111</v>
      </c>
      <c r="J18" s="27" t="s">
        <v>12</v>
      </c>
      <c r="K18" s="384" t="s">
        <v>161</v>
      </c>
      <c r="L18" s="10"/>
    </row>
    <row r="19" spans="1:12" s="8" customFormat="1">
      <c r="A19" s="6"/>
      <c r="B19" s="25"/>
      <c r="C19" s="29"/>
      <c r="D19" s="7"/>
      <c r="F19" s="12"/>
      <c r="I19" s="12"/>
      <c r="J19" s="33" t="s">
        <v>13</v>
      </c>
      <c r="K19" s="385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454" t="s">
        <v>16</v>
      </c>
      <c r="K22" s="455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42" t="s">
        <v>21</v>
      </c>
      <c r="L23" s="10"/>
    </row>
    <row r="24" spans="1:12" s="8" customFormat="1">
      <c r="A24" s="6"/>
      <c r="B24" s="25"/>
      <c r="C24" s="43"/>
      <c r="D24" s="44"/>
      <c r="H24" s="42">
        <v>2</v>
      </c>
      <c r="I24" s="45" t="s">
        <v>112</v>
      </c>
      <c r="J24" s="215">
        <v>45372</v>
      </c>
      <c r="K24" s="46" t="s">
        <v>112</v>
      </c>
      <c r="L24" s="47"/>
    </row>
    <row r="25" spans="1:12" s="49" customFormat="1" ht="18">
      <c r="A25" s="456" t="s">
        <v>76</v>
      </c>
      <c r="B25" s="456"/>
      <c r="C25" s="456"/>
      <c r="D25" s="456"/>
      <c r="E25" s="456"/>
      <c r="F25" s="456"/>
      <c r="G25" s="456"/>
      <c r="H25" s="456"/>
      <c r="I25" s="456"/>
      <c r="J25" s="456"/>
      <c r="K25" s="456"/>
      <c r="L25" s="48"/>
    </row>
    <row r="26" spans="1:12" s="49" customFormat="1" ht="18">
      <c r="A26" s="456" t="s">
        <v>17</v>
      </c>
      <c r="B26" s="456"/>
      <c r="C26" s="456"/>
      <c r="D26" s="456"/>
      <c r="E26" s="456"/>
      <c r="F26" s="456"/>
      <c r="G26" s="456"/>
      <c r="H26" s="456"/>
      <c r="I26" s="456"/>
      <c r="J26" s="456"/>
      <c r="K26" s="456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4">
      <c r="A28" s="457" t="s">
        <v>63</v>
      </c>
      <c r="B28" s="457"/>
      <c r="C28" s="457"/>
      <c r="D28" s="457"/>
      <c r="E28" s="457"/>
      <c r="F28" s="458">
        <v>70145581.823799998</v>
      </c>
      <c r="G28" s="458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452"/>
      <c r="B29" s="452"/>
      <c r="C29" s="452"/>
      <c r="D29" s="452"/>
      <c r="E29" s="452"/>
      <c r="F29" s="452"/>
      <c r="G29" s="452"/>
      <c r="H29" s="452"/>
      <c r="I29" s="452"/>
      <c r="J29" s="452"/>
      <c r="K29" s="452"/>
      <c r="L29" s="48"/>
    </row>
    <row r="30" spans="1:12" s="49" customFormat="1" ht="14.15" customHeight="1">
      <c r="A30" s="450" t="s">
        <v>14</v>
      </c>
      <c r="B30" s="450"/>
      <c r="C30" s="450" t="s">
        <v>65</v>
      </c>
      <c r="D30" s="451" t="s">
        <v>66</v>
      </c>
      <c r="E30" s="451" t="s">
        <v>67</v>
      </c>
      <c r="F30" s="451" t="s">
        <v>68</v>
      </c>
      <c r="G30" s="451" t="s">
        <v>69</v>
      </c>
      <c r="H30" s="451"/>
      <c r="I30" s="451" t="s">
        <v>70</v>
      </c>
      <c r="J30" s="451"/>
      <c r="K30" s="451" t="s">
        <v>71</v>
      </c>
      <c r="L30" s="48"/>
    </row>
    <row r="31" spans="1:12" s="49" customFormat="1" ht="14.15" customHeight="1">
      <c r="A31" s="450" t="s">
        <v>72</v>
      </c>
      <c r="B31" s="450" t="s">
        <v>73</v>
      </c>
      <c r="C31" s="450"/>
      <c r="D31" s="451"/>
      <c r="E31" s="451"/>
      <c r="F31" s="451"/>
      <c r="G31" s="451"/>
      <c r="H31" s="451"/>
      <c r="I31" s="451"/>
      <c r="J31" s="451"/>
      <c r="K31" s="451"/>
      <c r="L31" s="48"/>
    </row>
    <row r="32" spans="1:12" s="49" customFormat="1" ht="14.15" customHeight="1">
      <c r="A32" s="450"/>
      <c r="B32" s="450"/>
      <c r="C32" s="450"/>
      <c r="D32" s="451"/>
      <c r="E32" s="451"/>
      <c r="F32" s="451"/>
      <c r="G32" s="451" t="s">
        <v>74</v>
      </c>
      <c r="H32" s="451" t="s">
        <v>75</v>
      </c>
      <c r="I32" s="451" t="s">
        <v>74</v>
      </c>
      <c r="J32" s="451" t="s">
        <v>75</v>
      </c>
      <c r="K32" s="451"/>
      <c r="L32" s="48"/>
    </row>
    <row r="33" spans="1:12" s="49" customFormat="1" ht="14.15" customHeight="1">
      <c r="A33" s="450"/>
      <c r="B33" s="450"/>
      <c r="C33" s="450"/>
      <c r="D33" s="451"/>
      <c r="E33" s="451"/>
      <c r="F33" s="451"/>
      <c r="G33" s="451"/>
      <c r="H33" s="451"/>
      <c r="I33" s="451"/>
      <c r="J33" s="451"/>
      <c r="K33" s="451"/>
      <c r="L33" s="48"/>
    </row>
    <row r="34" spans="1:12" s="54" customFormat="1" ht="10.5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 ht="10.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5" customHeight="1">
      <c r="A36" s="55">
        <v>1</v>
      </c>
      <c r="B36" s="55">
        <v>1</v>
      </c>
      <c r="C36" s="167" t="s">
        <v>108</v>
      </c>
      <c r="D36" s="55"/>
      <c r="E36" s="56"/>
      <c r="F36" s="56"/>
      <c r="G36" s="56"/>
      <c r="H36" s="57"/>
      <c r="I36" s="57"/>
      <c r="J36" s="57"/>
      <c r="K36" s="58"/>
    </row>
    <row r="37" spans="1:12" ht="14.15" customHeight="1">
      <c r="A37" s="165" t="s">
        <v>100</v>
      </c>
      <c r="B37" s="59" t="s">
        <v>91</v>
      </c>
      <c r="C37" s="60" t="s">
        <v>92</v>
      </c>
      <c r="D37" s="61"/>
      <c r="E37" s="62"/>
      <c r="F37" s="62"/>
      <c r="G37" s="64"/>
      <c r="H37" s="64"/>
      <c r="I37" s="64"/>
      <c r="J37" s="64"/>
      <c r="K37" s="64"/>
    </row>
    <row r="38" spans="1:12" ht="26">
      <c r="A38" s="165" t="s">
        <v>102</v>
      </c>
      <c r="B38" s="59" t="s">
        <v>93</v>
      </c>
      <c r="C38" s="63" t="s">
        <v>94</v>
      </c>
      <c r="D38" s="61"/>
      <c r="E38" s="62" t="s">
        <v>90</v>
      </c>
      <c r="F38" s="188">
        <v>96.96</v>
      </c>
      <c r="G38" s="163">
        <v>1640.1</v>
      </c>
      <c r="H38" s="64">
        <f>F38*G38</f>
        <v>159024.09599999999</v>
      </c>
      <c r="I38" s="163">
        <v>4250.1400000000003</v>
      </c>
      <c r="J38" s="64">
        <f>F38*I38</f>
        <v>412093.57439999998</v>
      </c>
      <c r="K38" s="64">
        <f>H38+J38</f>
        <v>571117.67039999994</v>
      </c>
    </row>
    <row r="39" spans="1:12" ht="14.15" customHeight="1">
      <c r="A39" s="165" t="s">
        <v>101</v>
      </c>
      <c r="B39" s="59" t="s">
        <v>95</v>
      </c>
      <c r="C39" s="60" t="s">
        <v>157</v>
      </c>
      <c r="D39" s="61"/>
      <c r="E39" s="172" t="s">
        <v>90</v>
      </c>
      <c r="F39" s="188">
        <v>387</v>
      </c>
      <c r="G39" s="163">
        <f>H39/F39</f>
        <v>2064.2267441860463</v>
      </c>
      <c r="H39" s="64">
        <v>798855.75</v>
      </c>
      <c r="I39" s="163">
        <f>J39/F39</f>
        <v>3364.3346511627906</v>
      </c>
      <c r="J39" s="64">
        <v>1301997.51</v>
      </c>
      <c r="K39" s="64">
        <f>H39+J39</f>
        <v>2100853.2599999998</v>
      </c>
      <c r="L39" s="519" t="s">
        <v>398</v>
      </c>
    </row>
    <row r="40" spans="1:12" ht="14.15" customHeight="1">
      <c r="A40" s="165" t="s">
        <v>158</v>
      </c>
      <c r="B40" s="173" t="s">
        <v>144</v>
      </c>
      <c r="C40" s="171" t="s">
        <v>127</v>
      </c>
      <c r="D40" s="61"/>
      <c r="E40" s="162" t="s">
        <v>90</v>
      </c>
      <c r="F40" s="188">
        <v>387</v>
      </c>
      <c r="G40" s="163">
        <v>0</v>
      </c>
      <c r="H40" s="64">
        <f t="shared" ref="H40:H52" si="0">F40*G40</f>
        <v>0</v>
      </c>
      <c r="I40" s="163">
        <v>0</v>
      </c>
      <c r="J40" s="64">
        <f t="shared" ref="J40:J52" si="1">F40*I40</f>
        <v>0</v>
      </c>
      <c r="K40" s="64">
        <f t="shared" ref="K40:K52" si="2">H40+J40</f>
        <v>0</v>
      </c>
      <c r="L40" s="519"/>
    </row>
    <row r="41" spans="1:12" ht="14.15" customHeight="1">
      <c r="A41" s="165" t="s">
        <v>159</v>
      </c>
      <c r="B41" s="173" t="s">
        <v>145</v>
      </c>
      <c r="C41" s="171" t="s">
        <v>128</v>
      </c>
      <c r="D41" s="61"/>
      <c r="E41" s="162" t="s">
        <v>90</v>
      </c>
      <c r="F41" s="188">
        <v>387</v>
      </c>
      <c r="G41" s="163">
        <v>0</v>
      </c>
      <c r="H41" s="64">
        <f t="shared" si="0"/>
        <v>0</v>
      </c>
      <c r="I41" s="163">
        <v>0</v>
      </c>
      <c r="J41" s="64">
        <f t="shared" si="1"/>
        <v>0</v>
      </c>
      <c r="K41" s="64">
        <f t="shared" si="2"/>
        <v>0</v>
      </c>
      <c r="L41" s="519"/>
    </row>
    <row r="42" spans="1:12" ht="14.15" customHeight="1">
      <c r="A42" s="165" t="s">
        <v>160</v>
      </c>
      <c r="B42" s="173" t="s">
        <v>146</v>
      </c>
      <c r="C42" s="71" t="s">
        <v>129</v>
      </c>
      <c r="D42" s="61"/>
      <c r="E42" s="162" t="s">
        <v>140</v>
      </c>
      <c r="F42" s="188">
        <v>31</v>
      </c>
      <c r="G42" s="163">
        <v>0</v>
      </c>
      <c r="H42" s="64">
        <f t="shared" si="0"/>
        <v>0</v>
      </c>
      <c r="I42" s="163">
        <v>0</v>
      </c>
      <c r="J42" s="64">
        <f t="shared" si="1"/>
        <v>0</v>
      </c>
      <c r="K42" s="64">
        <f t="shared" si="2"/>
        <v>0</v>
      </c>
      <c r="L42" s="519"/>
    </row>
    <row r="43" spans="1:12" ht="14.15" customHeight="1">
      <c r="A43" s="165" t="s">
        <v>161</v>
      </c>
      <c r="B43" s="173" t="s">
        <v>147</v>
      </c>
      <c r="C43" s="71" t="s">
        <v>130</v>
      </c>
      <c r="D43" s="61"/>
      <c r="E43" s="162" t="s">
        <v>141</v>
      </c>
      <c r="F43" s="188">
        <v>3.64</v>
      </c>
      <c r="G43" s="163">
        <v>0</v>
      </c>
      <c r="H43" s="64">
        <f t="shared" si="0"/>
        <v>0</v>
      </c>
      <c r="I43" s="163">
        <v>0</v>
      </c>
      <c r="J43" s="64">
        <f t="shared" si="1"/>
        <v>0</v>
      </c>
      <c r="K43" s="64">
        <f t="shared" si="2"/>
        <v>0</v>
      </c>
      <c r="L43" s="519"/>
    </row>
    <row r="44" spans="1:12" ht="14.15" customHeight="1">
      <c r="A44" s="165" t="s">
        <v>162</v>
      </c>
      <c r="B44" s="173" t="s">
        <v>148</v>
      </c>
      <c r="C44" s="71" t="s">
        <v>131</v>
      </c>
      <c r="D44" s="61"/>
      <c r="E44" s="162" t="s">
        <v>141</v>
      </c>
      <c r="F44" s="188">
        <v>4.7E-2</v>
      </c>
      <c r="G44" s="163">
        <v>0</v>
      </c>
      <c r="H44" s="64">
        <f t="shared" si="0"/>
        <v>0</v>
      </c>
      <c r="I44" s="163">
        <v>0</v>
      </c>
      <c r="J44" s="64">
        <f t="shared" si="1"/>
        <v>0</v>
      </c>
      <c r="K44" s="64">
        <f t="shared" si="2"/>
        <v>0</v>
      </c>
      <c r="L44" s="519"/>
    </row>
    <row r="45" spans="1:12" ht="14.15" customHeight="1">
      <c r="A45" s="165" t="s">
        <v>103</v>
      </c>
      <c r="B45" s="173" t="s">
        <v>149</v>
      </c>
      <c r="C45" s="171" t="s">
        <v>132</v>
      </c>
      <c r="D45" s="61"/>
      <c r="E45" s="162" t="s">
        <v>142</v>
      </c>
      <c r="F45" s="188">
        <v>590</v>
      </c>
      <c r="G45" s="163">
        <v>0</v>
      </c>
      <c r="H45" s="64">
        <f t="shared" si="0"/>
        <v>0</v>
      </c>
      <c r="I45" s="163">
        <v>0</v>
      </c>
      <c r="J45" s="64">
        <f t="shared" si="1"/>
        <v>0</v>
      </c>
      <c r="K45" s="64">
        <f t="shared" si="2"/>
        <v>0</v>
      </c>
      <c r="L45" s="519"/>
    </row>
    <row r="46" spans="1:12" ht="14.15" customHeight="1">
      <c r="A46" s="165" t="s">
        <v>104</v>
      </c>
      <c r="B46" s="173" t="s">
        <v>150</v>
      </c>
      <c r="C46" s="71" t="s">
        <v>133</v>
      </c>
      <c r="D46" s="61"/>
      <c r="E46" s="162" t="s">
        <v>90</v>
      </c>
      <c r="F46" s="188">
        <v>70</v>
      </c>
      <c r="G46" s="163">
        <v>0</v>
      </c>
      <c r="H46" s="64">
        <f t="shared" si="0"/>
        <v>0</v>
      </c>
      <c r="I46" s="163">
        <v>0</v>
      </c>
      <c r="J46" s="64">
        <f t="shared" si="1"/>
        <v>0</v>
      </c>
      <c r="K46" s="64">
        <f t="shared" si="2"/>
        <v>0</v>
      </c>
      <c r="L46" s="519"/>
    </row>
    <row r="47" spans="1:12" ht="14.15" customHeight="1">
      <c r="A47" s="165" t="s">
        <v>105</v>
      </c>
      <c r="B47" s="173" t="s">
        <v>151</v>
      </c>
      <c r="C47" s="171" t="s">
        <v>134</v>
      </c>
      <c r="D47" s="61"/>
      <c r="E47" s="162" t="s">
        <v>143</v>
      </c>
      <c r="F47" s="188">
        <v>63</v>
      </c>
      <c r="G47" s="163">
        <v>0</v>
      </c>
      <c r="H47" s="64">
        <f t="shared" si="0"/>
        <v>0</v>
      </c>
      <c r="I47" s="163">
        <v>0</v>
      </c>
      <c r="J47" s="64">
        <f t="shared" si="1"/>
        <v>0</v>
      </c>
      <c r="K47" s="64">
        <f t="shared" si="2"/>
        <v>0</v>
      </c>
      <c r="L47" s="519"/>
    </row>
    <row r="48" spans="1:12" ht="14.15" customHeight="1">
      <c r="A48" s="165" t="s">
        <v>106</v>
      </c>
      <c r="B48" s="173" t="s">
        <v>152</v>
      </c>
      <c r="C48" s="171" t="s">
        <v>135</v>
      </c>
      <c r="D48" s="61"/>
      <c r="E48" s="162" t="s">
        <v>143</v>
      </c>
      <c r="F48" s="188">
        <v>58</v>
      </c>
      <c r="G48" s="163">
        <v>0</v>
      </c>
      <c r="H48" s="64">
        <f t="shared" si="0"/>
        <v>0</v>
      </c>
      <c r="I48" s="163">
        <v>0</v>
      </c>
      <c r="J48" s="64">
        <f t="shared" si="1"/>
        <v>0</v>
      </c>
      <c r="K48" s="64">
        <f t="shared" si="2"/>
        <v>0</v>
      </c>
      <c r="L48" s="519"/>
    </row>
    <row r="49" spans="1:15" ht="14.15" customHeight="1">
      <c r="A49" s="165" t="s">
        <v>107</v>
      </c>
      <c r="B49" s="173" t="s">
        <v>153</v>
      </c>
      <c r="C49" s="171" t="s">
        <v>136</v>
      </c>
      <c r="D49" s="61"/>
      <c r="E49" s="162" t="s">
        <v>142</v>
      </c>
      <c r="F49" s="188">
        <v>20</v>
      </c>
      <c r="G49" s="163">
        <v>0</v>
      </c>
      <c r="H49" s="64">
        <f t="shared" si="0"/>
        <v>0</v>
      </c>
      <c r="I49" s="163">
        <v>0</v>
      </c>
      <c r="J49" s="64">
        <f t="shared" si="1"/>
        <v>0</v>
      </c>
      <c r="K49" s="64">
        <f t="shared" si="2"/>
        <v>0</v>
      </c>
      <c r="L49" s="519"/>
    </row>
    <row r="50" spans="1:15" ht="14.15" customHeight="1">
      <c r="A50" s="165" t="s">
        <v>163</v>
      </c>
      <c r="B50" s="173" t="s">
        <v>154</v>
      </c>
      <c r="C50" s="171" t="s">
        <v>137</v>
      </c>
      <c r="D50" s="61"/>
      <c r="E50" s="162" t="s">
        <v>142</v>
      </c>
      <c r="F50" s="188">
        <v>80</v>
      </c>
      <c r="G50" s="163">
        <v>0</v>
      </c>
      <c r="H50" s="64">
        <f t="shared" si="0"/>
        <v>0</v>
      </c>
      <c r="I50" s="163">
        <v>0</v>
      </c>
      <c r="J50" s="64">
        <f t="shared" si="1"/>
        <v>0</v>
      </c>
      <c r="K50" s="64">
        <f t="shared" si="2"/>
        <v>0</v>
      </c>
      <c r="L50" s="519"/>
    </row>
    <row r="51" spans="1:15" ht="14.15" customHeight="1">
      <c r="A51" s="165" t="s">
        <v>164</v>
      </c>
      <c r="B51" s="173" t="s">
        <v>155</v>
      </c>
      <c r="C51" s="171" t="s">
        <v>138</v>
      </c>
      <c r="D51" s="61"/>
      <c r="E51" s="162" t="s">
        <v>142</v>
      </c>
      <c r="F51" s="188">
        <v>20</v>
      </c>
      <c r="G51" s="163">
        <v>0</v>
      </c>
      <c r="H51" s="64">
        <f t="shared" si="0"/>
        <v>0</v>
      </c>
      <c r="I51" s="163">
        <v>0</v>
      </c>
      <c r="J51" s="64">
        <f t="shared" si="1"/>
        <v>0</v>
      </c>
      <c r="K51" s="64">
        <f t="shared" si="2"/>
        <v>0</v>
      </c>
      <c r="L51" s="519"/>
    </row>
    <row r="52" spans="1:15" ht="14.15" customHeight="1">
      <c r="A52" s="165" t="s">
        <v>165</v>
      </c>
      <c r="B52" s="173" t="s">
        <v>156</v>
      </c>
      <c r="C52" s="71" t="s">
        <v>139</v>
      </c>
      <c r="D52" s="61"/>
      <c r="E52" s="162" t="s">
        <v>142</v>
      </c>
      <c r="F52" s="188">
        <v>20</v>
      </c>
      <c r="G52" s="163">
        <v>0</v>
      </c>
      <c r="H52" s="64">
        <f t="shared" si="0"/>
        <v>0</v>
      </c>
      <c r="I52" s="163">
        <v>0</v>
      </c>
      <c r="J52" s="64">
        <f t="shared" si="1"/>
        <v>0</v>
      </c>
      <c r="K52" s="64">
        <f t="shared" si="2"/>
        <v>0</v>
      </c>
      <c r="L52" s="519"/>
    </row>
    <row r="53" spans="1:15" ht="14.15" customHeight="1">
      <c r="A53" s="165" t="s">
        <v>166</v>
      </c>
      <c r="B53" s="162">
        <v>3</v>
      </c>
      <c r="C53" s="168" t="s">
        <v>113</v>
      </c>
      <c r="D53" s="61"/>
      <c r="E53" s="62"/>
      <c r="F53" s="239"/>
      <c r="G53" s="64"/>
      <c r="H53" s="64"/>
      <c r="I53" s="64"/>
      <c r="J53" s="64"/>
      <c r="K53" s="64"/>
      <c r="L53" s="65"/>
      <c r="M53" s="65"/>
      <c r="N53" s="65"/>
      <c r="O53" s="65"/>
    </row>
    <row r="54" spans="1:15" ht="14.15" customHeight="1">
      <c r="A54" s="165" t="s">
        <v>167</v>
      </c>
      <c r="B54" s="66" t="s">
        <v>114</v>
      </c>
      <c r="C54" s="169" t="s">
        <v>115</v>
      </c>
      <c r="D54" s="170" t="s">
        <v>116</v>
      </c>
      <c r="E54" s="170" t="s">
        <v>117</v>
      </c>
      <c r="F54" s="237">
        <v>4</v>
      </c>
      <c r="G54" s="163">
        <v>4200</v>
      </c>
      <c r="H54" s="64">
        <f>F54*G54</f>
        <v>16800</v>
      </c>
      <c r="I54" s="163">
        <v>32778</v>
      </c>
      <c r="J54" s="64">
        <f>ROUND(F54*I54,2)</f>
        <v>131112</v>
      </c>
      <c r="K54" s="64">
        <f>H54+J54</f>
        <v>147912</v>
      </c>
      <c r="L54" s="65"/>
      <c r="M54" s="65"/>
      <c r="N54" s="65"/>
      <c r="O54" s="65"/>
    </row>
    <row r="55" spans="1:15" ht="14.15" customHeight="1">
      <c r="A55" s="165" t="s">
        <v>168</v>
      </c>
      <c r="B55" s="162">
        <v>8</v>
      </c>
      <c r="C55" s="168" t="s">
        <v>109</v>
      </c>
      <c r="D55" s="61"/>
      <c r="E55" s="62"/>
      <c r="F55" s="239"/>
      <c r="G55" s="64"/>
      <c r="H55" s="64"/>
      <c r="I55" s="64"/>
      <c r="J55" s="64"/>
      <c r="K55" s="64"/>
      <c r="L55" s="65"/>
      <c r="M55" s="65"/>
      <c r="N55" s="65"/>
      <c r="O55" s="65"/>
    </row>
    <row r="56" spans="1:15" ht="14.15" customHeight="1">
      <c r="A56" s="165" t="s">
        <v>169</v>
      </c>
      <c r="B56" s="66" t="s">
        <v>118</v>
      </c>
      <c r="C56" s="164" t="s">
        <v>119</v>
      </c>
      <c r="D56" s="61" t="s">
        <v>120</v>
      </c>
      <c r="E56" s="67" t="s">
        <v>110</v>
      </c>
      <c r="F56" s="234">
        <v>50</v>
      </c>
      <c r="G56" s="163">
        <v>2400</v>
      </c>
      <c r="H56" s="64">
        <f>F56*G56</f>
        <v>120000</v>
      </c>
      <c r="I56" s="163">
        <v>8794</v>
      </c>
      <c r="J56" s="64">
        <f>I56*F56</f>
        <v>439700</v>
      </c>
      <c r="K56" s="64">
        <f>H56+J56</f>
        <v>559700</v>
      </c>
      <c r="L56" s="65"/>
      <c r="M56" s="65"/>
      <c r="N56" s="65"/>
      <c r="O56" s="65"/>
    </row>
    <row r="57" spans="1:15" ht="14.15" customHeight="1">
      <c r="A57" s="165" t="s">
        <v>170</v>
      </c>
      <c r="B57" s="66" t="s">
        <v>126</v>
      </c>
      <c r="C57" s="164" t="s">
        <v>121</v>
      </c>
      <c r="D57" s="61" t="s">
        <v>122</v>
      </c>
      <c r="E57" s="67" t="s">
        <v>123</v>
      </c>
      <c r="F57" s="234">
        <v>300</v>
      </c>
      <c r="G57" s="163">
        <v>350</v>
      </c>
      <c r="H57" s="64">
        <f>F57*G57</f>
        <v>105000</v>
      </c>
      <c r="I57" s="163">
        <v>284</v>
      </c>
      <c r="J57" s="64">
        <f>I57*F57</f>
        <v>85200</v>
      </c>
      <c r="K57" s="64">
        <f>H57+J57</f>
        <v>190200</v>
      </c>
      <c r="L57" s="65"/>
      <c r="M57" s="65"/>
      <c r="N57" s="65"/>
      <c r="O57" s="65"/>
    </row>
    <row r="58" spans="1:15" ht="14.15" customHeight="1">
      <c r="A58" s="155"/>
      <c r="B58" s="155"/>
      <c r="C58" s="156" t="s">
        <v>1384</v>
      </c>
      <c r="D58" s="155"/>
      <c r="E58" s="157"/>
      <c r="F58" s="158"/>
      <c r="G58" s="158"/>
      <c r="H58" s="159"/>
      <c r="I58" s="159"/>
      <c r="J58" s="159"/>
      <c r="K58" s="159">
        <f>SUM(K36:K57)</f>
        <v>3569782.9304</v>
      </c>
      <c r="L58" s="377">
        <f>K58/1.2</f>
        <v>2974819.1086666668</v>
      </c>
    </row>
    <row r="59" spans="1:15" ht="14.15" customHeight="1">
      <c r="A59" s="69"/>
      <c r="B59" s="70"/>
      <c r="C59" s="71" t="s">
        <v>1376</v>
      </c>
      <c r="D59" s="72"/>
      <c r="E59" s="73"/>
      <c r="F59" s="74"/>
      <c r="G59" s="75"/>
      <c r="H59" s="76"/>
      <c r="I59" s="76"/>
      <c r="J59" s="76"/>
      <c r="K59" s="76">
        <f>K58-K58/1.2</f>
        <v>594963.82173333317</v>
      </c>
      <c r="L59" s="65"/>
      <c r="M59" s="65"/>
      <c r="N59" s="65"/>
      <c r="O59" s="65"/>
    </row>
    <row r="62" spans="1:15">
      <c r="A62" s="77"/>
      <c r="B62" s="77"/>
      <c r="C62" s="78"/>
      <c r="D62" s="79"/>
      <c r="E62" s="77"/>
      <c r="F62" s="77"/>
      <c r="G62" s="77"/>
      <c r="H62" s="77"/>
    </row>
    <row r="63" spans="1:15">
      <c r="B63" s="80" t="s">
        <v>23</v>
      </c>
      <c r="C63" s="81" t="s">
        <v>1</v>
      </c>
      <c r="D63" s="82"/>
      <c r="F63" s="83" t="s">
        <v>24</v>
      </c>
      <c r="G63" s="77"/>
      <c r="H63" s="82" t="s">
        <v>54</v>
      </c>
    </row>
    <row r="64" spans="1:15" s="84" customFormat="1" ht="10.5">
      <c r="C64" s="85" t="s">
        <v>25</v>
      </c>
      <c r="D64" s="86"/>
      <c r="F64" s="86" t="s">
        <v>60</v>
      </c>
      <c r="G64" s="87"/>
      <c r="H64" s="87" t="s">
        <v>26</v>
      </c>
      <c r="L64" s="88"/>
    </row>
    <row r="66" spans="2:12">
      <c r="B66" s="77"/>
      <c r="C66" s="78"/>
      <c r="D66" s="79"/>
      <c r="F66" s="77"/>
      <c r="G66" s="77"/>
      <c r="H66" s="77"/>
    </row>
    <row r="69" spans="2:12">
      <c r="B69" s="80" t="s">
        <v>27</v>
      </c>
      <c r="C69" s="81" t="s">
        <v>1</v>
      </c>
      <c r="D69" s="82"/>
      <c r="F69" s="83" t="s">
        <v>24</v>
      </c>
      <c r="G69" s="77"/>
      <c r="H69" s="82" t="s">
        <v>86</v>
      </c>
    </row>
    <row r="70" spans="2:12" s="84" customFormat="1" ht="10.5">
      <c r="C70" s="85" t="s">
        <v>25</v>
      </c>
      <c r="D70" s="86"/>
      <c r="F70" s="86" t="s">
        <v>60</v>
      </c>
      <c r="G70" s="87"/>
      <c r="H70" s="87" t="s">
        <v>26</v>
      </c>
      <c r="L70" s="88"/>
    </row>
  </sheetData>
  <mergeCells count="29">
    <mergeCell ref="A7:B7"/>
    <mergeCell ref="A11:B11"/>
    <mergeCell ref="A13:B13"/>
    <mergeCell ref="A15:B15"/>
    <mergeCell ref="C13:D13"/>
    <mergeCell ref="C15:D15"/>
    <mergeCell ref="C9:D9"/>
    <mergeCell ref="A9:B9"/>
    <mergeCell ref="B31:B33"/>
    <mergeCell ref="G32:G33"/>
    <mergeCell ref="H32:H33"/>
    <mergeCell ref="I32:I33"/>
    <mergeCell ref="J32:J33"/>
    <mergeCell ref="L39:L52"/>
    <mergeCell ref="J22:K22"/>
    <mergeCell ref="A25:K25"/>
    <mergeCell ref="A26:K26"/>
    <mergeCell ref="A28:E28"/>
    <mergeCell ref="F28:G28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</mergeCells>
  <phoneticPr fontId="57" type="noConversion"/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  <ignoredErrors>
    <ignoredError sqref="K9:K11" numberStoredAsText="1"/>
    <ignoredError sqref="B39 B37:B38" twoDigitTextYear="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D705-DE09-4D45-8017-47672A8783C7}">
  <sheetPr>
    <tabColor rgb="FF00B0F0"/>
    <pageSetUpPr fitToPage="1"/>
  </sheetPr>
  <dimension ref="A1:R50"/>
  <sheetViews>
    <sheetView topLeftCell="A16" zoomScaleNormal="100" workbookViewId="0">
      <selection activeCell="N31" sqref="N31"/>
    </sheetView>
  </sheetViews>
  <sheetFormatPr defaultRowHeight="11.5"/>
  <cols>
    <col min="1" max="1" width="11.7265625" style="93" customWidth="1"/>
    <col min="2" max="2" width="53.54296875" style="93" customWidth="1"/>
    <col min="3" max="3" width="12.26953125" style="93" customWidth="1"/>
    <col min="4" max="4" width="8.453125" style="93" customWidth="1"/>
    <col min="5" max="5" width="5.26953125" style="93" customWidth="1"/>
    <col min="6" max="6" width="12.54296875" style="93" customWidth="1"/>
    <col min="7" max="7" width="12.7265625" style="93" customWidth="1"/>
    <col min="8" max="8" width="14" style="93" customWidth="1"/>
    <col min="9" max="9" width="8.54296875" style="92" customWidth="1"/>
    <col min="10" max="10" width="9.1796875" style="93"/>
    <col min="11" max="11" width="9.7265625" style="93" customWidth="1"/>
    <col min="12" max="13" width="12.453125" style="93" bestFit="1" customWidth="1"/>
    <col min="14" max="14" width="9.1796875" style="93"/>
    <col min="15" max="16" width="9.453125" style="93" bestFit="1" customWidth="1"/>
    <col min="17" max="251" width="9.1796875" style="93"/>
    <col min="252" max="252" width="10.54296875" style="93" customWidth="1"/>
    <col min="253" max="253" width="48" style="93" customWidth="1"/>
    <col min="254" max="254" width="16.7265625" style="93" customWidth="1"/>
    <col min="255" max="255" width="6.54296875" style="93" customWidth="1"/>
    <col min="256" max="256" width="7.453125" style="93" customWidth="1"/>
    <col min="257" max="257" width="13.453125" style="93" customWidth="1"/>
    <col min="258" max="258" width="14.7265625" style="93" customWidth="1"/>
    <col min="259" max="259" width="18.453125" style="93" customWidth="1"/>
    <col min="260" max="260" width="12.7265625" style="93" customWidth="1"/>
    <col min="261" max="261" width="6.54296875" style="93" customWidth="1"/>
    <col min="262" max="262" width="4" style="93" bestFit="1" customWidth="1"/>
    <col min="263" max="263" width="11.453125" style="93" bestFit="1" customWidth="1"/>
    <col min="264" max="507" width="9.1796875" style="93"/>
    <col min="508" max="508" width="10.54296875" style="93" customWidth="1"/>
    <col min="509" max="509" width="48" style="93" customWidth="1"/>
    <col min="510" max="510" width="16.7265625" style="93" customWidth="1"/>
    <col min="511" max="511" width="6.54296875" style="93" customWidth="1"/>
    <col min="512" max="512" width="7.453125" style="93" customWidth="1"/>
    <col min="513" max="513" width="13.453125" style="93" customWidth="1"/>
    <col min="514" max="514" width="14.7265625" style="93" customWidth="1"/>
    <col min="515" max="515" width="18.453125" style="93" customWidth="1"/>
    <col min="516" max="516" width="12.7265625" style="93" customWidth="1"/>
    <col min="517" max="517" width="6.54296875" style="93" customWidth="1"/>
    <col min="518" max="518" width="4" style="93" bestFit="1" customWidth="1"/>
    <col min="519" max="519" width="11.453125" style="93" bestFit="1" customWidth="1"/>
    <col min="520" max="763" width="9.1796875" style="93"/>
    <col min="764" max="764" width="10.54296875" style="93" customWidth="1"/>
    <col min="765" max="765" width="48" style="93" customWidth="1"/>
    <col min="766" max="766" width="16.7265625" style="93" customWidth="1"/>
    <col min="767" max="767" width="6.54296875" style="93" customWidth="1"/>
    <col min="768" max="768" width="7.453125" style="93" customWidth="1"/>
    <col min="769" max="769" width="13.453125" style="93" customWidth="1"/>
    <col min="770" max="770" width="14.7265625" style="93" customWidth="1"/>
    <col min="771" max="771" width="18.453125" style="93" customWidth="1"/>
    <col min="772" max="772" width="12.7265625" style="93" customWidth="1"/>
    <col min="773" max="773" width="6.54296875" style="93" customWidth="1"/>
    <col min="774" max="774" width="4" style="93" bestFit="1" customWidth="1"/>
    <col min="775" max="775" width="11.453125" style="93" bestFit="1" customWidth="1"/>
    <col min="776" max="1019" width="9.1796875" style="93"/>
    <col min="1020" max="1020" width="10.54296875" style="93" customWidth="1"/>
    <col min="1021" max="1021" width="48" style="93" customWidth="1"/>
    <col min="1022" max="1022" width="16.7265625" style="93" customWidth="1"/>
    <col min="1023" max="1023" width="6.54296875" style="93" customWidth="1"/>
    <col min="1024" max="1024" width="7.453125" style="93" customWidth="1"/>
    <col min="1025" max="1025" width="13.453125" style="93" customWidth="1"/>
    <col min="1026" max="1026" width="14.7265625" style="93" customWidth="1"/>
    <col min="1027" max="1027" width="18.453125" style="93" customWidth="1"/>
    <col min="1028" max="1028" width="12.7265625" style="93" customWidth="1"/>
    <col min="1029" max="1029" width="6.54296875" style="93" customWidth="1"/>
    <col min="1030" max="1030" width="4" style="93" bestFit="1" customWidth="1"/>
    <col min="1031" max="1031" width="11.453125" style="93" bestFit="1" customWidth="1"/>
    <col min="1032" max="1275" width="9.1796875" style="93"/>
    <col min="1276" max="1276" width="10.54296875" style="93" customWidth="1"/>
    <col min="1277" max="1277" width="48" style="93" customWidth="1"/>
    <col min="1278" max="1278" width="16.7265625" style="93" customWidth="1"/>
    <col min="1279" max="1279" width="6.54296875" style="93" customWidth="1"/>
    <col min="1280" max="1280" width="7.453125" style="93" customWidth="1"/>
    <col min="1281" max="1281" width="13.453125" style="93" customWidth="1"/>
    <col min="1282" max="1282" width="14.7265625" style="93" customWidth="1"/>
    <col min="1283" max="1283" width="18.453125" style="93" customWidth="1"/>
    <col min="1284" max="1284" width="12.7265625" style="93" customWidth="1"/>
    <col min="1285" max="1285" width="6.54296875" style="93" customWidth="1"/>
    <col min="1286" max="1286" width="4" style="93" bestFit="1" customWidth="1"/>
    <col min="1287" max="1287" width="11.453125" style="93" bestFit="1" customWidth="1"/>
    <col min="1288" max="1531" width="9.1796875" style="93"/>
    <col min="1532" max="1532" width="10.54296875" style="93" customWidth="1"/>
    <col min="1533" max="1533" width="48" style="93" customWidth="1"/>
    <col min="1534" max="1534" width="16.7265625" style="93" customWidth="1"/>
    <col min="1535" max="1535" width="6.54296875" style="93" customWidth="1"/>
    <col min="1536" max="1536" width="7.453125" style="93" customWidth="1"/>
    <col min="1537" max="1537" width="13.453125" style="93" customWidth="1"/>
    <col min="1538" max="1538" width="14.7265625" style="93" customWidth="1"/>
    <col min="1539" max="1539" width="18.453125" style="93" customWidth="1"/>
    <col min="1540" max="1540" width="12.7265625" style="93" customWidth="1"/>
    <col min="1541" max="1541" width="6.54296875" style="93" customWidth="1"/>
    <col min="1542" max="1542" width="4" style="93" bestFit="1" customWidth="1"/>
    <col min="1543" max="1543" width="11.453125" style="93" bestFit="1" customWidth="1"/>
    <col min="1544" max="1787" width="9.1796875" style="93"/>
    <col min="1788" max="1788" width="10.54296875" style="93" customWidth="1"/>
    <col min="1789" max="1789" width="48" style="93" customWidth="1"/>
    <col min="1790" max="1790" width="16.7265625" style="93" customWidth="1"/>
    <col min="1791" max="1791" width="6.54296875" style="93" customWidth="1"/>
    <col min="1792" max="1792" width="7.453125" style="93" customWidth="1"/>
    <col min="1793" max="1793" width="13.453125" style="93" customWidth="1"/>
    <col min="1794" max="1794" width="14.7265625" style="93" customWidth="1"/>
    <col min="1795" max="1795" width="18.453125" style="93" customWidth="1"/>
    <col min="1796" max="1796" width="12.7265625" style="93" customWidth="1"/>
    <col min="1797" max="1797" width="6.54296875" style="93" customWidth="1"/>
    <col min="1798" max="1798" width="4" style="93" bestFit="1" customWidth="1"/>
    <col min="1799" max="1799" width="11.453125" style="93" bestFit="1" customWidth="1"/>
    <col min="1800" max="2043" width="9.1796875" style="93"/>
    <col min="2044" max="2044" width="10.54296875" style="93" customWidth="1"/>
    <col min="2045" max="2045" width="48" style="93" customWidth="1"/>
    <col min="2046" max="2046" width="16.7265625" style="93" customWidth="1"/>
    <col min="2047" max="2047" width="6.54296875" style="93" customWidth="1"/>
    <col min="2048" max="2048" width="7.453125" style="93" customWidth="1"/>
    <col min="2049" max="2049" width="13.453125" style="93" customWidth="1"/>
    <col min="2050" max="2050" width="14.7265625" style="93" customWidth="1"/>
    <col min="2051" max="2051" width="18.453125" style="93" customWidth="1"/>
    <col min="2052" max="2052" width="12.7265625" style="93" customWidth="1"/>
    <col min="2053" max="2053" width="6.54296875" style="93" customWidth="1"/>
    <col min="2054" max="2054" width="4" style="93" bestFit="1" customWidth="1"/>
    <col min="2055" max="2055" width="11.453125" style="93" bestFit="1" customWidth="1"/>
    <col min="2056" max="2299" width="9.1796875" style="93"/>
    <col min="2300" max="2300" width="10.54296875" style="93" customWidth="1"/>
    <col min="2301" max="2301" width="48" style="93" customWidth="1"/>
    <col min="2302" max="2302" width="16.7265625" style="93" customWidth="1"/>
    <col min="2303" max="2303" width="6.54296875" style="93" customWidth="1"/>
    <col min="2304" max="2304" width="7.453125" style="93" customWidth="1"/>
    <col min="2305" max="2305" width="13.453125" style="93" customWidth="1"/>
    <col min="2306" max="2306" width="14.7265625" style="93" customWidth="1"/>
    <col min="2307" max="2307" width="18.453125" style="93" customWidth="1"/>
    <col min="2308" max="2308" width="12.7265625" style="93" customWidth="1"/>
    <col min="2309" max="2309" width="6.54296875" style="93" customWidth="1"/>
    <col min="2310" max="2310" width="4" style="93" bestFit="1" customWidth="1"/>
    <col min="2311" max="2311" width="11.453125" style="93" bestFit="1" customWidth="1"/>
    <col min="2312" max="2555" width="9.1796875" style="93"/>
    <col min="2556" max="2556" width="10.54296875" style="93" customWidth="1"/>
    <col min="2557" max="2557" width="48" style="93" customWidth="1"/>
    <col min="2558" max="2558" width="16.7265625" style="93" customWidth="1"/>
    <col min="2559" max="2559" width="6.54296875" style="93" customWidth="1"/>
    <col min="2560" max="2560" width="7.453125" style="93" customWidth="1"/>
    <col min="2561" max="2561" width="13.453125" style="93" customWidth="1"/>
    <col min="2562" max="2562" width="14.7265625" style="93" customWidth="1"/>
    <col min="2563" max="2563" width="18.453125" style="93" customWidth="1"/>
    <col min="2564" max="2564" width="12.7265625" style="93" customWidth="1"/>
    <col min="2565" max="2565" width="6.54296875" style="93" customWidth="1"/>
    <col min="2566" max="2566" width="4" style="93" bestFit="1" customWidth="1"/>
    <col min="2567" max="2567" width="11.453125" style="93" bestFit="1" customWidth="1"/>
    <col min="2568" max="2811" width="9.1796875" style="93"/>
    <col min="2812" max="2812" width="10.54296875" style="93" customWidth="1"/>
    <col min="2813" max="2813" width="48" style="93" customWidth="1"/>
    <col min="2814" max="2814" width="16.7265625" style="93" customWidth="1"/>
    <col min="2815" max="2815" width="6.54296875" style="93" customWidth="1"/>
    <col min="2816" max="2816" width="7.453125" style="93" customWidth="1"/>
    <col min="2817" max="2817" width="13.453125" style="93" customWidth="1"/>
    <col min="2818" max="2818" width="14.7265625" style="93" customWidth="1"/>
    <col min="2819" max="2819" width="18.453125" style="93" customWidth="1"/>
    <col min="2820" max="2820" width="12.7265625" style="93" customWidth="1"/>
    <col min="2821" max="2821" width="6.54296875" style="93" customWidth="1"/>
    <col min="2822" max="2822" width="4" style="93" bestFit="1" customWidth="1"/>
    <col min="2823" max="2823" width="11.453125" style="93" bestFit="1" customWidth="1"/>
    <col min="2824" max="3067" width="9.1796875" style="93"/>
    <col min="3068" max="3068" width="10.54296875" style="93" customWidth="1"/>
    <col min="3069" max="3069" width="48" style="93" customWidth="1"/>
    <col min="3070" max="3070" width="16.7265625" style="93" customWidth="1"/>
    <col min="3071" max="3071" width="6.54296875" style="93" customWidth="1"/>
    <col min="3072" max="3072" width="7.453125" style="93" customWidth="1"/>
    <col min="3073" max="3073" width="13.453125" style="93" customWidth="1"/>
    <col min="3074" max="3074" width="14.7265625" style="93" customWidth="1"/>
    <col min="3075" max="3075" width="18.453125" style="93" customWidth="1"/>
    <col min="3076" max="3076" width="12.7265625" style="93" customWidth="1"/>
    <col min="3077" max="3077" width="6.54296875" style="93" customWidth="1"/>
    <col min="3078" max="3078" width="4" style="93" bestFit="1" customWidth="1"/>
    <col min="3079" max="3079" width="11.453125" style="93" bestFit="1" customWidth="1"/>
    <col min="3080" max="3323" width="9.1796875" style="93"/>
    <col min="3324" max="3324" width="10.54296875" style="93" customWidth="1"/>
    <col min="3325" max="3325" width="48" style="93" customWidth="1"/>
    <col min="3326" max="3326" width="16.7265625" style="93" customWidth="1"/>
    <col min="3327" max="3327" width="6.54296875" style="93" customWidth="1"/>
    <col min="3328" max="3328" width="7.453125" style="93" customWidth="1"/>
    <col min="3329" max="3329" width="13.453125" style="93" customWidth="1"/>
    <col min="3330" max="3330" width="14.7265625" style="93" customWidth="1"/>
    <col min="3331" max="3331" width="18.453125" style="93" customWidth="1"/>
    <col min="3332" max="3332" width="12.7265625" style="93" customWidth="1"/>
    <col min="3333" max="3333" width="6.54296875" style="93" customWidth="1"/>
    <col min="3334" max="3334" width="4" style="93" bestFit="1" customWidth="1"/>
    <col min="3335" max="3335" width="11.453125" style="93" bestFit="1" customWidth="1"/>
    <col min="3336" max="3579" width="9.1796875" style="93"/>
    <col min="3580" max="3580" width="10.54296875" style="93" customWidth="1"/>
    <col min="3581" max="3581" width="48" style="93" customWidth="1"/>
    <col min="3582" max="3582" width="16.7265625" style="93" customWidth="1"/>
    <col min="3583" max="3583" width="6.54296875" style="93" customWidth="1"/>
    <col min="3584" max="3584" width="7.453125" style="93" customWidth="1"/>
    <col min="3585" max="3585" width="13.453125" style="93" customWidth="1"/>
    <col min="3586" max="3586" width="14.7265625" style="93" customWidth="1"/>
    <col min="3587" max="3587" width="18.453125" style="93" customWidth="1"/>
    <col min="3588" max="3588" width="12.7265625" style="93" customWidth="1"/>
    <col min="3589" max="3589" width="6.54296875" style="93" customWidth="1"/>
    <col min="3590" max="3590" width="4" style="93" bestFit="1" customWidth="1"/>
    <col min="3591" max="3591" width="11.453125" style="93" bestFit="1" customWidth="1"/>
    <col min="3592" max="3835" width="9.1796875" style="93"/>
    <col min="3836" max="3836" width="10.54296875" style="93" customWidth="1"/>
    <col min="3837" max="3837" width="48" style="93" customWidth="1"/>
    <col min="3838" max="3838" width="16.7265625" style="93" customWidth="1"/>
    <col min="3839" max="3839" width="6.54296875" style="93" customWidth="1"/>
    <col min="3840" max="3840" width="7.453125" style="93" customWidth="1"/>
    <col min="3841" max="3841" width="13.453125" style="93" customWidth="1"/>
    <col min="3842" max="3842" width="14.7265625" style="93" customWidth="1"/>
    <col min="3843" max="3843" width="18.453125" style="93" customWidth="1"/>
    <col min="3844" max="3844" width="12.7265625" style="93" customWidth="1"/>
    <col min="3845" max="3845" width="6.54296875" style="93" customWidth="1"/>
    <col min="3846" max="3846" width="4" style="93" bestFit="1" customWidth="1"/>
    <col min="3847" max="3847" width="11.453125" style="93" bestFit="1" customWidth="1"/>
    <col min="3848" max="4091" width="9.1796875" style="93"/>
    <col min="4092" max="4092" width="10.54296875" style="93" customWidth="1"/>
    <col min="4093" max="4093" width="48" style="93" customWidth="1"/>
    <col min="4094" max="4094" width="16.7265625" style="93" customWidth="1"/>
    <col min="4095" max="4095" width="6.54296875" style="93" customWidth="1"/>
    <col min="4096" max="4096" width="7.453125" style="93" customWidth="1"/>
    <col min="4097" max="4097" width="13.453125" style="93" customWidth="1"/>
    <col min="4098" max="4098" width="14.7265625" style="93" customWidth="1"/>
    <col min="4099" max="4099" width="18.453125" style="93" customWidth="1"/>
    <col min="4100" max="4100" width="12.7265625" style="93" customWidth="1"/>
    <col min="4101" max="4101" width="6.54296875" style="93" customWidth="1"/>
    <col min="4102" max="4102" width="4" style="93" bestFit="1" customWidth="1"/>
    <col min="4103" max="4103" width="11.453125" style="93" bestFit="1" customWidth="1"/>
    <col min="4104" max="4347" width="9.1796875" style="93"/>
    <col min="4348" max="4348" width="10.54296875" style="93" customWidth="1"/>
    <col min="4349" max="4349" width="48" style="93" customWidth="1"/>
    <col min="4350" max="4350" width="16.7265625" style="93" customWidth="1"/>
    <col min="4351" max="4351" width="6.54296875" style="93" customWidth="1"/>
    <col min="4352" max="4352" width="7.453125" style="93" customWidth="1"/>
    <col min="4353" max="4353" width="13.453125" style="93" customWidth="1"/>
    <col min="4354" max="4354" width="14.7265625" style="93" customWidth="1"/>
    <col min="4355" max="4355" width="18.453125" style="93" customWidth="1"/>
    <col min="4356" max="4356" width="12.7265625" style="93" customWidth="1"/>
    <col min="4357" max="4357" width="6.54296875" style="93" customWidth="1"/>
    <col min="4358" max="4358" width="4" style="93" bestFit="1" customWidth="1"/>
    <col min="4359" max="4359" width="11.453125" style="93" bestFit="1" customWidth="1"/>
    <col min="4360" max="4603" width="9.1796875" style="93"/>
    <col min="4604" max="4604" width="10.54296875" style="93" customWidth="1"/>
    <col min="4605" max="4605" width="48" style="93" customWidth="1"/>
    <col min="4606" max="4606" width="16.7265625" style="93" customWidth="1"/>
    <col min="4607" max="4607" width="6.54296875" style="93" customWidth="1"/>
    <col min="4608" max="4608" width="7.453125" style="93" customWidth="1"/>
    <col min="4609" max="4609" width="13.453125" style="93" customWidth="1"/>
    <col min="4610" max="4610" width="14.7265625" style="93" customWidth="1"/>
    <col min="4611" max="4611" width="18.453125" style="93" customWidth="1"/>
    <col min="4612" max="4612" width="12.7265625" style="93" customWidth="1"/>
    <col min="4613" max="4613" width="6.54296875" style="93" customWidth="1"/>
    <col min="4614" max="4614" width="4" style="93" bestFit="1" customWidth="1"/>
    <col min="4615" max="4615" width="11.453125" style="93" bestFit="1" customWidth="1"/>
    <col min="4616" max="4859" width="9.1796875" style="93"/>
    <col min="4860" max="4860" width="10.54296875" style="93" customWidth="1"/>
    <col min="4861" max="4861" width="48" style="93" customWidth="1"/>
    <col min="4862" max="4862" width="16.7265625" style="93" customWidth="1"/>
    <col min="4863" max="4863" width="6.54296875" style="93" customWidth="1"/>
    <col min="4864" max="4864" width="7.453125" style="93" customWidth="1"/>
    <col min="4865" max="4865" width="13.453125" style="93" customWidth="1"/>
    <col min="4866" max="4866" width="14.7265625" style="93" customWidth="1"/>
    <col min="4867" max="4867" width="18.453125" style="93" customWidth="1"/>
    <col min="4868" max="4868" width="12.7265625" style="93" customWidth="1"/>
    <col min="4869" max="4869" width="6.54296875" style="93" customWidth="1"/>
    <col min="4870" max="4870" width="4" style="93" bestFit="1" customWidth="1"/>
    <col min="4871" max="4871" width="11.453125" style="93" bestFit="1" customWidth="1"/>
    <col min="4872" max="5115" width="9.1796875" style="93"/>
    <col min="5116" max="5116" width="10.54296875" style="93" customWidth="1"/>
    <col min="5117" max="5117" width="48" style="93" customWidth="1"/>
    <col min="5118" max="5118" width="16.7265625" style="93" customWidth="1"/>
    <col min="5119" max="5119" width="6.54296875" style="93" customWidth="1"/>
    <col min="5120" max="5120" width="7.453125" style="93" customWidth="1"/>
    <col min="5121" max="5121" width="13.453125" style="93" customWidth="1"/>
    <col min="5122" max="5122" width="14.7265625" style="93" customWidth="1"/>
    <col min="5123" max="5123" width="18.453125" style="93" customWidth="1"/>
    <col min="5124" max="5124" width="12.7265625" style="93" customWidth="1"/>
    <col min="5125" max="5125" width="6.54296875" style="93" customWidth="1"/>
    <col min="5126" max="5126" width="4" style="93" bestFit="1" customWidth="1"/>
    <col min="5127" max="5127" width="11.453125" style="93" bestFit="1" customWidth="1"/>
    <col min="5128" max="5371" width="9.1796875" style="93"/>
    <col min="5372" max="5372" width="10.54296875" style="93" customWidth="1"/>
    <col min="5373" max="5373" width="48" style="93" customWidth="1"/>
    <col min="5374" max="5374" width="16.7265625" style="93" customWidth="1"/>
    <col min="5375" max="5375" width="6.54296875" style="93" customWidth="1"/>
    <col min="5376" max="5376" width="7.453125" style="93" customWidth="1"/>
    <col min="5377" max="5377" width="13.453125" style="93" customWidth="1"/>
    <col min="5378" max="5378" width="14.7265625" style="93" customWidth="1"/>
    <col min="5379" max="5379" width="18.453125" style="93" customWidth="1"/>
    <col min="5380" max="5380" width="12.7265625" style="93" customWidth="1"/>
    <col min="5381" max="5381" width="6.54296875" style="93" customWidth="1"/>
    <col min="5382" max="5382" width="4" style="93" bestFit="1" customWidth="1"/>
    <col min="5383" max="5383" width="11.453125" style="93" bestFit="1" customWidth="1"/>
    <col min="5384" max="5627" width="9.1796875" style="93"/>
    <col min="5628" max="5628" width="10.54296875" style="93" customWidth="1"/>
    <col min="5629" max="5629" width="48" style="93" customWidth="1"/>
    <col min="5630" max="5630" width="16.7265625" style="93" customWidth="1"/>
    <col min="5631" max="5631" width="6.54296875" style="93" customWidth="1"/>
    <col min="5632" max="5632" width="7.453125" style="93" customWidth="1"/>
    <col min="5633" max="5633" width="13.453125" style="93" customWidth="1"/>
    <col min="5634" max="5634" width="14.7265625" style="93" customWidth="1"/>
    <col min="5635" max="5635" width="18.453125" style="93" customWidth="1"/>
    <col min="5636" max="5636" width="12.7265625" style="93" customWidth="1"/>
    <col min="5637" max="5637" width="6.54296875" style="93" customWidth="1"/>
    <col min="5638" max="5638" width="4" style="93" bestFit="1" customWidth="1"/>
    <col min="5639" max="5639" width="11.453125" style="93" bestFit="1" customWidth="1"/>
    <col min="5640" max="5883" width="9.1796875" style="93"/>
    <col min="5884" max="5884" width="10.54296875" style="93" customWidth="1"/>
    <col min="5885" max="5885" width="48" style="93" customWidth="1"/>
    <col min="5886" max="5886" width="16.7265625" style="93" customWidth="1"/>
    <col min="5887" max="5887" width="6.54296875" style="93" customWidth="1"/>
    <col min="5888" max="5888" width="7.453125" style="93" customWidth="1"/>
    <col min="5889" max="5889" width="13.453125" style="93" customWidth="1"/>
    <col min="5890" max="5890" width="14.7265625" style="93" customWidth="1"/>
    <col min="5891" max="5891" width="18.453125" style="93" customWidth="1"/>
    <col min="5892" max="5892" width="12.7265625" style="93" customWidth="1"/>
    <col min="5893" max="5893" width="6.54296875" style="93" customWidth="1"/>
    <col min="5894" max="5894" width="4" style="93" bestFit="1" customWidth="1"/>
    <col min="5895" max="5895" width="11.453125" style="93" bestFit="1" customWidth="1"/>
    <col min="5896" max="6139" width="9.1796875" style="93"/>
    <col min="6140" max="6140" width="10.54296875" style="93" customWidth="1"/>
    <col min="6141" max="6141" width="48" style="93" customWidth="1"/>
    <col min="6142" max="6142" width="16.7265625" style="93" customWidth="1"/>
    <col min="6143" max="6143" width="6.54296875" style="93" customWidth="1"/>
    <col min="6144" max="6144" width="7.453125" style="93" customWidth="1"/>
    <col min="6145" max="6145" width="13.453125" style="93" customWidth="1"/>
    <col min="6146" max="6146" width="14.7265625" style="93" customWidth="1"/>
    <col min="6147" max="6147" width="18.453125" style="93" customWidth="1"/>
    <col min="6148" max="6148" width="12.7265625" style="93" customWidth="1"/>
    <col min="6149" max="6149" width="6.54296875" style="93" customWidth="1"/>
    <col min="6150" max="6150" width="4" style="93" bestFit="1" customWidth="1"/>
    <col min="6151" max="6151" width="11.453125" style="93" bestFit="1" customWidth="1"/>
    <col min="6152" max="6395" width="9.1796875" style="93"/>
    <col min="6396" max="6396" width="10.54296875" style="93" customWidth="1"/>
    <col min="6397" max="6397" width="48" style="93" customWidth="1"/>
    <col min="6398" max="6398" width="16.7265625" style="93" customWidth="1"/>
    <col min="6399" max="6399" width="6.54296875" style="93" customWidth="1"/>
    <col min="6400" max="6400" width="7.453125" style="93" customWidth="1"/>
    <col min="6401" max="6401" width="13.453125" style="93" customWidth="1"/>
    <col min="6402" max="6402" width="14.7265625" style="93" customWidth="1"/>
    <col min="6403" max="6403" width="18.453125" style="93" customWidth="1"/>
    <col min="6404" max="6404" width="12.7265625" style="93" customWidth="1"/>
    <col min="6405" max="6405" width="6.54296875" style="93" customWidth="1"/>
    <col min="6406" max="6406" width="4" style="93" bestFit="1" customWidth="1"/>
    <col min="6407" max="6407" width="11.453125" style="93" bestFit="1" customWidth="1"/>
    <col min="6408" max="6651" width="9.1796875" style="93"/>
    <col min="6652" max="6652" width="10.54296875" style="93" customWidth="1"/>
    <col min="6653" max="6653" width="48" style="93" customWidth="1"/>
    <col min="6654" max="6654" width="16.7265625" style="93" customWidth="1"/>
    <col min="6655" max="6655" width="6.54296875" style="93" customWidth="1"/>
    <col min="6656" max="6656" width="7.453125" style="93" customWidth="1"/>
    <col min="6657" max="6657" width="13.453125" style="93" customWidth="1"/>
    <col min="6658" max="6658" width="14.7265625" style="93" customWidth="1"/>
    <col min="6659" max="6659" width="18.453125" style="93" customWidth="1"/>
    <col min="6660" max="6660" width="12.7265625" style="93" customWidth="1"/>
    <col min="6661" max="6661" width="6.54296875" style="93" customWidth="1"/>
    <col min="6662" max="6662" width="4" style="93" bestFit="1" customWidth="1"/>
    <col min="6663" max="6663" width="11.453125" style="93" bestFit="1" customWidth="1"/>
    <col min="6664" max="6907" width="9.1796875" style="93"/>
    <col min="6908" max="6908" width="10.54296875" style="93" customWidth="1"/>
    <col min="6909" max="6909" width="48" style="93" customWidth="1"/>
    <col min="6910" max="6910" width="16.7265625" style="93" customWidth="1"/>
    <col min="6911" max="6911" width="6.54296875" style="93" customWidth="1"/>
    <col min="6912" max="6912" width="7.453125" style="93" customWidth="1"/>
    <col min="6913" max="6913" width="13.453125" style="93" customWidth="1"/>
    <col min="6914" max="6914" width="14.7265625" style="93" customWidth="1"/>
    <col min="6915" max="6915" width="18.453125" style="93" customWidth="1"/>
    <col min="6916" max="6916" width="12.7265625" style="93" customWidth="1"/>
    <col min="6917" max="6917" width="6.54296875" style="93" customWidth="1"/>
    <col min="6918" max="6918" width="4" style="93" bestFit="1" customWidth="1"/>
    <col min="6919" max="6919" width="11.453125" style="93" bestFit="1" customWidth="1"/>
    <col min="6920" max="7163" width="9.1796875" style="93"/>
    <col min="7164" max="7164" width="10.54296875" style="93" customWidth="1"/>
    <col min="7165" max="7165" width="48" style="93" customWidth="1"/>
    <col min="7166" max="7166" width="16.7265625" style="93" customWidth="1"/>
    <col min="7167" max="7167" width="6.54296875" style="93" customWidth="1"/>
    <col min="7168" max="7168" width="7.453125" style="93" customWidth="1"/>
    <col min="7169" max="7169" width="13.453125" style="93" customWidth="1"/>
    <col min="7170" max="7170" width="14.7265625" style="93" customWidth="1"/>
    <col min="7171" max="7171" width="18.453125" style="93" customWidth="1"/>
    <col min="7172" max="7172" width="12.7265625" style="93" customWidth="1"/>
    <col min="7173" max="7173" width="6.54296875" style="93" customWidth="1"/>
    <col min="7174" max="7174" width="4" style="93" bestFit="1" customWidth="1"/>
    <col min="7175" max="7175" width="11.453125" style="93" bestFit="1" customWidth="1"/>
    <col min="7176" max="7419" width="9.1796875" style="93"/>
    <col min="7420" max="7420" width="10.54296875" style="93" customWidth="1"/>
    <col min="7421" max="7421" width="48" style="93" customWidth="1"/>
    <col min="7422" max="7422" width="16.7265625" style="93" customWidth="1"/>
    <col min="7423" max="7423" width="6.54296875" style="93" customWidth="1"/>
    <col min="7424" max="7424" width="7.453125" style="93" customWidth="1"/>
    <col min="7425" max="7425" width="13.453125" style="93" customWidth="1"/>
    <col min="7426" max="7426" width="14.7265625" style="93" customWidth="1"/>
    <col min="7427" max="7427" width="18.453125" style="93" customWidth="1"/>
    <col min="7428" max="7428" width="12.7265625" style="93" customWidth="1"/>
    <col min="7429" max="7429" width="6.54296875" style="93" customWidth="1"/>
    <col min="7430" max="7430" width="4" style="93" bestFit="1" customWidth="1"/>
    <col min="7431" max="7431" width="11.453125" style="93" bestFit="1" customWidth="1"/>
    <col min="7432" max="7675" width="9.1796875" style="93"/>
    <col min="7676" max="7676" width="10.54296875" style="93" customWidth="1"/>
    <col min="7677" max="7677" width="48" style="93" customWidth="1"/>
    <col min="7678" max="7678" width="16.7265625" style="93" customWidth="1"/>
    <col min="7679" max="7679" width="6.54296875" style="93" customWidth="1"/>
    <col min="7680" max="7680" width="7.453125" style="93" customWidth="1"/>
    <col min="7681" max="7681" width="13.453125" style="93" customWidth="1"/>
    <col min="7682" max="7682" width="14.7265625" style="93" customWidth="1"/>
    <col min="7683" max="7683" width="18.453125" style="93" customWidth="1"/>
    <col min="7684" max="7684" width="12.7265625" style="93" customWidth="1"/>
    <col min="7685" max="7685" width="6.54296875" style="93" customWidth="1"/>
    <col min="7686" max="7686" width="4" style="93" bestFit="1" customWidth="1"/>
    <col min="7687" max="7687" width="11.453125" style="93" bestFit="1" customWidth="1"/>
    <col min="7688" max="7931" width="9.1796875" style="93"/>
    <col min="7932" max="7932" width="10.54296875" style="93" customWidth="1"/>
    <col min="7933" max="7933" width="48" style="93" customWidth="1"/>
    <col min="7934" max="7934" width="16.7265625" style="93" customWidth="1"/>
    <col min="7935" max="7935" width="6.54296875" style="93" customWidth="1"/>
    <col min="7936" max="7936" width="7.453125" style="93" customWidth="1"/>
    <col min="7937" max="7937" width="13.453125" style="93" customWidth="1"/>
    <col min="7938" max="7938" width="14.7265625" style="93" customWidth="1"/>
    <col min="7939" max="7939" width="18.453125" style="93" customWidth="1"/>
    <col min="7940" max="7940" width="12.7265625" style="93" customWidth="1"/>
    <col min="7941" max="7941" width="6.54296875" style="93" customWidth="1"/>
    <col min="7942" max="7942" width="4" style="93" bestFit="1" customWidth="1"/>
    <col min="7943" max="7943" width="11.453125" style="93" bestFit="1" customWidth="1"/>
    <col min="7944" max="8187" width="9.1796875" style="93"/>
    <col min="8188" max="8188" width="10.54296875" style="93" customWidth="1"/>
    <col min="8189" max="8189" width="48" style="93" customWidth="1"/>
    <col min="8190" max="8190" width="16.7265625" style="93" customWidth="1"/>
    <col min="8191" max="8191" width="6.54296875" style="93" customWidth="1"/>
    <col min="8192" max="8192" width="7.453125" style="93" customWidth="1"/>
    <col min="8193" max="8193" width="13.453125" style="93" customWidth="1"/>
    <col min="8194" max="8194" width="14.7265625" style="93" customWidth="1"/>
    <col min="8195" max="8195" width="18.453125" style="93" customWidth="1"/>
    <col min="8196" max="8196" width="12.7265625" style="93" customWidth="1"/>
    <col min="8197" max="8197" width="6.54296875" style="93" customWidth="1"/>
    <col min="8198" max="8198" width="4" style="93" bestFit="1" customWidth="1"/>
    <col min="8199" max="8199" width="11.453125" style="93" bestFit="1" customWidth="1"/>
    <col min="8200" max="8443" width="9.1796875" style="93"/>
    <col min="8444" max="8444" width="10.54296875" style="93" customWidth="1"/>
    <col min="8445" max="8445" width="48" style="93" customWidth="1"/>
    <col min="8446" max="8446" width="16.7265625" style="93" customWidth="1"/>
    <col min="8447" max="8447" width="6.54296875" style="93" customWidth="1"/>
    <col min="8448" max="8448" width="7.453125" style="93" customWidth="1"/>
    <col min="8449" max="8449" width="13.453125" style="93" customWidth="1"/>
    <col min="8450" max="8450" width="14.7265625" style="93" customWidth="1"/>
    <col min="8451" max="8451" width="18.453125" style="93" customWidth="1"/>
    <col min="8452" max="8452" width="12.7265625" style="93" customWidth="1"/>
    <col min="8453" max="8453" width="6.54296875" style="93" customWidth="1"/>
    <col min="8454" max="8454" width="4" style="93" bestFit="1" customWidth="1"/>
    <col min="8455" max="8455" width="11.453125" style="93" bestFit="1" customWidth="1"/>
    <col min="8456" max="8699" width="9.1796875" style="93"/>
    <col min="8700" max="8700" width="10.54296875" style="93" customWidth="1"/>
    <col min="8701" max="8701" width="48" style="93" customWidth="1"/>
    <col min="8702" max="8702" width="16.7265625" style="93" customWidth="1"/>
    <col min="8703" max="8703" width="6.54296875" style="93" customWidth="1"/>
    <col min="8704" max="8704" width="7.453125" style="93" customWidth="1"/>
    <col min="8705" max="8705" width="13.453125" style="93" customWidth="1"/>
    <col min="8706" max="8706" width="14.7265625" style="93" customWidth="1"/>
    <col min="8707" max="8707" width="18.453125" style="93" customWidth="1"/>
    <col min="8708" max="8708" width="12.7265625" style="93" customWidth="1"/>
    <col min="8709" max="8709" width="6.54296875" style="93" customWidth="1"/>
    <col min="8710" max="8710" width="4" style="93" bestFit="1" customWidth="1"/>
    <col min="8711" max="8711" width="11.453125" style="93" bestFit="1" customWidth="1"/>
    <col min="8712" max="8955" width="9.1796875" style="93"/>
    <col min="8956" max="8956" width="10.54296875" style="93" customWidth="1"/>
    <col min="8957" max="8957" width="48" style="93" customWidth="1"/>
    <col min="8958" max="8958" width="16.7265625" style="93" customWidth="1"/>
    <col min="8959" max="8959" width="6.54296875" style="93" customWidth="1"/>
    <col min="8960" max="8960" width="7.453125" style="93" customWidth="1"/>
    <col min="8961" max="8961" width="13.453125" style="93" customWidth="1"/>
    <col min="8962" max="8962" width="14.7265625" style="93" customWidth="1"/>
    <col min="8963" max="8963" width="18.453125" style="93" customWidth="1"/>
    <col min="8964" max="8964" width="12.7265625" style="93" customWidth="1"/>
    <col min="8965" max="8965" width="6.54296875" style="93" customWidth="1"/>
    <col min="8966" max="8966" width="4" style="93" bestFit="1" customWidth="1"/>
    <col min="8967" max="8967" width="11.453125" style="93" bestFit="1" customWidth="1"/>
    <col min="8968" max="9211" width="9.1796875" style="93"/>
    <col min="9212" max="9212" width="10.54296875" style="93" customWidth="1"/>
    <col min="9213" max="9213" width="48" style="93" customWidth="1"/>
    <col min="9214" max="9214" width="16.7265625" style="93" customWidth="1"/>
    <col min="9215" max="9215" width="6.54296875" style="93" customWidth="1"/>
    <col min="9216" max="9216" width="7.453125" style="93" customWidth="1"/>
    <col min="9217" max="9217" width="13.453125" style="93" customWidth="1"/>
    <col min="9218" max="9218" width="14.7265625" style="93" customWidth="1"/>
    <col min="9219" max="9219" width="18.453125" style="93" customWidth="1"/>
    <col min="9220" max="9220" width="12.7265625" style="93" customWidth="1"/>
    <col min="9221" max="9221" width="6.54296875" style="93" customWidth="1"/>
    <col min="9222" max="9222" width="4" style="93" bestFit="1" customWidth="1"/>
    <col min="9223" max="9223" width="11.453125" style="93" bestFit="1" customWidth="1"/>
    <col min="9224" max="9467" width="9.1796875" style="93"/>
    <col min="9468" max="9468" width="10.54296875" style="93" customWidth="1"/>
    <col min="9469" max="9469" width="48" style="93" customWidth="1"/>
    <col min="9470" max="9470" width="16.7265625" style="93" customWidth="1"/>
    <col min="9471" max="9471" width="6.54296875" style="93" customWidth="1"/>
    <col min="9472" max="9472" width="7.453125" style="93" customWidth="1"/>
    <col min="9473" max="9473" width="13.453125" style="93" customWidth="1"/>
    <col min="9474" max="9474" width="14.7265625" style="93" customWidth="1"/>
    <col min="9475" max="9475" width="18.453125" style="93" customWidth="1"/>
    <col min="9476" max="9476" width="12.7265625" style="93" customWidth="1"/>
    <col min="9477" max="9477" width="6.54296875" style="93" customWidth="1"/>
    <col min="9478" max="9478" width="4" style="93" bestFit="1" customWidth="1"/>
    <col min="9479" max="9479" width="11.453125" style="93" bestFit="1" customWidth="1"/>
    <col min="9480" max="9723" width="9.1796875" style="93"/>
    <col min="9724" max="9724" width="10.54296875" style="93" customWidth="1"/>
    <col min="9725" max="9725" width="48" style="93" customWidth="1"/>
    <col min="9726" max="9726" width="16.7265625" style="93" customWidth="1"/>
    <col min="9727" max="9727" width="6.54296875" style="93" customWidth="1"/>
    <col min="9728" max="9728" width="7.453125" style="93" customWidth="1"/>
    <col min="9729" max="9729" width="13.453125" style="93" customWidth="1"/>
    <col min="9730" max="9730" width="14.7265625" style="93" customWidth="1"/>
    <col min="9731" max="9731" width="18.453125" style="93" customWidth="1"/>
    <col min="9732" max="9732" width="12.7265625" style="93" customWidth="1"/>
    <col min="9733" max="9733" width="6.54296875" style="93" customWidth="1"/>
    <col min="9734" max="9734" width="4" style="93" bestFit="1" customWidth="1"/>
    <col min="9735" max="9735" width="11.453125" style="93" bestFit="1" customWidth="1"/>
    <col min="9736" max="9979" width="9.1796875" style="93"/>
    <col min="9980" max="9980" width="10.54296875" style="93" customWidth="1"/>
    <col min="9981" max="9981" width="48" style="93" customWidth="1"/>
    <col min="9982" max="9982" width="16.7265625" style="93" customWidth="1"/>
    <col min="9983" max="9983" width="6.54296875" style="93" customWidth="1"/>
    <col min="9984" max="9984" width="7.453125" style="93" customWidth="1"/>
    <col min="9985" max="9985" width="13.453125" style="93" customWidth="1"/>
    <col min="9986" max="9986" width="14.7265625" style="93" customWidth="1"/>
    <col min="9987" max="9987" width="18.453125" style="93" customWidth="1"/>
    <col min="9988" max="9988" width="12.7265625" style="93" customWidth="1"/>
    <col min="9989" max="9989" width="6.54296875" style="93" customWidth="1"/>
    <col min="9990" max="9990" width="4" style="93" bestFit="1" customWidth="1"/>
    <col min="9991" max="9991" width="11.453125" style="93" bestFit="1" customWidth="1"/>
    <col min="9992" max="10235" width="9.1796875" style="93"/>
    <col min="10236" max="10236" width="10.54296875" style="93" customWidth="1"/>
    <col min="10237" max="10237" width="48" style="93" customWidth="1"/>
    <col min="10238" max="10238" width="16.7265625" style="93" customWidth="1"/>
    <col min="10239" max="10239" width="6.54296875" style="93" customWidth="1"/>
    <col min="10240" max="10240" width="7.453125" style="93" customWidth="1"/>
    <col min="10241" max="10241" width="13.453125" style="93" customWidth="1"/>
    <col min="10242" max="10242" width="14.7265625" style="93" customWidth="1"/>
    <col min="10243" max="10243" width="18.453125" style="93" customWidth="1"/>
    <col min="10244" max="10244" width="12.7265625" style="93" customWidth="1"/>
    <col min="10245" max="10245" width="6.54296875" style="93" customWidth="1"/>
    <col min="10246" max="10246" width="4" style="93" bestFit="1" customWidth="1"/>
    <col min="10247" max="10247" width="11.453125" style="93" bestFit="1" customWidth="1"/>
    <col min="10248" max="10491" width="9.1796875" style="93"/>
    <col min="10492" max="10492" width="10.54296875" style="93" customWidth="1"/>
    <col min="10493" max="10493" width="48" style="93" customWidth="1"/>
    <col min="10494" max="10494" width="16.7265625" style="93" customWidth="1"/>
    <col min="10495" max="10495" width="6.54296875" style="93" customWidth="1"/>
    <col min="10496" max="10496" width="7.453125" style="93" customWidth="1"/>
    <col min="10497" max="10497" width="13.453125" style="93" customWidth="1"/>
    <col min="10498" max="10498" width="14.7265625" style="93" customWidth="1"/>
    <col min="10499" max="10499" width="18.453125" style="93" customWidth="1"/>
    <col min="10500" max="10500" width="12.7265625" style="93" customWidth="1"/>
    <col min="10501" max="10501" width="6.54296875" style="93" customWidth="1"/>
    <col min="10502" max="10502" width="4" style="93" bestFit="1" customWidth="1"/>
    <col min="10503" max="10503" width="11.453125" style="93" bestFit="1" customWidth="1"/>
    <col min="10504" max="10747" width="9.1796875" style="93"/>
    <col min="10748" max="10748" width="10.54296875" style="93" customWidth="1"/>
    <col min="10749" max="10749" width="48" style="93" customWidth="1"/>
    <col min="10750" max="10750" width="16.7265625" style="93" customWidth="1"/>
    <col min="10751" max="10751" width="6.54296875" style="93" customWidth="1"/>
    <col min="10752" max="10752" width="7.453125" style="93" customWidth="1"/>
    <col min="10753" max="10753" width="13.453125" style="93" customWidth="1"/>
    <col min="10754" max="10754" width="14.7265625" style="93" customWidth="1"/>
    <col min="10755" max="10755" width="18.453125" style="93" customWidth="1"/>
    <col min="10756" max="10756" width="12.7265625" style="93" customWidth="1"/>
    <col min="10757" max="10757" width="6.54296875" style="93" customWidth="1"/>
    <col min="10758" max="10758" width="4" style="93" bestFit="1" customWidth="1"/>
    <col min="10759" max="10759" width="11.453125" style="93" bestFit="1" customWidth="1"/>
    <col min="10760" max="11003" width="9.1796875" style="93"/>
    <col min="11004" max="11004" width="10.54296875" style="93" customWidth="1"/>
    <col min="11005" max="11005" width="48" style="93" customWidth="1"/>
    <col min="11006" max="11006" width="16.7265625" style="93" customWidth="1"/>
    <col min="11007" max="11007" width="6.54296875" style="93" customWidth="1"/>
    <col min="11008" max="11008" width="7.453125" style="93" customWidth="1"/>
    <col min="11009" max="11009" width="13.453125" style="93" customWidth="1"/>
    <col min="11010" max="11010" width="14.7265625" style="93" customWidth="1"/>
    <col min="11011" max="11011" width="18.453125" style="93" customWidth="1"/>
    <col min="11012" max="11012" width="12.7265625" style="93" customWidth="1"/>
    <col min="11013" max="11013" width="6.54296875" style="93" customWidth="1"/>
    <col min="11014" max="11014" width="4" style="93" bestFit="1" customWidth="1"/>
    <col min="11015" max="11015" width="11.453125" style="93" bestFit="1" customWidth="1"/>
    <col min="11016" max="11259" width="9.1796875" style="93"/>
    <col min="11260" max="11260" width="10.54296875" style="93" customWidth="1"/>
    <col min="11261" max="11261" width="48" style="93" customWidth="1"/>
    <col min="11262" max="11262" width="16.7265625" style="93" customWidth="1"/>
    <col min="11263" max="11263" width="6.54296875" style="93" customWidth="1"/>
    <col min="11264" max="11264" width="7.453125" style="93" customWidth="1"/>
    <col min="11265" max="11265" width="13.453125" style="93" customWidth="1"/>
    <col min="11266" max="11266" width="14.7265625" style="93" customWidth="1"/>
    <col min="11267" max="11267" width="18.453125" style="93" customWidth="1"/>
    <col min="11268" max="11268" width="12.7265625" style="93" customWidth="1"/>
    <col min="11269" max="11269" width="6.54296875" style="93" customWidth="1"/>
    <col min="11270" max="11270" width="4" style="93" bestFit="1" customWidth="1"/>
    <col min="11271" max="11271" width="11.453125" style="93" bestFit="1" customWidth="1"/>
    <col min="11272" max="11515" width="9.1796875" style="93"/>
    <col min="11516" max="11516" width="10.54296875" style="93" customWidth="1"/>
    <col min="11517" max="11517" width="48" style="93" customWidth="1"/>
    <col min="11518" max="11518" width="16.7265625" style="93" customWidth="1"/>
    <col min="11519" max="11519" width="6.54296875" style="93" customWidth="1"/>
    <col min="11520" max="11520" width="7.453125" style="93" customWidth="1"/>
    <col min="11521" max="11521" width="13.453125" style="93" customWidth="1"/>
    <col min="11522" max="11522" width="14.7265625" style="93" customWidth="1"/>
    <col min="11523" max="11523" width="18.453125" style="93" customWidth="1"/>
    <col min="11524" max="11524" width="12.7265625" style="93" customWidth="1"/>
    <col min="11525" max="11525" width="6.54296875" style="93" customWidth="1"/>
    <col min="11526" max="11526" width="4" style="93" bestFit="1" customWidth="1"/>
    <col min="11527" max="11527" width="11.453125" style="93" bestFit="1" customWidth="1"/>
    <col min="11528" max="11771" width="9.1796875" style="93"/>
    <col min="11772" max="11772" width="10.54296875" style="93" customWidth="1"/>
    <col min="11773" max="11773" width="48" style="93" customWidth="1"/>
    <col min="11774" max="11774" width="16.7265625" style="93" customWidth="1"/>
    <col min="11775" max="11775" width="6.54296875" style="93" customWidth="1"/>
    <col min="11776" max="11776" width="7.453125" style="93" customWidth="1"/>
    <col min="11777" max="11777" width="13.453125" style="93" customWidth="1"/>
    <col min="11778" max="11778" width="14.7265625" style="93" customWidth="1"/>
    <col min="11779" max="11779" width="18.453125" style="93" customWidth="1"/>
    <col min="11780" max="11780" width="12.7265625" style="93" customWidth="1"/>
    <col min="11781" max="11781" width="6.54296875" style="93" customWidth="1"/>
    <col min="11782" max="11782" width="4" style="93" bestFit="1" customWidth="1"/>
    <col min="11783" max="11783" width="11.453125" style="93" bestFit="1" customWidth="1"/>
    <col min="11784" max="12027" width="9.1796875" style="93"/>
    <col min="12028" max="12028" width="10.54296875" style="93" customWidth="1"/>
    <col min="12029" max="12029" width="48" style="93" customWidth="1"/>
    <col min="12030" max="12030" width="16.7265625" style="93" customWidth="1"/>
    <col min="12031" max="12031" width="6.54296875" style="93" customWidth="1"/>
    <col min="12032" max="12032" width="7.453125" style="93" customWidth="1"/>
    <col min="12033" max="12033" width="13.453125" style="93" customWidth="1"/>
    <col min="12034" max="12034" width="14.7265625" style="93" customWidth="1"/>
    <col min="12035" max="12035" width="18.453125" style="93" customWidth="1"/>
    <col min="12036" max="12036" width="12.7265625" style="93" customWidth="1"/>
    <col min="12037" max="12037" width="6.54296875" style="93" customWidth="1"/>
    <col min="12038" max="12038" width="4" style="93" bestFit="1" customWidth="1"/>
    <col min="12039" max="12039" width="11.453125" style="93" bestFit="1" customWidth="1"/>
    <col min="12040" max="12283" width="9.1796875" style="93"/>
    <col min="12284" max="12284" width="10.54296875" style="93" customWidth="1"/>
    <col min="12285" max="12285" width="48" style="93" customWidth="1"/>
    <col min="12286" max="12286" width="16.7265625" style="93" customWidth="1"/>
    <col min="12287" max="12287" width="6.54296875" style="93" customWidth="1"/>
    <col min="12288" max="12288" width="7.453125" style="93" customWidth="1"/>
    <col min="12289" max="12289" width="13.453125" style="93" customWidth="1"/>
    <col min="12290" max="12290" width="14.7265625" style="93" customWidth="1"/>
    <col min="12291" max="12291" width="18.453125" style="93" customWidth="1"/>
    <col min="12292" max="12292" width="12.7265625" style="93" customWidth="1"/>
    <col min="12293" max="12293" width="6.54296875" style="93" customWidth="1"/>
    <col min="12294" max="12294" width="4" style="93" bestFit="1" customWidth="1"/>
    <col min="12295" max="12295" width="11.453125" style="93" bestFit="1" customWidth="1"/>
    <col min="12296" max="12539" width="9.1796875" style="93"/>
    <col min="12540" max="12540" width="10.54296875" style="93" customWidth="1"/>
    <col min="12541" max="12541" width="48" style="93" customWidth="1"/>
    <col min="12542" max="12542" width="16.7265625" style="93" customWidth="1"/>
    <col min="12543" max="12543" width="6.54296875" style="93" customWidth="1"/>
    <col min="12544" max="12544" width="7.453125" style="93" customWidth="1"/>
    <col min="12545" max="12545" width="13.453125" style="93" customWidth="1"/>
    <col min="12546" max="12546" width="14.7265625" style="93" customWidth="1"/>
    <col min="12547" max="12547" width="18.453125" style="93" customWidth="1"/>
    <col min="12548" max="12548" width="12.7265625" style="93" customWidth="1"/>
    <col min="12549" max="12549" width="6.54296875" style="93" customWidth="1"/>
    <col min="12550" max="12550" width="4" style="93" bestFit="1" customWidth="1"/>
    <col min="12551" max="12551" width="11.453125" style="93" bestFit="1" customWidth="1"/>
    <col min="12552" max="12795" width="9.1796875" style="93"/>
    <col min="12796" max="12796" width="10.54296875" style="93" customWidth="1"/>
    <col min="12797" max="12797" width="48" style="93" customWidth="1"/>
    <col min="12798" max="12798" width="16.7265625" style="93" customWidth="1"/>
    <col min="12799" max="12799" width="6.54296875" style="93" customWidth="1"/>
    <col min="12800" max="12800" width="7.453125" style="93" customWidth="1"/>
    <col min="12801" max="12801" width="13.453125" style="93" customWidth="1"/>
    <col min="12802" max="12802" width="14.7265625" style="93" customWidth="1"/>
    <col min="12803" max="12803" width="18.453125" style="93" customWidth="1"/>
    <col min="12804" max="12804" width="12.7265625" style="93" customWidth="1"/>
    <col min="12805" max="12805" width="6.54296875" style="93" customWidth="1"/>
    <col min="12806" max="12806" width="4" style="93" bestFit="1" customWidth="1"/>
    <col min="12807" max="12807" width="11.453125" style="93" bestFit="1" customWidth="1"/>
    <col min="12808" max="13051" width="9.1796875" style="93"/>
    <col min="13052" max="13052" width="10.54296875" style="93" customWidth="1"/>
    <col min="13053" max="13053" width="48" style="93" customWidth="1"/>
    <col min="13054" max="13054" width="16.7265625" style="93" customWidth="1"/>
    <col min="13055" max="13055" width="6.54296875" style="93" customWidth="1"/>
    <col min="13056" max="13056" width="7.453125" style="93" customWidth="1"/>
    <col min="13057" max="13057" width="13.453125" style="93" customWidth="1"/>
    <col min="13058" max="13058" width="14.7265625" style="93" customWidth="1"/>
    <col min="13059" max="13059" width="18.453125" style="93" customWidth="1"/>
    <col min="13060" max="13060" width="12.7265625" style="93" customWidth="1"/>
    <col min="13061" max="13061" width="6.54296875" style="93" customWidth="1"/>
    <col min="13062" max="13062" width="4" style="93" bestFit="1" customWidth="1"/>
    <col min="13063" max="13063" width="11.453125" style="93" bestFit="1" customWidth="1"/>
    <col min="13064" max="13307" width="9.1796875" style="93"/>
    <col min="13308" max="13308" width="10.54296875" style="93" customWidth="1"/>
    <col min="13309" max="13309" width="48" style="93" customWidth="1"/>
    <col min="13310" max="13310" width="16.7265625" style="93" customWidth="1"/>
    <col min="13311" max="13311" width="6.54296875" style="93" customWidth="1"/>
    <col min="13312" max="13312" width="7.453125" style="93" customWidth="1"/>
    <col min="13313" max="13313" width="13.453125" style="93" customWidth="1"/>
    <col min="13314" max="13314" width="14.7265625" style="93" customWidth="1"/>
    <col min="13315" max="13315" width="18.453125" style="93" customWidth="1"/>
    <col min="13316" max="13316" width="12.7265625" style="93" customWidth="1"/>
    <col min="13317" max="13317" width="6.54296875" style="93" customWidth="1"/>
    <col min="13318" max="13318" width="4" style="93" bestFit="1" customWidth="1"/>
    <col min="13319" max="13319" width="11.453125" style="93" bestFit="1" customWidth="1"/>
    <col min="13320" max="13563" width="9.1796875" style="93"/>
    <col min="13564" max="13564" width="10.54296875" style="93" customWidth="1"/>
    <col min="13565" max="13565" width="48" style="93" customWidth="1"/>
    <col min="13566" max="13566" width="16.7265625" style="93" customWidth="1"/>
    <col min="13567" max="13567" width="6.54296875" style="93" customWidth="1"/>
    <col min="13568" max="13568" width="7.453125" style="93" customWidth="1"/>
    <col min="13569" max="13569" width="13.453125" style="93" customWidth="1"/>
    <col min="13570" max="13570" width="14.7265625" style="93" customWidth="1"/>
    <col min="13571" max="13571" width="18.453125" style="93" customWidth="1"/>
    <col min="13572" max="13572" width="12.7265625" style="93" customWidth="1"/>
    <col min="13573" max="13573" width="6.54296875" style="93" customWidth="1"/>
    <col min="13574" max="13574" width="4" style="93" bestFit="1" customWidth="1"/>
    <col min="13575" max="13575" width="11.453125" style="93" bestFit="1" customWidth="1"/>
    <col min="13576" max="13819" width="9.1796875" style="93"/>
    <col min="13820" max="13820" width="10.54296875" style="93" customWidth="1"/>
    <col min="13821" max="13821" width="48" style="93" customWidth="1"/>
    <col min="13822" max="13822" width="16.7265625" style="93" customWidth="1"/>
    <col min="13823" max="13823" width="6.54296875" style="93" customWidth="1"/>
    <col min="13824" max="13824" width="7.453125" style="93" customWidth="1"/>
    <col min="13825" max="13825" width="13.453125" style="93" customWidth="1"/>
    <col min="13826" max="13826" width="14.7265625" style="93" customWidth="1"/>
    <col min="13827" max="13827" width="18.453125" style="93" customWidth="1"/>
    <col min="13828" max="13828" width="12.7265625" style="93" customWidth="1"/>
    <col min="13829" max="13829" width="6.54296875" style="93" customWidth="1"/>
    <col min="13830" max="13830" width="4" style="93" bestFit="1" customWidth="1"/>
    <col min="13831" max="13831" width="11.453125" style="93" bestFit="1" customWidth="1"/>
    <col min="13832" max="14075" width="9.1796875" style="93"/>
    <col min="14076" max="14076" width="10.54296875" style="93" customWidth="1"/>
    <col min="14077" max="14077" width="48" style="93" customWidth="1"/>
    <col min="14078" max="14078" width="16.7265625" style="93" customWidth="1"/>
    <col min="14079" max="14079" width="6.54296875" style="93" customWidth="1"/>
    <col min="14080" max="14080" width="7.453125" style="93" customWidth="1"/>
    <col min="14081" max="14081" width="13.453125" style="93" customWidth="1"/>
    <col min="14082" max="14082" width="14.7265625" style="93" customWidth="1"/>
    <col min="14083" max="14083" width="18.453125" style="93" customWidth="1"/>
    <col min="14084" max="14084" width="12.7265625" style="93" customWidth="1"/>
    <col min="14085" max="14085" width="6.54296875" style="93" customWidth="1"/>
    <col min="14086" max="14086" width="4" style="93" bestFit="1" customWidth="1"/>
    <col min="14087" max="14087" width="11.453125" style="93" bestFit="1" customWidth="1"/>
    <col min="14088" max="14331" width="9.1796875" style="93"/>
    <col min="14332" max="14332" width="10.54296875" style="93" customWidth="1"/>
    <col min="14333" max="14333" width="48" style="93" customWidth="1"/>
    <col min="14334" max="14334" width="16.7265625" style="93" customWidth="1"/>
    <col min="14335" max="14335" width="6.54296875" style="93" customWidth="1"/>
    <col min="14336" max="14336" width="7.453125" style="93" customWidth="1"/>
    <col min="14337" max="14337" width="13.453125" style="93" customWidth="1"/>
    <col min="14338" max="14338" width="14.7265625" style="93" customWidth="1"/>
    <col min="14339" max="14339" width="18.453125" style="93" customWidth="1"/>
    <col min="14340" max="14340" width="12.7265625" style="93" customWidth="1"/>
    <col min="14341" max="14341" width="6.54296875" style="93" customWidth="1"/>
    <col min="14342" max="14342" width="4" style="93" bestFit="1" customWidth="1"/>
    <col min="14343" max="14343" width="11.453125" style="93" bestFit="1" customWidth="1"/>
    <col min="14344" max="14587" width="9.1796875" style="93"/>
    <col min="14588" max="14588" width="10.54296875" style="93" customWidth="1"/>
    <col min="14589" max="14589" width="48" style="93" customWidth="1"/>
    <col min="14590" max="14590" width="16.7265625" style="93" customWidth="1"/>
    <col min="14591" max="14591" width="6.54296875" style="93" customWidth="1"/>
    <col min="14592" max="14592" width="7.453125" style="93" customWidth="1"/>
    <col min="14593" max="14593" width="13.453125" style="93" customWidth="1"/>
    <col min="14594" max="14594" width="14.7265625" style="93" customWidth="1"/>
    <col min="14595" max="14595" width="18.453125" style="93" customWidth="1"/>
    <col min="14596" max="14596" width="12.7265625" style="93" customWidth="1"/>
    <col min="14597" max="14597" width="6.54296875" style="93" customWidth="1"/>
    <col min="14598" max="14598" width="4" style="93" bestFit="1" customWidth="1"/>
    <col min="14599" max="14599" width="11.453125" style="93" bestFit="1" customWidth="1"/>
    <col min="14600" max="14843" width="9.1796875" style="93"/>
    <col min="14844" max="14844" width="10.54296875" style="93" customWidth="1"/>
    <col min="14845" max="14845" width="48" style="93" customWidth="1"/>
    <col min="14846" max="14846" width="16.7265625" style="93" customWidth="1"/>
    <col min="14847" max="14847" width="6.54296875" style="93" customWidth="1"/>
    <col min="14848" max="14848" width="7.453125" style="93" customWidth="1"/>
    <col min="14849" max="14849" width="13.453125" style="93" customWidth="1"/>
    <col min="14850" max="14850" width="14.7265625" style="93" customWidth="1"/>
    <col min="14851" max="14851" width="18.453125" style="93" customWidth="1"/>
    <col min="14852" max="14852" width="12.7265625" style="93" customWidth="1"/>
    <col min="14853" max="14853" width="6.54296875" style="93" customWidth="1"/>
    <col min="14854" max="14854" width="4" style="93" bestFit="1" customWidth="1"/>
    <col min="14855" max="14855" width="11.453125" style="93" bestFit="1" customWidth="1"/>
    <col min="14856" max="15099" width="9.1796875" style="93"/>
    <col min="15100" max="15100" width="10.54296875" style="93" customWidth="1"/>
    <col min="15101" max="15101" width="48" style="93" customWidth="1"/>
    <col min="15102" max="15102" width="16.7265625" style="93" customWidth="1"/>
    <col min="15103" max="15103" width="6.54296875" style="93" customWidth="1"/>
    <col min="15104" max="15104" width="7.453125" style="93" customWidth="1"/>
    <col min="15105" max="15105" width="13.453125" style="93" customWidth="1"/>
    <col min="15106" max="15106" width="14.7265625" style="93" customWidth="1"/>
    <col min="15107" max="15107" width="18.453125" style="93" customWidth="1"/>
    <col min="15108" max="15108" width="12.7265625" style="93" customWidth="1"/>
    <col min="15109" max="15109" width="6.54296875" style="93" customWidth="1"/>
    <col min="15110" max="15110" width="4" style="93" bestFit="1" customWidth="1"/>
    <col min="15111" max="15111" width="11.453125" style="93" bestFit="1" customWidth="1"/>
    <col min="15112" max="15355" width="9.1796875" style="93"/>
    <col min="15356" max="15356" width="10.54296875" style="93" customWidth="1"/>
    <col min="15357" max="15357" width="48" style="93" customWidth="1"/>
    <col min="15358" max="15358" width="16.7265625" style="93" customWidth="1"/>
    <col min="15359" max="15359" width="6.54296875" style="93" customWidth="1"/>
    <col min="15360" max="15360" width="7.453125" style="93" customWidth="1"/>
    <col min="15361" max="15361" width="13.453125" style="93" customWidth="1"/>
    <col min="15362" max="15362" width="14.7265625" style="93" customWidth="1"/>
    <col min="15363" max="15363" width="18.453125" style="93" customWidth="1"/>
    <col min="15364" max="15364" width="12.7265625" style="93" customWidth="1"/>
    <col min="15365" max="15365" width="6.54296875" style="93" customWidth="1"/>
    <col min="15366" max="15366" width="4" style="93" bestFit="1" customWidth="1"/>
    <col min="15367" max="15367" width="11.453125" style="93" bestFit="1" customWidth="1"/>
    <col min="15368" max="15611" width="9.1796875" style="93"/>
    <col min="15612" max="15612" width="10.54296875" style="93" customWidth="1"/>
    <col min="15613" max="15613" width="48" style="93" customWidth="1"/>
    <col min="15614" max="15614" width="16.7265625" style="93" customWidth="1"/>
    <col min="15615" max="15615" width="6.54296875" style="93" customWidth="1"/>
    <col min="15616" max="15616" width="7.453125" style="93" customWidth="1"/>
    <col min="15617" max="15617" width="13.453125" style="93" customWidth="1"/>
    <col min="15618" max="15618" width="14.7265625" style="93" customWidth="1"/>
    <col min="15619" max="15619" width="18.453125" style="93" customWidth="1"/>
    <col min="15620" max="15620" width="12.7265625" style="93" customWidth="1"/>
    <col min="15621" max="15621" width="6.54296875" style="93" customWidth="1"/>
    <col min="15622" max="15622" width="4" style="93" bestFit="1" customWidth="1"/>
    <col min="15623" max="15623" width="11.453125" style="93" bestFit="1" customWidth="1"/>
    <col min="15624" max="15867" width="9.1796875" style="93"/>
    <col min="15868" max="15868" width="10.54296875" style="93" customWidth="1"/>
    <col min="15869" max="15869" width="48" style="93" customWidth="1"/>
    <col min="15870" max="15870" width="16.7265625" style="93" customWidth="1"/>
    <col min="15871" max="15871" width="6.54296875" style="93" customWidth="1"/>
    <col min="15872" max="15872" width="7.453125" style="93" customWidth="1"/>
    <col min="15873" max="15873" width="13.453125" style="93" customWidth="1"/>
    <col min="15874" max="15874" width="14.7265625" style="93" customWidth="1"/>
    <col min="15875" max="15875" width="18.453125" style="93" customWidth="1"/>
    <col min="15876" max="15876" width="12.7265625" style="93" customWidth="1"/>
    <col min="15877" max="15877" width="6.54296875" style="93" customWidth="1"/>
    <col min="15878" max="15878" width="4" style="93" bestFit="1" customWidth="1"/>
    <col min="15879" max="15879" width="11.453125" style="93" bestFit="1" customWidth="1"/>
    <col min="15880" max="16123" width="9.1796875" style="93"/>
    <col min="16124" max="16124" width="10.54296875" style="93" customWidth="1"/>
    <col min="16125" max="16125" width="48" style="93" customWidth="1"/>
    <col min="16126" max="16126" width="16.7265625" style="93" customWidth="1"/>
    <col min="16127" max="16127" width="6.54296875" style="93" customWidth="1"/>
    <col min="16128" max="16128" width="7.453125" style="93" customWidth="1"/>
    <col min="16129" max="16129" width="13.453125" style="93" customWidth="1"/>
    <col min="16130" max="16130" width="14.7265625" style="93" customWidth="1"/>
    <col min="16131" max="16131" width="18.453125" style="93" customWidth="1"/>
    <col min="16132" max="16132" width="12.7265625" style="93" customWidth="1"/>
    <col min="16133" max="16133" width="6.54296875" style="93" customWidth="1"/>
    <col min="16134" max="16134" width="4" style="93" bestFit="1" customWidth="1"/>
    <col min="16135" max="16135" width="11.453125" style="93" bestFit="1" customWidth="1"/>
    <col min="16136" max="16384" width="9.1796875" style="93"/>
  </cols>
  <sheetData>
    <row r="1" spans="1:13">
      <c r="A1" s="89"/>
      <c r="B1" s="89"/>
      <c r="C1" s="89"/>
      <c r="D1" s="89"/>
      <c r="E1" s="90"/>
      <c r="F1" s="91"/>
      <c r="G1" s="89"/>
      <c r="H1" s="90" t="s">
        <v>28</v>
      </c>
    </row>
    <row r="2" spans="1:13">
      <c r="A2" s="89"/>
      <c r="B2" s="89"/>
      <c r="C2" s="89"/>
      <c r="D2" s="89"/>
      <c r="E2" s="90"/>
      <c r="F2" s="91"/>
      <c r="G2" s="89"/>
      <c r="H2" s="90" t="s">
        <v>3</v>
      </c>
    </row>
    <row r="3" spans="1:13">
      <c r="A3" s="91"/>
      <c r="B3" s="91"/>
      <c r="C3" s="91"/>
      <c r="D3" s="91"/>
      <c r="E3" s="90"/>
      <c r="F3" s="91"/>
      <c r="G3" s="94"/>
      <c r="H3" s="90" t="s">
        <v>4</v>
      </c>
    </row>
    <row r="4" spans="1:13">
      <c r="A4" s="91"/>
      <c r="B4" s="91"/>
      <c r="C4" s="94"/>
      <c r="D4" s="94"/>
      <c r="E4" s="94"/>
      <c r="F4" s="95"/>
      <c r="G4" s="460" t="s">
        <v>5</v>
      </c>
      <c r="H4" s="461"/>
    </row>
    <row r="5" spans="1:13">
      <c r="A5" s="91"/>
      <c r="B5" s="91"/>
      <c r="C5" s="94"/>
      <c r="D5" s="94"/>
      <c r="E5" s="462" t="s">
        <v>6</v>
      </c>
      <c r="F5" s="463"/>
      <c r="G5" s="464" t="s">
        <v>29</v>
      </c>
      <c r="H5" s="465"/>
    </row>
    <row r="6" spans="1:13">
      <c r="A6" s="89" t="s">
        <v>7</v>
      </c>
      <c r="B6" s="466" t="s">
        <v>30</v>
      </c>
      <c r="C6" s="466"/>
      <c r="D6" s="89"/>
      <c r="E6" s="95"/>
      <c r="F6" s="97" t="s">
        <v>8</v>
      </c>
      <c r="G6" s="467" t="s">
        <v>30</v>
      </c>
      <c r="H6" s="468"/>
    </row>
    <row r="7" spans="1:13">
      <c r="A7" s="89"/>
      <c r="B7" s="471" t="s">
        <v>31</v>
      </c>
      <c r="C7" s="471"/>
      <c r="D7" s="95"/>
      <c r="E7" s="95"/>
      <c r="F7" s="95"/>
      <c r="G7" s="469"/>
      <c r="H7" s="470"/>
    </row>
    <row r="8" spans="1:13" ht="13.5" customHeight="1">
      <c r="A8" s="98" t="s">
        <v>48</v>
      </c>
      <c r="B8" s="472" t="s">
        <v>84</v>
      </c>
      <c r="C8" s="472"/>
      <c r="D8" s="472"/>
      <c r="E8" s="99"/>
      <c r="F8" s="97" t="s">
        <v>8</v>
      </c>
      <c r="G8" s="467" t="s">
        <v>83</v>
      </c>
      <c r="H8" s="468"/>
    </row>
    <row r="9" spans="1:13">
      <c r="A9" s="100"/>
      <c r="B9" s="473" t="s">
        <v>31</v>
      </c>
      <c r="C9" s="473"/>
      <c r="D9" s="101"/>
      <c r="E9" s="102"/>
      <c r="F9" s="95"/>
      <c r="G9" s="474"/>
      <c r="H9" s="475"/>
    </row>
    <row r="10" spans="1:13" ht="16.899999999999999" customHeight="1">
      <c r="A10" s="98" t="s">
        <v>96</v>
      </c>
      <c r="B10" s="476" t="s">
        <v>59</v>
      </c>
      <c r="C10" s="476"/>
      <c r="D10" s="94"/>
      <c r="E10" s="99"/>
      <c r="F10" s="97" t="s">
        <v>8</v>
      </c>
      <c r="G10" s="474" t="s">
        <v>55</v>
      </c>
      <c r="H10" s="475"/>
    </row>
    <row r="11" spans="1:13">
      <c r="A11" s="100"/>
      <c r="B11" s="477" t="s">
        <v>31</v>
      </c>
      <c r="C11" s="477"/>
      <c r="D11" s="101"/>
      <c r="E11" s="95"/>
      <c r="F11" s="95"/>
      <c r="G11" s="467"/>
      <c r="H11" s="468"/>
    </row>
    <row r="12" spans="1:13">
      <c r="A12" s="100" t="s">
        <v>32</v>
      </c>
      <c r="B12" s="476" t="s">
        <v>97</v>
      </c>
      <c r="C12" s="476"/>
      <c r="D12" s="89"/>
      <c r="E12" s="103"/>
      <c r="F12" s="104"/>
      <c r="G12" s="469"/>
      <c r="H12" s="470"/>
    </row>
    <row r="13" spans="1:13">
      <c r="A13" s="98"/>
      <c r="B13" s="478" t="s">
        <v>33</v>
      </c>
      <c r="C13" s="478"/>
      <c r="D13" s="95"/>
      <c r="E13" s="99"/>
      <c r="F13" s="102"/>
      <c r="G13" s="467"/>
      <c r="H13" s="468"/>
    </row>
    <row r="14" spans="1:13">
      <c r="A14" s="89"/>
      <c r="B14" s="94"/>
      <c r="C14" s="462" t="s">
        <v>11</v>
      </c>
      <c r="D14" s="462"/>
      <c r="E14" s="462"/>
      <c r="F14" s="463"/>
      <c r="G14" s="469"/>
      <c r="H14" s="470"/>
    </row>
    <row r="15" spans="1:13">
      <c r="A15" s="91"/>
      <c r="B15" s="462" t="s">
        <v>53</v>
      </c>
      <c r="C15" s="462"/>
      <c r="D15" s="462"/>
      <c r="E15" s="463"/>
      <c r="F15" s="96" t="s">
        <v>12</v>
      </c>
      <c r="G15" s="479" t="s">
        <v>85</v>
      </c>
      <c r="H15" s="480"/>
    </row>
    <row r="16" spans="1:13">
      <c r="A16" s="91"/>
      <c r="B16" s="95"/>
      <c r="C16" s="91"/>
      <c r="D16" s="91"/>
      <c r="E16" s="89"/>
      <c r="F16" s="96" t="s">
        <v>13</v>
      </c>
      <c r="G16" s="481">
        <v>45198</v>
      </c>
      <c r="H16" s="475"/>
      <c r="K16" s="105" t="s">
        <v>88</v>
      </c>
      <c r="L16" s="105" t="s">
        <v>125</v>
      </c>
      <c r="M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482" t="s">
        <v>161</v>
      </c>
      <c r="H17" s="483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484">
        <v>45414</v>
      </c>
      <c r="H18" s="485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464"/>
      <c r="H19" s="465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</row>
    <row r="21" spans="1:18">
      <c r="A21" s="89"/>
      <c r="B21" s="89"/>
      <c r="C21" s="486" t="s">
        <v>35</v>
      </c>
      <c r="D21" s="109"/>
      <c r="E21" s="488" t="s">
        <v>36</v>
      </c>
      <c r="F21" s="489"/>
      <c r="G21" s="474" t="s">
        <v>16</v>
      </c>
      <c r="H21" s="497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</row>
    <row r="22" spans="1:18">
      <c r="A22" s="89"/>
      <c r="B22" s="89"/>
      <c r="C22" s="494"/>
      <c r="D22" s="109"/>
      <c r="E22" s="495"/>
      <c r="F22" s="496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113" t="s">
        <v>102</v>
      </c>
      <c r="D23" s="114"/>
      <c r="E23" s="474" t="s">
        <v>172</v>
      </c>
      <c r="F23" s="475"/>
      <c r="G23" s="216">
        <v>45415</v>
      </c>
      <c r="H23" s="166" t="str">
        <f>$E$23</f>
        <v>23.05.2024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</row>
    <row r="24" spans="1:18">
      <c r="A24" s="94"/>
      <c r="B24" s="95" t="s">
        <v>39</v>
      </c>
      <c r="C24" s="95"/>
      <c r="D24" s="95"/>
      <c r="E24" s="95"/>
      <c r="F24" s="499"/>
      <c r="G24" s="499"/>
      <c r="H24" s="95"/>
      <c r="J24" s="110" t="s">
        <v>80</v>
      </c>
      <c r="K24" s="108">
        <f>H38</f>
        <v>14613440.944863958</v>
      </c>
      <c r="L24" s="108">
        <f>L23*L25</f>
        <v>2435580.1904966864</v>
      </c>
      <c r="M24" s="108">
        <f>M25*M23</f>
        <v>14613481.142980125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H37</f>
        <v>19689357.241799999</v>
      </c>
      <c r="L25" s="108">
        <f>H36</f>
        <v>3281559.5402999986</v>
      </c>
      <c r="M25" s="108">
        <f>H37</f>
        <v>19689357.241799999</v>
      </c>
    </row>
    <row r="26" spans="1:18">
      <c r="A26" s="486" t="s">
        <v>40</v>
      </c>
      <c r="B26" s="488" t="s">
        <v>41</v>
      </c>
      <c r="C26" s="489"/>
      <c r="D26" s="488" t="s">
        <v>5</v>
      </c>
      <c r="E26" s="489"/>
      <c r="F26" s="492" t="s">
        <v>77</v>
      </c>
      <c r="G26" s="493"/>
      <c r="H26" s="461"/>
      <c r="J26" s="117"/>
      <c r="K26" s="93" t="s">
        <v>1386</v>
      </c>
      <c r="L26" s="93" t="s">
        <v>1387</v>
      </c>
    </row>
    <row r="27" spans="1:18">
      <c r="A27" s="487"/>
      <c r="B27" s="490"/>
      <c r="C27" s="491"/>
      <c r="D27" s="490"/>
      <c r="E27" s="491"/>
      <c r="F27" s="486" t="s">
        <v>42</v>
      </c>
      <c r="G27" s="486" t="s">
        <v>43</v>
      </c>
      <c r="H27" s="486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487"/>
      <c r="B28" s="490"/>
      <c r="C28" s="491"/>
      <c r="D28" s="490"/>
      <c r="E28" s="491"/>
      <c r="F28" s="487"/>
      <c r="G28" s="487"/>
      <c r="H28" s="487"/>
      <c r="J28" s="500" t="s">
        <v>1387</v>
      </c>
      <c r="K28" s="500"/>
      <c r="L28" s="500"/>
    </row>
    <row r="29" spans="1:18" s="120" customFormat="1">
      <c r="A29" s="118">
        <v>1</v>
      </c>
      <c r="B29" s="501">
        <v>2</v>
      </c>
      <c r="C29" s="502"/>
      <c r="D29" s="501">
        <v>3</v>
      </c>
      <c r="E29" s="502"/>
      <c r="F29" s="118">
        <v>4</v>
      </c>
      <c r="G29" s="118">
        <v>5</v>
      </c>
      <c r="H29" s="118">
        <v>6</v>
      </c>
      <c r="I29" s="119"/>
      <c r="J29" s="379" t="s">
        <v>389</v>
      </c>
      <c r="K29" s="379" t="s">
        <v>390</v>
      </c>
      <c r="L29" s="379" t="s">
        <v>392</v>
      </c>
      <c r="M29" s="93"/>
      <c r="N29" s="93"/>
      <c r="O29" s="212" t="s">
        <v>1388</v>
      </c>
      <c r="P29" s="212" t="s">
        <v>399</v>
      </c>
    </row>
    <row r="30" spans="1:18">
      <c r="A30" s="121"/>
      <c r="B30" s="512" t="s">
        <v>45</v>
      </c>
      <c r="C30" s="513"/>
      <c r="D30" s="514"/>
      <c r="E30" s="515"/>
      <c r="F30" s="218">
        <f>SUM(F32:F34)</f>
        <v>26866307.64016667</v>
      </c>
      <c r="G30" s="218">
        <f>F30</f>
        <v>26866307.64016667</v>
      </c>
      <c r="H30" s="122">
        <f>H34</f>
        <v>16407797.7015</v>
      </c>
      <c r="J30" s="380">
        <v>7483690.8300000001</v>
      </c>
      <c r="K30" s="380">
        <f>'На печать КС-2 №2'!K58/1.2</f>
        <v>2974819.1086666668</v>
      </c>
      <c r="L30" s="380">
        <f>'На печать 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505" t="s">
        <v>46</v>
      </c>
      <c r="C31" s="506"/>
      <c r="D31" s="507"/>
      <c r="E31" s="508"/>
      <c r="F31" s="122"/>
      <c r="G31" s="122"/>
      <c r="H31" s="122"/>
      <c r="J31" s="381"/>
      <c r="K31" s="381"/>
      <c r="L31" s="382"/>
      <c r="O31" s="92"/>
    </row>
    <row r="32" spans="1:18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80"/>
      <c r="K32" s="380"/>
      <c r="L32" s="380"/>
      <c r="O32" s="212" t="s">
        <v>1389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509"/>
      <c r="E33" s="510"/>
      <c r="F33" s="122">
        <f>K30</f>
        <v>2974819.1086666668</v>
      </c>
      <c r="G33" s="122">
        <f>F33</f>
        <v>2974819.1086666668</v>
      </c>
      <c r="H33" s="122"/>
      <c r="J33" s="380">
        <v>8980428.9959999993</v>
      </c>
      <c r="K33" s="380">
        <v>3569782.9304</v>
      </c>
      <c r="L33" s="380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100</v>
      </c>
      <c r="B34" s="124" t="s">
        <v>173</v>
      </c>
      <c r="C34" s="125"/>
      <c r="D34" s="509"/>
      <c r="E34" s="510"/>
      <c r="F34" s="122">
        <f>L30</f>
        <v>16407797.7015</v>
      </c>
      <c r="G34" s="122">
        <f>F34</f>
        <v>16407797.7015</v>
      </c>
      <c r="H34" s="122">
        <f>G34</f>
        <v>16407797.7015</v>
      </c>
      <c r="J34" s="120"/>
      <c r="K34" s="120"/>
    </row>
    <row r="35" spans="1:16">
      <c r="A35" s="126"/>
      <c r="B35" s="127"/>
      <c r="C35" s="126"/>
      <c r="D35" s="126"/>
      <c r="E35" s="126"/>
      <c r="F35" s="126"/>
      <c r="G35" s="128" t="s">
        <v>47</v>
      </c>
      <c r="H35" s="129">
        <f>SUM(H34:H34)</f>
        <v>16407797.7015</v>
      </c>
      <c r="J35" s="120"/>
      <c r="K35" s="120"/>
    </row>
    <row r="36" spans="1:16" ht="13">
      <c r="A36" s="102"/>
      <c r="B36" s="130"/>
      <c r="C36" s="102"/>
      <c r="D36" s="102"/>
      <c r="E36" s="102"/>
      <c r="F36" s="102"/>
      <c r="G36" s="131" t="s">
        <v>57</v>
      </c>
      <c r="H36" s="129">
        <f>H37-H35</f>
        <v>3281559.5402999986</v>
      </c>
      <c r="J36" s="120"/>
      <c r="K36" s="120"/>
      <c r="O36" s="132"/>
    </row>
    <row r="37" spans="1:16">
      <c r="A37" s="102"/>
      <c r="B37" s="130"/>
      <c r="C37" s="102"/>
      <c r="D37" s="102"/>
      <c r="E37" s="102"/>
      <c r="F37" s="133"/>
      <c r="G37" s="134" t="s">
        <v>58</v>
      </c>
      <c r="H37" s="135">
        <f>H35*1.2</f>
        <v>19689357.241799999</v>
      </c>
      <c r="J37" s="120"/>
      <c r="K37" s="120"/>
    </row>
    <row r="38" spans="1:16" ht="13">
      <c r="A38" s="102"/>
      <c r="B38" s="130" t="s">
        <v>1385</v>
      </c>
      <c r="C38" s="102"/>
      <c r="D38" s="102"/>
      <c r="E38" s="102"/>
      <c r="F38" s="136"/>
      <c r="G38" s="137" t="s">
        <v>1391</v>
      </c>
      <c r="H38" s="378">
        <f>H37*0.7422</f>
        <v>14613440.944863958</v>
      </c>
      <c r="J38" s="116">
        <f>M23</f>
        <v>0.74220204161647696</v>
      </c>
      <c r="K38" s="120"/>
      <c r="L38" s="107"/>
      <c r="M38" s="132"/>
      <c r="N38" s="132"/>
      <c r="O38" s="132"/>
    </row>
    <row r="39" spans="1:16" s="132" customFormat="1" ht="13.5" hidden="1" customHeight="1">
      <c r="A39" s="138"/>
      <c r="B39" s="139"/>
      <c r="C39" s="138"/>
      <c r="D39" s="138"/>
      <c r="E39" s="140"/>
      <c r="F39" s="141"/>
      <c r="G39" s="141" t="s">
        <v>82</v>
      </c>
      <c r="H39" s="135" t="e">
        <f>H36-H38-#REF!</f>
        <v>#REF!</v>
      </c>
      <c r="I39" s="142"/>
      <c r="J39" s="120"/>
      <c r="K39" s="120"/>
      <c r="L39" s="143"/>
      <c r="M39" s="93"/>
      <c r="N39" s="93"/>
      <c r="O39" s="93"/>
    </row>
    <row r="40" spans="1:16" ht="13">
      <c r="A40" s="102"/>
      <c r="B40" s="130"/>
      <c r="C40" s="102"/>
      <c r="D40" s="102"/>
      <c r="E40" s="133"/>
      <c r="F40" s="136"/>
      <c r="G40" s="141" t="s">
        <v>82</v>
      </c>
      <c r="H40" s="135">
        <f>H37-H38</f>
        <v>5075916.2969360407</v>
      </c>
      <c r="J40" s="120"/>
      <c r="K40" s="120"/>
      <c r="L40" s="144"/>
      <c r="M40" s="132"/>
      <c r="N40" s="132"/>
      <c r="O40" s="132"/>
    </row>
    <row r="41" spans="1:16">
      <c r="A41" s="102"/>
      <c r="B41" s="130"/>
      <c r="C41" s="102"/>
      <c r="D41" s="102"/>
      <c r="E41" s="133"/>
      <c r="F41" s="141"/>
      <c r="G41" s="141"/>
      <c r="H41" s="145"/>
      <c r="J41" s="120"/>
      <c r="K41" s="120"/>
    </row>
    <row r="42" spans="1:16" s="132" customFormat="1" ht="13">
      <c r="A42" s="146" t="s">
        <v>99</v>
      </c>
      <c r="B42" s="147"/>
      <c r="C42" s="148"/>
      <c r="D42" s="148"/>
      <c r="E42" s="148"/>
      <c r="F42" s="149"/>
      <c r="G42" s="147"/>
      <c r="H42" s="147"/>
      <c r="I42" s="142"/>
      <c r="J42" s="120"/>
      <c r="K42" s="120"/>
    </row>
    <row r="43" spans="1:16" s="132" customFormat="1" ht="13.5" customHeight="1">
      <c r="A43" s="146" t="s">
        <v>2</v>
      </c>
      <c r="B43" s="150" t="s">
        <v>56</v>
      </c>
      <c r="C43" s="148"/>
      <c r="D43" s="511"/>
      <c r="E43" s="511"/>
      <c r="F43" s="149"/>
      <c r="G43" s="151" t="str">
        <f>'[1]КС-2 №3'!H151</f>
        <v>С.А. Ажнов</v>
      </c>
      <c r="H43" s="147"/>
      <c r="I43" s="142"/>
      <c r="J43" s="120"/>
      <c r="K43" s="120"/>
    </row>
    <row r="44" spans="1:16" s="120" customFormat="1">
      <c r="A44" s="84"/>
      <c r="B44" s="152" t="s">
        <v>49</v>
      </c>
      <c r="C44" s="152"/>
      <c r="D44" s="504" t="s">
        <v>50</v>
      </c>
      <c r="E44" s="504"/>
      <c r="F44" s="153"/>
      <c r="G44" s="153" t="s">
        <v>51</v>
      </c>
      <c r="H44" s="94"/>
      <c r="I44" s="119"/>
    </row>
    <row r="45" spans="1:16" s="120" customFormat="1" ht="12.75" customHeight="1">
      <c r="A45" s="84"/>
      <c r="B45" s="152"/>
      <c r="C45" s="152"/>
      <c r="D45" s="152"/>
      <c r="E45" s="152"/>
      <c r="F45" s="153"/>
      <c r="G45" s="153"/>
      <c r="H45" s="153"/>
      <c r="I45" s="119"/>
    </row>
    <row r="46" spans="1:16">
      <c r="A46" s="91"/>
      <c r="B46" s="89"/>
      <c r="C46" s="89" t="s">
        <v>52</v>
      </c>
      <c r="D46" s="89"/>
      <c r="E46" s="89"/>
      <c r="F46" s="89"/>
      <c r="G46" s="89"/>
      <c r="H46" s="154"/>
    </row>
    <row r="47" spans="1:16" s="132" customFormat="1" ht="13">
      <c r="A47" s="146" t="s">
        <v>9</v>
      </c>
      <c r="B47" s="146"/>
      <c r="C47" s="146"/>
      <c r="D47" s="146"/>
      <c r="E47" s="146"/>
      <c r="F47" s="146"/>
      <c r="G47" s="146"/>
      <c r="H47" s="146"/>
      <c r="I47" s="142"/>
    </row>
    <row r="48" spans="1:16" s="132" customFormat="1" ht="14.25" customHeight="1">
      <c r="A48" s="146" t="s">
        <v>2</v>
      </c>
      <c r="B48" s="150" t="s">
        <v>87</v>
      </c>
      <c r="C48" s="147"/>
      <c r="D48" s="503"/>
      <c r="E48" s="503"/>
      <c r="F48" s="149"/>
      <c r="G48" s="151" t="str">
        <f>'[1]КС-2 №3'!H157</f>
        <v>Е.А. Бусел</v>
      </c>
      <c r="H48" s="146"/>
      <c r="I48" s="142"/>
    </row>
    <row r="49" spans="1:9" s="120" customFormat="1">
      <c r="A49" s="84"/>
      <c r="B49" s="152" t="s">
        <v>49</v>
      </c>
      <c r="C49" s="152"/>
      <c r="D49" s="504" t="s">
        <v>50</v>
      </c>
      <c r="E49" s="504"/>
      <c r="F49" s="153"/>
      <c r="G49" s="153" t="s">
        <v>51</v>
      </c>
      <c r="H49" s="89"/>
      <c r="I49" s="119"/>
    </row>
    <row r="50" spans="1:9">
      <c r="A50" s="91"/>
      <c r="B50" s="95"/>
      <c r="C50" s="95"/>
      <c r="D50" s="95"/>
      <c r="E50" s="95"/>
      <c r="F50" s="94"/>
      <c r="G50" s="94"/>
      <c r="H50" s="89"/>
    </row>
  </sheetData>
  <mergeCells count="49">
    <mergeCell ref="D49:E49"/>
    <mergeCell ref="B31:C31"/>
    <mergeCell ref="D31:E31"/>
    <mergeCell ref="D33:E33"/>
    <mergeCell ref="D34:E34"/>
    <mergeCell ref="D43:E43"/>
    <mergeCell ref="D44:E44"/>
    <mergeCell ref="B29:C29"/>
    <mergeCell ref="D29:E29"/>
    <mergeCell ref="B30:C30"/>
    <mergeCell ref="D30:E30"/>
    <mergeCell ref="D48:E48"/>
    <mergeCell ref="G16:H16"/>
    <mergeCell ref="G17:H17"/>
    <mergeCell ref="G18:H18"/>
    <mergeCell ref="A26:A28"/>
    <mergeCell ref="B26:C28"/>
    <mergeCell ref="D26:E28"/>
    <mergeCell ref="F26:H26"/>
    <mergeCell ref="F27:F28"/>
    <mergeCell ref="G27:G28"/>
    <mergeCell ref="H27:H28"/>
    <mergeCell ref="C21:C22"/>
    <mergeCell ref="E21:F22"/>
    <mergeCell ref="G21:H21"/>
    <mergeCell ref="E23:F23"/>
    <mergeCell ref="F24:G24"/>
    <mergeCell ref="B12:C12"/>
    <mergeCell ref="B13:C13"/>
    <mergeCell ref="G13:H14"/>
    <mergeCell ref="C14:F14"/>
    <mergeCell ref="B15:E15"/>
    <mergeCell ref="G15:H15"/>
    <mergeCell ref="J28:L28"/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</mergeCells>
  <phoneticPr fontId="57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E0569-D56F-47F0-8B31-954576171A68}">
  <sheetPr>
    <tabColor rgb="FF00B0F0"/>
    <pageSetUpPr fitToPage="1"/>
  </sheetPr>
  <dimension ref="A1:O157"/>
  <sheetViews>
    <sheetView topLeftCell="C124" zoomScale="80" zoomScaleNormal="80" zoomScaleSheetLayoutView="70" workbookViewId="0">
      <selection activeCell="K147" sqref="K147"/>
    </sheetView>
  </sheetViews>
  <sheetFormatPr defaultRowHeight="13"/>
  <cols>
    <col min="1" max="1" width="6.1796875" style="1" customWidth="1"/>
    <col min="2" max="2" width="7.54296875" style="1" customWidth="1"/>
    <col min="3" max="3" width="86.54296875" style="2" customWidth="1"/>
    <col min="4" max="4" width="33.7265625" style="3" customWidth="1"/>
    <col min="5" max="6" width="7.54296875" style="1" customWidth="1"/>
    <col min="7" max="7" width="11.54296875" style="1" customWidth="1"/>
    <col min="8" max="9" width="12.453125" style="1" customWidth="1"/>
    <col min="10" max="10" width="14.7265625" style="1" customWidth="1"/>
    <col min="11" max="11" width="12.7265625" style="1" customWidth="1"/>
    <col min="12" max="12" width="14.1796875" style="5" customWidth="1"/>
    <col min="13" max="13" width="29" style="1" customWidth="1"/>
    <col min="14" max="14" width="9.1796875" style="1"/>
    <col min="15" max="15" width="9.54296875" style="1" bestFit="1" customWidth="1"/>
    <col min="16" max="16" width="9.1796875" style="1"/>
    <col min="17" max="17" width="9.26953125" style="1" customWidth="1"/>
    <col min="18" max="18" width="9.1796875" style="1"/>
    <col min="19" max="19" width="9.54296875" style="1" customWidth="1"/>
    <col min="20" max="246" width="9.1796875" style="1"/>
    <col min="247" max="247" width="8.54296875" style="1" customWidth="1"/>
    <col min="248" max="248" width="9.54296875" style="1" customWidth="1"/>
    <col min="249" max="249" width="36.26953125" style="1" customWidth="1"/>
    <col min="250" max="250" width="86.453125" style="1" customWidth="1"/>
    <col min="251" max="251" width="18.7265625" style="1" customWidth="1"/>
    <col min="252" max="252" width="9" style="1" customWidth="1"/>
    <col min="253" max="253" width="8.453125" style="1" customWidth="1"/>
    <col min="254" max="254" width="12.54296875" style="1" customWidth="1"/>
    <col min="255" max="255" width="11.54296875" style="1" customWidth="1"/>
    <col min="256" max="256" width="11.453125" style="1" customWidth="1"/>
    <col min="257" max="257" width="13.7265625" style="1" customWidth="1"/>
    <col min="258" max="258" width="14.7265625" style="1" customWidth="1"/>
    <col min="259" max="259" width="13.453125" style="1" customWidth="1"/>
    <col min="260" max="502" width="9.1796875" style="1"/>
    <col min="503" max="503" width="8.54296875" style="1" customWidth="1"/>
    <col min="504" max="504" width="9.54296875" style="1" customWidth="1"/>
    <col min="505" max="505" width="36.26953125" style="1" customWidth="1"/>
    <col min="506" max="506" width="86.453125" style="1" customWidth="1"/>
    <col min="507" max="507" width="18.7265625" style="1" customWidth="1"/>
    <col min="508" max="508" width="9" style="1" customWidth="1"/>
    <col min="509" max="509" width="8.453125" style="1" customWidth="1"/>
    <col min="510" max="510" width="12.54296875" style="1" customWidth="1"/>
    <col min="511" max="511" width="11.54296875" style="1" customWidth="1"/>
    <col min="512" max="512" width="11.453125" style="1" customWidth="1"/>
    <col min="513" max="513" width="13.7265625" style="1" customWidth="1"/>
    <col min="514" max="514" width="14.7265625" style="1" customWidth="1"/>
    <col min="515" max="515" width="13.453125" style="1" customWidth="1"/>
    <col min="516" max="758" width="9.1796875" style="1"/>
    <col min="759" max="759" width="8.54296875" style="1" customWidth="1"/>
    <col min="760" max="760" width="9.54296875" style="1" customWidth="1"/>
    <col min="761" max="761" width="36.26953125" style="1" customWidth="1"/>
    <col min="762" max="762" width="86.453125" style="1" customWidth="1"/>
    <col min="763" max="763" width="18.7265625" style="1" customWidth="1"/>
    <col min="764" max="764" width="9" style="1" customWidth="1"/>
    <col min="765" max="765" width="8.453125" style="1" customWidth="1"/>
    <col min="766" max="766" width="12.54296875" style="1" customWidth="1"/>
    <col min="767" max="767" width="11.54296875" style="1" customWidth="1"/>
    <col min="768" max="768" width="11.453125" style="1" customWidth="1"/>
    <col min="769" max="769" width="13.7265625" style="1" customWidth="1"/>
    <col min="770" max="770" width="14.7265625" style="1" customWidth="1"/>
    <col min="771" max="771" width="13.453125" style="1" customWidth="1"/>
    <col min="772" max="1014" width="9.1796875" style="1"/>
    <col min="1015" max="1015" width="8.54296875" style="1" customWidth="1"/>
    <col min="1016" max="1016" width="9.54296875" style="1" customWidth="1"/>
    <col min="1017" max="1017" width="36.26953125" style="1" customWidth="1"/>
    <col min="1018" max="1018" width="86.453125" style="1" customWidth="1"/>
    <col min="1019" max="1019" width="18.7265625" style="1" customWidth="1"/>
    <col min="1020" max="1020" width="9" style="1" customWidth="1"/>
    <col min="1021" max="1021" width="8.453125" style="1" customWidth="1"/>
    <col min="1022" max="1022" width="12.54296875" style="1" customWidth="1"/>
    <col min="1023" max="1023" width="11.54296875" style="1" customWidth="1"/>
    <col min="1024" max="1024" width="11.453125" style="1" customWidth="1"/>
    <col min="1025" max="1025" width="13.7265625" style="1" customWidth="1"/>
    <col min="1026" max="1026" width="14.7265625" style="1" customWidth="1"/>
    <col min="1027" max="1027" width="13.453125" style="1" customWidth="1"/>
    <col min="1028" max="1270" width="9.1796875" style="1"/>
    <col min="1271" max="1271" width="8.54296875" style="1" customWidth="1"/>
    <col min="1272" max="1272" width="9.54296875" style="1" customWidth="1"/>
    <col min="1273" max="1273" width="36.26953125" style="1" customWidth="1"/>
    <col min="1274" max="1274" width="86.453125" style="1" customWidth="1"/>
    <col min="1275" max="1275" width="18.7265625" style="1" customWidth="1"/>
    <col min="1276" max="1276" width="9" style="1" customWidth="1"/>
    <col min="1277" max="1277" width="8.453125" style="1" customWidth="1"/>
    <col min="1278" max="1278" width="12.54296875" style="1" customWidth="1"/>
    <col min="1279" max="1279" width="11.54296875" style="1" customWidth="1"/>
    <col min="1280" max="1280" width="11.453125" style="1" customWidth="1"/>
    <col min="1281" max="1281" width="13.7265625" style="1" customWidth="1"/>
    <col min="1282" max="1282" width="14.7265625" style="1" customWidth="1"/>
    <col min="1283" max="1283" width="13.453125" style="1" customWidth="1"/>
    <col min="1284" max="1526" width="9.1796875" style="1"/>
    <col min="1527" max="1527" width="8.54296875" style="1" customWidth="1"/>
    <col min="1528" max="1528" width="9.54296875" style="1" customWidth="1"/>
    <col min="1529" max="1529" width="36.26953125" style="1" customWidth="1"/>
    <col min="1530" max="1530" width="86.453125" style="1" customWidth="1"/>
    <col min="1531" max="1531" width="18.7265625" style="1" customWidth="1"/>
    <col min="1532" max="1532" width="9" style="1" customWidth="1"/>
    <col min="1533" max="1533" width="8.453125" style="1" customWidth="1"/>
    <col min="1534" max="1534" width="12.54296875" style="1" customWidth="1"/>
    <col min="1535" max="1535" width="11.54296875" style="1" customWidth="1"/>
    <col min="1536" max="1536" width="11.453125" style="1" customWidth="1"/>
    <col min="1537" max="1537" width="13.7265625" style="1" customWidth="1"/>
    <col min="1538" max="1538" width="14.7265625" style="1" customWidth="1"/>
    <col min="1539" max="1539" width="13.453125" style="1" customWidth="1"/>
    <col min="1540" max="1782" width="9.1796875" style="1"/>
    <col min="1783" max="1783" width="8.54296875" style="1" customWidth="1"/>
    <col min="1784" max="1784" width="9.54296875" style="1" customWidth="1"/>
    <col min="1785" max="1785" width="36.26953125" style="1" customWidth="1"/>
    <col min="1786" max="1786" width="86.453125" style="1" customWidth="1"/>
    <col min="1787" max="1787" width="18.7265625" style="1" customWidth="1"/>
    <col min="1788" max="1788" width="9" style="1" customWidth="1"/>
    <col min="1789" max="1789" width="8.453125" style="1" customWidth="1"/>
    <col min="1790" max="1790" width="12.54296875" style="1" customWidth="1"/>
    <col min="1791" max="1791" width="11.54296875" style="1" customWidth="1"/>
    <col min="1792" max="1792" width="11.453125" style="1" customWidth="1"/>
    <col min="1793" max="1793" width="13.7265625" style="1" customWidth="1"/>
    <col min="1794" max="1794" width="14.7265625" style="1" customWidth="1"/>
    <col min="1795" max="1795" width="13.453125" style="1" customWidth="1"/>
    <col min="1796" max="2038" width="9.1796875" style="1"/>
    <col min="2039" max="2039" width="8.54296875" style="1" customWidth="1"/>
    <col min="2040" max="2040" width="9.54296875" style="1" customWidth="1"/>
    <col min="2041" max="2041" width="36.26953125" style="1" customWidth="1"/>
    <col min="2042" max="2042" width="86.453125" style="1" customWidth="1"/>
    <col min="2043" max="2043" width="18.7265625" style="1" customWidth="1"/>
    <col min="2044" max="2044" width="9" style="1" customWidth="1"/>
    <col min="2045" max="2045" width="8.453125" style="1" customWidth="1"/>
    <col min="2046" max="2046" width="12.54296875" style="1" customWidth="1"/>
    <col min="2047" max="2047" width="11.54296875" style="1" customWidth="1"/>
    <col min="2048" max="2048" width="11.453125" style="1" customWidth="1"/>
    <col min="2049" max="2049" width="13.7265625" style="1" customWidth="1"/>
    <col min="2050" max="2050" width="14.7265625" style="1" customWidth="1"/>
    <col min="2051" max="2051" width="13.453125" style="1" customWidth="1"/>
    <col min="2052" max="2294" width="9.1796875" style="1"/>
    <col min="2295" max="2295" width="8.54296875" style="1" customWidth="1"/>
    <col min="2296" max="2296" width="9.54296875" style="1" customWidth="1"/>
    <col min="2297" max="2297" width="36.26953125" style="1" customWidth="1"/>
    <col min="2298" max="2298" width="86.453125" style="1" customWidth="1"/>
    <col min="2299" max="2299" width="18.7265625" style="1" customWidth="1"/>
    <col min="2300" max="2300" width="9" style="1" customWidth="1"/>
    <col min="2301" max="2301" width="8.453125" style="1" customWidth="1"/>
    <col min="2302" max="2302" width="12.54296875" style="1" customWidth="1"/>
    <col min="2303" max="2303" width="11.54296875" style="1" customWidth="1"/>
    <col min="2304" max="2304" width="11.453125" style="1" customWidth="1"/>
    <col min="2305" max="2305" width="13.7265625" style="1" customWidth="1"/>
    <col min="2306" max="2306" width="14.7265625" style="1" customWidth="1"/>
    <col min="2307" max="2307" width="13.453125" style="1" customWidth="1"/>
    <col min="2308" max="2550" width="9.1796875" style="1"/>
    <col min="2551" max="2551" width="8.54296875" style="1" customWidth="1"/>
    <col min="2552" max="2552" width="9.54296875" style="1" customWidth="1"/>
    <col min="2553" max="2553" width="36.26953125" style="1" customWidth="1"/>
    <col min="2554" max="2554" width="86.453125" style="1" customWidth="1"/>
    <col min="2555" max="2555" width="18.7265625" style="1" customWidth="1"/>
    <col min="2556" max="2556" width="9" style="1" customWidth="1"/>
    <col min="2557" max="2557" width="8.453125" style="1" customWidth="1"/>
    <col min="2558" max="2558" width="12.54296875" style="1" customWidth="1"/>
    <col min="2559" max="2559" width="11.54296875" style="1" customWidth="1"/>
    <col min="2560" max="2560" width="11.453125" style="1" customWidth="1"/>
    <col min="2561" max="2561" width="13.7265625" style="1" customWidth="1"/>
    <col min="2562" max="2562" width="14.7265625" style="1" customWidth="1"/>
    <col min="2563" max="2563" width="13.453125" style="1" customWidth="1"/>
    <col min="2564" max="2806" width="9.1796875" style="1"/>
    <col min="2807" max="2807" width="8.54296875" style="1" customWidth="1"/>
    <col min="2808" max="2808" width="9.54296875" style="1" customWidth="1"/>
    <col min="2809" max="2809" width="36.26953125" style="1" customWidth="1"/>
    <col min="2810" max="2810" width="86.453125" style="1" customWidth="1"/>
    <col min="2811" max="2811" width="18.7265625" style="1" customWidth="1"/>
    <col min="2812" max="2812" width="9" style="1" customWidth="1"/>
    <col min="2813" max="2813" width="8.453125" style="1" customWidth="1"/>
    <col min="2814" max="2814" width="12.54296875" style="1" customWidth="1"/>
    <col min="2815" max="2815" width="11.54296875" style="1" customWidth="1"/>
    <col min="2816" max="2816" width="11.453125" style="1" customWidth="1"/>
    <col min="2817" max="2817" width="13.7265625" style="1" customWidth="1"/>
    <col min="2818" max="2818" width="14.7265625" style="1" customWidth="1"/>
    <col min="2819" max="2819" width="13.453125" style="1" customWidth="1"/>
    <col min="2820" max="3062" width="9.1796875" style="1"/>
    <col min="3063" max="3063" width="8.54296875" style="1" customWidth="1"/>
    <col min="3064" max="3064" width="9.54296875" style="1" customWidth="1"/>
    <col min="3065" max="3065" width="36.26953125" style="1" customWidth="1"/>
    <col min="3066" max="3066" width="86.453125" style="1" customWidth="1"/>
    <col min="3067" max="3067" width="18.7265625" style="1" customWidth="1"/>
    <col min="3068" max="3068" width="9" style="1" customWidth="1"/>
    <col min="3069" max="3069" width="8.453125" style="1" customWidth="1"/>
    <col min="3070" max="3070" width="12.54296875" style="1" customWidth="1"/>
    <col min="3071" max="3071" width="11.54296875" style="1" customWidth="1"/>
    <col min="3072" max="3072" width="11.453125" style="1" customWidth="1"/>
    <col min="3073" max="3073" width="13.7265625" style="1" customWidth="1"/>
    <col min="3074" max="3074" width="14.7265625" style="1" customWidth="1"/>
    <col min="3075" max="3075" width="13.453125" style="1" customWidth="1"/>
    <col min="3076" max="3318" width="9.1796875" style="1"/>
    <col min="3319" max="3319" width="8.54296875" style="1" customWidth="1"/>
    <col min="3320" max="3320" width="9.54296875" style="1" customWidth="1"/>
    <col min="3321" max="3321" width="36.26953125" style="1" customWidth="1"/>
    <col min="3322" max="3322" width="86.453125" style="1" customWidth="1"/>
    <col min="3323" max="3323" width="18.7265625" style="1" customWidth="1"/>
    <col min="3324" max="3324" width="9" style="1" customWidth="1"/>
    <col min="3325" max="3325" width="8.453125" style="1" customWidth="1"/>
    <col min="3326" max="3326" width="12.54296875" style="1" customWidth="1"/>
    <col min="3327" max="3327" width="11.54296875" style="1" customWidth="1"/>
    <col min="3328" max="3328" width="11.453125" style="1" customWidth="1"/>
    <col min="3329" max="3329" width="13.7265625" style="1" customWidth="1"/>
    <col min="3330" max="3330" width="14.7265625" style="1" customWidth="1"/>
    <col min="3331" max="3331" width="13.453125" style="1" customWidth="1"/>
    <col min="3332" max="3574" width="9.1796875" style="1"/>
    <col min="3575" max="3575" width="8.54296875" style="1" customWidth="1"/>
    <col min="3576" max="3576" width="9.54296875" style="1" customWidth="1"/>
    <col min="3577" max="3577" width="36.26953125" style="1" customWidth="1"/>
    <col min="3578" max="3578" width="86.453125" style="1" customWidth="1"/>
    <col min="3579" max="3579" width="18.7265625" style="1" customWidth="1"/>
    <col min="3580" max="3580" width="9" style="1" customWidth="1"/>
    <col min="3581" max="3581" width="8.453125" style="1" customWidth="1"/>
    <col min="3582" max="3582" width="12.54296875" style="1" customWidth="1"/>
    <col min="3583" max="3583" width="11.54296875" style="1" customWidth="1"/>
    <col min="3584" max="3584" width="11.453125" style="1" customWidth="1"/>
    <col min="3585" max="3585" width="13.7265625" style="1" customWidth="1"/>
    <col min="3586" max="3586" width="14.7265625" style="1" customWidth="1"/>
    <col min="3587" max="3587" width="13.453125" style="1" customWidth="1"/>
    <col min="3588" max="3830" width="9.1796875" style="1"/>
    <col min="3831" max="3831" width="8.54296875" style="1" customWidth="1"/>
    <col min="3832" max="3832" width="9.54296875" style="1" customWidth="1"/>
    <col min="3833" max="3833" width="36.26953125" style="1" customWidth="1"/>
    <col min="3834" max="3834" width="86.453125" style="1" customWidth="1"/>
    <col min="3835" max="3835" width="18.7265625" style="1" customWidth="1"/>
    <col min="3836" max="3836" width="9" style="1" customWidth="1"/>
    <col min="3837" max="3837" width="8.453125" style="1" customWidth="1"/>
    <col min="3838" max="3838" width="12.54296875" style="1" customWidth="1"/>
    <col min="3839" max="3839" width="11.54296875" style="1" customWidth="1"/>
    <col min="3840" max="3840" width="11.453125" style="1" customWidth="1"/>
    <col min="3841" max="3841" width="13.7265625" style="1" customWidth="1"/>
    <col min="3842" max="3842" width="14.7265625" style="1" customWidth="1"/>
    <col min="3843" max="3843" width="13.453125" style="1" customWidth="1"/>
    <col min="3844" max="4086" width="9.1796875" style="1"/>
    <col min="4087" max="4087" width="8.54296875" style="1" customWidth="1"/>
    <col min="4088" max="4088" width="9.54296875" style="1" customWidth="1"/>
    <col min="4089" max="4089" width="36.26953125" style="1" customWidth="1"/>
    <col min="4090" max="4090" width="86.453125" style="1" customWidth="1"/>
    <col min="4091" max="4091" width="18.7265625" style="1" customWidth="1"/>
    <col min="4092" max="4092" width="9" style="1" customWidth="1"/>
    <col min="4093" max="4093" width="8.453125" style="1" customWidth="1"/>
    <col min="4094" max="4094" width="12.54296875" style="1" customWidth="1"/>
    <col min="4095" max="4095" width="11.54296875" style="1" customWidth="1"/>
    <col min="4096" max="4096" width="11.453125" style="1" customWidth="1"/>
    <col min="4097" max="4097" width="13.7265625" style="1" customWidth="1"/>
    <col min="4098" max="4098" width="14.7265625" style="1" customWidth="1"/>
    <col min="4099" max="4099" width="13.453125" style="1" customWidth="1"/>
    <col min="4100" max="4342" width="9.1796875" style="1"/>
    <col min="4343" max="4343" width="8.54296875" style="1" customWidth="1"/>
    <col min="4344" max="4344" width="9.54296875" style="1" customWidth="1"/>
    <col min="4345" max="4345" width="36.26953125" style="1" customWidth="1"/>
    <col min="4346" max="4346" width="86.453125" style="1" customWidth="1"/>
    <col min="4347" max="4347" width="18.7265625" style="1" customWidth="1"/>
    <col min="4348" max="4348" width="9" style="1" customWidth="1"/>
    <col min="4349" max="4349" width="8.453125" style="1" customWidth="1"/>
    <col min="4350" max="4350" width="12.54296875" style="1" customWidth="1"/>
    <col min="4351" max="4351" width="11.54296875" style="1" customWidth="1"/>
    <col min="4352" max="4352" width="11.453125" style="1" customWidth="1"/>
    <col min="4353" max="4353" width="13.7265625" style="1" customWidth="1"/>
    <col min="4354" max="4354" width="14.7265625" style="1" customWidth="1"/>
    <col min="4355" max="4355" width="13.453125" style="1" customWidth="1"/>
    <col min="4356" max="4598" width="9.1796875" style="1"/>
    <col min="4599" max="4599" width="8.54296875" style="1" customWidth="1"/>
    <col min="4600" max="4600" width="9.54296875" style="1" customWidth="1"/>
    <col min="4601" max="4601" width="36.26953125" style="1" customWidth="1"/>
    <col min="4602" max="4602" width="86.453125" style="1" customWidth="1"/>
    <col min="4603" max="4603" width="18.7265625" style="1" customWidth="1"/>
    <col min="4604" max="4604" width="9" style="1" customWidth="1"/>
    <col min="4605" max="4605" width="8.453125" style="1" customWidth="1"/>
    <col min="4606" max="4606" width="12.54296875" style="1" customWidth="1"/>
    <col min="4607" max="4607" width="11.54296875" style="1" customWidth="1"/>
    <col min="4608" max="4608" width="11.453125" style="1" customWidth="1"/>
    <col min="4609" max="4609" width="13.7265625" style="1" customWidth="1"/>
    <col min="4610" max="4610" width="14.7265625" style="1" customWidth="1"/>
    <col min="4611" max="4611" width="13.453125" style="1" customWidth="1"/>
    <col min="4612" max="4854" width="9.1796875" style="1"/>
    <col min="4855" max="4855" width="8.54296875" style="1" customWidth="1"/>
    <col min="4856" max="4856" width="9.54296875" style="1" customWidth="1"/>
    <col min="4857" max="4857" width="36.26953125" style="1" customWidth="1"/>
    <col min="4858" max="4858" width="86.453125" style="1" customWidth="1"/>
    <col min="4859" max="4859" width="18.7265625" style="1" customWidth="1"/>
    <col min="4860" max="4860" width="9" style="1" customWidth="1"/>
    <col min="4861" max="4861" width="8.453125" style="1" customWidth="1"/>
    <col min="4862" max="4862" width="12.54296875" style="1" customWidth="1"/>
    <col min="4863" max="4863" width="11.54296875" style="1" customWidth="1"/>
    <col min="4864" max="4864" width="11.453125" style="1" customWidth="1"/>
    <col min="4865" max="4865" width="13.7265625" style="1" customWidth="1"/>
    <col min="4866" max="4866" width="14.7265625" style="1" customWidth="1"/>
    <col min="4867" max="4867" width="13.453125" style="1" customWidth="1"/>
    <col min="4868" max="5110" width="9.1796875" style="1"/>
    <col min="5111" max="5111" width="8.54296875" style="1" customWidth="1"/>
    <col min="5112" max="5112" width="9.54296875" style="1" customWidth="1"/>
    <col min="5113" max="5113" width="36.26953125" style="1" customWidth="1"/>
    <col min="5114" max="5114" width="86.453125" style="1" customWidth="1"/>
    <col min="5115" max="5115" width="18.7265625" style="1" customWidth="1"/>
    <col min="5116" max="5116" width="9" style="1" customWidth="1"/>
    <col min="5117" max="5117" width="8.453125" style="1" customWidth="1"/>
    <col min="5118" max="5118" width="12.54296875" style="1" customWidth="1"/>
    <col min="5119" max="5119" width="11.54296875" style="1" customWidth="1"/>
    <col min="5120" max="5120" width="11.453125" style="1" customWidth="1"/>
    <col min="5121" max="5121" width="13.7265625" style="1" customWidth="1"/>
    <col min="5122" max="5122" width="14.7265625" style="1" customWidth="1"/>
    <col min="5123" max="5123" width="13.453125" style="1" customWidth="1"/>
    <col min="5124" max="5366" width="9.1796875" style="1"/>
    <col min="5367" max="5367" width="8.54296875" style="1" customWidth="1"/>
    <col min="5368" max="5368" width="9.54296875" style="1" customWidth="1"/>
    <col min="5369" max="5369" width="36.26953125" style="1" customWidth="1"/>
    <col min="5370" max="5370" width="86.453125" style="1" customWidth="1"/>
    <col min="5371" max="5371" width="18.7265625" style="1" customWidth="1"/>
    <col min="5372" max="5372" width="9" style="1" customWidth="1"/>
    <col min="5373" max="5373" width="8.453125" style="1" customWidth="1"/>
    <col min="5374" max="5374" width="12.54296875" style="1" customWidth="1"/>
    <col min="5375" max="5375" width="11.54296875" style="1" customWidth="1"/>
    <col min="5376" max="5376" width="11.453125" style="1" customWidth="1"/>
    <col min="5377" max="5377" width="13.7265625" style="1" customWidth="1"/>
    <col min="5378" max="5378" width="14.7265625" style="1" customWidth="1"/>
    <col min="5379" max="5379" width="13.453125" style="1" customWidth="1"/>
    <col min="5380" max="5622" width="9.1796875" style="1"/>
    <col min="5623" max="5623" width="8.54296875" style="1" customWidth="1"/>
    <col min="5624" max="5624" width="9.54296875" style="1" customWidth="1"/>
    <col min="5625" max="5625" width="36.26953125" style="1" customWidth="1"/>
    <col min="5626" max="5626" width="86.453125" style="1" customWidth="1"/>
    <col min="5627" max="5627" width="18.7265625" style="1" customWidth="1"/>
    <col min="5628" max="5628" width="9" style="1" customWidth="1"/>
    <col min="5629" max="5629" width="8.453125" style="1" customWidth="1"/>
    <col min="5630" max="5630" width="12.54296875" style="1" customWidth="1"/>
    <col min="5631" max="5631" width="11.54296875" style="1" customWidth="1"/>
    <col min="5632" max="5632" width="11.453125" style="1" customWidth="1"/>
    <col min="5633" max="5633" width="13.7265625" style="1" customWidth="1"/>
    <col min="5634" max="5634" width="14.7265625" style="1" customWidth="1"/>
    <col min="5635" max="5635" width="13.453125" style="1" customWidth="1"/>
    <col min="5636" max="5878" width="9.1796875" style="1"/>
    <col min="5879" max="5879" width="8.54296875" style="1" customWidth="1"/>
    <col min="5880" max="5880" width="9.54296875" style="1" customWidth="1"/>
    <col min="5881" max="5881" width="36.26953125" style="1" customWidth="1"/>
    <col min="5882" max="5882" width="86.453125" style="1" customWidth="1"/>
    <col min="5883" max="5883" width="18.7265625" style="1" customWidth="1"/>
    <col min="5884" max="5884" width="9" style="1" customWidth="1"/>
    <col min="5885" max="5885" width="8.453125" style="1" customWidth="1"/>
    <col min="5886" max="5886" width="12.54296875" style="1" customWidth="1"/>
    <col min="5887" max="5887" width="11.54296875" style="1" customWidth="1"/>
    <col min="5888" max="5888" width="11.453125" style="1" customWidth="1"/>
    <col min="5889" max="5889" width="13.7265625" style="1" customWidth="1"/>
    <col min="5890" max="5890" width="14.7265625" style="1" customWidth="1"/>
    <col min="5891" max="5891" width="13.453125" style="1" customWidth="1"/>
    <col min="5892" max="6134" width="9.1796875" style="1"/>
    <col min="6135" max="6135" width="8.54296875" style="1" customWidth="1"/>
    <col min="6136" max="6136" width="9.54296875" style="1" customWidth="1"/>
    <col min="6137" max="6137" width="36.26953125" style="1" customWidth="1"/>
    <col min="6138" max="6138" width="86.453125" style="1" customWidth="1"/>
    <col min="6139" max="6139" width="18.7265625" style="1" customWidth="1"/>
    <col min="6140" max="6140" width="9" style="1" customWidth="1"/>
    <col min="6141" max="6141" width="8.453125" style="1" customWidth="1"/>
    <col min="6142" max="6142" width="12.54296875" style="1" customWidth="1"/>
    <col min="6143" max="6143" width="11.54296875" style="1" customWidth="1"/>
    <col min="6144" max="6144" width="11.453125" style="1" customWidth="1"/>
    <col min="6145" max="6145" width="13.7265625" style="1" customWidth="1"/>
    <col min="6146" max="6146" width="14.7265625" style="1" customWidth="1"/>
    <col min="6147" max="6147" width="13.453125" style="1" customWidth="1"/>
    <col min="6148" max="6390" width="9.1796875" style="1"/>
    <col min="6391" max="6391" width="8.54296875" style="1" customWidth="1"/>
    <col min="6392" max="6392" width="9.54296875" style="1" customWidth="1"/>
    <col min="6393" max="6393" width="36.26953125" style="1" customWidth="1"/>
    <col min="6394" max="6394" width="86.453125" style="1" customWidth="1"/>
    <col min="6395" max="6395" width="18.7265625" style="1" customWidth="1"/>
    <col min="6396" max="6396" width="9" style="1" customWidth="1"/>
    <col min="6397" max="6397" width="8.453125" style="1" customWidth="1"/>
    <col min="6398" max="6398" width="12.54296875" style="1" customWidth="1"/>
    <col min="6399" max="6399" width="11.54296875" style="1" customWidth="1"/>
    <col min="6400" max="6400" width="11.453125" style="1" customWidth="1"/>
    <col min="6401" max="6401" width="13.7265625" style="1" customWidth="1"/>
    <col min="6402" max="6402" width="14.7265625" style="1" customWidth="1"/>
    <col min="6403" max="6403" width="13.453125" style="1" customWidth="1"/>
    <col min="6404" max="6646" width="9.1796875" style="1"/>
    <col min="6647" max="6647" width="8.54296875" style="1" customWidth="1"/>
    <col min="6648" max="6648" width="9.54296875" style="1" customWidth="1"/>
    <col min="6649" max="6649" width="36.26953125" style="1" customWidth="1"/>
    <col min="6650" max="6650" width="86.453125" style="1" customWidth="1"/>
    <col min="6651" max="6651" width="18.7265625" style="1" customWidth="1"/>
    <col min="6652" max="6652" width="9" style="1" customWidth="1"/>
    <col min="6653" max="6653" width="8.453125" style="1" customWidth="1"/>
    <col min="6654" max="6654" width="12.54296875" style="1" customWidth="1"/>
    <col min="6655" max="6655" width="11.54296875" style="1" customWidth="1"/>
    <col min="6656" max="6656" width="11.453125" style="1" customWidth="1"/>
    <col min="6657" max="6657" width="13.7265625" style="1" customWidth="1"/>
    <col min="6658" max="6658" width="14.7265625" style="1" customWidth="1"/>
    <col min="6659" max="6659" width="13.453125" style="1" customWidth="1"/>
    <col min="6660" max="6902" width="9.1796875" style="1"/>
    <col min="6903" max="6903" width="8.54296875" style="1" customWidth="1"/>
    <col min="6904" max="6904" width="9.54296875" style="1" customWidth="1"/>
    <col min="6905" max="6905" width="36.26953125" style="1" customWidth="1"/>
    <col min="6906" max="6906" width="86.453125" style="1" customWidth="1"/>
    <col min="6907" max="6907" width="18.7265625" style="1" customWidth="1"/>
    <col min="6908" max="6908" width="9" style="1" customWidth="1"/>
    <col min="6909" max="6909" width="8.453125" style="1" customWidth="1"/>
    <col min="6910" max="6910" width="12.54296875" style="1" customWidth="1"/>
    <col min="6911" max="6911" width="11.54296875" style="1" customWidth="1"/>
    <col min="6912" max="6912" width="11.453125" style="1" customWidth="1"/>
    <col min="6913" max="6913" width="13.7265625" style="1" customWidth="1"/>
    <col min="6914" max="6914" width="14.7265625" style="1" customWidth="1"/>
    <col min="6915" max="6915" width="13.453125" style="1" customWidth="1"/>
    <col min="6916" max="7158" width="9.1796875" style="1"/>
    <col min="7159" max="7159" width="8.54296875" style="1" customWidth="1"/>
    <col min="7160" max="7160" width="9.54296875" style="1" customWidth="1"/>
    <col min="7161" max="7161" width="36.26953125" style="1" customWidth="1"/>
    <col min="7162" max="7162" width="86.453125" style="1" customWidth="1"/>
    <col min="7163" max="7163" width="18.7265625" style="1" customWidth="1"/>
    <col min="7164" max="7164" width="9" style="1" customWidth="1"/>
    <col min="7165" max="7165" width="8.453125" style="1" customWidth="1"/>
    <col min="7166" max="7166" width="12.54296875" style="1" customWidth="1"/>
    <col min="7167" max="7167" width="11.54296875" style="1" customWidth="1"/>
    <col min="7168" max="7168" width="11.453125" style="1" customWidth="1"/>
    <col min="7169" max="7169" width="13.7265625" style="1" customWidth="1"/>
    <col min="7170" max="7170" width="14.7265625" style="1" customWidth="1"/>
    <col min="7171" max="7171" width="13.453125" style="1" customWidth="1"/>
    <col min="7172" max="7414" width="9.1796875" style="1"/>
    <col min="7415" max="7415" width="8.54296875" style="1" customWidth="1"/>
    <col min="7416" max="7416" width="9.54296875" style="1" customWidth="1"/>
    <col min="7417" max="7417" width="36.26953125" style="1" customWidth="1"/>
    <col min="7418" max="7418" width="86.453125" style="1" customWidth="1"/>
    <col min="7419" max="7419" width="18.7265625" style="1" customWidth="1"/>
    <col min="7420" max="7420" width="9" style="1" customWidth="1"/>
    <col min="7421" max="7421" width="8.453125" style="1" customWidth="1"/>
    <col min="7422" max="7422" width="12.54296875" style="1" customWidth="1"/>
    <col min="7423" max="7423" width="11.54296875" style="1" customWidth="1"/>
    <col min="7424" max="7424" width="11.453125" style="1" customWidth="1"/>
    <col min="7425" max="7425" width="13.7265625" style="1" customWidth="1"/>
    <col min="7426" max="7426" width="14.7265625" style="1" customWidth="1"/>
    <col min="7427" max="7427" width="13.453125" style="1" customWidth="1"/>
    <col min="7428" max="7670" width="9.1796875" style="1"/>
    <col min="7671" max="7671" width="8.54296875" style="1" customWidth="1"/>
    <col min="7672" max="7672" width="9.54296875" style="1" customWidth="1"/>
    <col min="7673" max="7673" width="36.26953125" style="1" customWidth="1"/>
    <col min="7674" max="7674" width="86.453125" style="1" customWidth="1"/>
    <col min="7675" max="7675" width="18.7265625" style="1" customWidth="1"/>
    <col min="7676" max="7676" width="9" style="1" customWidth="1"/>
    <col min="7677" max="7677" width="8.453125" style="1" customWidth="1"/>
    <col min="7678" max="7678" width="12.54296875" style="1" customWidth="1"/>
    <col min="7679" max="7679" width="11.54296875" style="1" customWidth="1"/>
    <col min="7680" max="7680" width="11.453125" style="1" customWidth="1"/>
    <col min="7681" max="7681" width="13.7265625" style="1" customWidth="1"/>
    <col min="7682" max="7682" width="14.7265625" style="1" customWidth="1"/>
    <col min="7683" max="7683" width="13.453125" style="1" customWidth="1"/>
    <col min="7684" max="7926" width="9.1796875" style="1"/>
    <col min="7927" max="7927" width="8.54296875" style="1" customWidth="1"/>
    <col min="7928" max="7928" width="9.54296875" style="1" customWidth="1"/>
    <col min="7929" max="7929" width="36.26953125" style="1" customWidth="1"/>
    <col min="7930" max="7930" width="86.453125" style="1" customWidth="1"/>
    <col min="7931" max="7931" width="18.7265625" style="1" customWidth="1"/>
    <col min="7932" max="7932" width="9" style="1" customWidth="1"/>
    <col min="7933" max="7933" width="8.453125" style="1" customWidth="1"/>
    <col min="7934" max="7934" width="12.54296875" style="1" customWidth="1"/>
    <col min="7935" max="7935" width="11.54296875" style="1" customWidth="1"/>
    <col min="7936" max="7936" width="11.453125" style="1" customWidth="1"/>
    <col min="7937" max="7937" width="13.7265625" style="1" customWidth="1"/>
    <col min="7938" max="7938" width="14.7265625" style="1" customWidth="1"/>
    <col min="7939" max="7939" width="13.453125" style="1" customWidth="1"/>
    <col min="7940" max="8182" width="9.1796875" style="1"/>
    <col min="8183" max="8183" width="8.54296875" style="1" customWidth="1"/>
    <col min="8184" max="8184" width="9.54296875" style="1" customWidth="1"/>
    <col min="8185" max="8185" width="36.26953125" style="1" customWidth="1"/>
    <col min="8186" max="8186" width="86.453125" style="1" customWidth="1"/>
    <col min="8187" max="8187" width="18.7265625" style="1" customWidth="1"/>
    <col min="8188" max="8188" width="9" style="1" customWidth="1"/>
    <col min="8189" max="8189" width="8.453125" style="1" customWidth="1"/>
    <col min="8190" max="8190" width="12.54296875" style="1" customWidth="1"/>
    <col min="8191" max="8191" width="11.54296875" style="1" customWidth="1"/>
    <col min="8192" max="8192" width="11.453125" style="1" customWidth="1"/>
    <col min="8193" max="8193" width="13.7265625" style="1" customWidth="1"/>
    <col min="8194" max="8194" width="14.7265625" style="1" customWidth="1"/>
    <col min="8195" max="8195" width="13.453125" style="1" customWidth="1"/>
    <col min="8196" max="8438" width="9.1796875" style="1"/>
    <col min="8439" max="8439" width="8.54296875" style="1" customWidth="1"/>
    <col min="8440" max="8440" width="9.54296875" style="1" customWidth="1"/>
    <col min="8441" max="8441" width="36.26953125" style="1" customWidth="1"/>
    <col min="8442" max="8442" width="86.453125" style="1" customWidth="1"/>
    <col min="8443" max="8443" width="18.7265625" style="1" customWidth="1"/>
    <col min="8444" max="8444" width="9" style="1" customWidth="1"/>
    <col min="8445" max="8445" width="8.453125" style="1" customWidth="1"/>
    <col min="8446" max="8446" width="12.54296875" style="1" customWidth="1"/>
    <col min="8447" max="8447" width="11.54296875" style="1" customWidth="1"/>
    <col min="8448" max="8448" width="11.453125" style="1" customWidth="1"/>
    <col min="8449" max="8449" width="13.7265625" style="1" customWidth="1"/>
    <col min="8450" max="8450" width="14.7265625" style="1" customWidth="1"/>
    <col min="8451" max="8451" width="13.453125" style="1" customWidth="1"/>
    <col min="8452" max="8694" width="9.1796875" style="1"/>
    <col min="8695" max="8695" width="8.54296875" style="1" customWidth="1"/>
    <col min="8696" max="8696" width="9.54296875" style="1" customWidth="1"/>
    <col min="8697" max="8697" width="36.26953125" style="1" customWidth="1"/>
    <col min="8698" max="8698" width="86.453125" style="1" customWidth="1"/>
    <col min="8699" max="8699" width="18.7265625" style="1" customWidth="1"/>
    <col min="8700" max="8700" width="9" style="1" customWidth="1"/>
    <col min="8701" max="8701" width="8.453125" style="1" customWidth="1"/>
    <col min="8702" max="8702" width="12.54296875" style="1" customWidth="1"/>
    <col min="8703" max="8703" width="11.54296875" style="1" customWidth="1"/>
    <col min="8704" max="8704" width="11.453125" style="1" customWidth="1"/>
    <col min="8705" max="8705" width="13.7265625" style="1" customWidth="1"/>
    <col min="8706" max="8706" width="14.7265625" style="1" customWidth="1"/>
    <col min="8707" max="8707" width="13.453125" style="1" customWidth="1"/>
    <col min="8708" max="8950" width="9.1796875" style="1"/>
    <col min="8951" max="8951" width="8.54296875" style="1" customWidth="1"/>
    <col min="8952" max="8952" width="9.54296875" style="1" customWidth="1"/>
    <col min="8953" max="8953" width="36.26953125" style="1" customWidth="1"/>
    <col min="8954" max="8954" width="86.453125" style="1" customWidth="1"/>
    <col min="8955" max="8955" width="18.7265625" style="1" customWidth="1"/>
    <col min="8956" max="8956" width="9" style="1" customWidth="1"/>
    <col min="8957" max="8957" width="8.453125" style="1" customWidth="1"/>
    <col min="8958" max="8958" width="12.54296875" style="1" customWidth="1"/>
    <col min="8959" max="8959" width="11.54296875" style="1" customWidth="1"/>
    <col min="8960" max="8960" width="11.453125" style="1" customWidth="1"/>
    <col min="8961" max="8961" width="13.7265625" style="1" customWidth="1"/>
    <col min="8962" max="8962" width="14.7265625" style="1" customWidth="1"/>
    <col min="8963" max="8963" width="13.453125" style="1" customWidth="1"/>
    <col min="8964" max="9206" width="9.1796875" style="1"/>
    <col min="9207" max="9207" width="8.54296875" style="1" customWidth="1"/>
    <col min="9208" max="9208" width="9.54296875" style="1" customWidth="1"/>
    <col min="9209" max="9209" width="36.26953125" style="1" customWidth="1"/>
    <col min="9210" max="9210" width="86.453125" style="1" customWidth="1"/>
    <col min="9211" max="9211" width="18.7265625" style="1" customWidth="1"/>
    <col min="9212" max="9212" width="9" style="1" customWidth="1"/>
    <col min="9213" max="9213" width="8.453125" style="1" customWidth="1"/>
    <col min="9214" max="9214" width="12.54296875" style="1" customWidth="1"/>
    <col min="9215" max="9215" width="11.54296875" style="1" customWidth="1"/>
    <col min="9216" max="9216" width="11.453125" style="1" customWidth="1"/>
    <col min="9217" max="9217" width="13.7265625" style="1" customWidth="1"/>
    <col min="9218" max="9218" width="14.7265625" style="1" customWidth="1"/>
    <col min="9219" max="9219" width="13.453125" style="1" customWidth="1"/>
    <col min="9220" max="9462" width="9.1796875" style="1"/>
    <col min="9463" max="9463" width="8.54296875" style="1" customWidth="1"/>
    <col min="9464" max="9464" width="9.54296875" style="1" customWidth="1"/>
    <col min="9465" max="9465" width="36.26953125" style="1" customWidth="1"/>
    <col min="9466" max="9466" width="86.453125" style="1" customWidth="1"/>
    <col min="9467" max="9467" width="18.7265625" style="1" customWidth="1"/>
    <col min="9468" max="9468" width="9" style="1" customWidth="1"/>
    <col min="9469" max="9469" width="8.453125" style="1" customWidth="1"/>
    <col min="9470" max="9470" width="12.54296875" style="1" customWidth="1"/>
    <col min="9471" max="9471" width="11.54296875" style="1" customWidth="1"/>
    <col min="9472" max="9472" width="11.453125" style="1" customWidth="1"/>
    <col min="9473" max="9473" width="13.7265625" style="1" customWidth="1"/>
    <col min="9474" max="9474" width="14.7265625" style="1" customWidth="1"/>
    <col min="9475" max="9475" width="13.453125" style="1" customWidth="1"/>
    <col min="9476" max="9718" width="9.1796875" style="1"/>
    <col min="9719" max="9719" width="8.54296875" style="1" customWidth="1"/>
    <col min="9720" max="9720" width="9.54296875" style="1" customWidth="1"/>
    <col min="9721" max="9721" width="36.26953125" style="1" customWidth="1"/>
    <col min="9722" max="9722" width="86.453125" style="1" customWidth="1"/>
    <col min="9723" max="9723" width="18.7265625" style="1" customWidth="1"/>
    <col min="9724" max="9724" width="9" style="1" customWidth="1"/>
    <col min="9725" max="9725" width="8.453125" style="1" customWidth="1"/>
    <col min="9726" max="9726" width="12.54296875" style="1" customWidth="1"/>
    <col min="9727" max="9727" width="11.54296875" style="1" customWidth="1"/>
    <col min="9728" max="9728" width="11.453125" style="1" customWidth="1"/>
    <col min="9729" max="9729" width="13.7265625" style="1" customWidth="1"/>
    <col min="9730" max="9730" width="14.7265625" style="1" customWidth="1"/>
    <col min="9731" max="9731" width="13.453125" style="1" customWidth="1"/>
    <col min="9732" max="9974" width="9.1796875" style="1"/>
    <col min="9975" max="9975" width="8.54296875" style="1" customWidth="1"/>
    <col min="9976" max="9976" width="9.54296875" style="1" customWidth="1"/>
    <col min="9977" max="9977" width="36.26953125" style="1" customWidth="1"/>
    <col min="9978" max="9978" width="86.453125" style="1" customWidth="1"/>
    <col min="9979" max="9979" width="18.7265625" style="1" customWidth="1"/>
    <col min="9980" max="9980" width="9" style="1" customWidth="1"/>
    <col min="9981" max="9981" width="8.453125" style="1" customWidth="1"/>
    <col min="9982" max="9982" width="12.54296875" style="1" customWidth="1"/>
    <col min="9983" max="9983" width="11.54296875" style="1" customWidth="1"/>
    <col min="9984" max="9984" width="11.453125" style="1" customWidth="1"/>
    <col min="9985" max="9985" width="13.7265625" style="1" customWidth="1"/>
    <col min="9986" max="9986" width="14.7265625" style="1" customWidth="1"/>
    <col min="9987" max="9987" width="13.453125" style="1" customWidth="1"/>
    <col min="9988" max="10230" width="9.1796875" style="1"/>
    <col min="10231" max="10231" width="8.54296875" style="1" customWidth="1"/>
    <col min="10232" max="10232" width="9.54296875" style="1" customWidth="1"/>
    <col min="10233" max="10233" width="36.26953125" style="1" customWidth="1"/>
    <col min="10234" max="10234" width="86.453125" style="1" customWidth="1"/>
    <col min="10235" max="10235" width="18.7265625" style="1" customWidth="1"/>
    <col min="10236" max="10236" width="9" style="1" customWidth="1"/>
    <col min="10237" max="10237" width="8.453125" style="1" customWidth="1"/>
    <col min="10238" max="10238" width="12.54296875" style="1" customWidth="1"/>
    <col min="10239" max="10239" width="11.54296875" style="1" customWidth="1"/>
    <col min="10240" max="10240" width="11.453125" style="1" customWidth="1"/>
    <col min="10241" max="10241" width="13.7265625" style="1" customWidth="1"/>
    <col min="10242" max="10242" width="14.7265625" style="1" customWidth="1"/>
    <col min="10243" max="10243" width="13.453125" style="1" customWidth="1"/>
    <col min="10244" max="10486" width="9.1796875" style="1"/>
    <col min="10487" max="10487" width="8.54296875" style="1" customWidth="1"/>
    <col min="10488" max="10488" width="9.54296875" style="1" customWidth="1"/>
    <col min="10489" max="10489" width="36.26953125" style="1" customWidth="1"/>
    <col min="10490" max="10490" width="86.453125" style="1" customWidth="1"/>
    <col min="10491" max="10491" width="18.7265625" style="1" customWidth="1"/>
    <col min="10492" max="10492" width="9" style="1" customWidth="1"/>
    <col min="10493" max="10493" width="8.453125" style="1" customWidth="1"/>
    <col min="10494" max="10494" width="12.54296875" style="1" customWidth="1"/>
    <col min="10495" max="10495" width="11.54296875" style="1" customWidth="1"/>
    <col min="10496" max="10496" width="11.453125" style="1" customWidth="1"/>
    <col min="10497" max="10497" width="13.7265625" style="1" customWidth="1"/>
    <col min="10498" max="10498" width="14.7265625" style="1" customWidth="1"/>
    <col min="10499" max="10499" width="13.453125" style="1" customWidth="1"/>
    <col min="10500" max="10742" width="9.1796875" style="1"/>
    <col min="10743" max="10743" width="8.54296875" style="1" customWidth="1"/>
    <col min="10744" max="10744" width="9.54296875" style="1" customWidth="1"/>
    <col min="10745" max="10745" width="36.26953125" style="1" customWidth="1"/>
    <col min="10746" max="10746" width="86.453125" style="1" customWidth="1"/>
    <col min="10747" max="10747" width="18.7265625" style="1" customWidth="1"/>
    <col min="10748" max="10748" width="9" style="1" customWidth="1"/>
    <col min="10749" max="10749" width="8.453125" style="1" customWidth="1"/>
    <col min="10750" max="10750" width="12.54296875" style="1" customWidth="1"/>
    <col min="10751" max="10751" width="11.54296875" style="1" customWidth="1"/>
    <col min="10752" max="10752" width="11.453125" style="1" customWidth="1"/>
    <col min="10753" max="10753" width="13.7265625" style="1" customWidth="1"/>
    <col min="10754" max="10754" width="14.7265625" style="1" customWidth="1"/>
    <col min="10755" max="10755" width="13.453125" style="1" customWidth="1"/>
    <col min="10756" max="10998" width="9.1796875" style="1"/>
    <col min="10999" max="10999" width="8.54296875" style="1" customWidth="1"/>
    <col min="11000" max="11000" width="9.54296875" style="1" customWidth="1"/>
    <col min="11001" max="11001" width="36.26953125" style="1" customWidth="1"/>
    <col min="11002" max="11002" width="86.453125" style="1" customWidth="1"/>
    <col min="11003" max="11003" width="18.7265625" style="1" customWidth="1"/>
    <col min="11004" max="11004" width="9" style="1" customWidth="1"/>
    <col min="11005" max="11005" width="8.453125" style="1" customWidth="1"/>
    <col min="11006" max="11006" width="12.54296875" style="1" customWidth="1"/>
    <col min="11007" max="11007" width="11.54296875" style="1" customWidth="1"/>
    <col min="11008" max="11008" width="11.453125" style="1" customWidth="1"/>
    <col min="11009" max="11009" width="13.7265625" style="1" customWidth="1"/>
    <col min="11010" max="11010" width="14.7265625" style="1" customWidth="1"/>
    <col min="11011" max="11011" width="13.453125" style="1" customWidth="1"/>
    <col min="11012" max="11254" width="9.1796875" style="1"/>
    <col min="11255" max="11255" width="8.54296875" style="1" customWidth="1"/>
    <col min="11256" max="11256" width="9.54296875" style="1" customWidth="1"/>
    <col min="11257" max="11257" width="36.26953125" style="1" customWidth="1"/>
    <col min="11258" max="11258" width="86.453125" style="1" customWidth="1"/>
    <col min="11259" max="11259" width="18.7265625" style="1" customWidth="1"/>
    <col min="11260" max="11260" width="9" style="1" customWidth="1"/>
    <col min="11261" max="11261" width="8.453125" style="1" customWidth="1"/>
    <col min="11262" max="11262" width="12.54296875" style="1" customWidth="1"/>
    <col min="11263" max="11263" width="11.54296875" style="1" customWidth="1"/>
    <col min="11264" max="11264" width="11.453125" style="1" customWidth="1"/>
    <col min="11265" max="11265" width="13.7265625" style="1" customWidth="1"/>
    <col min="11266" max="11266" width="14.7265625" style="1" customWidth="1"/>
    <col min="11267" max="11267" width="13.453125" style="1" customWidth="1"/>
    <col min="11268" max="11510" width="9.1796875" style="1"/>
    <col min="11511" max="11511" width="8.54296875" style="1" customWidth="1"/>
    <col min="11512" max="11512" width="9.54296875" style="1" customWidth="1"/>
    <col min="11513" max="11513" width="36.26953125" style="1" customWidth="1"/>
    <col min="11514" max="11514" width="86.453125" style="1" customWidth="1"/>
    <col min="11515" max="11515" width="18.7265625" style="1" customWidth="1"/>
    <col min="11516" max="11516" width="9" style="1" customWidth="1"/>
    <col min="11517" max="11517" width="8.453125" style="1" customWidth="1"/>
    <col min="11518" max="11518" width="12.54296875" style="1" customWidth="1"/>
    <col min="11519" max="11519" width="11.54296875" style="1" customWidth="1"/>
    <col min="11520" max="11520" width="11.453125" style="1" customWidth="1"/>
    <col min="11521" max="11521" width="13.7265625" style="1" customWidth="1"/>
    <col min="11522" max="11522" width="14.7265625" style="1" customWidth="1"/>
    <col min="11523" max="11523" width="13.453125" style="1" customWidth="1"/>
    <col min="11524" max="11766" width="9.1796875" style="1"/>
    <col min="11767" max="11767" width="8.54296875" style="1" customWidth="1"/>
    <col min="11768" max="11768" width="9.54296875" style="1" customWidth="1"/>
    <col min="11769" max="11769" width="36.26953125" style="1" customWidth="1"/>
    <col min="11770" max="11770" width="86.453125" style="1" customWidth="1"/>
    <col min="11771" max="11771" width="18.7265625" style="1" customWidth="1"/>
    <col min="11772" max="11772" width="9" style="1" customWidth="1"/>
    <col min="11773" max="11773" width="8.453125" style="1" customWidth="1"/>
    <col min="11774" max="11774" width="12.54296875" style="1" customWidth="1"/>
    <col min="11775" max="11775" width="11.54296875" style="1" customWidth="1"/>
    <col min="11776" max="11776" width="11.453125" style="1" customWidth="1"/>
    <col min="11777" max="11777" width="13.7265625" style="1" customWidth="1"/>
    <col min="11778" max="11778" width="14.7265625" style="1" customWidth="1"/>
    <col min="11779" max="11779" width="13.453125" style="1" customWidth="1"/>
    <col min="11780" max="12022" width="9.1796875" style="1"/>
    <col min="12023" max="12023" width="8.54296875" style="1" customWidth="1"/>
    <col min="12024" max="12024" width="9.54296875" style="1" customWidth="1"/>
    <col min="12025" max="12025" width="36.26953125" style="1" customWidth="1"/>
    <col min="12026" max="12026" width="86.453125" style="1" customWidth="1"/>
    <col min="12027" max="12027" width="18.7265625" style="1" customWidth="1"/>
    <col min="12028" max="12028" width="9" style="1" customWidth="1"/>
    <col min="12029" max="12029" width="8.453125" style="1" customWidth="1"/>
    <col min="12030" max="12030" width="12.54296875" style="1" customWidth="1"/>
    <col min="12031" max="12031" width="11.54296875" style="1" customWidth="1"/>
    <col min="12032" max="12032" width="11.453125" style="1" customWidth="1"/>
    <col min="12033" max="12033" width="13.7265625" style="1" customWidth="1"/>
    <col min="12034" max="12034" width="14.7265625" style="1" customWidth="1"/>
    <col min="12035" max="12035" width="13.453125" style="1" customWidth="1"/>
    <col min="12036" max="12278" width="9.1796875" style="1"/>
    <col min="12279" max="12279" width="8.54296875" style="1" customWidth="1"/>
    <col min="12280" max="12280" width="9.54296875" style="1" customWidth="1"/>
    <col min="12281" max="12281" width="36.26953125" style="1" customWidth="1"/>
    <col min="12282" max="12282" width="86.453125" style="1" customWidth="1"/>
    <col min="12283" max="12283" width="18.7265625" style="1" customWidth="1"/>
    <col min="12284" max="12284" width="9" style="1" customWidth="1"/>
    <col min="12285" max="12285" width="8.453125" style="1" customWidth="1"/>
    <col min="12286" max="12286" width="12.54296875" style="1" customWidth="1"/>
    <col min="12287" max="12287" width="11.54296875" style="1" customWidth="1"/>
    <col min="12288" max="12288" width="11.453125" style="1" customWidth="1"/>
    <col min="12289" max="12289" width="13.7265625" style="1" customWidth="1"/>
    <col min="12290" max="12290" width="14.7265625" style="1" customWidth="1"/>
    <col min="12291" max="12291" width="13.453125" style="1" customWidth="1"/>
    <col min="12292" max="12534" width="9.1796875" style="1"/>
    <col min="12535" max="12535" width="8.54296875" style="1" customWidth="1"/>
    <col min="12536" max="12536" width="9.54296875" style="1" customWidth="1"/>
    <col min="12537" max="12537" width="36.26953125" style="1" customWidth="1"/>
    <col min="12538" max="12538" width="86.453125" style="1" customWidth="1"/>
    <col min="12539" max="12539" width="18.7265625" style="1" customWidth="1"/>
    <col min="12540" max="12540" width="9" style="1" customWidth="1"/>
    <col min="12541" max="12541" width="8.453125" style="1" customWidth="1"/>
    <col min="12542" max="12542" width="12.54296875" style="1" customWidth="1"/>
    <col min="12543" max="12543" width="11.54296875" style="1" customWidth="1"/>
    <col min="12544" max="12544" width="11.453125" style="1" customWidth="1"/>
    <col min="12545" max="12545" width="13.7265625" style="1" customWidth="1"/>
    <col min="12546" max="12546" width="14.7265625" style="1" customWidth="1"/>
    <col min="12547" max="12547" width="13.453125" style="1" customWidth="1"/>
    <col min="12548" max="12790" width="9.1796875" style="1"/>
    <col min="12791" max="12791" width="8.54296875" style="1" customWidth="1"/>
    <col min="12792" max="12792" width="9.54296875" style="1" customWidth="1"/>
    <col min="12793" max="12793" width="36.26953125" style="1" customWidth="1"/>
    <col min="12794" max="12794" width="86.453125" style="1" customWidth="1"/>
    <col min="12795" max="12795" width="18.7265625" style="1" customWidth="1"/>
    <col min="12796" max="12796" width="9" style="1" customWidth="1"/>
    <col min="12797" max="12797" width="8.453125" style="1" customWidth="1"/>
    <col min="12798" max="12798" width="12.54296875" style="1" customWidth="1"/>
    <col min="12799" max="12799" width="11.54296875" style="1" customWidth="1"/>
    <col min="12800" max="12800" width="11.453125" style="1" customWidth="1"/>
    <col min="12801" max="12801" width="13.7265625" style="1" customWidth="1"/>
    <col min="12802" max="12802" width="14.7265625" style="1" customWidth="1"/>
    <col min="12803" max="12803" width="13.453125" style="1" customWidth="1"/>
    <col min="12804" max="13046" width="9.1796875" style="1"/>
    <col min="13047" max="13047" width="8.54296875" style="1" customWidth="1"/>
    <col min="13048" max="13048" width="9.54296875" style="1" customWidth="1"/>
    <col min="13049" max="13049" width="36.26953125" style="1" customWidth="1"/>
    <col min="13050" max="13050" width="86.453125" style="1" customWidth="1"/>
    <col min="13051" max="13051" width="18.7265625" style="1" customWidth="1"/>
    <col min="13052" max="13052" width="9" style="1" customWidth="1"/>
    <col min="13053" max="13053" width="8.453125" style="1" customWidth="1"/>
    <col min="13054" max="13054" width="12.54296875" style="1" customWidth="1"/>
    <col min="13055" max="13055" width="11.54296875" style="1" customWidth="1"/>
    <col min="13056" max="13056" width="11.453125" style="1" customWidth="1"/>
    <col min="13057" max="13057" width="13.7265625" style="1" customWidth="1"/>
    <col min="13058" max="13058" width="14.7265625" style="1" customWidth="1"/>
    <col min="13059" max="13059" width="13.453125" style="1" customWidth="1"/>
    <col min="13060" max="13302" width="9.1796875" style="1"/>
    <col min="13303" max="13303" width="8.54296875" style="1" customWidth="1"/>
    <col min="13304" max="13304" width="9.54296875" style="1" customWidth="1"/>
    <col min="13305" max="13305" width="36.26953125" style="1" customWidth="1"/>
    <col min="13306" max="13306" width="86.453125" style="1" customWidth="1"/>
    <col min="13307" max="13307" width="18.7265625" style="1" customWidth="1"/>
    <col min="13308" max="13308" width="9" style="1" customWidth="1"/>
    <col min="13309" max="13309" width="8.453125" style="1" customWidth="1"/>
    <col min="13310" max="13310" width="12.54296875" style="1" customWidth="1"/>
    <col min="13311" max="13311" width="11.54296875" style="1" customWidth="1"/>
    <col min="13312" max="13312" width="11.453125" style="1" customWidth="1"/>
    <col min="13313" max="13313" width="13.7265625" style="1" customWidth="1"/>
    <col min="13314" max="13314" width="14.7265625" style="1" customWidth="1"/>
    <col min="13315" max="13315" width="13.453125" style="1" customWidth="1"/>
    <col min="13316" max="13558" width="9.1796875" style="1"/>
    <col min="13559" max="13559" width="8.54296875" style="1" customWidth="1"/>
    <col min="13560" max="13560" width="9.54296875" style="1" customWidth="1"/>
    <col min="13561" max="13561" width="36.26953125" style="1" customWidth="1"/>
    <col min="13562" max="13562" width="86.453125" style="1" customWidth="1"/>
    <col min="13563" max="13563" width="18.7265625" style="1" customWidth="1"/>
    <col min="13564" max="13564" width="9" style="1" customWidth="1"/>
    <col min="13565" max="13565" width="8.453125" style="1" customWidth="1"/>
    <col min="13566" max="13566" width="12.54296875" style="1" customWidth="1"/>
    <col min="13567" max="13567" width="11.54296875" style="1" customWidth="1"/>
    <col min="13568" max="13568" width="11.453125" style="1" customWidth="1"/>
    <col min="13569" max="13569" width="13.7265625" style="1" customWidth="1"/>
    <col min="13570" max="13570" width="14.7265625" style="1" customWidth="1"/>
    <col min="13571" max="13571" width="13.453125" style="1" customWidth="1"/>
    <col min="13572" max="13814" width="9.1796875" style="1"/>
    <col min="13815" max="13815" width="8.54296875" style="1" customWidth="1"/>
    <col min="13816" max="13816" width="9.54296875" style="1" customWidth="1"/>
    <col min="13817" max="13817" width="36.26953125" style="1" customWidth="1"/>
    <col min="13818" max="13818" width="86.453125" style="1" customWidth="1"/>
    <col min="13819" max="13819" width="18.7265625" style="1" customWidth="1"/>
    <col min="13820" max="13820" width="9" style="1" customWidth="1"/>
    <col min="13821" max="13821" width="8.453125" style="1" customWidth="1"/>
    <col min="13822" max="13822" width="12.54296875" style="1" customWidth="1"/>
    <col min="13823" max="13823" width="11.54296875" style="1" customWidth="1"/>
    <col min="13824" max="13824" width="11.453125" style="1" customWidth="1"/>
    <col min="13825" max="13825" width="13.7265625" style="1" customWidth="1"/>
    <col min="13826" max="13826" width="14.7265625" style="1" customWidth="1"/>
    <col min="13827" max="13827" width="13.453125" style="1" customWidth="1"/>
    <col min="13828" max="14070" width="9.1796875" style="1"/>
    <col min="14071" max="14071" width="8.54296875" style="1" customWidth="1"/>
    <col min="14072" max="14072" width="9.54296875" style="1" customWidth="1"/>
    <col min="14073" max="14073" width="36.26953125" style="1" customWidth="1"/>
    <col min="14074" max="14074" width="86.453125" style="1" customWidth="1"/>
    <col min="14075" max="14075" width="18.7265625" style="1" customWidth="1"/>
    <col min="14076" max="14076" width="9" style="1" customWidth="1"/>
    <col min="14077" max="14077" width="8.453125" style="1" customWidth="1"/>
    <col min="14078" max="14078" width="12.54296875" style="1" customWidth="1"/>
    <col min="14079" max="14079" width="11.54296875" style="1" customWidth="1"/>
    <col min="14080" max="14080" width="11.453125" style="1" customWidth="1"/>
    <col min="14081" max="14081" width="13.7265625" style="1" customWidth="1"/>
    <col min="14082" max="14082" width="14.7265625" style="1" customWidth="1"/>
    <col min="14083" max="14083" width="13.453125" style="1" customWidth="1"/>
    <col min="14084" max="14326" width="9.1796875" style="1"/>
    <col min="14327" max="14327" width="8.54296875" style="1" customWidth="1"/>
    <col min="14328" max="14328" width="9.54296875" style="1" customWidth="1"/>
    <col min="14329" max="14329" width="36.26953125" style="1" customWidth="1"/>
    <col min="14330" max="14330" width="86.453125" style="1" customWidth="1"/>
    <col min="14331" max="14331" width="18.7265625" style="1" customWidth="1"/>
    <col min="14332" max="14332" width="9" style="1" customWidth="1"/>
    <col min="14333" max="14333" width="8.453125" style="1" customWidth="1"/>
    <col min="14334" max="14334" width="12.54296875" style="1" customWidth="1"/>
    <col min="14335" max="14335" width="11.54296875" style="1" customWidth="1"/>
    <col min="14336" max="14336" width="11.453125" style="1" customWidth="1"/>
    <col min="14337" max="14337" width="13.7265625" style="1" customWidth="1"/>
    <col min="14338" max="14338" width="14.7265625" style="1" customWidth="1"/>
    <col min="14339" max="14339" width="13.453125" style="1" customWidth="1"/>
    <col min="14340" max="14582" width="9.1796875" style="1"/>
    <col min="14583" max="14583" width="8.54296875" style="1" customWidth="1"/>
    <col min="14584" max="14584" width="9.54296875" style="1" customWidth="1"/>
    <col min="14585" max="14585" width="36.26953125" style="1" customWidth="1"/>
    <col min="14586" max="14586" width="86.453125" style="1" customWidth="1"/>
    <col min="14587" max="14587" width="18.7265625" style="1" customWidth="1"/>
    <col min="14588" max="14588" width="9" style="1" customWidth="1"/>
    <col min="14589" max="14589" width="8.453125" style="1" customWidth="1"/>
    <col min="14590" max="14590" width="12.54296875" style="1" customWidth="1"/>
    <col min="14591" max="14591" width="11.54296875" style="1" customWidth="1"/>
    <col min="14592" max="14592" width="11.453125" style="1" customWidth="1"/>
    <col min="14593" max="14593" width="13.7265625" style="1" customWidth="1"/>
    <col min="14594" max="14594" width="14.7265625" style="1" customWidth="1"/>
    <col min="14595" max="14595" width="13.453125" style="1" customWidth="1"/>
    <col min="14596" max="14838" width="9.1796875" style="1"/>
    <col min="14839" max="14839" width="8.54296875" style="1" customWidth="1"/>
    <col min="14840" max="14840" width="9.54296875" style="1" customWidth="1"/>
    <col min="14841" max="14841" width="36.26953125" style="1" customWidth="1"/>
    <col min="14842" max="14842" width="86.453125" style="1" customWidth="1"/>
    <col min="14843" max="14843" width="18.7265625" style="1" customWidth="1"/>
    <col min="14844" max="14844" width="9" style="1" customWidth="1"/>
    <col min="14845" max="14845" width="8.453125" style="1" customWidth="1"/>
    <col min="14846" max="14846" width="12.54296875" style="1" customWidth="1"/>
    <col min="14847" max="14847" width="11.54296875" style="1" customWidth="1"/>
    <col min="14848" max="14848" width="11.453125" style="1" customWidth="1"/>
    <col min="14849" max="14849" width="13.7265625" style="1" customWidth="1"/>
    <col min="14850" max="14850" width="14.7265625" style="1" customWidth="1"/>
    <col min="14851" max="14851" width="13.453125" style="1" customWidth="1"/>
    <col min="14852" max="15094" width="9.1796875" style="1"/>
    <col min="15095" max="15095" width="8.54296875" style="1" customWidth="1"/>
    <col min="15096" max="15096" width="9.54296875" style="1" customWidth="1"/>
    <col min="15097" max="15097" width="36.26953125" style="1" customWidth="1"/>
    <col min="15098" max="15098" width="86.453125" style="1" customWidth="1"/>
    <col min="15099" max="15099" width="18.7265625" style="1" customWidth="1"/>
    <col min="15100" max="15100" width="9" style="1" customWidth="1"/>
    <col min="15101" max="15101" width="8.453125" style="1" customWidth="1"/>
    <col min="15102" max="15102" width="12.54296875" style="1" customWidth="1"/>
    <col min="15103" max="15103" width="11.54296875" style="1" customWidth="1"/>
    <col min="15104" max="15104" width="11.453125" style="1" customWidth="1"/>
    <col min="15105" max="15105" width="13.7265625" style="1" customWidth="1"/>
    <col min="15106" max="15106" width="14.7265625" style="1" customWidth="1"/>
    <col min="15107" max="15107" width="13.453125" style="1" customWidth="1"/>
    <col min="15108" max="15350" width="9.1796875" style="1"/>
    <col min="15351" max="15351" width="8.54296875" style="1" customWidth="1"/>
    <col min="15352" max="15352" width="9.54296875" style="1" customWidth="1"/>
    <col min="15353" max="15353" width="36.26953125" style="1" customWidth="1"/>
    <col min="15354" max="15354" width="86.453125" style="1" customWidth="1"/>
    <col min="15355" max="15355" width="18.7265625" style="1" customWidth="1"/>
    <col min="15356" max="15356" width="9" style="1" customWidth="1"/>
    <col min="15357" max="15357" width="8.453125" style="1" customWidth="1"/>
    <col min="15358" max="15358" width="12.54296875" style="1" customWidth="1"/>
    <col min="15359" max="15359" width="11.54296875" style="1" customWidth="1"/>
    <col min="15360" max="15360" width="11.453125" style="1" customWidth="1"/>
    <col min="15361" max="15361" width="13.7265625" style="1" customWidth="1"/>
    <col min="15362" max="15362" width="14.7265625" style="1" customWidth="1"/>
    <col min="15363" max="15363" width="13.453125" style="1" customWidth="1"/>
    <col min="15364" max="15606" width="9.1796875" style="1"/>
    <col min="15607" max="15607" width="8.54296875" style="1" customWidth="1"/>
    <col min="15608" max="15608" width="9.54296875" style="1" customWidth="1"/>
    <col min="15609" max="15609" width="36.26953125" style="1" customWidth="1"/>
    <col min="15610" max="15610" width="86.453125" style="1" customWidth="1"/>
    <col min="15611" max="15611" width="18.7265625" style="1" customWidth="1"/>
    <col min="15612" max="15612" width="9" style="1" customWidth="1"/>
    <col min="15613" max="15613" width="8.453125" style="1" customWidth="1"/>
    <col min="15614" max="15614" width="12.54296875" style="1" customWidth="1"/>
    <col min="15615" max="15615" width="11.54296875" style="1" customWidth="1"/>
    <col min="15616" max="15616" width="11.453125" style="1" customWidth="1"/>
    <col min="15617" max="15617" width="13.7265625" style="1" customWidth="1"/>
    <col min="15618" max="15618" width="14.7265625" style="1" customWidth="1"/>
    <col min="15619" max="15619" width="13.453125" style="1" customWidth="1"/>
    <col min="15620" max="15862" width="9.1796875" style="1"/>
    <col min="15863" max="15863" width="8.54296875" style="1" customWidth="1"/>
    <col min="15864" max="15864" width="9.54296875" style="1" customWidth="1"/>
    <col min="15865" max="15865" width="36.26953125" style="1" customWidth="1"/>
    <col min="15866" max="15866" width="86.453125" style="1" customWidth="1"/>
    <col min="15867" max="15867" width="18.7265625" style="1" customWidth="1"/>
    <col min="15868" max="15868" width="9" style="1" customWidth="1"/>
    <col min="15869" max="15869" width="8.453125" style="1" customWidth="1"/>
    <col min="15870" max="15870" width="12.54296875" style="1" customWidth="1"/>
    <col min="15871" max="15871" width="11.54296875" style="1" customWidth="1"/>
    <col min="15872" max="15872" width="11.453125" style="1" customWidth="1"/>
    <col min="15873" max="15873" width="13.7265625" style="1" customWidth="1"/>
    <col min="15874" max="15874" width="14.7265625" style="1" customWidth="1"/>
    <col min="15875" max="15875" width="13.453125" style="1" customWidth="1"/>
    <col min="15876" max="16118" width="9.1796875" style="1"/>
    <col min="16119" max="16119" width="8.54296875" style="1" customWidth="1"/>
    <col min="16120" max="16120" width="9.54296875" style="1" customWidth="1"/>
    <col min="16121" max="16121" width="36.26953125" style="1" customWidth="1"/>
    <col min="16122" max="16122" width="86.453125" style="1" customWidth="1"/>
    <col min="16123" max="16123" width="18.7265625" style="1" customWidth="1"/>
    <col min="16124" max="16124" width="9" style="1" customWidth="1"/>
    <col min="16125" max="16125" width="8.453125" style="1" customWidth="1"/>
    <col min="16126" max="16126" width="12.54296875" style="1" customWidth="1"/>
    <col min="16127" max="16127" width="11.54296875" style="1" customWidth="1"/>
    <col min="16128" max="16128" width="11.453125" style="1" customWidth="1"/>
    <col min="16129" max="16129" width="13.7265625" style="1" customWidth="1"/>
    <col min="16130" max="16130" width="14.7265625" style="1" customWidth="1"/>
    <col min="16131" max="16131" width="13.453125" style="1" customWidth="1"/>
    <col min="16132" max="16382" width="9.1796875" style="1"/>
    <col min="16383" max="16384" width="9.269531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174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174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75"/>
      <c r="L6" s="10"/>
    </row>
    <row r="7" spans="1:12" s="8" customFormat="1">
      <c r="A7" s="453" t="s">
        <v>7</v>
      </c>
      <c r="B7" s="453"/>
      <c r="C7" s="15"/>
      <c r="D7" s="16"/>
      <c r="F7" s="12"/>
      <c r="G7" s="12"/>
      <c r="J7" s="17" t="s">
        <v>8</v>
      </c>
      <c r="K7" s="176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75"/>
      <c r="L8" s="10"/>
    </row>
    <row r="9" spans="1:12" s="8" customFormat="1" ht="12.75" customHeight="1">
      <c r="A9" s="453" t="s">
        <v>9</v>
      </c>
      <c r="B9" s="453"/>
      <c r="C9" s="459" t="s">
        <v>84</v>
      </c>
      <c r="D9" s="459"/>
      <c r="E9" s="2"/>
      <c r="F9" s="12"/>
      <c r="G9" s="12"/>
      <c r="J9" s="17" t="s">
        <v>8</v>
      </c>
      <c r="K9" s="177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75"/>
      <c r="L10" s="10"/>
    </row>
    <row r="11" spans="1:12" s="8" customFormat="1">
      <c r="A11" s="453" t="s">
        <v>96</v>
      </c>
      <c r="B11" s="453"/>
      <c r="C11" s="2" t="s">
        <v>59</v>
      </c>
      <c r="D11" s="21"/>
      <c r="F11" s="12"/>
      <c r="G11" s="12"/>
      <c r="J11" s="17" t="s">
        <v>8</v>
      </c>
      <c r="K11" s="177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75"/>
      <c r="L12" s="10"/>
    </row>
    <row r="13" spans="1:12" s="8" customFormat="1" ht="12.75" customHeight="1">
      <c r="A13" s="453" t="s">
        <v>10</v>
      </c>
      <c r="B13" s="453"/>
      <c r="C13" s="459" t="s">
        <v>97</v>
      </c>
      <c r="D13" s="459"/>
      <c r="F13" s="12"/>
      <c r="G13" s="12"/>
      <c r="J13" s="12"/>
      <c r="K13" s="175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75"/>
      <c r="L14" s="10"/>
    </row>
    <row r="15" spans="1:12" s="8" customFormat="1" ht="12.75" customHeight="1">
      <c r="A15" s="453" t="s">
        <v>0</v>
      </c>
      <c r="B15" s="453"/>
      <c r="C15" s="453" t="s">
        <v>98</v>
      </c>
      <c r="D15" s="453"/>
      <c r="F15" s="12"/>
      <c r="G15" s="12"/>
      <c r="J15" s="23" t="s">
        <v>11</v>
      </c>
      <c r="K15" s="178"/>
      <c r="L15" s="10"/>
    </row>
    <row r="16" spans="1:12" s="8" customFormat="1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  <c r="L16" s="10"/>
    </row>
    <row r="17" spans="1:12" s="8" customFormat="1">
      <c r="A17" s="6"/>
      <c r="B17" s="25"/>
      <c r="C17" s="29"/>
      <c r="D17" s="7"/>
      <c r="F17" s="12"/>
      <c r="I17" s="12"/>
      <c r="J17" s="33" t="s">
        <v>13</v>
      </c>
      <c r="K17" s="34">
        <v>45198</v>
      </c>
      <c r="L17" s="10"/>
    </row>
    <row r="18" spans="1:12" s="8" customFormat="1">
      <c r="A18" s="6"/>
      <c r="B18" s="25"/>
      <c r="C18" s="29"/>
      <c r="D18" s="7"/>
      <c r="F18" s="12"/>
      <c r="I18" s="17" t="s">
        <v>111</v>
      </c>
      <c r="J18" s="27" t="s">
        <v>12</v>
      </c>
      <c r="K18" s="384" t="s">
        <v>161</v>
      </c>
      <c r="L18" s="10"/>
    </row>
    <row r="19" spans="1:12" s="8" customFormat="1">
      <c r="A19" s="6"/>
      <c r="B19" s="25"/>
      <c r="C19" s="29"/>
      <c r="D19" s="7"/>
      <c r="F19" s="12"/>
      <c r="I19" s="12"/>
      <c r="J19" s="33" t="s">
        <v>13</v>
      </c>
      <c r="K19" s="385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454" t="s">
        <v>16</v>
      </c>
      <c r="K22" s="455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  <c r="L23" s="10"/>
    </row>
    <row r="24" spans="1:12" s="8" customFormat="1">
      <c r="A24" s="6"/>
      <c r="B24" s="25"/>
      <c r="C24" s="43"/>
      <c r="D24" s="44"/>
      <c r="H24" s="179">
        <v>3</v>
      </c>
      <c r="I24" s="45" t="s">
        <v>172</v>
      </c>
      <c r="J24" s="180">
        <v>45415</v>
      </c>
      <c r="K24" s="181" t="s">
        <v>172</v>
      </c>
      <c r="L24" s="47"/>
    </row>
    <row r="25" spans="1:12" s="49" customFormat="1" ht="18">
      <c r="A25" s="456" t="s">
        <v>76</v>
      </c>
      <c r="B25" s="456"/>
      <c r="C25" s="456"/>
      <c r="D25" s="456"/>
      <c r="E25" s="456"/>
      <c r="F25" s="456"/>
      <c r="G25" s="456"/>
      <c r="H25" s="456"/>
      <c r="I25" s="456"/>
      <c r="J25" s="456"/>
      <c r="K25" s="456"/>
      <c r="L25" s="48"/>
    </row>
    <row r="26" spans="1:12" s="49" customFormat="1" ht="18">
      <c r="A26" s="456" t="s">
        <v>17</v>
      </c>
      <c r="B26" s="456"/>
      <c r="C26" s="456"/>
      <c r="D26" s="456"/>
      <c r="E26" s="456"/>
      <c r="F26" s="456"/>
      <c r="G26" s="456"/>
      <c r="H26" s="456"/>
      <c r="I26" s="456"/>
      <c r="J26" s="456"/>
      <c r="K26" s="456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4">
      <c r="A28" s="457" t="s">
        <v>63</v>
      </c>
      <c r="B28" s="457"/>
      <c r="C28" s="457"/>
      <c r="D28" s="457"/>
      <c r="E28" s="457"/>
      <c r="F28" s="458">
        <v>70145581.823799998</v>
      </c>
      <c r="G28" s="458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452"/>
      <c r="B29" s="452"/>
      <c r="C29" s="452"/>
      <c r="D29" s="452"/>
      <c r="E29" s="452"/>
      <c r="F29" s="452"/>
      <c r="G29" s="452"/>
      <c r="H29" s="452"/>
      <c r="I29" s="452"/>
      <c r="J29" s="452"/>
      <c r="K29" s="452"/>
      <c r="L29" s="48"/>
    </row>
    <row r="30" spans="1:12" s="49" customFormat="1" ht="14.15" customHeight="1">
      <c r="A30" s="450" t="s">
        <v>14</v>
      </c>
      <c r="B30" s="450"/>
      <c r="C30" s="450" t="s">
        <v>65</v>
      </c>
      <c r="D30" s="451" t="s">
        <v>66</v>
      </c>
      <c r="E30" s="451" t="s">
        <v>67</v>
      </c>
      <c r="F30" s="451" t="s">
        <v>68</v>
      </c>
      <c r="G30" s="451" t="s">
        <v>69</v>
      </c>
      <c r="H30" s="451"/>
      <c r="I30" s="451" t="s">
        <v>70</v>
      </c>
      <c r="J30" s="451"/>
      <c r="K30" s="451" t="s">
        <v>71</v>
      </c>
      <c r="L30" s="48"/>
    </row>
    <row r="31" spans="1:12" s="49" customFormat="1" ht="14.15" customHeight="1">
      <c r="A31" s="450" t="s">
        <v>72</v>
      </c>
      <c r="B31" s="450" t="s">
        <v>73</v>
      </c>
      <c r="C31" s="450"/>
      <c r="D31" s="451"/>
      <c r="E31" s="451"/>
      <c r="F31" s="451"/>
      <c r="G31" s="451"/>
      <c r="H31" s="451"/>
      <c r="I31" s="451"/>
      <c r="J31" s="451"/>
      <c r="K31" s="451"/>
      <c r="L31" s="48"/>
    </row>
    <row r="32" spans="1:12" s="49" customFormat="1" ht="14.15" customHeight="1">
      <c r="A32" s="450"/>
      <c r="B32" s="450"/>
      <c r="C32" s="450"/>
      <c r="D32" s="451"/>
      <c r="E32" s="451"/>
      <c r="F32" s="451"/>
      <c r="G32" s="451" t="s">
        <v>74</v>
      </c>
      <c r="H32" s="451" t="s">
        <v>75</v>
      </c>
      <c r="I32" s="451" t="s">
        <v>74</v>
      </c>
      <c r="J32" s="451" t="s">
        <v>75</v>
      </c>
      <c r="K32" s="451"/>
      <c r="L32" s="48"/>
    </row>
    <row r="33" spans="1:12" s="49" customFormat="1" ht="14.15" customHeight="1">
      <c r="A33" s="450"/>
      <c r="B33" s="450"/>
      <c r="C33" s="450"/>
      <c r="D33" s="451"/>
      <c r="E33" s="451"/>
      <c r="F33" s="451"/>
      <c r="G33" s="451"/>
      <c r="H33" s="451"/>
      <c r="I33" s="451"/>
      <c r="J33" s="451"/>
      <c r="K33" s="451"/>
      <c r="L33" s="48"/>
    </row>
    <row r="34" spans="1:12" s="54" customFormat="1" ht="10.5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 ht="10.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5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2" ht="14.15" customHeight="1">
      <c r="A37" s="184">
        <v>2</v>
      </c>
      <c r="B37" s="173" t="s">
        <v>174</v>
      </c>
      <c r="C37" s="185" t="s">
        <v>175</v>
      </c>
      <c r="D37" s="61"/>
      <c r="E37" s="162"/>
      <c r="F37" s="162"/>
      <c r="G37" s="163"/>
      <c r="H37" s="64"/>
      <c r="I37" s="163"/>
      <c r="J37" s="64"/>
      <c r="K37" s="64"/>
    </row>
    <row r="38" spans="1:12" ht="14.15" customHeight="1">
      <c r="A38" s="182">
        <v>3</v>
      </c>
      <c r="B38" s="173" t="s">
        <v>176</v>
      </c>
      <c r="C38" s="171" t="s">
        <v>177</v>
      </c>
      <c r="D38" s="61"/>
      <c r="E38" s="162" t="s">
        <v>90</v>
      </c>
      <c r="F38" s="188">
        <v>301.39999999999998</v>
      </c>
      <c r="G38" s="163">
        <v>863.94</v>
      </c>
      <c r="H38" s="64">
        <f>F38*G38</f>
        <v>260391.516</v>
      </c>
      <c r="I38" s="163">
        <v>2173.31</v>
      </c>
      <c r="J38" s="64">
        <f>F38*I38</f>
        <v>655035.63399999996</v>
      </c>
      <c r="K38" s="64">
        <f>H38+J38</f>
        <v>915427.14999999991</v>
      </c>
    </row>
    <row r="39" spans="1:12" ht="14.15" customHeight="1">
      <c r="A39" s="184">
        <v>4</v>
      </c>
      <c r="B39" s="173" t="s">
        <v>178</v>
      </c>
      <c r="C39" s="171" t="s">
        <v>179</v>
      </c>
      <c r="D39" s="61"/>
      <c r="E39" s="162" t="s">
        <v>90</v>
      </c>
      <c r="F39" s="188">
        <v>168.8</v>
      </c>
      <c r="G39" s="163">
        <v>863.94</v>
      </c>
      <c r="H39" s="64">
        <f t="shared" ref="H39:H40" si="0">F39*G39</f>
        <v>145833.07200000001</v>
      </c>
      <c r="I39" s="163">
        <v>2347.2199999999998</v>
      </c>
      <c r="J39" s="64">
        <f t="shared" ref="J39:J40" si="1">F39*I39</f>
        <v>396210.73599999998</v>
      </c>
      <c r="K39" s="64">
        <f t="shared" ref="K39:K40" si="2">H39+J39</f>
        <v>542043.80799999996</v>
      </c>
    </row>
    <row r="40" spans="1:12" ht="14.15" customHeight="1">
      <c r="A40" s="182">
        <v>5</v>
      </c>
      <c r="B40" s="173" t="s">
        <v>180</v>
      </c>
      <c r="C40" s="171" t="s">
        <v>181</v>
      </c>
      <c r="D40" s="61"/>
      <c r="E40" s="162" t="s">
        <v>90</v>
      </c>
      <c r="F40" s="188">
        <v>111.8</v>
      </c>
      <c r="G40" s="163">
        <v>1039.5</v>
      </c>
      <c r="H40" s="64">
        <f t="shared" si="0"/>
        <v>116216.09999999999</v>
      </c>
      <c r="I40" s="163">
        <v>5020.95</v>
      </c>
      <c r="J40" s="64">
        <f t="shared" si="1"/>
        <v>561342.21</v>
      </c>
      <c r="K40" s="64">
        <f t="shared" si="2"/>
        <v>677558.30999999994</v>
      </c>
    </row>
    <row r="41" spans="1:12" ht="14.15" customHeight="1">
      <c r="A41" s="184">
        <v>6</v>
      </c>
      <c r="B41" s="173" t="s">
        <v>182</v>
      </c>
      <c r="C41" s="185" t="s">
        <v>183</v>
      </c>
      <c r="D41" s="61"/>
      <c r="E41" s="162"/>
      <c r="F41" s="188"/>
      <c r="G41" s="163"/>
      <c r="H41" s="64"/>
      <c r="I41" s="163"/>
      <c r="J41" s="64"/>
      <c r="K41" s="64"/>
    </row>
    <row r="42" spans="1:12" ht="14.15" customHeight="1">
      <c r="A42" s="182">
        <v>7</v>
      </c>
      <c r="B42" s="173" t="s">
        <v>184</v>
      </c>
      <c r="C42" s="171" t="s">
        <v>185</v>
      </c>
      <c r="D42" s="61"/>
      <c r="E42" s="162" t="s">
        <v>90</v>
      </c>
      <c r="F42" s="188">
        <v>187.8</v>
      </c>
      <c r="G42" s="163">
        <v>1640.1</v>
      </c>
      <c r="H42" s="64">
        <f t="shared" ref="H42:H45" si="3">F42*G42</f>
        <v>308010.78000000003</v>
      </c>
      <c r="I42" s="163">
        <v>3023.79</v>
      </c>
      <c r="J42" s="64">
        <f t="shared" ref="J42:J60" si="4">F42*I42</f>
        <v>567867.76199999999</v>
      </c>
      <c r="K42" s="64">
        <f t="shared" ref="K42:K45" si="5">H42+J42</f>
        <v>875878.54200000002</v>
      </c>
    </row>
    <row r="43" spans="1:12" ht="14.15" customHeight="1">
      <c r="A43" s="184">
        <v>8</v>
      </c>
      <c r="B43" s="173" t="s">
        <v>186</v>
      </c>
      <c r="C43" s="171" t="s">
        <v>187</v>
      </c>
      <c r="D43" s="61"/>
      <c r="E43" s="162" t="s">
        <v>90</v>
      </c>
      <c r="F43" s="188">
        <v>121.8</v>
      </c>
      <c r="G43" s="163">
        <v>540.54</v>
      </c>
      <c r="H43" s="64">
        <f t="shared" si="3"/>
        <v>65837.771999999997</v>
      </c>
      <c r="I43" s="163">
        <v>2031.94</v>
      </c>
      <c r="J43" s="64">
        <f t="shared" si="4"/>
        <v>247490.29199999999</v>
      </c>
      <c r="K43" s="64">
        <f t="shared" si="5"/>
        <v>313328.06400000001</v>
      </c>
    </row>
    <row r="44" spans="1:12" ht="14.15" customHeight="1">
      <c r="A44" s="182">
        <v>9</v>
      </c>
      <c r="B44" s="173" t="s">
        <v>188</v>
      </c>
      <c r="C44" s="171" t="s">
        <v>189</v>
      </c>
      <c r="D44" s="61"/>
      <c r="E44" s="162" t="s">
        <v>90</v>
      </c>
      <c r="F44" s="188">
        <v>141.30000000000001</v>
      </c>
      <c r="G44" s="163">
        <v>519.75</v>
      </c>
      <c r="H44" s="64">
        <f t="shared" si="3"/>
        <v>73440.675000000003</v>
      </c>
      <c r="I44" s="163">
        <v>833.65</v>
      </c>
      <c r="J44" s="64">
        <f t="shared" si="4"/>
        <v>117794.74500000001</v>
      </c>
      <c r="K44" s="64">
        <f t="shared" si="5"/>
        <v>191235.42</v>
      </c>
    </row>
    <row r="45" spans="1:12" ht="14.15" customHeight="1">
      <c r="A45" s="184">
        <v>10</v>
      </c>
      <c r="B45" s="173" t="s">
        <v>190</v>
      </c>
      <c r="C45" s="171" t="s">
        <v>191</v>
      </c>
      <c r="D45" s="61"/>
      <c r="E45" s="162" t="s">
        <v>90</v>
      </c>
      <c r="F45" s="188">
        <v>355.6</v>
      </c>
      <c r="G45" s="163">
        <v>981.75</v>
      </c>
      <c r="H45" s="64">
        <f t="shared" si="3"/>
        <v>349110.30000000005</v>
      </c>
      <c r="I45" s="163">
        <v>1869.25</v>
      </c>
      <c r="J45" s="64">
        <f t="shared" si="4"/>
        <v>664705.30000000005</v>
      </c>
      <c r="K45" s="64">
        <f t="shared" si="5"/>
        <v>1013815.6000000001</v>
      </c>
    </row>
    <row r="46" spans="1:12" s="226" customFormat="1" ht="14.15" customHeight="1">
      <c r="A46" s="219">
        <v>11</v>
      </c>
      <c r="B46" s="220" t="s">
        <v>192</v>
      </c>
      <c r="C46" s="185" t="s">
        <v>193</v>
      </c>
      <c r="D46" s="221"/>
      <c r="E46" s="222" t="s">
        <v>90</v>
      </c>
      <c r="F46" s="228">
        <v>1095.94</v>
      </c>
      <c r="G46" s="223"/>
      <c r="H46" s="224"/>
      <c r="I46" s="223"/>
      <c r="J46" s="224"/>
      <c r="K46" s="224"/>
      <c r="L46" s="225"/>
    </row>
    <row r="47" spans="1:12" ht="14.15" customHeight="1">
      <c r="A47" s="184">
        <v>12</v>
      </c>
      <c r="B47" s="173" t="s">
        <v>194</v>
      </c>
      <c r="C47" s="171" t="s">
        <v>195</v>
      </c>
      <c r="D47" s="61"/>
      <c r="E47" s="162" t="s">
        <v>90</v>
      </c>
      <c r="F47" s="162">
        <v>154.97</v>
      </c>
      <c r="G47" s="163">
        <v>866.25</v>
      </c>
      <c r="H47" s="64">
        <f>F47*G47</f>
        <v>134242.76250000001</v>
      </c>
      <c r="I47" s="163">
        <v>829.16</v>
      </c>
      <c r="J47" s="64">
        <f t="shared" si="4"/>
        <v>128494.9252</v>
      </c>
      <c r="K47" s="64">
        <f t="shared" ref="K47:K61" si="6">H47+J47</f>
        <v>262737.68770000001</v>
      </c>
      <c r="L47" s="519" t="s">
        <v>393</v>
      </c>
    </row>
    <row r="48" spans="1:12" ht="14.15" customHeight="1">
      <c r="A48" s="182">
        <v>13</v>
      </c>
      <c r="B48" s="173" t="s">
        <v>196</v>
      </c>
      <c r="C48" s="171" t="s">
        <v>197</v>
      </c>
      <c r="D48" s="61"/>
      <c r="E48" s="162" t="s">
        <v>90</v>
      </c>
      <c r="F48" s="162">
        <v>16.72</v>
      </c>
      <c r="G48" s="163">
        <v>2252.25</v>
      </c>
      <c r="H48" s="64">
        <f t="shared" ref="H48:H53" si="7">F48*G48</f>
        <v>37657.619999999995</v>
      </c>
      <c r="I48" s="163">
        <v>2125.0700000000002</v>
      </c>
      <c r="J48" s="64">
        <f t="shared" si="4"/>
        <v>35531.170400000003</v>
      </c>
      <c r="K48" s="64">
        <f t="shared" si="6"/>
        <v>73188.790399999998</v>
      </c>
      <c r="L48" s="519"/>
    </row>
    <row r="49" spans="1:12" ht="14.15" customHeight="1">
      <c r="A49" s="184">
        <v>14</v>
      </c>
      <c r="B49" s="173" t="s">
        <v>198</v>
      </c>
      <c r="C49" s="171" t="s">
        <v>199</v>
      </c>
      <c r="D49" s="61"/>
      <c r="E49" s="162" t="s">
        <v>90</v>
      </c>
      <c r="F49" s="162">
        <v>84.16</v>
      </c>
      <c r="G49" s="163">
        <v>2252.25</v>
      </c>
      <c r="H49" s="64">
        <f t="shared" si="7"/>
        <v>189549.36</v>
      </c>
      <c r="I49" s="163">
        <v>2470.64</v>
      </c>
      <c r="J49" s="64">
        <f t="shared" si="4"/>
        <v>207929.0624</v>
      </c>
      <c r="K49" s="64">
        <f t="shared" si="6"/>
        <v>397478.42239999998</v>
      </c>
      <c r="L49" s="519"/>
    </row>
    <row r="50" spans="1:12" ht="14.15" customHeight="1">
      <c r="A50" s="182">
        <v>15</v>
      </c>
      <c r="B50" s="173" t="s">
        <v>200</v>
      </c>
      <c r="C50" s="186" t="s">
        <v>201</v>
      </c>
      <c r="D50" s="187"/>
      <c r="E50" s="188" t="s">
        <v>90</v>
      </c>
      <c r="F50" s="188">
        <v>1194.52</v>
      </c>
      <c r="G50" s="189">
        <f>H50/F50</f>
        <v>156.6599973210997</v>
      </c>
      <c r="H50" s="190">
        <v>187133.5</v>
      </c>
      <c r="I50" s="189">
        <v>85.74</v>
      </c>
      <c r="J50" s="64">
        <f t="shared" si="4"/>
        <v>102418.14479999999</v>
      </c>
      <c r="K50" s="64">
        <f t="shared" si="6"/>
        <v>289551.64480000001</v>
      </c>
      <c r="L50" s="519"/>
    </row>
    <row r="51" spans="1:12" ht="14.15" customHeight="1">
      <c r="A51" s="184">
        <v>16</v>
      </c>
      <c r="B51" s="173" t="s">
        <v>202</v>
      </c>
      <c r="C51" s="186" t="s">
        <v>203</v>
      </c>
      <c r="D51" s="187"/>
      <c r="E51" s="188" t="s">
        <v>90</v>
      </c>
      <c r="F51" s="188">
        <v>1194.52</v>
      </c>
      <c r="G51" s="189">
        <f>H51/F51</f>
        <v>1653</v>
      </c>
      <c r="H51" s="190">
        <v>1974541.56</v>
      </c>
      <c r="I51" s="189">
        <f>J51/F51</f>
        <v>661.9899959816496</v>
      </c>
      <c r="J51" s="190">
        <v>790760.29</v>
      </c>
      <c r="K51" s="64">
        <f t="shared" si="6"/>
        <v>2765301.85</v>
      </c>
      <c r="L51" s="519"/>
    </row>
    <row r="52" spans="1:12" ht="14.15" customHeight="1">
      <c r="A52" s="182">
        <v>19</v>
      </c>
      <c r="B52" s="173" t="s">
        <v>204</v>
      </c>
      <c r="C52" s="171" t="s">
        <v>205</v>
      </c>
      <c r="D52" s="61"/>
      <c r="E52" s="162" t="s">
        <v>90</v>
      </c>
      <c r="F52" s="162">
        <v>716.94</v>
      </c>
      <c r="G52" s="163">
        <v>323.39999999999998</v>
      </c>
      <c r="H52" s="64">
        <f t="shared" ref="H52" si="8">F52*G52</f>
        <v>231858.39600000001</v>
      </c>
      <c r="I52" s="163">
        <v>342.21</v>
      </c>
      <c r="J52" s="64">
        <f t="shared" si="4"/>
        <v>245344.0374</v>
      </c>
      <c r="K52" s="64">
        <f t="shared" si="6"/>
        <v>477202.43339999998</v>
      </c>
      <c r="L52" s="519"/>
    </row>
    <row r="53" spans="1:12" ht="14.15" customHeight="1">
      <c r="A53" s="184">
        <v>20</v>
      </c>
      <c r="B53" s="173" t="s">
        <v>206</v>
      </c>
      <c r="C53" s="171" t="s">
        <v>207</v>
      </c>
      <c r="D53" s="61"/>
      <c r="E53" s="162" t="s">
        <v>90</v>
      </c>
      <c r="F53" s="162">
        <v>420.6</v>
      </c>
      <c r="G53" s="163">
        <v>1848</v>
      </c>
      <c r="H53" s="64">
        <f t="shared" si="7"/>
        <v>777268.8</v>
      </c>
      <c r="I53" s="163">
        <v>3023.79</v>
      </c>
      <c r="J53" s="64">
        <f t="shared" si="4"/>
        <v>1271806.074</v>
      </c>
      <c r="K53" s="64">
        <f t="shared" si="6"/>
        <v>2049074.8740000001</v>
      </c>
      <c r="L53" s="519"/>
    </row>
    <row r="54" spans="1:12" ht="14.15" customHeight="1">
      <c r="A54" s="182">
        <v>21</v>
      </c>
      <c r="B54" s="173" t="s">
        <v>208</v>
      </c>
      <c r="C54" s="171" t="s">
        <v>209</v>
      </c>
      <c r="D54" s="61"/>
      <c r="E54" s="162" t="s">
        <v>90</v>
      </c>
      <c r="F54" s="162">
        <v>297.2</v>
      </c>
      <c r="G54" s="163">
        <f>H54/F54</f>
        <v>785.40000000000009</v>
      </c>
      <c r="H54" s="64">
        <v>233420.88</v>
      </c>
      <c r="I54" s="163">
        <f>J54/F54</f>
        <v>975.01998654104989</v>
      </c>
      <c r="J54" s="64">
        <v>289775.94</v>
      </c>
      <c r="K54" s="64">
        <f t="shared" si="6"/>
        <v>523196.82</v>
      </c>
      <c r="L54" s="519"/>
    </row>
    <row r="55" spans="1:12" ht="14.15" customHeight="1">
      <c r="A55" s="182">
        <v>23</v>
      </c>
      <c r="B55" s="173" t="s">
        <v>210</v>
      </c>
      <c r="C55" s="171" t="s">
        <v>211</v>
      </c>
      <c r="D55" s="61"/>
      <c r="E55" s="162" t="s">
        <v>90</v>
      </c>
      <c r="F55" s="162">
        <v>211.32</v>
      </c>
      <c r="G55" s="163">
        <v>323.39999999999998</v>
      </c>
      <c r="H55" s="64">
        <f t="shared" ref="H55:H60" si="9">F55*G55</f>
        <v>68340.887999999992</v>
      </c>
      <c r="I55" s="163">
        <v>569.98</v>
      </c>
      <c r="J55" s="64">
        <f t="shared" si="4"/>
        <v>120448.17359999999</v>
      </c>
      <c r="K55" s="64">
        <f t="shared" si="6"/>
        <v>188789.06159999999</v>
      </c>
      <c r="L55" s="519"/>
    </row>
    <row r="56" spans="1:12" ht="14.15" customHeight="1">
      <c r="A56" s="184">
        <v>24</v>
      </c>
      <c r="B56" s="173" t="s">
        <v>212</v>
      </c>
      <c r="C56" s="185" t="s">
        <v>213</v>
      </c>
      <c r="D56" s="61"/>
      <c r="E56" s="162" t="s">
        <v>142</v>
      </c>
      <c r="F56" s="188">
        <v>11</v>
      </c>
      <c r="G56" s="163">
        <v>18480</v>
      </c>
      <c r="H56" s="64">
        <f t="shared" si="9"/>
        <v>203280</v>
      </c>
      <c r="I56" s="163">
        <v>69564</v>
      </c>
      <c r="J56" s="64">
        <f t="shared" si="4"/>
        <v>765204</v>
      </c>
      <c r="K56" s="64">
        <f t="shared" si="6"/>
        <v>968484</v>
      </c>
    </row>
    <row r="57" spans="1:12" ht="14.15" customHeight="1">
      <c r="A57" s="182">
        <v>25</v>
      </c>
      <c r="B57" s="173" t="s">
        <v>214</v>
      </c>
      <c r="C57" s="185" t="s">
        <v>215</v>
      </c>
      <c r="D57" s="61"/>
      <c r="E57" s="162" t="s">
        <v>142</v>
      </c>
      <c r="F57" s="188">
        <v>6</v>
      </c>
      <c r="G57" s="163">
        <v>18480</v>
      </c>
      <c r="H57" s="64">
        <f t="shared" si="9"/>
        <v>110880</v>
      </c>
      <c r="I57" s="163">
        <v>69564</v>
      </c>
      <c r="J57" s="64">
        <f t="shared" si="4"/>
        <v>417384</v>
      </c>
      <c r="K57" s="64">
        <f t="shared" si="6"/>
        <v>528264</v>
      </c>
    </row>
    <row r="58" spans="1:12" ht="14.15" customHeight="1">
      <c r="A58" s="184">
        <v>26</v>
      </c>
      <c r="B58" s="173" t="s">
        <v>216</v>
      </c>
      <c r="C58" s="227" t="s">
        <v>394</v>
      </c>
      <c r="D58" s="187"/>
      <c r="E58" s="229" t="s">
        <v>142</v>
      </c>
      <c r="F58" s="229">
        <v>5</v>
      </c>
      <c r="G58" s="189"/>
      <c r="H58" s="64"/>
      <c r="I58" s="189"/>
      <c r="J58" s="64"/>
      <c r="K58" s="64"/>
    </row>
    <row r="59" spans="1:12" ht="26">
      <c r="A59" s="184">
        <v>27</v>
      </c>
      <c r="B59" s="173" t="s">
        <v>217</v>
      </c>
      <c r="C59" s="71" t="s">
        <v>218</v>
      </c>
      <c r="D59" s="187"/>
      <c r="E59" s="188" t="s">
        <v>142</v>
      </c>
      <c r="F59" s="188">
        <v>4</v>
      </c>
      <c r="G59" s="163">
        <v>5358.6225000000004</v>
      </c>
      <c r="H59" s="64">
        <f t="shared" si="9"/>
        <v>21434.49</v>
      </c>
      <c r="I59" s="163">
        <v>44160.75</v>
      </c>
      <c r="J59" s="64">
        <f t="shared" si="4"/>
        <v>176643</v>
      </c>
      <c r="K59" s="64">
        <f t="shared" si="6"/>
        <v>198077.49</v>
      </c>
      <c r="L59" s="519" t="s">
        <v>395</v>
      </c>
    </row>
    <row r="60" spans="1:12" ht="26">
      <c r="A60" s="182">
        <v>28</v>
      </c>
      <c r="B60" s="173" t="s">
        <v>219</v>
      </c>
      <c r="C60" s="71" t="s">
        <v>220</v>
      </c>
      <c r="D60" s="187"/>
      <c r="E60" s="188" t="s">
        <v>142</v>
      </c>
      <c r="F60" s="188">
        <v>1</v>
      </c>
      <c r="G60" s="163">
        <v>5358.6225000000004</v>
      </c>
      <c r="H60" s="64">
        <f t="shared" si="9"/>
        <v>5358.6225000000004</v>
      </c>
      <c r="I60" s="163">
        <v>49325.75</v>
      </c>
      <c r="J60" s="64">
        <f t="shared" si="4"/>
        <v>49325.75</v>
      </c>
      <c r="K60" s="64">
        <f t="shared" si="6"/>
        <v>54684.372499999998</v>
      </c>
      <c r="L60" s="519"/>
    </row>
    <row r="61" spans="1:12" s="226" customFormat="1" ht="14.15" customHeight="1">
      <c r="A61" s="230">
        <v>29</v>
      </c>
      <c r="B61" s="220" t="s">
        <v>221</v>
      </c>
      <c r="C61" s="185" t="s">
        <v>222</v>
      </c>
      <c r="D61" s="221"/>
      <c r="E61" s="222" t="s">
        <v>142</v>
      </c>
      <c r="F61" s="228">
        <v>0.9</v>
      </c>
      <c r="G61" s="223">
        <v>384952</v>
      </c>
      <c r="H61" s="224">
        <f>F61*G61</f>
        <v>346456.8</v>
      </c>
      <c r="I61" s="223">
        <v>657923.86</v>
      </c>
      <c r="J61" s="224">
        <f>I61*F61</f>
        <v>592131.47400000005</v>
      </c>
      <c r="K61" s="224">
        <f t="shared" si="6"/>
        <v>938588.27399999998</v>
      </c>
      <c r="L61" s="225"/>
    </row>
    <row r="62" spans="1:12" ht="14.15" customHeight="1">
      <c r="A62" s="184">
        <v>30</v>
      </c>
      <c r="B62" s="173" t="s">
        <v>223</v>
      </c>
      <c r="C62" s="171" t="s">
        <v>224</v>
      </c>
      <c r="D62" s="61"/>
      <c r="E62" s="162" t="s">
        <v>140</v>
      </c>
      <c r="F62" s="188">
        <v>16.5</v>
      </c>
      <c r="G62" s="163">
        <v>0</v>
      </c>
      <c r="H62" s="64">
        <v>0</v>
      </c>
      <c r="I62" s="163">
        <v>0</v>
      </c>
      <c r="J62" s="64">
        <v>0</v>
      </c>
      <c r="K62" s="64">
        <v>0</v>
      </c>
      <c r="L62" s="519" t="s">
        <v>396</v>
      </c>
    </row>
    <row r="63" spans="1:12" ht="14.15" customHeight="1">
      <c r="A63" s="182">
        <v>31</v>
      </c>
      <c r="B63" s="173" t="s">
        <v>225</v>
      </c>
      <c r="C63" s="171" t="s">
        <v>226</v>
      </c>
      <c r="D63" s="61"/>
      <c r="E63" s="162" t="s">
        <v>141</v>
      </c>
      <c r="F63" s="188">
        <v>0.495</v>
      </c>
      <c r="G63" s="163">
        <v>0</v>
      </c>
      <c r="H63" s="64">
        <v>0</v>
      </c>
      <c r="I63" s="163">
        <v>0</v>
      </c>
      <c r="J63" s="64">
        <v>0</v>
      </c>
      <c r="K63" s="64">
        <v>0</v>
      </c>
      <c r="L63" s="519"/>
    </row>
    <row r="64" spans="1:12" ht="14.15" customHeight="1">
      <c r="A64" s="184">
        <v>32</v>
      </c>
      <c r="B64" s="173" t="s">
        <v>227</v>
      </c>
      <c r="C64" s="171" t="s">
        <v>228</v>
      </c>
      <c r="D64" s="61"/>
      <c r="E64" s="162" t="s">
        <v>142</v>
      </c>
      <c r="F64" s="188">
        <v>2</v>
      </c>
      <c r="G64" s="163">
        <v>0</v>
      </c>
      <c r="H64" s="64">
        <v>0</v>
      </c>
      <c r="I64" s="163">
        <v>0</v>
      </c>
      <c r="J64" s="64">
        <v>0</v>
      </c>
      <c r="K64" s="64">
        <v>0</v>
      </c>
      <c r="L64" s="519"/>
    </row>
    <row r="65" spans="1:12" ht="14.15" customHeight="1">
      <c r="A65" s="184">
        <v>33</v>
      </c>
      <c r="B65" s="173" t="s">
        <v>229</v>
      </c>
      <c r="C65" s="171" t="s">
        <v>230</v>
      </c>
      <c r="D65" s="61"/>
      <c r="E65" s="162" t="s">
        <v>142</v>
      </c>
      <c r="F65" s="188">
        <v>1</v>
      </c>
      <c r="G65" s="163">
        <v>0</v>
      </c>
      <c r="H65" s="64">
        <v>0</v>
      </c>
      <c r="I65" s="163">
        <v>0</v>
      </c>
      <c r="J65" s="64">
        <v>0</v>
      </c>
      <c r="K65" s="64">
        <v>0</v>
      </c>
      <c r="L65" s="519"/>
    </row>
    <row r="66" spans="1:12" ht="14.15" customHeight="1">
      <c r="A66" s="182">
        <v>34</v>
      </c>
      <c r="B66" s="173" t="s">
        <v>231</v>
      </c>
      <c r="C66" s="171" t="s">
        <v>232</v>
      </c>
      <c r="D66" s="61"/>
      <c r="E66" s="162" t="s">
        <v>140</v>
      </c>
      <c r="F66" s="188">
        <v>0.81</v>
      </c>
      <c r="G66" s="163">
        <v>0</v>
      </c>
      <c r="H66" s="64">
        <v>0</v>
      </c>
      <c r="I66" s="163">
        <v>0</v>
      </c>
      <c r="J66" s="64">
        <v>0</v>
      </c>
      <c r="K66" s="64">
        <v>0</v>
      </c>
      <c r="L66" s="519"/>
    </row>
    <row r="67" spans="1:12" ht="14.15" customHeight="1">
      <c r="A67" s="184">
        <v>35</v>
      </c>
      <c r="B67" s="173" t="s">
        <v>233</v>
      </c>
      <c r="C67" s="171" t="s">
        <v>234</v>
      </c>
      <c r="D67" s="61"/>
      <c r="E67" s="162" t="s">
        <v>141</v>
      </c>
      <c r="F67" s="188">
        <v>2.8000000000000001E-2</v>
      </c>
      <c r="G67" s="163">
        <v>0</v>
      </c>
      <c r="H67" s="64">
        <v>0</v>
      </c>
      <c r="I67" s="163">
        <v>0</v>
      </c>
      <c r="J67" s="64">
        <v>0</v>
      </c>
      <c r="K67" s="64">
        <v>0</v>
      </c>
      <c r="L67" s="519"/>
    </row>
    <row r="68" spans="1:12" ht="14.15" customHeight="1">
      <c r="A68" s="184">
        <v>36</v>
      </c>
      <c r="B68" s="173" t="s">
        <v>235</v>
      </c>
      <c r="C68" s="171" t="s">
        <v>236</v>
      </c>
      <c r="D68" s="61"/>
      <c r="E68" s="162" t="s">
        <v>141</v>
      </c>
      <c r="F68" s="188">
        <v>3.5000000000000003E-2</v>
      </c>
      <c r="G68" s="163">
        <v>0</v>
      </c>
      <c r="H68" s="64">
        <v>0</v>
      </c>
      <c r="I68" s="163">
        <v>0</v>
      </c>
      <c r="J68" s="64">
        <v>0</v>
      </c>
      <c r="K68" s="64">
        <v>0</v>
      </c>
      <c r="L68" s="519"/>
    </row>
    <row r="69" spans="1:12" ht="14.15" customHeight="1">
      <c r="A69" s="182">
        <v>37</v>
      </c>
      <c r="B69" s="173" t="s">
        <v>237</v>
      </c>
      <c r="C69" s="171" t="s">
        <v>238</v>
      </c>
      <c r="D69" s="61"/>
      <c r="E69" s="162" t="s">
        <v>142</v>
      </c>
      <c r="F69" s="188">
        <v>1</v>
      </c>
      <c r="G69" s="163">
        <v>0</v>
      </c>
      <c r="H69" s="64">
        <v>0</v>
      </c>
      <c r="I69" s="163">
        <v>0</v>
      </c>
      <c r="J69" s="64">
        <v>0</v>
      </c>
      <c r="K69" s="64">
        <v>0</v>
      </c>
      <c r="L69" s="519"/>
    </row>
    <row r="70" spans="1:12" ht="14.15" customHeight="1">
      <c r="A70" s="184">
        <v>38</v>
      </c>
      <c r="B70" s="173" t="s">
        <v>239</v>
      </c>
      <c r="C70" s="171" t="s">
        <v>240</v>
      </c>
      <c r="D70" s="61"/>
      <c r="E70" s="162" t="s">
        <v>141</v>
      </c>
      <c r="F70" s="188">
        <v>0.105</v>
      </c>
      <c r="G70" s="163">
        <v>0</v>
      </c>
      <c r="H70" s="64">
        <v>0</v>
      </c>
      <c r="I70" s="163">
        <v>0</v>
      </c>
      <c r="J70" s="64">
        <v>0</v>
      </c>
      <c r="K70" s="64">
        <v>0</v>
      </c>
      <c r="L70" s="519"/>
    </row>
    <row r="71" spans="1:12" ht="14.15" customHeight="1">
      <c r="A71" s="184">
        <v>39</v>
      </c>
      <c r="B71" s="173" t="s">
        <v>241</v>
      </c>
      <c r="C71" s="171" t="s">
        <v>242</v>
      </c>
      <c r="D71" s="61"/>
      <c r="E71" s="162" t="s">
        <v>141</v>
      </c>
      <c r="F71" s="188">
        <v>0.12</v>
      </c>
      <c r="G71" s="163">
        <v>0</v>
      </c>
      <c r="H71" s="64">
        <v>0</v>
      </c>
      <c r="I71" s="163">
        <v>0</v>
      </c>
      <c r="J71" s="64">
        <v>0</v>
      </c>
      <c r="K71" s="64">
        <v>0</v>
      </c>
      <c r="L71" s="519"/>
    </row>
    <row r="72" spans="1:12" ht="14.15" customHeight="1">
      <c r="A72" s="182">
        <v>40</v>
      </c>
      <c r="B72" s="173" t="s">
        <v>243</v>
      </c>
      <c r="C72" s="171" t="s">
        <v>244</v>
      </c>
      <c r="D72" s="61"/>
      <c r="E72" s="162" t="s">
        <v>141</v>
      </c>
      <c r="F72" s="188">
        <v>3.5000000000000003E-2</v>
      </c>
      <c r="G72" s="163">
        <v>0</v>
      </c>
      <c r="H72" s="64">
        <v>0</v>
      </c>
      <c r="I72" s="163">
        <v>0</v>
      </c>
      <c r="J72" s="64">
        <v>0</v>
      </c>
      <c r="K72" s="64">
        <v>0</v>
      </c>
      <c r="L72" s="519"/>
    </row>
    <row r="73" spans="1:12" ht="14.15" customHeight="1">
      <c r="A73" s="184">
        <v>41</v>
      </c>
      <c r="B73" s="173" t="s">
        <v>245</v>
      </c>
      <c r="C73" s="171" t="s">
        <v>246</v>
      </c>
      <c r="D73" s="61"/>
      <c r="E73" s="162" t="s">
        <v>142</v>
      </c>
      <c r="F73" s="188">
        <v>12</v>
      </c>
      <c r="G73" s="163">
        <v>0</v>
      </c>
      <c r="H73" s="64">
        <v>0</v>
      </c>
      <c r="I73" s="163">
        <v>0</v>
      </c>
      <c r="J73" s="64">
        <v>0</v>
      </c>
      <c r="K73" s="64">
        <v>0</v>
      </c>
      <c r="L73" s="519"/>
    </row>
    <row r="74" spans="1:12" ht="14.15" customHeight="1">
      <c r="A74" s="184">
        <v>42</v>
      </c>
      <c r="B74" s="173" t="s">
        <v>247</v>
      </c>
      <c r="C74" s="171" t="s">
        <v>248</v>
      </c>
      <c r="D74" s="61"/>
      <c r="E74" s="162" t="s">
        <v>142</v>
      </c>
      <c r="F74" s="188">
        <v>8</v>
      </c>
      <c r="G74" s="163">
        <v>0</v>
      </c>
      <c r="H74" s="64">
        <v>0</v>
      </c>
      <c r="I74" s="163">
        <v>0</v>
      </c>
      <c r="J74" s="64">
        <v>0</v>
      </c>
      <c r="K74" s="64">
        <v>0</v>
      </c>
      <c r="L74" s="519"/>
    </row>
    <row r="75" spans="1:12" ht="14.15" customHeight="1">
      <c r="A75" s="182">
        <v>43</v>
      </c>
      <c r="B75" s="173" t="s">
        <v>249</v>
      </c>
      <c r="C75" s="171" t="s">
        <v>250</v>
      </c>
      <c r="D75" s="61"/>
      <c r="E75" s="162" t="s">
        <v>142</v>
      </c>
      <c r="F75" s="188">
        <v>8</v>
      </c>
      <c r="G75" s="163">
        <v>0</v>
      </c>
      <c r="H75" s="64">
        <v>0</v>
      </c>
      <c r="I75" s="163">
        <v>0</v>
      </c>
      <c r="J75" s="64">
        <v>0</v>
      </c>
      <c r="K75" s="64">
        <v>0</v>
      </c>
      <c r="L75" s="519"/>
    </row>
    <row r="76" spans="1:12" ht="14.15" customHeight="1">
      <c r="A76" s="184">
        <v>44</v>
      </c>
      <c r="B76" s="173" t="s">
        <v>251</v>
      </c>
      <c r="C76" s="171" t="s">
        <v>252</v>
      </c>
      <c r="D76" s="61"/>
      <c r="E76" s="162" t="s">
        <v>90</v>
      </c>
      <c r="F76" s="188">
        <v>21</v>
      </c>
      <c r="G76" s="163">
        <v>0</v>
      </c>
      <c r="H76" s="64">
        <v>0</v>
      </c>
      <c r="I76" s="163">
        <v>0</v>
      </c>
      <c r="J76" s="64">
        <v>0</v>
      </c>
      <c r="K76" s="64">
        <v>0</v>
      </c>
      <c r="L76" s="519"/>
    </row>
    <row r="77" spans="1:12" ht="14.15" customHeight="1">
      <c r="A77" s="184">
        <v>45</v>
      </c>
      <c r="B77" s="173" t="s">
        <v>253</v>
      </c>
      <c r="C77" s="171" t="s">
        <v>254</v>
      </c>
      <c r="D77" s="61"/>
      <c r="E77" s="162" t="s">
        <v>142</v>
      </c>
      <c r="F77" s="188">
        <v>1</v>
      </c>
      <c r="G77" s="163">
        <v>0</v>
      </c>
      <c r="H77" s="64">
        <v>0</v>
      </c>
      <c r="I77" s="163">
        <v>0</v>
      </c>
      <c r="J77" s="64">
        <v>0</v>
      </c>
      <c r="K77" s="64">
        <v>0</v>
      </c>
      <c r="L77" s="519"/>
    </row>
    <row r="78" spans="1:12" ht="14.15" customHeight="1">
      <c r="A78" s="182">
        <v>46</v>
      </c>
      <c r="B78" s="173" t="s">
        <v>255</v>
      </c>
      <c r="C78" s="171" t="s">
        <v>240</v>
      </c>
      <c r="D78" s="61"/>
      <c r="E78" s="162" t="s">
        <v>141</v>
      </c>
      <c r="F78" s="188">
        <v>0.63200000000000001</v>
      </c>
      <c r="G78" s="163">
        <v>0</v>
      </c>
      <c r="H78" s="64">
        <v>0</v>
      </c>
      <c r="I78" s="163">
        <v>0</v>
      </c>
      <c r="J78" s="64">
        <v>0</v>
      </c>
      <c r="K78" s="64">
        <v>0</v>
      </c>
      <c r="L78" s="519"/>
    </row>
    <row r="79" spans="1:12" ht="14.15" customHeight="1">
      <c r="A79" s="184">
        <v>47</v>
      </c>
      <c r="B79" s="173" t="s">
        <v>256</v>
      </c>
      <c r="C79" s="171" t="s">
        <v>257</v>
      </c>
      <c r="D79" s="61"/>
      <c r="E79" s="162" t="s">
        <v>141</v>
      </c>
      <c r="F79" s="188">
        <v>0.129</v>
      </c>
      <c r="G79" s="163">
        <v>0</v>
      </c>
      <c r="H79" s="64">
        <v>0</v>
      </c>
      <c r="I79" s="163">
        <v>0</v>
      </c>
      <c r="J79" s="64">
        <v>0</v>
      </c>
      <c r="K79" s="64">
        <v>0</v>
      </c>
      <c r="L79" s="519"/>
    </row>
    <row r="80" spans="1:12" ht="14.15" customHeight="1">
      <c r="A80" s="184">
        <v>48</v>
      </c>
      <c r="B80" s="173" t="s">
        <v>258</v>
      </c>
      <c r="C80" s="171" t="s">
        <v>259</v>
      </c>
      <c r="D80" s="61"/>
      <c r="E80" s="162" t="s">
        <v>141</v>
      </c>
      <c r="F80" s="188">
        <v>4.4999999999999998E-2</v>
      </c>
      <c r="G80" s="163">
        <v>0</v>
      </c>
      <c r="H80" s="64">
        <v>0</v>
      </c>
      <c r="I80" s="163">
        <v>0</v>
      </c>
      <c r="J80" s="64">
        <v>0</v>
      </c>
      <c r="K80" s="64">
        <v>0</v>
      </c>
      <c r="L80" s="519"/>
    </row>
    <row r="81" spans="1:13" ht="14.15" customHeight="1">
      <c r="A81" s="182">
        <v>49</v>
      </c>
      <c r="B81" s="173" t="s">
        <v>260</v>
      </c>
      <c r="C81" s="171" t="s">
        <v>244</v>
      </c>
      <c r="D81" s="61"/>
      <c r="E81" s="162" t="s">
        <v>141</v>
      </c>
      <c r="F81" s="188">
        <v>5.1999999999999998E-2</v>
      </c>
      <c r="G81" s="163">
        <v>0</v>
      </c>
      <c r="H81" s="64">
        <v>0</v>
      </c>
      <c r="I81" s="163">
        <v>0</v>
      </c>
      <c r="J81" s="64">
        <v>0</v>
      </c>
      <c r="K81" s="64">
        <v>0</v>
      </c>
      <c r="L81" s="519"/>
    </row>
    <row r="82" spans="1:13" ht="14.15" customHeight="1">
      <c r="A82" s="184">
        <v>50</v>
      </c>
      <c r="B82" s="173" t="s">
        <v>261</v>
      </c>
      <c r="C82" s="171" t="s">
        <v>250</v>
      </c>
      <c r="D82" s="61"/>
      <c r="E82" s="162" t="s">
        <v>142</v>
      </c>
      <c r="F82" s="188">
        <v>8</v>
      </c>
      <c r="G82" s="163">
        <v>0</v>
      </c>
      <c r="H82" s="64">
        <v>0</v>
      </c>
      <c r="I82" s="163">
        <v>0</v>
      </c>
      <c r="J82" s="64">
        <v>0</v>
      </c>
      <c r="K82" s="64">
        <v>0</v>
      </c>
      <c r="L82" s="519"/>
    </row>
    <row r="83" spans="1:13" ht="14.15" customHeight="1">
      <c r="A83" s="184">
        <v>51</v>
      </c>
      <c r="B83" s="173" t="s">
        <v>262</v>
      </c>
      <c r="C83" s="171" t="s">
        <v>246</v>
      </c>
      <c r="D83" s="61"/>
      <c r="E83" s="162" t="s">
        <v>142</v>
      </c>
      <c r="F83" s="188">
        <v>14</v>
      </c>
      <c r="G83" s="163">
        <v>0</v>
      </c>
      <c r="H83" s="64">
        <v>0</v>
      </c>
      <c r="I83" s="163">
        <v>0</v>
      </c>
      <c r="J83" s="64">
        <v>0</v>
      </c>
      <c r="K83" s="64">
        <v>0</v>
      </c>
      <c r="L83" s="519"/>
    </row>
    <row r="84" spans="1:13" ht="14.15" customHeight="1">
      <c r="A84" s="182">
        <v>52</v>
      </c>
      <c r="B84" s="173" t="s">
        <v>263</v>
      </c>
      <c r="C84" s="171" t="s">
        <v>264</v>
      </c>
      <c r="D84" s="61"/>
      <c r="E84" s="162" t="s">
        <v>142</v>
      </c>
      <c r="F84" s="188">
        <v>24</v>
      </c>
      <c r="G84" s="163">
        <v>0</v>
      </c>
      <c r="H84" s="64">
        <v>0</v>
      </c>
      <c r="I84" s="163">
        <v>0</v>
      </c>
      <c r="J84" s="64">
        <v>0</v>
      </c>
      <c r="K84" s="64">
        <v>0</v>
      </c>
      <c r="L84" s="519"/>
    </row>
    <row r="85" spans="1:13" ht="14.15" customHeight="1">
      <c r="A85" s="184">
        <v>53</v>
      </c>
      <c r="B85" s="173" t="s">
        <v>265</v>
      </c>
      <c r="C85" s="171" t="s">
        <v>266</v>
      </c>
      <c r="D85" s="61"/>
      <c r="E85" s="162" t="s">
        <v>140</v>
      </c>
      <c r="F85" s="188">
        <v>0.7</v>
      </c>
      <c r="G85" s="163">
        <v>0</v>
      </c>
      <c r="H85" s="64">
        <v>0</v>
      </c>
      <c r="I85" s="163">
        <v>0</v>
      </c>
      <c r="J85" s="64">
        <v>0</v>
      </c>
      <c r="K85" s="64">
        <v>0</v>
      </c>
      <c r="L85" s="519"/>
    </row>
    <row r="86" spans="1:13" s="191" customFormat="1" ht="14.15" customHeight="1">
      <c r="A86" s="184">
        <v>54</v>
      </c>
      <c r="B86" s="173" t="s">
        <v>267</v>
      </c>
      <c r="C86" s="171" t="s">
        <v>234</v>
      </c>
      <c r="D86" s="61"/>
      <c r="E86" s="162" t="s">
        <v>141</v>
      </c>
      <c r="F86" s="188">
        <v>4.3999999999999997E-2</v>
      </c>
      <c r="G86" s="163">
        <v>0</v>
      </c>
      <c r="H86" s="64">
        <v>0</v>
      </c>
      <c r="I86" s="163">
        <v>0</v>
      </c>
      <c r="J86" s="64">
        <v>0</v>
      </c>
      <c r="K86" s="64">
        <v>0</v>
      </c>
      <c r="L86" s="519"/>
    </row>
    <row r="87" spans="1:13" ht="14.15" customHeight="1">
      <c r="A87" s="182">
        <v>55</v>
      </c>
      <c r="B87" s="173" t="s">
        <v>268</v>
      </c>
      <c r="C87" s="171" t="s">
        <v>269</v>
      </c>
      <c r="D87" s="61"/>
      <c r="E87" s="162" t="s">
        <v>142</v>
      </c>
      <c r="F87" s="188">
        <v>18</v>
      </c>
      <c r="G87" s="163">
        <v>13525</v>
      </c>
      <c r="H87" s="64">
        <f t="shared" ref="H87:H135" si="10">F87*G87</f>
        <v>243450</v>
      </c>
      <c r="I87" s="163">
        <v>1325</v>
      </c>
      <c r="J87" s="64">
        <f t="shared" ref="J87:J103" si="11">F87*I87</f>
        <v>23850</v>
      </c>
      <c r="K87" s="64">
        <f t="shared" ref="K87:K96" si="12">H87+J87</f>
        <v>267300</v>
      </c>
      <c r="L87" s="519"/>
      <c r="M87" s="231"/>
    </row>
    <row r="88" spans="1:13" ht="14.15" customHeight="1">
      <c r="A88" s="184">
        <v>56</v>
      </c>
      <c r="B88" s="173" t="s">
        <v>270</v>
      </c>
      <c r="C88" s="171" t="s">
        <v>244</v>
      </c>
      <c r="D88" s="61"/>
      <c r="E88" s="162" t="s">
        <v>141</v>
      </c>
      <c r="F88" s="188">
        <v>0.95399999999999996</v>
      </c>
      <c r="G88" s="163">
        <v>0</v>
      </c>
      <c r="H88" s="64">
        <f t="shared" si="10"/>
        <v>0</v>
      </c>
      <c r="I88" s="163">
        <v>133527</v>
      </c>
      <c r="J88" s="64">
        <f t="shared" si="11"/>
        <v>127384.758</v>
      </c>
      <c r="K88" s="64">
        <f t="shared" si="12"/>
        <v>127384.758</v>
      </c>
      <c r="L88" s="519"/>
      <c r="M88" s="231"/>
    </row>
    <row r="89" spans="1:13" ht="14.15" customHeight="1">
      <c r="A89" s="184">
        <v>57</v>
      </c>
      <c r="B89" s="173" t="s">
        <v>271</v>
      </c>
      <c r="C89" s="171" t="s">
        <v>250</v>
      </c>
      <c r="D89" s="61"/>
      <c r="E89" s="162" t="s">
        <v>142</v>
      </c>
      <c r="F89" s="188">
        <v>36</v>
      </c>
      <c r="G89" s="163">
        <v>0</v>
      </c>
      <c r="H89" s="64">
        <f t="shared" si="10"/>
        <v>0</v>
      </c>
      <c r="I89" s="163">
        <v>225</v>
      </c>
      <c r="J89" s="64">
        <f t="shared" si="11"/>
        <v>8100</v>
      </c>
      <c r="K89" s="64">
        <f t="shared" si="12"/>
        <v>8100</v>
      </c>
      <c r="L89" s="519"/>
    </row>
    <row r="90" spans="1:13" ht="14.15" customHeight="1">
      <c r="A90" s="182">
        <v>58</v>
      </c>
      <c r="B90" s="173" t="s">
        <v>272</v>
      </c>
      <c r="C90" s="171" t="s">
        <v>273</v>
      </c>
      <c r="D90" s="61"/>
      <c r="E90" s="162" t="s">
        <v>142</v>
      </c>
      <c r="F90" s="188">
        <v>1</v>
      </c>
      <c r="G90" s="163">
        <v>155925</v>
      </c>
      <c r="H90" s="64">
        <f t="shared" si="10"/>
        <v>155925</v>
      </c>
      <c r="I90" s="163">
        <v>0</v>
      </c>
      <c r="J90" s="64">
        <f t="shared" si="11"/>
        <v>0</v>
      </c>
      <c r="K90" s="64">
        <f t="shared" si="12"/>
        <v>155925</v>
      </c>
      <c r="L90" s="519"/>
    </row>
    <row r="91" spans="1:13" ht="14.15" customHeight="1">
      <c r="A91" s="184">
        <v>59</v>
      </c>
      <c r="B91" s="173" t="s">
        <v>274</v>
      </c>
      <c r="C91" s="171" t="s">
        <v>242</v>
      </c>
      <c r="D91" s="61"/>
      <c r="E91" s="162" t="s">
        <v>141</v>
      </c>
      <c r="F91" s="188">
        <v>7.8E-2</v>
      </c>
      <c r="G91" s="163">
        <v>0</v>
      </c>
      <c r="H91" s="64">
        <f t="shared" si="10"/>
        <v>0</v>
      </c>
      <c r="I91" s="163">
        <v>133527</v>
      </c>
      <c r="J91" s="64">
        <f t="shared" si="11"/>
        <v>10415.106</v>
      </c>
      <c r="K91" s="64">
        <f t="shared" si="12"/>
        <v>10415.106</v>
      </c>
      <c r="L91" s="519"/>
    </row>
    <row r="92" spans="1:13" ht="14.15" customHeight="1">
      <c r="A92" s="184">
        <v>60</v>
      </c>
      <c r="B92" s="173" t="s">
        <v>275</v>
      </c>
      <c r="C92" s="171" t="s">
        <v>244</v>
      </c>
      <c r="D92" s="61"/>
      <c r="E92" s="162" t="s">
        <v>141</v>
      </c>
      <c r="F92" s="188">
        <v>0.04</v>
      </c>
      <c r="G92" s="163">
        <v>0</v>
      </c>
      <c r="H92" s="64">
        <f t="shared" si="10"/>
        <v>0</v>
      </c>
      <c r="I92" s="163">
        <v>133527</v>
      </c>
      <c r="J92" s="64">
        <f t="shared" si="11"/>
        <v>5341.08</v>
      </c>
      <c r="K92" s="64">
        <f t="shared" si="12"/>
        <v>5341.08</v>
      </c>
      <c r="L92" s="519"/>
    </row>
    <row r="93" spans="1:13" ht="14.15" customHeight="1">
      <c r="A93" s="182">
        <v>61</v>
      </c>
      <c r="B93" s="173" t="s">
        <v>276</v>
      </c>
      <c r="C93" s="171" t="s">
        <v>250</v>
      </c>
      <c r="D93" s="61"/>
      <c r="E93" s="162" t="s">
        <v>142</v>
      </c>
      <c r="F93" s="188">
        <v>4</v>
      </c>
      <c r="G93" s="163">
        <v>0</v>
      </c>
      <c r="H93" s="64">
        <f t="shared" si="10"/>
        <v>0</v>
      </c>
      <c r="I93" s="163">
        <v>225</v>
      </c>
      <c r="J93" s="64">
        <f t="shared" si="11"/>
        <v>900</v>
      </c>
      <c r="K93" s="64">
        <f t="shared" si="12"/>
        <v>900</v>
      </c>
      <c r="L93" s="519"/>
    </row>
    <row r="94" spans="1:13" ht="14.15" customHeight="1">
      <c r="A94" s="184">
        <v>62</v>
      </c>
      <c r="B94" s="173" t="s">
        <v>277</v>
      </c>
      <c r="C94" s="171" t="s">
        <v>257</v>
      </c>
      <c r="D94" s="61"/>
      <c r="E94" s="162" t="s">
        <v>141</v>
      </c>
      <c r="F94" s="188">
        <v>5.6000000000000001E-2</v>
      </c>
      <c r="G94" s="163">
        <v>0</v>
      </c>
      <c r="H94" s="64">
        <f t="shared" si="10"/>
        <v>0</v>
      </c>
      <c r="I94" s="163">
        <v>133527</v>
      </c>
      <c r="J94" s="64">
        <f t="shared" si="11"/>
        <v>7477.5119999999997</v>
      </c>
      <c r="K94" s="64">
        <f t="shared" si="12"/>
        <v>7477.5119999999997</v>
      </c>
      <c r="L94" s="519"/>
    </row>
    <row r="95" spans="1:13" ht="14.15" customHeight="1">
      <c r="A95" s="184">
        <v>63</v>
      </c>
      <c r="B95" s="173" t="s">
        <v>278</v>
      </c>
      <c r="C95" s="171" t="s">
        <v>259</v>
      </c>
      <c r="D95" s="61"/>
      <c r="E95" s="162" t="s">
        <v>141</v>
      </c>
      <c r="F95" s="188">
        <v>8.0000000000000002E-3</v>
      </c>
      <c r="G95" s="163">
        <v>0</v>
      </c>
      <c r="H95" s="64">
        <f t="shared" si="10"/>
        <v>0</v>
      </c>
      <c r="I95" s="163">
        <v>133527</v>
      </c>
      <c r="J95" s="64">
        <f t="shared" si="11"/>
        <v>1068.2160000000001</v>
      </c>
      <c r="K95" s="64">
        <f t="shared" si="12"/>
        <v>1068.2160000000001</v>
      </c>
      <c r="L95" s="519"/>
    </row>
    <row r="96" spans="1:13" ht="14.15" customHeight="1">
      <c r="A96" s="182">
        <v>64</v>
      </c>
      <c r="B96" s="173" t="s">
        <v>279</v>
      </c>
      <c r="C96" s="171" t="s">
        <v>280</v>
      </c>
      <c r="D96" s="61"/>
      <c r="E96" s="162" t="s">
        <v>141</v>
      </c>
      <c r="F96" s="188">
        <v>0.16500000000000001</v>
      </c>
      <c r="G96" s="163">
        <v>0</v>
      </c>
      <c r="H96" s="64">
        <f t="shared" si="10"/>
        <v>0</v>
      </c>
      <c r="I96" s="163">
        <v>133527</v>
      </c>
      <c r="J96" s="64">
        <f t="shared" si="11"/>
        <v>22031.955000000002</v>
      </c>
      <c r="K96" s="64">
        <f t="shared" si="12"/>
        <v>22031.955000000002</v>
      </c>
      <c r="L96" s="519"/>
    </row>
    <row r="97" spans="1:12" ht="14.15" customHeight="1">
      <c r="A97" s="184">
        <v>65</v>
      </c>
      <c r="B97" s="173" t="s">
        <v>281</v>
      </c>
      <c r="C97" s="192" t="s">
        <v>282</v>
      </c>
      <c r="D97" s="61"/>
      <c r="E97" s="162" t="s">
        <v>142</v>
      </c>
      <c r="F97" s="188">
        <v>1</v>
      </c>
      <c r="G97" s="163">
        <v>167396.6</v>
      </c>
      <c r="H97" s="64">
        <f>F97*G97</f>
        <v>167396.6</v>
      </c>
      <c r="I97" s="64">
        <v>119648</v>
      </c>
      <c r="J97" s="64">
        <f t="shared" si="11"/>
        <v>119648</v>
      </c>
      <c r="K97" s="64">
        <f>G97+I97</f>
        <v>287044.59999999998</v>
      </c>
    </row>
    <row r="98" spans="1:12">
      <c r="A98" s="184">
        <v>66</v>
      </c>
      <c r="B98" s="173" t="s">
        <v>283</v>
      </c>
      <c r="C98" s="71" t="s">
        <v>284</v>
      </c>
      <c r="D98" s="61"/>
      <c r="E98" s="162" t="s">
        <v>142</v>
      </c>
      <c r="F98" s="188">
        <v>1</v>
      </c>
      <c r="G98" s="163">
        <v>0</v>
      </c>
      <c r="H98" s="64">
        <f t="shared" ref="H98:H103" si="13">F98*G98</f>
        <v>0</v>
      </c>
      <c r="I98" s="163">
        <v>0</v>
      </c>
      <c r="J98" s="64">
        <f t="shared" si="11"/>
        <v>0</v>
      </c>
      <c r="K98" s="64">
        <f t="shared" ref="K98:K103" si="14">H98+J98</f>
        <v>0</v>
      </c>
      <c r="L98" s="519" t="s">
        <v>397</v>
      </c>
    </row>
    <row r="99" spans="1:12">
      <c r="A99" s="182">
        <v>67</v>
      </c>
      <c r="B99" s="173" t="s">
        <v>285</v>
      </c>
      <c r="C99" s="71" t="s">
        <v>286</v>
      </c>
      <c r="D99" s="61"/>
      <c r="E99" s="162" t="s">
        <v>142</v>
      </c>
      <c r="F99" s="188">
        <v>1</v>
      </c>
      <c r="G99" s="163">
        <v>0</v>
      </c>
      <c r="H99" s="64">
        <f t="shared" si="13"/>
        <v>0</v>
      </c>
      <c r="I99" s="163">
        <v>0</v>
      </c>
      <c r="J99" s="64">
        <f t="shared" si="11"/>
        <v>0</v>
      </c>
      <c r="K99" s="64">
        <f t="shared" si="14"/>
        <v>0</v>
      </c>
      <c r="L99" s="519"/>
    </row>
    <row r="100" spans="1:12">
      <c r="A100" s="184">
        <v>68</v>
      </c>
      <c r="B100" s="173" t="s">
        <v>287</v>
      </c>
      <c r="C100" s="71" t="s">
        <v>288</v>
      </c>
      <c r="D100" s="61"/>
      <c r="E100" s="162" t="s">
        <v>142</v>
      </c>
      <c r="F100" s="188">
        <v>1</v>
      </c>
      <c r="G100" s="163">
        <v>0</v>
      </c>
      <c r="H100" s="64">
        <f t="shared" si="13"/>
        <v>0</v>
      </c>
      <c r="I100" s="163">
        <v>0</v>
      </c>
      <c r="J100" s="64">
        <f t="shared" si="11"/>
        <v>0</v>
      </c>
      <c r="K100" s="64">
        <f t="shared" si="14"/>
        <v>0</v>
      </c>
      <c r="L100" s="519"/>
    </row>
    <row r="101" spans="1:12">
      <c r="A101" s="184">
        <v>69</v>
      </c>
      <c r="B101" s="173" t="s">
        <v>289</v>
      </c>
      <c r="C101" s="71" t="s">
        <v>290</v>
      </c>
      <c r="D101" s="61"/>
      <c r="E101" s="162" t="s">
        <v>143</v>
      </c>
      <c r="F101" s="188">
        <v>11.4</v>
      </c>
      <c r="G101" s="163">
        <v>0</v>
      </c>
      <c r="H101" s="64">
        <f t="shared" si="13"/>
        <v>0</v>
      </c>
      <c r="I101" s="163">
        <v>0</v>
      </c>
      <c r="J101" s="64">
        <f t="shared" si="11"/>
        <v>0</v>
      </c>
      <c r="K101" s="64">
        <f t="shared" si="14"/>
        <v>0</v>
      </c>
      <c r="L101" s="519"/>
    </row>
    <row r="102" spans="1:12">
      <c r="A102" s="182">
        <v>70</v>
      </c>
      <c r="B102" s="173" t="s">
        <v>291</v>
      </c>
      <c r="C102" s="71" t="s">
        <v>292</v>
      </c>
      <c r="D102" s="61"/>
      <c r="E102" s="162" t="s">
        <v>143</v>
      </c>
      <c r="F102" s="188">
        <v>11.4</v>
      </c>
      <c r="G102" s="163">
        <v>0</v>
      </c>
      <c r="H102" s="64">
        <f t="shared" si="13"/>
        <v>0</v>
      </c>
      <c r="I102" s="163">
        <v>0</v>
      </c>
      <c r="J102" s="64">
        <f t="shared" si="11"/>
        <v>0</v>
      </c>
      <c r="K102" s="64">
        <f t="shared" si="14"/>
        <v>0</v>
      </c>
      <c r="L102" s="519"/>
    </row>
    <row r="103" spans="1:12">
      <c r="A103" s="184">
        <v>71</v>
      </c>
      <c r="B103" s="173" t="s">
        <v>293</v>
      </c>
      <c r="C103" s="71" t="s">
        <v>294</v>
      </c>
      <c r="D103" s="61"/>
      <c r="E103" s="162" t="s">
        <v>143</v>
      </c>
      <c r="F103" s="188">
        <v>11.4</v>
      </c>
      <c r="G103" s="163">
        <v>0</v>
      </c>
      <c r="H103" s="64">
        <f t="shared" si="13"/>
        <v>0</v>
      </c>
      <c r="I103" s="163">
        <v>0</v>
      </c>
      <c r="J103" s="64">
        <f t="shared" si="11"/>
        <v>0</v>
      </c>
      <c r="K103" s="64">
        <f t="shared" si="14"/>
        <v>0</v>
      </c>
      <c r="L103" s="519"/>
    </row>
    <row r="104" spans="1:12" ht="14.15" customHeight="1">
      <c r="A104" s="184">
        <v>72</v>
      </c>
      <c r="B104" s="162">
        <v>2</v>
      </c>
      <c r="C104" s="168" t="s">
        <v>295</v>
      </c>
      <c r="D104" s="193"/>
      <c r="E104" s="194"/>
      <c r="F104" s="232"/>
      <c r="G104" s="194"/>
      <c r="H104" s="194"/>
      <c r="I104" s="194"/>
      <c r="J104" s="194"/>
      <c r="K104" s="58"/>
    </row>
    <row r="105" spans="1:12" ht="14.15" customHeight="1">
      <c r="A105" s="182">
        <v>73</v>
      </c>
      <c r="B105" s="173" t="s">
        <v>296</v>
      </c>
      <c r="C105" s="71" t="s">
        <v>297</v>
      </c>
      <c r="D105" s="170" t="s">
        <v>298</v>
      </c>
      <c r="E105" s="195" t="s">
        <v>110</v>
      </c>
      <c r="F105" s="233">
        <v>3</v>
      </c>
      <c r="G105" s="163">
        <v>4200</v>
      </c>
      <c r="H105" s="64">
        <f t="shared" si="10"/>
        <v>12600</v>
      </c>
      <c r="I105" s="163">
        <v>28173.599999999999</v>
      </c>
      <c r="J105" s="196">
        <f>I105*F105</f>
        <v>84520.799999999988</v>
      </c>
      <c r="K105" s="64">
        <f t="shared" ref="K105:K144" si="15">H105+J105</f>
        <v>97120.799999999988</v>
      </c>
    </row>
    <row r="106" spans="1:12" ht="14.15" customHeight="1">
      <c r="A106" s="184">
        <v>74</v>
      </c>
      <c r="B106" s="173" t="s">
        <v>299</v>
      </c>
      <c r="C106" s="197" t="s">
        <v>300</v>
      </c>
      <c r="D106" s="170" t="s">
        <v>301</v>
      </c>
      <c r="E106" s="195" t="s">
        <v>110</v>
      </c>
      <c r="F106" s="233">
        <v>50</v>
      </c>
      <c r="G106" s="163">
        <v>1200</v>
      </c>
      <c r="H106" s="64">
        <f t="shared" si="10"/>
        <v>60000</v>
      </c>
      <c r="I106" s="163">
        <v>1901.8</v>
      </c>
      <c r="J106" s="196">
        <f t="shared" ref="J106:J127" si="16">I106*F106</f>
        <v>95090</v>
      </c>
      <c r="K106" s="64">
        <f t="shared" si="15"/>
        <v>155090</v>
      </c>
    </row>
    <row r="107" spans="1:12" ht="14.15" customHeight="1">
      <c r="A107" s="184">
        <v>75</v>
      </c>
      <c r="B107" s="173" t="s">
        <v>302</v>
      </c>
      <c r="C107" s="71" t="s">
        <v>303</v>
      </c>
      <c r="D107" s="170" t="s">
        <v>304</v>
      </c>
      <c r="E107" s="195" t="s">
        <v>110</v>
      </c>
      <c r="F107" s="233">
        <v>10</v>
      </c>
      <c r="G107" s="163">
        <v>3400</v>
      </c>
      <c r="H107" s="64">
        <f t="shared" si="10"/>
        <v>34000</v>
      </c>
      <c r="I107" s="163">
        <v>28860</v>
      </c>
      <c r="J107" s="196">
        <f t="shared" si="16"/>
        <v>288600</v>
      </c>
      <c r="K107" s="64">
        <f t="shared" si="15"/>
        <v>322600</v>
      </c>
    </row>
    <row r="108" spans="1:12" ht="14.15" customHeight="1">
      <c r="A108" s="182">
        <v>76</v>
      </c>
      <c r="B108" s="173" t="s">
        <v>305</v>
      </c>
      <c r="C108" s="197" t="s">
        <v>306</v>
      </c>
      <c r="D108" s="170" t="s">
        <v>307</v>
      </c>
      <c r="E108" s="195" t="s">
        <v>110</v>
      </c>
      <c r="F108" s="233">
        <v>5</v>
      </c>
      <c r="G108" s="163">
        <v>1200</v>
      </c>
      <c r="H108" s="64">
        <f t="shared" si="10"/>
        <v>6000</v>
      </c>
      <c r="I108" s="163">
        <v>1121.8</v>
      </c>
      <c r="J108" s="196">
        <f t="shared" si="16"/>
        <v>5609</v>
      </c>
      <c r="K108" s="64">
        <f t="shared" si="15"/>
        <v>11609</v>
      </c>
    </row>
    <row r="109" spans="1:12" ht="14.15" customHeight="1">
      <c r="A109" s="184">
        <v>77</v>
      </c>
      <c r="B109" s="173" t="s">
        <v>308</v>
      </c>
      <c r="C109" s="198" t="s">
        <v>309</v>
      </c>
      <c r="D109" s="199" t="s">
        <v>310</v>
      </c>
      <c r="E109" s="195" t="s">
        <v>110</v>
      </c>
      <c r="F109" s="234">
        <v>40</v>
      </c>
      <c r="G109" s="163">
        <v>3200</v>
      </c>
      <c r="H109" s="64">
        <f t="shared" si="10"/>
        <v>128000</v>
      </c>
      <c r="I109" s="163">
        <v>3692.4</v>
      </c>
      <c r="J109" s="196">
        <f t="shared" si="16"/>
        <v>147696</v>
      </c>
      <c r="K109" s="64">
        <f t="shared" si="15"/>
        <v>275696</v>
      </c>
    </row>
    <row r="110" spans="1:12" ht="14.15" customHeight="1">
      <c r="A110" s="184">
        <v>78</v>
      </c>
      <c r="B110" s="173" t="s">
        <v>311</v>
      </c>
      <c r="C110" s="200" t="s">
        <v>312</v>
      </c>
      <c r="D110" s="61"/>
      <c r="E110" s="195" t="s">
        <v>110</v>
      </c>
      <c r="F110" s="235">
        <v>40</v>
      </c>
      <c r="G110" s="163">
        <v>1200</v>
      </c>
      <c r="H110" s="64">
        <f t="shared" si="10"/>
        <v>48000</v>
      </c>
      <c r="I110" s="163">
        <v>1121.8</v>
      </c>
      <c r="J110" s="196">
        <f t="shared" si="16"/>
        <v>44872</v>
      </c>
      <c r="K110" s="64">
        <f t="shared" si="15"/>
        <v>92872</v>
      </c>
    </row>
    <row r="111" spans="1:12" ht="14.15" customHeight="1">
      <c r="A111" s="182">
        <v>79</v>
      </c>
      <c r="B111" s="202"/>
      <c r="C111" s="168" t="s">
        <v>313</v>
      </c>
      <c r="D111" s="193"/>
      <c r="E111" s="194"/>
      <c r="F111" s="236"/>
      <c r="G111" s="194"/>
      <c r="H111" s="194"/>
      <c r="I111" s="194"/>
      <c r="J111" s="194"/>
      <c r="K111" s="58"/>
    </row>
    <row r="112" spans="1:12" ht="14.15" customHeight="1">
      <c r="A112" s="184">
        <v>80</v>
      </c>
      <c r="B112" s="173" t="s">
        <v>314</v>
      </c>
      <c r="C112" s="203" t="s">
        <v>315</v>
      </c>
      <c r="D112" s="187" t="s">
        <v>316</v>
      </c>
      <c r="E112" s="188" t="s">
        <v>110</v>
      </c>
      <c r="F112" s="188">
        <v>1</v>
      </c>
      <c r="G112" s="163">
        <v>2600</v>
      </c>
      <c r="H112" s="64">
        <f t="shared" si="10"/>
        <v>2600</v>
      </c>
      <c r="I112" s="163">
        <v>11375.52</v>
      </c>
      <c r="J112" s="196">
        <f t="shared" si="16"/>
        <v>11375.52</v>
      </c>
      <c r="K112" s="64">
        <f t="shared" si="15"/>
        <v>13975.52</v>
      </c>
    </row>
    <row r="113" spans="1:11" ht="14.15" customHeight="1">
      <c r="A113" s="184">
        <v>81</v>
      </c>
      <c r="B113" s="173" t="s">
        <v>317</v>
      </c>
      <c r="C113" s="203" t="s">
        <v>318</v>
      </c>
      <c r="D113" s="187" t="s">
        <v>319</v>
      </c>
      <c r="E113" s="188" t="s">
        <v>110</v>
      </c>
      <c r="F113" s="188">
        <v>2</v>
      </c>
      <c r="G113" s="163">
        <v>2600</v>
      </c>
      <c r="H113" s="64">
        <f t="shared" si="10"/>
        <v>5200</v>
      </c>
      <c r="I113" s="163">
        <v>3580.8</v>
      </c>
      <c r="J113" s="196">
        <f t="shared" si="16"/>
        <v>7161.6</v>
      </c>
      <c r="K113" s="64">
        <f t="shared" si="15"/>
        <v>12361.6</v>
      </c>
    </row>
    <row r="114" spans="1:11" ht="14.15" customHeight="1">
      <c r="A114" s="182">
        <v>82</v>
      </c>
      <c r="B114" s="173" t="s">
        <v>320</v>
      </c>
      <c r="C114" s="203" t="s">
        <v>321</v>
      </c>
      <c r="D114" s="187" t="s">
        <v>322</v>
      </c>
      <c r="E114" s="188" t="s">
        <v>110</v>
      </c>
      <c r="F114" s="188">
        <v>2</v>
      </c>
      <c r="G114" s="163">
        <v>5000</v>
      </c>
      <c r="H114" s="64">
        <f t="shared" si="10"/>
        <v>10000</v>
      </c>
      <c r="I114" s="163">
        <v>15168</v>
      </c>
      <c r="J114" s="196">
        <f t="shared" si="16"/>
        <v>30336</v>
      </c>
      <c r="K114" s="64">
        <f t="shared" si="15"/>
        <v>40336</v>
      </c>
    </row>
    <row r="115" spans="1:11" ht="14.15" customHeight="1">
      <c r="A115" s="184">
        <v>83</v>
      </c>
      <c r="B115" s="173" t="s">
        <v>323</v>
      </c>
      <c r="C115" s="203" t="s">
        <v>324</v>
      </c>
      <c r="D115" s="187" t="s">
        <v>325</v>
      </c>
      <c r="E115" s="188" t="s">
        <v>110</v>
      </c>
      <c r="F115" s="188">
        <v>4</v>
      </c>
      <c r="G115" s="163">
        <v>4200</v>
      </c>
      <c r="H115" s="64">
        <f t="shared" si="10"/>
        <v>16800</v>
      </c>
      <c r="I115" s="163">
        <v>15352.8</v>
      </c>
      <c r="J115" s="196">
        <f t="shared" si="16"/>
        <v>61411.199999999997</v>
      </c>
      <c r="K115" s="64">
        <f t="shared" si="15"/>
        <v>78211.199999999997</v>
      </c>
    </row>
    <row r="116" spans="1:11" ht="14.15" customHeight="1">
      <c r="A116" s="184">
        <v>84</v>
      </c>
      <c r="B116" s="173" t="s">
        <v>326</v>
      </c>
      <c r="C116" s="203" t="s">
        <v>327</v>
      </c>
      <c r="D116" s="187" t="s">
        <v>328</v>
      </c>
      <c r="E116" s="188" t="s">
        <v>110</v>
      </c>
      <c r="F116" s="188">
        <v>6</v>
      </c>
      <c r="G116" s="163">
        <v>2600</v>
      </c>
      <c r="H116" s="64">
        <f t="shared" si="10"/>
        <v>15600</v>
      </c>
      <c r="I116" s="163">
        <v>1365</v>
      </c>
      <c r="J116" s="196">
        <f t="shared" si="16"/>
        <v>8190</v>
      </c>
      <c r="K116" s="64">
        <f t="shared" si="15"/>
        <v>23790</v>
      </c>
    </row>
    <row r="117" spans="1:11" ht="14.15" customHeight="1">
      <c r="A117" s="182">
        <v>85</v>
      </c>
      <c r="B117" s="173" t="s">
        <v>329</v>
      </c>
      <c r="C117" s="203" t="s">
        <v>330</v>
      </c>
      <c r="D117" s="187" t="s">
        <v>331</v>
      </c>
      <c r="E117" s="188" t="s">
        <v>110</v>
      </c>
      <c r="F117" s="188">
        <v>6</v>
      </c>
      <c r="G117" s="163">
        <v>1800</v>
      </c>
      <c r="H117" s="64">
        <f t="shared" si="10"/>
        <v>10800</v>
      </c>
      <c r="I117" s="163">
        <v>381.6</v>
      </c>
      <c r="J117" s="196">
        <f t="shared" si="16"/>
        <v>2289.6000000000004</v>
      </c>
      <c r="K117" s="64">
        <f t="shared" si="15"/>
        <v>13089.6</v>
      </c>
    </row>
    <row r="118" spans="1:11" ht="14.15" customHeight="1">
      <c r="A118" s="184">
        <v>86</v>
      </c>
      <c r="B118" s="173" t="s">
        <v>332</v>
      </c>
      <c r="C118" s="197" t="s">
        <v>333</v>
      </c>
      <c r="D118" s="170">
        <v>53800</v>
      </c>
      <c r="E118" s="170" t="s">
        <v>110</v>
      </c>
      <c r="F118" s="237">
        <v>4</v>
      </c>
      <c r="G118" s="163">
        <v>500</v>
      </c>
      <c r="H118" s="64">
        <f t="shared" si="10"/>
        <v>2000</v>
      </c>
      <c r="I118" s="163">
        <v>109.68</v>
      </c>
      <c r="J118" s="196">
        <f t="shared" si="16"/>
        <v>438.72</v>
      </c>
      <c r="K118" s="64">
        <f t="shared" si="15"/>
        <v>2438.7200000000003</v>
      </c>
    </row>
    <row r="119" spans="1:11" ht="14.15" customHeight="1">
      <c r="A119" s="184">
        <v>87</v>
      </c>
      <c r="B119" s="162">
        <v>3</v>
      </c>
      <c r="C119" s="168" t="s">
        <v>113</v>
      </c>
      <c r="D119" s="187"/>
      <c r="E119" s="188"/>
      <c r="F119" s="188"/>
      <c r="G119" s="163"/>
      <c r="H119" s="64"/>
      <c r="I119" s="163"/>
      <c r="J119" s="64"/>
      <c r="K119" s="64"/>
    </row>
    <row r="120" spans="1:11" ht="14.15" customHeight="1">
      <c r="A120" s="182">
        <v>88</v>
      </c>
      <c r="B120" s="66" t="s">
        <v>334</v>
      </c>
      <c r="C120" s="164" t="s">
        <v>335</v>
      </c>
      <c r="D120" s="170"/>
      <c r="E120" s="170" t="s">
        <v>123</v>
      </c>
      <c r="F120" s="188">
        <v>700</v>
      </c>
      <c r="G120" s="163">
        <v>168</v>
      </c>
      <c r="H120" s="64">
        <f t="shared" si="10"/>
        <v>117600</v>
      </c>
      <c r="I120" s="163">
        <v>163.36000000000001</v>
      </c>
      <c r="J120" s="196">
        <f t="shared" si="16"/>
        <v>114352.00000000001</v>
      </c>
      <c r="K120" s="64">
        <f t="shared" si="15"/>
        <v>231952</v>
      </c>
    </row>
    <row r="121" spans="1:11" ht="14.15" customHeight="1">
      <c r="A121" s="184">
        <v>89</v>
      </c>
      <c r="B121" s="66" t="s">
        <v>336</v>
      </c>
      <c r="C121" s="164" t="s">
        <v>337</v>
      </c>
      <c r="D121" s="170" t="s">
        <v>338</v>
      </c>
      <c r="E121" s="170" t="s">
        <v>123</v>
      </c>
      <c r="F121" s="188">
        <v>1200</v>
      </c>
      <c r="G121" s="163">
        <v>112</v>
      </c>
      <c r="H121" s="64">
        <f t="shared" si="10"/>
        <v>134400</v>
      </c>
      <c r="I121" s="163">
        <v>89.12</v>
      </c>
      <c r="J121" s="196">
        <f t="shared" si="16"/>
        <v>106944</v>
      </c>
      <c r="K121" s="64">
        <f t="shared" si="15"/>
        <v>241344</v>
      </c>
    </row>
    <row r="122" spans="1:11" ht="14.15" customHeight="1">
      <c r="A122" s="184">
        <v>90</v>
      </c>
      <c r="B122" s="162">
        <v>4</v>
      </c>
      <c r="C122" s="168" t="s">
        <v>339</v>
      </c>
      <c r="D122" s="193"/>
      <c r="E122" s="194"/>
      <c r="F122" s="236"/>
      <c r="G122" s="194"/>
      <c r="H122" s="194"/>
      <c r="I122" s="194"/>
      <c r="J122" s="194"/>
      <c r="K122" s="58"/>
    </row>
    <row r="123" spans="1:11" ht="14.15" customHeight="1">
      <c r="A123" s="182">
        <v>91</v>
      </c>
      <c r="B123" s="66" t="s">
        <v>340</v>
      </c>
      <c r="C123" s="164" t="s">
        <v>341</v>
      </c>
      <c r="D123" s="61" t="s">
        <v>342</v>
      </c>
      <c r="E123" s="67" t="s">
        <v>110</v>
      </c>
      <c r="F123" s="234">
        <v>10</v>
      </c>
      <c r="G123" s="163">
        <v>2800</v>
      </c>
      <c r="H123" s="64">
        <f t="shared" si="10"/>
        <v>28000</v>
      </c>
      <c r="I123" s="163">
        <v>32600</v>
      </c>
      <c r="J123" s="196">
        <f t="shared" si="16"/>
        <v>326000</v>
      </c>
      <c r="K123" s="64">
        <f t="shared" si="15"/>
        <v>354000</v>
      </c>
    </row>
    <row r="124" spans="1:11" ht="14.15" customHeight="1">
      <c r="A124" s="184">
        <v>92</v>
      </c>
      <c r="B124" s="66" t="s">
        <v>343</v>
      </c>
      <c r="C124" s="200" t="s">
        <v>344</v>
      </c>
      <c r="D124" s="61" t="s">
        <v>345</v>
      </c>
      <c r="E124" s="67" t="s">
        <v>110</v>
      </c>
      <c r="F124" s="234">
        <v>24</v>
      </c>
      <c r="G124" s="163">
        <v>2800</v>
      </c>
      <c r="H124" s="64">
        <f t="shared" si="10"/>
        <v>67200</v>
      </c>
      <c r="I124" s="163">
        <v>19400</v>
      </c>
      <c r="J124" s="196">
        <f t="shared" si="16"/>
        <v>465600</v>
      </c>
      <c r="K124" s="64">
        <f t="shared" si="15"/>
        <v>532800</v>
      </c>
    </row>
    <row r="125" spans="1:11" ht="14.15" customHeight="1">
      <c r="A125" s="184">
        <v>93</v>
      </c>
      <c r="B125" s="66" t="s">
        <v>346</v>
      </c>
      <c r="C125" s="200" t="s">
        <v>347</v>
      </c>
      <c r="D125" s="61"/>
      <c r="E125" s="67" t="s">
        <v>110</v>
      </c>
      <c r="F125" s="234">
        <v>10</v>
      </c>
      <c r="G125" s="163">
        <v>3360</v>
      </c>
      <c r="H125" s="64">
        <f t="shared" si="10"/>
        <v>33600</v>
      </c>
      <c r="I125" s="163">
        <v>5390</v>
      </c>
      <c r="J125" s="196">
        <f t="shared" si="16"/>
        <v>53900</v>
      </c>
      <c r="K125" s="64">
        <f t="shared" si="15"/>
        <v>87500</v>
      </c>
    </row>
    <row r="126" spans="1:11" ht="14.15" customHeight="1">
      <c r="A126" s="182">
        <v>94</v>
      </c>
      <c r="B126" s="66" t="s">
        <v>348</v>
      </c>
      <c r="C126" s="200" t="s">
        <v>349</v>
      </c>
      <c r="D126" s="61" t="s">
        <v>350</v>
      </c>
      <c r="E126" s="67" t="s">
        <v>110</v>
      </c>
      <c r="F126" s="234">
        <v>34</v>
      </c>
      <c r="G126" s="163">
        <v>500</v>
      </c>
      <c r="H126" s="64">
        <f t="shared" si="10"/>
        <v>17000</v>
      </c>
      <c r="I126" s="163">
        <v>621.84</v>
      </c>
      <c r="J126" s="196">
        <f t="shared" si="16"/>
        <v>21142.560000000001</v>
      </c>
      <c r="K126" s="64">
        <f t="shared" si="15"/>
        <v>38142.559999999998</v>
      </c>
    </row>
    <row r="127" spans="1:11" ht="14.15" customHeight="1">
      <c r="A127" s="184">
        <v>95</v>
      </c>
      <c r="B127" s="66" t="s">
        <v>351</v>
      </c>
      <c r="C127" s="200" t="s">
        <v>352</v>
      </c>
      <c r="D127" s="61" t="s">
        <v>353</v>
      </c>
      <c r="E127" s="67" t="s">
        <v>110</v>
      </c>
      <c r="F127" s="234">
        <v>3</v>
      </c>
      <c r="G127" s="163">
        <v>2400</v>
      </c>
      <c r="H127" s="64">
        <f t="shared" si="10"/>
        <v>7200</v>
      </c>
      <c r="I127" s="163">
        <v>42816.480000000003</v>
      </c>
      <c r="J127" s="196">
        <f t="shared" si="16"/>
        <v>128449.44</v>
      </c>
      <c r="K127" s="64">
        <f t="shared" si="15"/>
        <v>135649.44</v>
      </c>
    </row>
    <row r="128" spans="1:11" ht="14.15" customHeight="1">
      <c r="A128" s="184">
        <v>96</v>
      </c>
      <c r="B128" s="162">
        <v>5</v>
      </c>
      <c r="C128" s="168" t="s">
        <v>354</v>
      </c>
      <c r="D128" s="193"/>
      <c r="E128" s="194"/>
      <c r="F128" s="236"/>
      <c r="G128" s="194"/>
      <c r="H128" s="194"/>
      <c r="I128" s="194"/>
      <c r="J128" s="194"/>
      <c r="K128" s="58"/>
    </row>
    <row r="129" spans="1:11" ht="14.15" customHeight="1">
      <c r="A129" s="182">
        <v>97</v>
      </c>
      <c r="B129" s="66" t="s">
        <v>355</v>
      </c>
      <c r="C129" s="200" t="s">
        <v>356</v>
      </c>
      <c r="D129" s="204"/>
      <c r="E129" s="170" t="s">
        <v>110</v>
      </c>
      <c r="F129" s="237">
        <v>217</v>
      </c>
      <c r="G129" s="163">
        <v>1080</v>
      </c>
      <c r="H129" s="64">
        <f t="shared" si="10"/>
        <v>234360</v>
      </c>
      <c r="I129" s="163">
        <v>0</v>
      </c>
      <c r="J129" s="64">
        <f t="shared" ref="J129:J131" si="17">I129*F129</f>
        <v>0</v>
      </c>
      <c r="K129" s="64">
        <f t="shared" si="15"/>
        <v>234360</v>
      </c>
    </row>
    <row r="130" spans="1:11" ht="14.15" customHeight="1">
      <c r="A130" s="184">
        <v>98</v>
      </c>
      <c r="B130" s="66" t="s">
        <v>357</v>
      </c>
      <c r="C130" s="205" t="s">
        <v>358</v>
      </c>
      <c r="D130" s="170" t="s">
        <v>359</v>
      </c>
      <c r="E130" s="195" t="s">
        <v>110</v>
      </c>
      <c r="F130" s="233">
        <v>205</v>
      </c>
      <c r="G130" s="163">
        <v>2000</v>
      </c>
      <c r="H130" s="64">
        <f t="shared" si="10"/>
        <v>410000</v>
      </c>
      <c r="I130" s="163">
        <v>0</v>
      </c>
      <c r="J130" s="64">
        <f t="shared" si="17"/>
        <v>0</v>
      </c>
      <c r="K130" s="64">
        <f t="shared" si="15"/>
        <v>410000</v>
      </c>
    </row>
    <row r="131" spans="1:11" ht="14.15" customHeight="1">
      <c r="A131" s="184">
        <v>99</v>
      </c>
      <c r="B131" s="66" t="s">
        <v>360</v>
      </c>
      <c r="C131" s="205" t="s">
        <v>361</v>
      </c>
      <c r="D131" s="170" t="s">
        <v>362</v>
      </c>
      <c r="E131" s="195" t="s">
        <v>110</v>
      </c>
      <c r="F131" s="233">
        <v>12</v>
      </c>
      <c r="G131" s="163">
        <v>2000</v>
      </c>
      <c r="H131" s="64">
        <f t="shared" si="10"/>
        <v>24000</v>
      </c>
      <c r="I131" s="163">
        <v>0</v>
      </c>
      <c r="J131" s="64">
        <f t="shared" si="17"/>
        <v>0</v>
      </c>
      <c r="K131" s="64">
        <f t="shared" si="15"/>
        <v>24000</v>
      </c>
    </row>
    <row r="132" spans="1:11" ht="14.15" customHeight="1">
      <c r="A132" s="182">
        <v>100</v>
      </c>
      <c r="B132" s="162">
        <v>6</v>
      </c>
      <c r="C132" s="168" t="s">
        <v>363</v>
      </c>
      <c r="D132" s="170"/>
      <c r="E132" s="195"/>
      <c r="F132" s="233"/>
      <c r="G132" s="163"/>
      <c r="H132" s="64"/>
      <c r="I132" s="163"/>
      <c r="J132" s="64"/>
      <c r="K132" s="64"/>
    </row>
    <row r="133" spans="1:11" ht="14.15" customHeight="1">
      <c r="A133" s="184">
        <v>101</v>
      </c>
      <c r="B133" s="66" t="s">
        <v>364</v>
      </c>
      <c r="C133" s="197" t="s">
        <v>365</v>
      </c>
      <c r="D133" s="170" t="s">
        <v>366</v>
      </c>
      <c r="E133" s="170" t="s">
        <v>110</v>
      </c>
      <c r="F133" s="237">
        <v>60</v>
      </c>
      <c r="G133" s="163">
        <v>2000</v>
      </c>
      <c r="H133" s="64">
        <f t="shared" si="10"/>
        <v>120000</v>
      </c>
      <c r="I133" s="163">
        <v>0</v>
      </c>
      <c r="J133" s="64">
        <f t="shared" ref="J133:J140" si="18">I133*F133</f>
        <v>0</v>
      </c>
      <c r="K133" s="64">
        <f t="shared" si="15"/>
        <v>120000</v>
      </c>
    </row>
    <row r="134" spans="1:11" ht="14.15" customHeight="1">
      <c r="A134" s="184">
        <v>102</v>
      </c>
      <c r="B134" s="66" t="s">
        <v>367</v>
      </c>
      <c r="C134" s="197" t="s">
        <v>368</v>
      </c>
      <c r="D134" s="170" t="s">
        <v>369</v>
      </c>
      <c r="E134" s="170" t="s">
        <v>110</v>
      </c>
      <c r="F134" s="237">
        <v>10</v>
      </c>
      <c r="G134" s="163">
        <v>2000</v>
      </c>
      <c r="H134" s="64">
        <f t="shared" si="10"/>
        <v>20000</v>
      </c>
      <c r="I134" s="163">
        <v>0</v>
      </c>
      <c r="J134" s="64">
        <f t="shared" si="18"/>
        <v>0</v>
      </c>
      <c r="K134" s="64">
        <f t="shared" si="15"/>
        <v>20000</v>
      </c>
    </row>
    <row r="135" spans="1:11" ht="14.15" customHeight="1">
      <c r="A135" s="182">
        <v>103</v>
      </c>
      <c r="B135" s="66" t="s">
        <v>370</v>
      </c>
      <c r="C135" s="197" t="s">
        <v>371</v>
      </c>
      <c r="D135" s="170" t="s">
        <v>372</v>
      </c>
      <c r="E135" s="170" t="s">
        <v>110</v>
      </c>
      <c r="F135" s="237">
        <v>30</v>
      </c>
      <c r="G135" s="163">
        <v>2000</v>
      </c>
      <c r="H135" s="64">
        <f t="shared" si="10"/>
        <v>60000</v>
      </c>
      <c r="I135" s="163">
        <v>0</v>
      </c>
      <c r="J135" s="64">
        <f t="shared" si="18"/>
        <v>0</v>
      </c>
      <c r="K135" s="64">
        <f t="shared" si="15"/>
        <v>60000</v>
      </c>
    </row>
    <row r="136" spans="1:11" ht="14.15" customHeight="1">
      <c r="A136" s="184">
        <v>104</v>
      </c>
      <c r="B136" s="162">
        <v>8</v>
      </c>
      <c r="C136" s="168" t="s">
        <v>109</v>
      </c>
      <c r="D136" s="170"/>
      <c r="E136" s="195"/>
      <c r="F136" s="233"/>
      <c r="G136" s="163"/>
      <c r="H136" s="64"/>
      <c r="I136" s="163"/>
      <c r="J136" s="64"/>
      <c r="K136" s="64"/>
    </row>
    <row r="137" spans="1:11" ht="14.15" customHeight="1">
      <c r="A137" s="184">
        <v>105</v>
      </c>
      <c r="B137" s="66" t="s">
        <v>373</v>
      </c>
      <c r="C137" s="164" t="s">
        <v>374</v>
      </c>
      <c r="D137" s="61"/>
      <c r="E137" s="67" t="s">
        <v>110</v>
      </c>
      <c r="F137" s="234">
        <v>36</v>
      </c>
      <c r="G137" s="163">
        <v>6600</v>
      </c>
      <c r="H137" s="64">
        <f t="shared" ref="H137:H140" si="19">F137*G137</f>
        <v>237600</v>
      </c>
      <c r="I137" s="163">
        <v>0</v>
      </c>
      <c r="J137" s="64">
        <f t="shared" si="18"/>
        <v>0</v>
      </c>
      <c r="K137" s="64">
        <f t="shared" si="15"/>
        <v>237600</v>
      </c>
    </row>
    <row r="138" spans="1:11" ht="14.15" customHeight="1">
      <c r="A138" s="182">
        <v>106</v>
      </c>
      <c r="B138" s="66" t="s">
        <v>375</v>
      </c>
      <c r="C138" s="200" t="s">
        <v>376</v>
      </c>
      <c r="D138" s="204" t="s">
        <v>377</v>
      </c>
      <c r="E138" s="67" t="s">
        <v>110</v>
      </c>
      <c r="F138" s="234">
        <v>1</v>
      </c>
      <c r="G138" s="163">
        <v>5000</v>
      </c>
      <c r="H138" s="64">
        <f t="shared" si="19"/>
        <v>5000</v>
      </c>
      <c r="I138" s="163">
        <v>54834</v>
      </c>
      <c r="J138" s="64">
        <f t="shared" si="18"/>
        <v>54834</v>
      </c>
      <c r="K138" s="64">
        <f t="shared" si="15"/>
        <v>59834</v>
      </c>
    </row>
    <row r="139" spans="1:11" ht="14.15" customHeight="1">
      <c r="A139" s="184">
        <v>107</v>
      </c>
      <c r="B139" s="66" t="s">
        <v>378</v>
      </c>
      <c r="C139" s="164" t="s">
        <v>379</v>
      </c>
      <c r="D139" s="170"/>
      <c r="E139" s="170" t="s">
        <v>110</v>
      </c>
      <c r="F139" s="234">
        <v>61</v>
      </c>
      <c r="G139" s="163">
        <v>1440</v>
      </c>
      <c r="H139" s="64">
        <f t="shared" si="19"/>
        <v>87840</v>
      </c>
      <c r="I139" s="163">
        <v>0</v>
      </c>
      <c r="J139" s="64">
        <f t="shared" si="18"/>
        <v>0</v>
      </c>
      <c r="K139" s="64">
        <f t="shared" si="15"/>
        <v>87840</v>
      </c>
    </row>
    <row r="140" spans="1:11" ht="14.15" customHeight="1">
      <c r="A140" s="184">
        <v>108</v>
      </c>
      <c r="B140" s="66" t="s">
        <v>126</v>
      </c>
      <c r="C140" s="164" t="s">
        <v>121</v>
      </c>
      <c r="D140" s="61" t="s">
        <v>122</v>
      </c>
      <c r="E140" s="67" t="s">
        <v>123</v>
      </c>
      <c r="F140" s="234">
        <v>600</v>
      </c>
      <c r="G140" s="163">
        <v>350</v>
      </c>
      <c r="H140" s="64">
        <f t="shared" si="19"/>
        <v>210000</v>
      </c>
      <c r="I140" s="163">
        <v>284</v>
      </c>
      <c r="J140" s="64">
        <f t="shared" si="18"/>
        <v>170400</v>
      </c>
      <c r="K140" s="64">
        <f t="shared" si="15"/>
        <v>380400</v>
      </c>
    </row>
    <row r="141" spans="1:11" ht="14.15" customHeight="1">
      <c r="A141" s="182">
        <v>109</v>
      </c>
      <c r="B141" s="162">
        <v>10</v>
      </c>
      <c r="C141" s="168" t="s">
        <v>380</v>
      </c>
      <c r="D141" s="193"/>
      <c r="E141" s="194"/>
      <c r="F141" s="236"/>
      <c r="G141" s="194"/>
      <c r="H141" s="194"/>
      <c r="I141" s="194"/>
      <c r="J141" s="194"/>
      <c r="K141" s="58"/>
    </row>
    <row r="142" spans="1:11" ht="14.15" customHeight="1">
      <c r="A142" s="184">
        <v>110</v>
      </c>
      <c r="B142" s="66" t="s">
        <v>381</v>
      </c>
      <c r="C142" s="164" t="s">
        <v>382</v>
      </c>
      <c r="D142" s="61" t="s">
        <v>383</v>
      </c>
      <c r="E142" s="67" t="s">
        <v>110</v>
      </c>
      <c r="F142" s="234">
        <v>2</v>
      </c>
      <c r="G142" s="163">
        <v>4200</v>
      </c>
      <c r="H142" s="64">
        <f t="shared" ref="H142:H144" si="20">F142*G142</f>
        <v>8400</v>
      </c>
      <c r="I142" s="163">
        <v>29482.98</v>
      </c>
      <c r="J142" s="64">
        <f t="shared" ref="J142:J144" si="21">I142*F142</f>
        <v>58965.96</v>
      </c>
      <c r="K142" s="64">
        <f t="shared" si="15"/>
        <v>67365.959999999992</v>
      </c>
    </row>
    <row r="143" spans="1:11" ht="14.15" customHeight="1">
      <c r="A143" s="184">
        <v>111</v>
      </c>
      <c r="B143" s="66" t="s">
        <v>384</v>
      </c>
      <c r="C143" s="164" t="s">
        <v>385</v>
      </c>
      <c r="D143" s="61" t="s">
        <v>386</v>
      </c>
      <c r="E143" s="67" t="s">
        <v>110</v>
      </c>
      <c r="F143" s="234">
        <v>23</v>
      </c>
      <c r="G143" s="163">
        <v>3500</v>
      </c>
      <c r="H143" s="64">
        <f t="shared" si="20"/>
        <v>80500</v>
      </c>
      <c r="I143" s="163">
        <v>0</v>
      </c>
      <c r="J143" s="64">
        <f t="shared" si="21"/>
        <v>0</v>
      </c>
      <c r="K143" s="64">
        <f t="shared" si="15"/>
        <v>80500</v>
      </c>
    </row>
    <row r="144" spans="1:11" ht="14.15" customHeight="1">
      <c r="A144" s="182">
        <v>112</v>
      </c>
      <c r="B144" s="66" t="s">
        <v>387</v>
      </c>
      <c r="C144" s="164" t="s">
        <v>388</v>
      </c>
      <c r="D144" s="61"/>
      <c r="E144" s="67" t="s">
        <v>117</v>
      </c>
      <c r="F144" s="238">
        <v>0.8</v>
      </c>
      <c r="G144" s="163">
        <v>0</v>
      </c>
      <c r="H144" s="64">
        <f t="shared" si="20"/>
        <v>0</v>
      </c>
      <c r="I144" s="163">
        <v>12480</v>
      </c>
      <c r="J144" s="64">
        <f t="shared" si="21"/>
        <v>9984</v>
      </c>
      <c r="K144" s="64">
        <f t="shared" si="15"/>
        <v>9984</v>
      </c>
    </row>
    <row r="145" spans="1:15" ht="14.15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SUM(K38:K144)</f>
        <v>19689357.241799999</v>
      </c>
      <c r="L145" s="376">
        <f>K145/1.2</f>
        <v>16407797.7015</v>
      </c>
    </row>
    <row r="146" spans="1:15" ht="14.15" customHeight="1">
      <c r="A146" s="206"/>
      <c r="B146" s="70"/>
      <c r="C146" s="71" t="s">
        <v>1376</v>
      </c>
      <c r="D146" s="207"/>
      <c r="E146" s="208"/>
      <c r="F146" s="209"/>
      <c r="G146" s="210"/>
      <c r="H146" s="211"/>
      <c r="I146" s="211"/>
      <c r="J146" s="211"/>
      <c r="K146" s="211">
        <f>K145-K145/1.2</f>
        <v>3281559.5402999986</v>
      </c>
      <c r="L146" s="65"/>
      <c r="M146" s="65"/>
      <c r="N146" s="65"/>
      <c r="O146" s="65"/>
    </row>
    <row r="149" spans="1:15">
      <c r="A149" s="77"/>
      <c r="B149" s="77"/>
      <c r="C149" s="78"/>
      <c r="D149" s="79"/>
      <c r="E149" s="77"/>
      <c r="F149" s="77"/>
      <c r="G149" s="77"/>
      <c r="H149" s="77"/>
    </row>
    <row r="150" spans="1:15">
      <c r="B150" s="80" t="s">
        <v>23</v>
      </c>
      <c r="C150" s="81" t="s">
        <v>1</v>
      </c>
      <c r="D150" s="82"/>
      <c r="F150" s="83" t="s">
        <v>24</v>
      </c>
      <c r="G150" s="77"/>
      <c r="H150" s="82" t="s">
        <v>54</v>
      </c>
    </row>
    <row r="151" spans="1:15" s="84" customFormat="1" ht="10.5">
      <c r="C151" s="85" t="s">
        <v>25</v>
      </c>
      <c r="D151" s="86"/>
      <c r="F151" s="86" t="s">
        <v>60</v>
      </c>
      <c r="G151" s="87"/>
      <c r="H151" s="87" t="s">
        <v>26</v>
      </c>
      <c r="L151" s="88"/>
    </row>
    <row r="153" spans="1:15">
      <c r="B153" s="77"/>
      <c r="C153" s="78"/>
      <c r="D153" s="79"/>
      <c r="F153" s="77"/>
      <c r="G153" s="77"/>
      <c r="H153" s="77"/>
    </row>
    <row r="156" spans="1:15">
      <c r="B156" s="80" t="s">
        <v>27</v>
      </c>
      <c r="C156" s="81" t="s">
        <v>1</v>
      </c>
      <c r="D156" s="82"/>
      <c r="F156" s="83" t="s">
        <v>24</v>
      </c>
      <c r="G156" s="77"/>
      <c r="H156" s="82" t="s">
        <v>86</v>
      </c>
    </row>
    <row r="157" spans="1:15" s="84" customFormat="1" ht="10.5">
      <c r="C157" s="85" t="s">
        <v>25</v>
      </c>
      <c r="D157" s="86"/>
      <c r="F157" s="86" t="s">
        <v>60</v>
      </c>
      <c r="G157" s="87"/>
      <c r="H157" s="87" t="s">
        <v>26</v>
      </c>
      <c r="L157" s="88"/>
    </row>
  </sheetData>
  <mergeCells count="32">
    <mergeCell ref="L62:L96"/>
    <mergeCell ref="B31:B33"/>
    <mergeCell ref="G32:G33"/>
    <mergeCell ref="H32:H33"/>
    <mergeCell ref="I32:I33"/>
    <mergeCell ref="J32:J33"/>
    <mergeCell ref="I30:J31"/>
    <mergeCell ref="K30:K33"/>
    <mergeCell ref="A31:A33"/>
    <mergeCell ref="L47:L55"/>
    <mergeCell ref="L59:L60"/>
    <mergeCell ref="C30:C33"/>
    <mergeCell ref="D30:D33"/>
    <mergeCell ref="E30:E33"/>
    <mergeCell ref="F30:F33"/>
    <mergeCell ref="G30:H31"/>
    <mergeCell ref="L98:L10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J22:K22"/>
    <mergeCell ref="A25:K25"/>
    <mergeCell ref="A26:K26"/>
    <mergeCell ref="A29:K29"/>
    <mergeCell ref="A30:B30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14</vt:i4>
      </vt:variant>
    </vt:vector>
  </HeadingPairs>
  <TitlesOfParts>
    <vt:vector size="24" baseType="lpstr">
      <vt:lpstr>КС-2 №6</vt:lpstr>
      <vt:lpstr>На печать КС-3 №5</vt:lpstr>
      <vt:lpstr>На печать КС-2 №5</vt:lpstr>
      <vt:lpstr>На печать КС-3 №4</vt:lpstr>
      <vt:lpstr>На печать КС-2 №4</vt:lpstr>
      <vt:lpstr>На печать КС-3 №2 корр</vt:lpstr>
      <vt:lpstr>На печать КС-2 №2</vt:lpstr>
      <vt:lpstr>На печать КС-3 №3 корр</vt:lpstr>
      <vt:lpstr>На печать КС-2 №3</vt:lpstr>
      <vt:lpstr>кс-6а</vt:lpstr>
      <vt:lpstr>'кс-6а'!Заголовки_для_печати</vt:lpstr>
      <vt:lpstr>'На печать КС-2 №2'!Заголовки_для_печати</vt:lpstr>
      <vt:lpstr>'На печать КС-2 №3'!Заголовки_для_печати</vt:lpstr>
      <vt:lpstr>'На печать КС-2 №4'!Заголовки_для_печати</vt:lpstr>
      <vt:lpstr>'На печать КС-2 №5'!Заголовки_для_печати</vt:lpstr>
      <vt:lpstr>'кс-6а'!Область_печати</vt:lpstr>
      <vt:lpstr>'На печать КС-2 №2'!Область_печати</vt:lpstr>
      <vt:lpstr>'На печать КС-2 №3'!Область_печати</vt:lpstr>
      <vt:lpstr>'На печать КС-2 №4'!Область_печати</vt:lpstr>
      <vt:lpstr>'На печать КС-2 №5'!Область_печати</vt:lpstr>
      <vt:lpstr>'На печать КС-3 №2 корр'!Область_печати</vt:lpstr>
      <vt:lpstr>'На печать КС-3 №3 корр'!Область_печати</vt:lpstr>
      <vt:lpstr>'На печать КС-3 №4'!Область_печати</vt:lpstr>
      <vt:lpstr>'На печать КС-3 №5'!Область_печати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alsorokin@azimuthotels.com</dc:creator>
  <cp:lastModifiedBy>Сергей Ажнов</cp:lastModifiedBy>
  <cp:lastPrinted>2024-07-17T04:59:02Z</cp:lastPrinted>
  <dcterms:created xsi:type="dcterms:W3CDTF">1996-10-14T23:33:28Z</dcterms:created>
  <dcterms:modified xsi:type="dcterms:W3CDTF">2024-09-19T12:34:58Z</dcterms:modified>
</cp:coreProperties>
</file>