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46EB0703-5621-4F51-94CA-FE581518B30A}" xr6:coauthVersionLast="47" xr6:coauthVersionMax="47" xr10:uidLastSave="{00000000-0000-0000-0000-000000000000}"/>
  <bookViews>
    <workbookView xWindow="28680" yWindow="1290" windowWidth="29040" windowHeight="15720" tabRatio="837" activeTab="1" xr2:uid="{00000000-000D-0000-FFFF-FFFF00000000}"/>
  </bookViews>
  <sheets>
    <sheet name="в печать" sheetId="7" r:id="rId1"/>
    <sheet name="изм.прил. к ДС №3+кс6 (рабочее)" sheetId="8" r:id="rId2"/>
    <sheet name="кс-3№1" sheetId="6" state="hidden" r:id="rId3"/>
    <sheet name="Лист2" sheetId="2" state="hidden" r:id="rId4"/>
  </sheets>
  <definedNames>
    <definedName name="_xlnm._FilterDatabase" localSheetId="1" hidden="1">'изм.прил. к ДС №3+кс6 (рабочее)'!$A$12:$K$259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0">'в печать'!$A$1:$K$261</definedName>
    <definedName name="_xlnm.Print_Area" localSheetId="1">'изм.прил. к ДС №3+кс6 (рабочее)'!$A$2:$R$270</definedName>
    <definedName name="_xlnm.Print_Area" localSheetId="2">'кс-3№1'!$A$1:$H$99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8" i="8" l="1"/>
  <c r="Q17" i="8" l="1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156" i="8"/>
  <c r="Q157" i="8"/>
  <c r="Q158" i="8"/>
  <c r="Q159" i="8"/>
  <c r="Q160" i="8"/>
  <c r="Q161" i="8"/>
  <c r="Q162" i="8"/>
  <c r="Q163" i="8"/>
  <c r="Q164" i="8"/>
  <c r="Q165" i="8"/>
  <c r="Q166" i="8"/>
  <c r="Q167" i="8"/>
  <c r="Q168" i="8"/>
  <c r="Q169" i="8"/>
  <c r="Q170" i="8"/>
  <c r="Q171" i="8"/>
  <c r="Q172" i="8"/>
  <c r="Q173" i="8"/>
  <c r="Q174" i="8"/>
  <c r="Q175" i="8"/>
  <c r="Q176" i="8"/>
  <c r="Q177" i="8"/>
  <c r="Q178" i="8"/>
  <c r="Q179" i="8"/>
  <c r="Q180" i="8"/>
  <c r="Q181" i="8"/>
  <c r="Q182" i="8"/>
  <c r="Q183" i="8"/>
  <c r="Q184" i="8"/>
  <c r="Q185" i="8"/>
  <c r="Q186" i="8"/>
  <c r="Q187" i="8"/>
  <c r="Q188" i="8"/>
  <c r="Q189" i="8"/>
  <c r="Q190" i="8"/>
  <c r="Q191" i="8"/>
  <c r="Q192" i="8"/>
  <c r="Q193" i="8"/>
  <c r="Q194" i="8"/>
  <c r="Q195" i="8"/>
  <c r="Q196" i="8"/>
  <c r="Q197" i="8"/>
  <c r="Q198" i="8"/>
  <c r="Q199" i="8"/>
  <c r="Q200" i="8"/>
  <c r="Q201" i="8"/>
  <c r="Q202" i="8"/>
  <c r="Q203" i="8"/>
  <c r="Q204" i="8"/>
  <c r="Q205" i="8"/>
  <c r="Q206" i="8"/>
  <c r="Q207" i="8"/>
  <c r="Q208" i="8"/>
  <c r="Q209" i="8"/>
  <c r="Q210" i="8"/>
  <c r="Q211" i="8"/>
  <c r="Q212" i="8"/>
  <c r="Q213" i="8"/>
  <c r="Q214" i="8"/>
  <c r="Q215" i="8"/>
  <c r="Q216" i="8"/>
  <c r="Q217" i="8"/>
  <c r="Q218" i="8"/>
  <c r="Q219" i="8"/>
  <c r="Q220" i="8"/>
  <c r="Q221" i="8"/>
  <c r="Q222" i="8"/>
  <c r="Q223" i="8"/>
  <c r="Q224" i="8"/>
  <c r="Q225" i="8"/>
  <c r="Q226" i="8"/>
  <c r="Q227" i="8"/>
  <c r="Q228" i="8"/>
  <c r="Q229" i="8"/>
  <c r="Q230" i="8"/>
  <c r="Q231" i="8"/>
  <c r="Q232" i="8"/>
  <c r="Q233" i="8"/>
  <c r="Q234" i="8"/>
  <c r="Q235" i="8"/>
  <c r="Q236" i="8"/>
  <c r="Q237" i="8"/>
  <c r="Q238" i="8"/>
  <c r="Q239" i="8"/>
  <c r="Q240" i="8"/>
  <c r="Q241" i="8"/>
  <c r="Q242" i="8"/>
  <c r="Q243" i="8"/>
  <c r="Q244" i="8"/>
  <c r="Q245" i="8"/>
  <c r="Q246" i="8"/>
  <c r="Q247" i="8"/>
  <c r="Q248" i="8"/>
  <c r="Q249" i="8"/>
  <c r="Q250" i="8"/>
  <c r="Q251" i="8"/>
  <c r="Q252" i="8"/>
  <c r="Q253" i="8"/>
  <c r="Q254" i="8"/>
  <c r="Q255" i="8"/>
  <c r="Q256" i="8"/>
  <c r="I236" i="8"/>
  <c r="H133" i="8"/>
  <c r="F133" i="8"/>
  <c r="I133" i="8" s="1"/>
  <c r="R257" i="8" l="1"/>
  <c r="Q257" i="8"/>
  <c r="H257" i="8"/>
  <c r="F257" i="8"/>
  <c r="I257" i="8" s="1"/>
  <c r="R256" i="8"/>
  <c r="H256" i="8"/>
  <c r="F256" i="8"/>
  <c r="I256" i="8" s="1"/>
  <c r="R255" i="8"/>
  <c r="H255" i="8"/>
  <c r="I255" i="8" s="1"/>
  <c r="F255" i="8"/>
  <c r="R254" i="8"/>
  <c r="H254" i="8"/>
  <c r="F254" i="8"/>
  <c r="I254" i="8" s="1"/>
  <c r="R253" i="8"/>
  <c r="H253" i="8"/>
  <c r="F253" i="8"/>
  <c r="I253" i="8" s="1"/>
  <c r="R252" i="8"/>
  <c r="H252" i="8"/>
  <c r="F252" i="8"/>
  <c r="I252" i="8" s="1"/>
  <c r="R251" i="8"/>
  <c r="H251" i="8"/>
  <c r="I251" i="8" s="1"/>
  <c r="F251" i="8"/>
  <c r="R250" i="8"/>
  <c r="I250" i="8"/>
  <c r="H250" i="8"/>
  <c r="F250" i="8"/>
  <c r="R249" i="8"/>
  <c r="H249" i="8"/>
  <c r="F249" i="8"/>
  <c r="R248" i="8"/>
  <c r="R247" i="8"/>
  <c r="H247" i="8"/>
  <c r="F247" i="8"/>
  <c r="I247" i="8" s="1"/>
  <c r="R246" i="8"/>
  <c r="I246" i="8"/>
  <c r="H246" i="8"/>
  <c r="F246" i="8"/>
  <c r="R245" i="8"/>
  <c r="H245" i="8"/>
  <c r="F245" i="8"/>
  <c r="I245" i="8" s="1"/>
  <c r="R244" i="8"/>
  <c r="I244" i="8"/>
  <c r="H244" i="8"/>
  <c r="R243" i="8"/>
  <c r="H243" i="8"/>
  <c r="I243" i="8" s="1"/>
  <c r="F243" i="8"/>
  <c r="R242" i="8"/>
  <c r="H242" i="8"/>
  <c r="F242" i="8"/>
  <c r="I242" i="8" s="1"/>
  <c r="R241" i="8"/>
  <c r="H241" i="8"/>
  <c r="F241" i="8"/>
  <c r="I241" i="8" s="1"/>
  <c r="R240" i="8"/>
  <c r="H240" i="8"/>
  <c r="F240" i="8"/>
  <c r="I240" i="8" s="1"/>
  <c r="R239" i="8"/>
  <c r="H239" i="8"/>
  <c r="I239" i="8" s="1"/>
  <c r="F239" i="8"/>
  <c r="R238" i="8"/>
  <c r="I238" i="8"/>
  <c r="H238" i="8"/>
  <c r="F238" i="8"/>
  <c r="R237" i="8"/>
  <c r="H237" i="8"/>
  <c r="F237" i="8"/>
  <c r="I237" i="8" s="1"/>
  <c r="R236" i="8"/>
  <c r="H236" i="8"/>
  <c r="F236" i="8"/>
  <c r="R235" i="8"/>
  <c r="H235" i="8"/>
  <c r="F235" i="8"/>
  <c r="I235" i="8" s="1"/>
  <c r="R234" i="8"/>
  <c r="I234" i="8"/>
  <c r="H234" i="8"/>
  <c r="F234" i="8"/>
  <c r="R233" i="8"/>
  <c r="H233" i="8"/>
  <c r="F233" i="8"/>
  <c r="I233" i="8" s="1"/>
  <c r="R232" i="8"/>
  <c r="H232" i="8"/>
  <c r="F232" i="8"/>
  <c r="R231" i="8"/>
  <c r="H231" i="8"/>
  <c r="I231" i="8" s="1"/>
  <c r="F231" i="8"/>
  <c r="R230" i="8"/>
  <c r="H230" i="8"/>
  <c r="F230" i="8"/>
  <c r="I230" i="8" s="1"/>
  <c r="R229" i="8"/>
  <c r="R228" i="8"/>
  <c r="H228" i="8"/>
  <c r="F228" i="8"/>
  <c r="I228" i="8" s="1"/>
  <c r="R227" i="8"/>
  <c r="H227" i="8"/>
  <c r="I227" i="8" s="1"/>
  <c r="F227" i="8"/>
  <c r="R226" i="8"/>
  <c r="I226" i="8"/>
  <c r="H226" i="8"/>
  <c r="F226" i="8"/>
  <c r="R225" i="8"/>
  <c r="H225" i="8"/>
  <c r="I225" i="8" s="1"/>
  <c r="I224" i="8" s="1"/>
  <c r="F225" i="8"/>
  <c r="R224" i="8"/>
  <c r="F224" i="8"/>
  <c r="R223" i="8"/>
  <c r="H223" i="8"/>
  <c r="F223" i="8"/>
  <c r="I223" i="8" s="1"/>
  <c r="R222" i="8"/>
  <c r="I222" i="8"/>
  <c r="G222" i="8"/>
  <c r="H222" i="8" s="1"/>
  <c r="F222" i="8"/>
  <c r="R221" i="8"/>
  <c r="H221" i="8"/>
  <c r="F221" i="8"/>
  <c r="I221" i="8" s="1"/>
  <c r="R220" i="8"/>
  <c r="H220" i="8"/>
  <c r="I220" i="8" s="1"/>
  <c r="F220" i="8"/>
  <c r="R219" i="8"/>
  <c r="R218" i="8"/>
  <c r="H218" i="8"/>
  <c r="F218" i="8"/>
  <c r="I218" i="8" s="1"/>
  <c r="R217" i="8"/>
  <c r="R216" i="8"/>
  <c r="F216" i="8"/>
  <c r="H216" i="8" s="1"/>
  <c r="I216" i="8" s="1"/>
  <c r="R215" i="8"/>
  <c r="F215" i="8"/>
  <c r="R214" i="8"/>
  <c r="F214" i="8"/>
  <c r="R213" i="8"/>
  <c r="R212" i="8"/>
  <c r="H212" i="8"/>
  <c r="F212" i="8"/>
  <c r="I212" i="8" s="1"/>
  <c r="R211" i="8"/>
  <c r="H211" i="8"/>
  <c r="F211" i="8"/>
  <c r="I211" i="8" s="1"/>
  <c r="R210" i="8"/>
  <c r="H210" i="8"/>
  <c r="I210" i="8" s="1"/>
  <c r="F210" i="8"/>
  <c r="R209" i="8"/>
  <c r="H209" i="8"/>
  <c r="F209" i="8"/>
  <c r="I209" i="8" s="1"/>
  <c r="R208" i="8"/>
  <c r="H208" i="8"/>
  <c r="F208" i="8"/>
  <c r="I208" i="8" s="1"/>
  <c r="R207" i="8"/>
  <c r="H207" i="8"/>
  <c r="F207" i="8"/>
  <c r="I207" i="8" s="1"/>
  <c r="R206" i="8"/>
  <c r="R205" i="8"/>
  <c r="H205" i="8"/>
  <c r="F205" i="8"/>
  <c r="I205" i="8" s="1"/>
  <c r="R204" i="8"/>
  <c r="H204" i="8"/>
  <c r="F204" i="8"/>
  <c r="I204" i="8" s="1"/>
  <c r="R203" i="8"/>
  <c r="R202" i="8"/>
  <c r="H202" i="8"/>
  <c r="F202" i="8"/>
  <c r="I202" i="8" s="1"/>
  <c r="R201" i="8"/>
  <c r="H201" i="8"/>
  <c r="F201" i="8"/>
  <c r="I201" i="8" s="1"/>
  <c r="R200" i="8"/>
  <c r="H200" i="8"/>
  <c r="I200" i="8" s="1"/>
  <c r="F200" i="8"/>
  <c r="R199" i="8"/>
  <c r="R198" i="8"/>
  <c r="H198" i="8"/>
  <c r="F198" i="8"/>
  <c r="I198" i="8" s="1"/>
  <c r="R197" i="8"/>
  <c r="H197" i="8"/>
  <c r="I197" i="8" s="1"/>
  <c r="F197" i="8"/>
  <c r="R196" i="8"/>
  <c r="I196" i="8"/>
  <c r="H196" i="8"/>
  <c r="F196" i="8"/>
  <c r="R195" i="8"/>
  <c r="H195" i="8"/>
  <c r="F195" i="8"/>
  <c r="I195" i="8" s="1"/>
  <c r="R194" i="8"/>
  <c r="H194" i="8"/>
  <c r="F194" i="8"/>
  <c r="I194" i="8" s="1"/>
  <c r="R193" i="8"/>
  <c r="H193" i="8"/>
  <c r="F193" i="8"/>
  <c r="I193" i="8" s="1"/>
  <c r="R192" i="8"/>
  <c r="R191" i="8"/>
  <c r="H191" i="8"/>
  <c r="F191" i="8"/>
  <c r="I191" i="8" s="1"/>
  <c r="R190" i="8"/>
  <c r="H190" i="8"/>
  <c r="F190" i="8"/>
  <c r="I190" i="8" s="1"/>
  <c r="R189" i="8"/>
  <c r="I189" i="8"/>
  <c r="H189" i="8"/>
  <c r="F189" i="8"/>
  <c r="R188" i="8"/>
  <c r="H188" i="8"/>
  <c r="F188" i="8"/>
  <c r="I188" i="8" s="1"/>
  <c r="R187" i="8"/>
  <c r="H187" i="8"/>
  <c r="F187" i="8"/>
  <c r="I187" i="8" s="1"/>
  <c r="R186" i="8"/>
  <c r="H186" i="8"/>
  <c r="I186" i="8" s="1"/>
  <c r="F186" i="8"/>
  <c r="R185" i="8"/>
  <c r="H185" i="8"/>
  <c r="F185" i="8"/>
  <c r="R184" i="8"/>
  <c r="H184" i="8"/>
  <c r="F184" i="8"/>
  <c r="I184" i="8" s="1"/>
  <c r="R183" i="8"/>
  <c r="H183" i="8"/>
  <c r="F183" i="8"/>
  <c r="I183" i="8" s="1"/>
  <c r="R182" i="8"/>
  <c r="R181" i="8"/>
  <c r="H181" i="8"/>
  <c r="F181" i="8"/>
  <c r="I181" i="8" s="1"/>
  <c r="R180" i="8"/>
  <c r="R179" i="8"/>
  <c r="H179" i="8"/>
  <c r="F179" i="8"/>
  <c r="I179" i="8" s="1"/>
  <c r="R178" i="8"/>
  <c r="H178" i="8"/>
  <c r="F178" i="8"/>
  <c r="I178" i="8" s="1"/>
  <c r="R177" i="8"/>
  <c r="H177" i="8"/>
  <c r="F177" i="8"/>
  <c r="I177" i="8" s="1"/>
  <c r="R176" i="8"/>
  <c r="R175" i="8"/>
  <c r="H175" i="8"/>
  <c r="F175" i="8"/>
  <c r="I175" i="8" s="1"/>
  <c r="R174" i="8"/>
  <c r="H174" i="8"/>
  <c r="F174" i="8"/>
  <c r="I174" i="8" s="1"/>
  <c r="R173" i="8"/>
  <c r="H173" i="8"/>
  <c r="I173" i="8" s="1"/>
  <c r="F173" i="8"/>
  <c r="R172" i="8"/>
  <c r="R171" i="8"/>
  <c r="H171" i="8"/>
  <c r="F171" i="8"/>
  <c r="I171" i="8" s="1"/>
  <c r="R170" i="8"/>
  <c r="H170" i="8"/>
  <c r="I170" i="8" s="1"/>
  <c r="F170" i="8"/>
  <c r="R169" i="8"/>
  <c r="I169" i="8"/>
  <c r="H169" i="8"/>
  <c r="F169" i="8"/>
  <c r="R168" i="8"/>
  <c r="R167" i="8"/>
  <c r="H167" i="8"/>
  <c r="F167" i="8"/>
  <c r="R166" i="8"/>
  <c r="I166" i="8"/>
  <c r="H166" i="8"/>
  <c r="F166" i="8"/>
  <c r="R165" i="8"/>
  <c r="H165" i="8"/>
  <c r="F165" i="8"/>
  <c r="I165" i="8" s="1"/>
  <c r="R164" i="8"/>
  <c r="H164" i="8"/>
  <c r="F164" i="8"/>
  <c r="I164" i="8" s="1"/>
  <c r="R163" i="8"/>
  <c r="H163" i="8"/>
  <c r="F163" i="8"/>
  <c r="I163" i="8" s="1"/>
  <c r="R162" i="8"/>
  <c r="I162" i="8"/>
  <c r="H162" i="8"/>
  <c r="F162" i="8"/>
  <c r="R161" i="8"/>
  <c r="R160" i="8"/>
  <c r="H160" i="8"/>
  <c r="F160" i="8"/>
  <c r="I160" i="8" s="1"/>
  <c r="R159" i="8"/>
  <c r="I159" i="8"/>
  <c r="H159" i="8"/>
  <c r="F159" i="8"/>
  <c r="R158" i="8"/>
  <c r="H158" i="8"/>
  <c r="F158" i="8"/>
  <c r="I158" i="8" s="1"/>
  <c r="R157" i="8"/>
  <c r="I157" i="8"/>
  <c r="H157" i="8"/>
  <c r="F157" i="8"/>
  <c r="R156" i="8"/>
  <c r="H156" i="8"/>
  <c r="I156" i="8" s="1"/>
  <c r="F156" i="8"/>
  <c r="R155" i="8"/>
  <c r="H155" i="8"/>
  <c r="F155" i="8"/>
  <c r="I155" i="8" s="1"/>
  <c r="R154" i="8"/>
  <c r="H154" i="8"/>
  <c r="F154" i="8"/>
  <c r="I154" i="8" s="1"/>
  <c r="R153" i="8"/>
  <c r="H153" i="8"/>
  <c r="F153" i="8"/>
  <c r="I153" i="8" s="1"/>
  <c r="R152" i="8"/>
  <c r="H152" i="8"/>
  <c r="I152" i="8" s="1"/>
  <c r="F152" i="8"/>
  <c r="R151" i="8"/>
  <c r="I151" i="8"/>
  <c r="H151" i="8"/>
  <c r="F151" i="8"/>
  <c r="R150" i="8"/>
  <c r="H150" i="8"/>
  <c r="F150" i="8"/>
  <c r="I150" i="8" s="1"/>
  <c r="R149" i="8"/>
  <c r="H149" i="8"/>
  <c r="F149" i="8"/>
  <c r="I149" i="8" s="1"/>
  <c r="R148" i="8"/>
  <c r="H148" i="8"/>
  <c r="F148" i="8"/>
  <c r="I148" i="8" s="1"/>
  <c r="R147" i="8"/>
  <c r="I147" i="8"/>
  <c r="H147" i="8"/>
  <c r="F147" i="8"/>
  <c r="R146" i="8"/>
  <c r="H146" i="8"/>
  <c r="F146" i="8"/>
  <c r="I146" i="8" s="1"/>
  <c r="H145" i="8"/>
  <c r="F145" i="8"/>
  <c r="I145" i="8" s="1"/>
  <c r="H144" i="8"/>
  <c r="F144" i="8"/>
  <c r="I144" i="8" s="1"/>
  <c r="R143" i="8"/>
  <c r="H143" i="8"/>
  <c r="F143" i="8"/>
  <c r="I143" i="8" s="1"/>
  <c r="R142" i="8"/>
  <c r="H142" i="8"/>
  <c r="I142" i="8" s="1"/>
  <c r="F142" i="8"/>
  <c r="R141" i="8"/>
  <c r="I141" i="8"/>
  <c r="H141" i="8"/>
  <c r="F141" i="8"/>
  <c r="R140" i="8"/>
  <c r="H140" i="8"/>
  <c r="F140" i="8"/>
  <c r="I140" i="8" s="1"/>
  <c r="R139" i="8"/>
  <c r="R138" i="8"/>
  <c r="I138" i="8"/>
  <c r="H138" i="8"/>
  <c r="F138" i="8"/>
  <c r="R137" i="8"/>
  <c r="H137" i="8"/>
  <c r="F137" i="8"/>
  <c r="I137" i="8" s="1"/>
  <c r="R136" i="8"/>
  <c r="H136" i="8"/>
  <c r="F136" i="8"/>
  <c r="I136" i="8" s="1"/>
  <c r="R135" i="8"/>
  <c r="H135" i="8"/>
  <c r="F135" i="8"/>
  <c r="I135" i="8" s="1"/>
  <c r="R134" i="8"/>
  <c r="I134" i="8"/>
  <c r="H134" i="8"/>
  <c r="F134" i="8"/>
  <c r="R133" i="8"/>
  <c r="R132" i="8"/>
  <c r="H132" i="8"/>
  <c r="F132" i="8"/>
  <c r="I132" i="8" s="1"/>
  <c r="R131" i="8"/>
  <c r="R130" i="8"/>
  <c r="R129" i="8"/>
  <c r="H129" i="8"/>
  <c r="F129" i="8"/>
  <c r="I129" i="8" s="1"/>
  <c r="R128" i="8"/>
  <c r="I128" i="8"/>
  <c r="H128" i="8"/>
  <c r="F128" i="8"/>
  <c r="R127" i="8"/>
  <c r="H127" i="8"/>
  <c r="F127" i="8"/>
  <c r="I127" i="8" s="1"/>
  <c r="R126" i="8"/>
  <c r="G126" i="8"/>
  <c r="H126" i="8" s="1"/>
  <c r="F126" i="8"/>
  <c r="R125" i="8"/>
  <c r="R124" i="8"/>
  <c r="H124" i="8"/>
  <c r="F124" i="8"/>
  <c r="I124" i="8" s="1"/>
  <c r="R123" i="8"/>
  <c r="H123" i="8"/>
  <c r="H118" i="8" s="1"/>
  <c r="F123" i="8"/>
  <c r="I123" i="8" s="1"/>
  <c r="R122" i="8"/>
  <c r="H122" i="8"/>
  <c r="F122" i="8"/>
  <c r="I122" i="8" s="1"/>
  <c r="R121" i="8"/>
  <c r="I121" i="8"/>
  <c r="H121" i="8"/>
  <c r="F121" i="8"/>
  <c r="R120" i="8"/>
  <c r="H120" i="8"/>
  <c r="F120" i="8"/>
  <c r="I120" i="8" s="1"/>
  <c r="R119" i="8"/>
  <c r="H119" i="8"/>
  <c r="F119" i="8"/>
  <c r="I119" i="8" s="1"/>
  <c r="R118" i="8"/>
  <c r="R117" i="8"/>
  <c r="H117" i="8"/>
  <c r="F117" i="8"/>
  <c r="R116" i="8"/>
  <c r="R115" i="8"/>
  <c r="H115" i="8"/>
  <c r="I115" i="8" s="1"/>
  <c r="F115" i="8"/>
  <c r="R114" i="8"/>
  <c r="H114" i="8"/>
  <c r="F114" i="8"/>
  <c r="R113" i="8"/>
  <c r="R112" i="8"/>
  <c r="H112" i="8"/>
  <c r="I112" i="8" s="1"/>
  <c r="F112" i="8"/>
  <c r="R111" i="8"/>
  <c r="H111" i="8"/>
  <c r="F111" i="8"/>
  <c r="I111" i="8" s="1"/>
  <c r="R110" i="8"/>
  <c r="R109" i="8"/>
  <c r="H109" i="8"/>
  <c r="I109" i="8" s="1"/>
  <c r="F109" i="8"/>
  <c r="R108" i="8"/>
  <c r="H108" i="8"/>
  <c r="F108" i="8"/>
  <c r="I108" i="8" s="1"/>
  <c r="R107" i="8"/>
  <c r="R106" i="8"/>
  <c r="H106" i="8"/>
  <c r="I106" i="8" s="1"/>
  <c r="F106" i="8"/>
  <c r="R105" i="8"/>
  <c r="R104" i="8"/>
  <c r="H104" i="8"/>
  <c r="H101" i="8" s="1"/>
  <c r="F104" i="8"/>
  <c r="R103" i="8"/>
  <c r="H103" i="8"/>
  <c r="I103" i="8" s="1"/>
  <c r="F103" i="8"/>
  <c r="R102" i="8"/>
  <c r="R101" i="8"/>
  <c r="R100" i="8"/>
  <c r="F100" i="8"/>
  <c r="I100" i="8" s="1"/>
  <c r="R99" i="8"/>
  <c r="H99" i="8"/>
  <c r="F99" i="8"/>
  <c r="I99" i="8" s="1"/>
  <c r="R98" i="8"/>
  <c r="I98" i="8"/>
  <c r="H98" i="8"/>
  <c r="F98" i="8"/>
  <c r="R97" i="8"/>
  <c r="H97" i="8"/>
  <c r="F97" i="8"/>
  <c r="I97" i="8" s="1"/>
  <c r="R96" i="8"/>
  <c r="H96" i="8"/>
  <c r="F96" i="8"/>
  <c r="I96" i="8" s="1"/>
  <c r="R95" i="8"/>
  <c r="H95" i="8"/>
  <c r="I95" i="8" s="1"/>
  <c r="F95" i="8"/>
  <c r="R94" i="8"/>
  <c r="H94" i="8"/>
  <c r="F94" i="8"/>
  <c r="I94" i="8" s="1"/>
  <c r="R93" i="8"/>
  <c r="R92" i="8"/>
  <c r="I92" i="8"/>
  <c r="H92" i="8"/>
  <c r="F92" i="8"/>
  <c r="R91" i="8"/>
  <c r="H91" i="8"/>
  <c r="F91" i="8"/>
  <c r="I91" i="8" s="1"/>
  <c r="R90" i="8"/>
  <c r="R89" i="8"/>
  <c r="H89" i="8"/>
  <c r="F89" i="8"/>
  <c r="I89" i="8" s="1"/>
  <c r="R88" i="8"/>
  <c r="H88" i="8"/>
  <c r="I88" i="8" s="1"/>
  <c r="F88" i="8"/>
  <c r="R87" i="8"/>
  <c r="I87" i="8"/>
  <c r="H87" i="8"/>
  <c r="F87" i="8"/>
  <c r="R86" i="8"/>
  <c r="H86" i="8"/>
  <c r="F86" i="8"/>
  <c r="I86" i="8" s="1"/>
  <c r="R85" i="8"/>
  <c r="H85" i="8"/>
  <c r="F85" i="8"/>
  <c r="I85" i="8" s="1"/>
  <c r="R84" i="8"/>
  <c r="H84" i="8"/>
  <c r="F84" i="8"/>
  <c r="I84" i="8" s="1"/>
  <c r="R83" i="8"/>
  <c r="I83" i="8"/>
  <c r="H83" i="8"/>
  <c r="F83" i="8"/>
  <c r="R82" i="8"/>
  <c r="R81" i="8"/>
  <c r="H81" i="8"/>
  <c r="F81" i="8"/>
  <c r="I81" i="8" s="1"/>
  <c r="I80" i="8"/>
  <c r="H80" i="8"/>
  <c r="R79" i="8"/>
  <c r="H79" i="8"/>
  <c r="F79" i="8"/>
  <c r="I79" i="8" s="1"/>
  <c r="H78" i="8"/>
  <c r="I78" i="8" s="1"/>
  <c r="R77" i="8"/>
  <c r="H77" i="8"/>
  <c r="F77" i="8"/>
  <c r="I77" i="8" s="1"/>
  <c r="R76" i="8"/>
  <c r="R75" i="8"/>
  <c r="I75" i="8"/>
  <c r="H75" i="8"/>
  <c r="F75" i="8"/>
  <c r="R74" i="8"/>
  <c r="H74" i="8"/>
  <c r="H72" i="8" s="1"/>
  <c r="F74" i="8"/>
  <c r="F72" i="8" s="1"/>
  <c r="R73" i="8"/>
  <c r="R72" i="8"/>
  <c r="R71" i="8"/>
  <c r="H71" i="8"/>
  <c r="F71" i="8"/>
  <c r="I71" i="8" s="1"/>
  <c r="R70" i="8"/>
  <c r="H70" i="8"/>
  <c r="F70" i="8"/>
  <c r="R69" i="8"/>
  <c r="H69" i="8"/>
  <c r="F69" i="8"/>
  <c r="I69" i="8" s="1"/>
  <c r="R68" i="8"/>
  <c r="I68" i="8"/>
  <c r="H68" i="8"/>
  <c r="F68" i="8"/>
  <c r="R67" i="8"/>
  <c r="H67" i="8"/>
  <c r="F67" i="8"/>
  <c r="I67" i="8" s="1"/>
  <c r="R66" i="8"/>
  <c r="H66" i="8"/>
  <c r="F66" i="8"/>
  <c r="I66" i="8" s="1"/>
  <c r="R65" i="8"/>
  <c r="H65" i="8"/>
  <c r="I65" i="8" s="1"/>
  <c r="F65" i="8"/>
  <c r="R64" i="8"/>
  <c r="H64" i="8"/>
  <c r="F64" i="8"/>
  <c r="I64" i="8" s="1"/>
  <c r="R63" i="8"/>
  <c r="H62" i="8"/>
  <c r="F62" i="8"/>
  <c r="I62" i="8" s="1"/>
  <c r="R61" i="8"/>
  <c r="H61" i="8"/>
  <c r="F61" i="8"/>
  <c r="I61" i="8" s="1"/>
  <c r="H60" i="8"/>
  <c r="I60" i="8" s="1"/>
  <c r="R59" i="8"/>
  <c r="H59" i="8"/>
  <c r="F59" i="8"/>
  <c r="I59" i="8" s="1"/>
  <c r="I58" i="8"/>
  <c r="H58" i="8"/>
  <c r="R57" i="8"/>
  <c r="H57" i="8"/>
  <c r="F57" i="8"/>
  <c r="R56" i="8"/>
  <c r="R55" i="8"/>
  <c r="H55" i="8"/>
  <c r="I55" i="8" s="1"/>
  <c r="F55" i="8"/>
  <c r="H54" i="8"/>
  <c r="F54" i="8"/>
  <c r="I51" i="8"/>
  <c r="H51" i="8"/>
  <c r="F51" i="8"/>
  <c r="H50" i="8"/>
  <c r="F50" i="8"/>
  <c r="I50" i="8" s="1"/>
  <c r="I49" i="8"/>
  <c r="H49" i="8"/>
  <c r="F49" i="8"/>
  <c r="I48" i="8"/>
  <c r="H48" i="8"/>
  <c r="F48" i="8"/>
  <c r="H47" i="8"/>
  <c r="F47" i="8"/>
  <c r="I47" i="8" s="1"/>
  <c r="I46" i="8"/>
  <c r="H46" i="8"/>
  <c r="F46" i="8"/>
  <c r="I45" i="8"/>
  <c r="H45" i="8"/>
  <c r="F45" i="8"/>
  <c r="H44" i="8"/>
  <c r="F44" i="8"/>
  <c r="I44" i="8" s="1"/>
  <c r="I43" i="8"/>
  <c r="H43" i="8"/>
  <c r="F43" i="8"/>
  <c r="H41" i="8"/>
  <c r="F41" i="8"/>
  <c r="I41" i="8" s="1"/>
  <c r="H40" i="8"/>
  <c r="I40" i="8" s="1"/>
  <c r="H39" i="8"/>
  <c r="I39" i="8" s="1"/>
  <c r="F39" i="8"/>
  <c r="H38" i="8"/>
  <c r="I38" i="8" s="1"/>
  <c r="H37" i="8"/>
  <c r="F37" i="8"/>
  <c r="I37" i="8" s="1"/>
  <c r="H35" i="8"/>
  <c r="F35" i="8"/>
  <c r="I35" i="8" s="1"/>
  <c r="H34" i="8"/>
  <c r="F34" i="8"/>
  <c r="I34" i="8" s="1"/>
  <c r="F32" i="8"/>
  <c r="I31" i="8"/>
  <c r="H31" i="8"/>
  <c r="F31" i="8"/>
  <c r="H30" i="8"/>
  <c r="I30" i="8" s="1"/>
  <c r="F30" i="8"/>
  <c r="H29" i="8"/>
  <c r="F29" i="8"/>
  <c r="I29" i="8" s="1"/>
  <c r="I28" i="8"/>
  <c r="H28" i="8"/>
  <c r="F28" i="8"/>
  <c r="H27" i="8"/>
  <c r="I27" i="8" s="1"/>
  <c r="F27" i="8"/>
  <c r="H26" i="8"/>
  <c r="F26" i="8"/>
  <c r="I26" i="8" s="1"/>
  <c r="H25" i="8"/>
  <c r="I25" i="8" s="1"/>
  <c r="F25" i="8"/>
  <c r="I24" i="8"/>
  <c r="H23" i="8"/>
  <c r="F23" i="8"/>
  <c r="I23" i="8" s="1"/>
  <c r="H22" i="8"/>
  <c r="I22" i="8" s="1"/>
  <c r="H21" i="8"/>
  <c r="I21" i="8" s="1"/>
  <c r="F21" i="8"/>
  <c r="H20" i="8"/>
  <c r="I20" i="8" s="1"/>
  <c r="H19" i="8"/>
  <c r="F19" i="8"/>
  <c r="I19" i="8" s="1"/>
  <c r="I18" i="8"/>
  <c r="F17" i="8"/>
  <c r="I17" i="8" s="1"/>
  <c r="Q16" i="8"/>
  <c r="F16" i="8"/>
  <c r="H79" i="7"/>
  <c r="I79" i="7" s="1"/>
  <c r="H77" i="7"/>
  <c r="I77" i="7" s="1"/>
  <c r="H61" i="7"/>
  <c r="F61" i="7"/>
  <c r="H59" i="7"/>
  <c r="I59" i="7" s="1"/>
  <c r="H57" i="7"/>
  <c r="I57" i="7" s="1"/>
  <c r="H40" i="7"/>
  <c r="I40" i="7" s="1"/>
  <c r="H38" i="7"/>
  <c r="I38" i="7" s="1"/>
  <c r="H22" i="7"/>
  <c r="I22" i="7" s="1"/>
  <c r="H20" i="7"/>
  <c r="I20" i="7" s="1"/>
  <c r="I167" i="8" l="1"/>
  <c r="F229" i="8"/>
  <c r="I104" i="8"/>
  <c r="I101" i="8" s="1"/>
  <c r="H214" i="8"/>
  <c r="I214" i="8" s="1"/>
  <c r="I32" i="8"/>
  <c r="H224" i="8"/>
  <c r="I232" i="8"/>
  <c r="F52" i="8"/>
  <c r="I54" i="8"/>
  <c r="I52" i="8" s="1"/>
  <c r="I16" i="8"/>
  <c r="I14" i="8" s="1"/>
  <c r="F14" i="8"/>
  <c r="H52" i="8"/>
  <c r="I74" i="8"/>
  <c r="I72" i="8" s="1"/>
  <c r="H32" i="8"/>
  <c r="F248" i="8"/>
  <c r="H90" i="8"/>
  <c r="I229" i="8"/>
  <c r="I130" i="8" s="1"/>
  <c r="H248" i="8"/>
  <c r="H14" i="8"/>
  <c r="H13" i="8" s="1"/>
  <c r="I70" i="8"/>
  <c r="I117" i="8"/>
  <c r="H229" i="8"/>
  <c r="I249" i="8"/>
  <c r="I248" i="8" s="1"/>
  <c r="F90" i="8"/>
  <c r="I90" i="8"/>
  <c r="F118" i="8"/>
  <c r="I57" i="8"/>
  <c r="F101" i="8"/>
  <c r="I114" i="8"/>
  <c r="I126" i="8"/>
  <c r="I118" i="8" s="1"/>
  <c r="I185" i="8"/>
  <c r="I215" i="8"/>
  <c r="F244" i="8"/>
  <c r="F130" i="8" s="1"/>
  <c r="H215" i="8"/>
  <c r="I61" i="7"/>
  <c r="F13" i="8" l="1"/>
  <c r="H130" i="8"/>
  <c r="I13" i="8"/>
  <c r="I258" i="8" s="1"/>
  <c r="I259" i="8" s="1"/>
  <c r="H246" i="7" l="1"/>
  <c r="F246" i="7"/>
  <c r="H245" i="7"/>
  <c r="F245" i="7"/>
  <c r="H244" i="7"/>
  <c r="F244" i="7"/>
  <c r="H243" i="7"/>
  <c r="F243" i="7"/>
  <c r="H242" i="7"/>
  <c r="F242" i="7"/>
  <c r="H241" i="7"/>
  <c r="F241" i="7"/>
  <c r="H240" i="7"/>
  <c r="F240" i="7"/>
  <c r="H239" i="7"/>
  <c r="F239" i="7"/>
  <c r="H238" i="7"/>
  <c r="F238" i="7"/>
  <c r="H236" i="7"/>
  <c r="F236" i="7"/>
  <c r="H235" i="7"/>
  <c r="F235" i="7"/>
  <c r="H234" i="7"/>
  <c r="F234" i="7"/>
  <c r="H232" i="7"/>
  <c r="F232" i="7"/>
  <c r="I232" i="7" s="1"/>
  <c r="H231" i="7"/>
  <c r="F231" i="7"/>
  <c r="H230" i="7"/>
  <c r="F230" i="7"/>
  <c r="H229" i="7"/>
  <c r="F229" i="7"/>
  <c r="H228" i="7"/>
  <c r="F228" i="7"/>
  <c r="I228" i="7" s="1"/>
  <c r="H227" i="7"/>
  <c r="F227" i="7"/>
  <c r="H226" i="7"/>
  <c r="F226" i="7"/>
  <c r="H225" i="7"/>
  <c r="F225" i="7"/>
  <c r="H224" i="7"/>
  <c r="F224" i="7"/>
  <c r="I224" i="7" s="1"/>
  <c r="H223" i="7"/>
  <c r="F223" i="7"/>
  <c r="H222" i="7"/>
  <c r="F222" i="7"/>
  <c r="H221" i="7"/>
  <c r="F221" i="7"/>
  <c r="H220" i="7"/>
  <c r="F220" i="7"/>
  <c r="I220" i="7" s="1"/>
  <c r="H219" i="7"/>
  <c r="F219" i="7"/>
  <c r="H217" i="7"/>
  <c r="F217" i="7"/>
  <c r="H216" i="7"/>
  <c r="F216" i="7"/>
  <c r="H215" i="7"/>
  <c r="F215" i="7"/>
  <c r="H214" i="7"/>
  <c r="F214" i="7"/>
  <c r="H212" i="7"/>
  <c r="F212" i="7"/>
  <c r="G211" i="7"/>
  <c r="H211" i="7" s="1"/>
  <c r="F211" i="7"/>
  <c r="H210" i="7"/>
  <c r="F210" i="7"/>
  <c r="I210" i="7" s="1"/>
  <c r="H209" i="7"/>
  <c r="F209" i="7"/>
  <c r="H207" i="7"/>
  <c r="F207" i="7"/>
  <c r="F205" i="7"/>
  <c r="F204" i="7"/>
  <c r="F203" i="7"/>
  <c r="H201" i="7"/>
  <c r="F201" i="7"/>
  <c r="H200" i="7"/>
  <c r="F200" i="7"/>
  <c r="H199" i="7"/>
  <c r="F199" i="7"/>
  <c r="H198" i="7"/>
  <c r="F198" i="7"/>
  <c r="H197" i="7"/>
  <c r="F197" i="7"/>
  <c r="H195" i="7"/>
  <c r="F195" i="7"/>
  <c r="H194" i="7"/>
  <c r="F194" i="7"/>
  <c r="H192" i="7"/>
  <c r="F192" i="7"/>
  <c r="H191" i="7"/>
  <c r="F191" i="7"/>
  <c r="H190" i="7"/>
  <c r="F190" i="7"/>
  <c r="H188" i="7"/>
  <c r="F188" i="7"/>
  <c r="H187" i="7"/>
  <c r="F187" i="7"/>
  <c r="H186" i="7"/>
  <c r="F186" i="7"/>
  <c r="H185" i="7"/>
  <c r="F185" i="7"/>
  <c r="H184" i="7"/>
  <c r="F184" i="7"/>
  <c r="H183" i="7"/>
  <c r="F183" i="7"/>
  <c r="H181" i="7"/>
  <c r="F181" i="7"/>
  <c r="H180" i="7"/>
  <c r="F180" i="7"/>
  <c r="H179" i="7"/>
  <c r="F179" i="7"/>
  <c r="H178" i="7"/>
  <c r="F178" i="7"/>
  <c r="H177" i="7"/>
  <c r="F177" i="7"/>
  <c r="H176" i="7"/>
  <c r="F176" i="7"/>
  <c r="H175" i="7"/>
  <c r="F175" i="7"/>
  <c r="H174" i="7"/>
  <c r="F174" i="7"/>
  <c r="H173" i="7"/>
  <c r="F173" i="7"/>
  <c r="H171" i="7"/>
  <c r="F171" i="7"/>
  <c r="H169" i="7"/>
  <c r="F169" i="7"/>
  <c r="H168" i="7"/>
  <c r="F168" i="7"/>
  <c r="H167" i="7"/>
  <c r="F167" i="7"/>
  <c r="H165" i="7"/>
  <c r="F165" i="7"/>
  <c r="H164" i="7"/>
  <c r="F164" i="7"/>
  <c r="H163" i="7"/>
  <c r="F163" i="7"/>
  <c r="H161" i="7"/>
  <c r="F161" i="7"/>
  <c r="H160" i="7"/>
  <c r="F160" i="7"/>
  <c r="H159" i="7"/>
  <c r="F159" i="7"/>
  <c r="H157" i="7"/>
  <c r="F157" i="7"/>
  <c r="H156" i="7"/>
  <c r="F156" i="7"/>
  <c r="H155" i="7"/>
  <c r="F155" i="7"/>
  <c r="H154" i="7"/>
  <c r="F154" i="7"/>
  <c r="H153" i="7"/>
  <c r="F153" i="7"/>
  <c r="H152" i="7"/>
  <c r="F152" i="7"/>
  <c r="I152" i="7" s="1"/>
  <c r="H150" i="7"/>
  <c r="F150" i="7"/>
  <c r="H149" i="7"/>
  <c r="F149" i="7"/>
  <c r="H148" i="7"/>
  <c r="F148" i="7"/>
  <c r="H147" i="7"/>
  <c r="F147" i="7"/>
  <c r="H146" i="7"/>
  <c r="F146" i="7"/>
  <c r="H145" i="7"/>
  <c r="F145" i="7"/>
  <c r="H144" i="7"/>
  <c r="F144" i="7"/>
  <c r="H143" i="7"/>
  <c r="F143" i="7"/>
  <c r="H142" i="7"/>
  <c r="F142" i="7"/>
  <c r="H141" i="7"/>
  <c r="F141" i="7"/>
  <c r="H140" i="7"/>
  <c r="F140" i="7"/>
  <c r="H139" i="7"/>
  <c r="F139" i="7"/>
  <c r="H138" i="7"/>
  <c r="F138" i="7"/>
  <c r="H137" i="7"/>
  <c r="F137" i="7"/>
  <c r="H136" i="7"/>
  <c r="F136" i="7"/>
  <c r="H135" i="7"/>
  <c r="F135" i="7"/>
  <c r="H134" i="7"/>
  <c r="F134" i="7"/>
  <c r="H132" i="7"/>
  <c r="F132" i="7"/>
  <c r="H131" i="7"/>
  <c r="F131" i="7"/>
  <c r="H130" i="7"/>
  <c r="F130" i="7"/>
  <c r="H129" i="7"/>
  <c r="F129" i="7"/>
  <c r="H128" i="7"/>
  <c r="F128" i="7"/>
  <c r="H127" i="7"/>
  <c r="F127" i="7"/>
  <c r="H126" i="7"/>
  <c r="F126" i="7"/>
  <c r="H123" i="7"/>
  <c r="F123" i="7"/>
  <c r="H122" i="7"/>
  <c r="F122" i="7"/>
  <c r="H121" i="7"/>
  <c r="F121" i="7"/>
  <c r="G120" i="7"/>
  <c r="H120" i="7" s="1"/>
  <c r="F120" i="7"/>
  <c r="H118" i="7"/>
  <c r="F118" i="7"/>
  <c r="H117" i="7"/>
  <c r="F117" i="7"/>
  <c r="H116" i="7"/>
  <c r="F116" i="7"/>
  <c r="H115" i="7"/>
  <c r="F115" i="7"/>
  <c r="H114" i="7"/>
  <c r="F114" i="7"/>
  <c r="H112" i="7"/>
  <c r="F112" i="7"/>
  <c r="H110" i="7"/>
  <c r="F110" i="7"/>
  <c r="H108" i="7"/>
  <c r="F108" i="7"/>
  <c r="H107" i="7"/>
  <c r="F107" i="7"/>
  <c r="H105" i="7"/>
  <c r="F105" i="7"/>
  <c r="H103" i="7"/>
  <c r="F103" i="7"/>
  <c r="H102" i="7"/>
  <c r="F102" i="7"/>
  <c r="F99" i="7"/>
  <c r="I99" i="7" s="1"/>
  <c r="H98" i="7"/>
  <c r="F98" i="7"/>
  <c r="H97" i="7"/>
  <c r="F97" i="7"/>
  <c r="H96" i="7"/>
  <c r="F96" i="7"/>
  <c r="H95" i="7"/>
  <c r="F95" i="7"/>
  <c r="H94" i="7"/>
  <c r="F94" i="7"/>
  <c r="H93" i="7"/>
  <c r="F93" i="7"/>
  <c r="H91" i="7"/>
  <c r="F91" i="7"/>
  <c r="H90" i="7"/>
  <c r="F90" i="7"/>
  <c r="H88" i="7"/>
  <c r="F88" i="7"/>
  <c r="H87" i="7"/>
  <c r="F87" i="7"/>
  <c r="H86" i="7"/>
  <c r="F86" i="7"/>
  <c r="H85" i="7"/>
  <c r="F85" i="7"/>
  <c r="I85" i="7" s="1"/>
  <c r="H84" i="7"/>
  <c r="F84" i="7"/>
  <c r="H83" i="7"/>
  <c r="F83" i="7"/>
  <c r="H82" i="7"/>
  <c r="F82" i="7"/>
  <c r="H80" i="7"/>
  <c r="F80" i="7"/>
  <c r="H78" i="7"/>
  <c r="F78" i="7"/>
  <c r="H76" i="7"/>
  <c r="F76" i="7"/>
  <c r="H74" i="7"/>
  <c r="F74" i="7"/>
  <c r="H73" i="7"/>
  <c r="F73" i="7"/>
  <c r="H70" i="7"/>
  <c r="F70" i="7"/>
  <c r="H69" i="7"/>
  <c r="F69" i="7"/>
  <c r="H68" i="7"/>
  <c r="F68" i="7"/>
  <c r="H67" i="7"/>
  <c r="F67" i="7"/>
  <c r="I67" i="7" s="1"/>
  <c r="H66" i="7"/>
  <c r="F66" i="7"/>
  <c r="H65" i="7"/>
  <c r="F65" i="7"/>
  <c r="H64" i="7"/>
  <c r="F64" i="7"/>
  <c r="H63" i="7"/>
  <c r="F63" i="7"/>
  <c r="H60" i="7"/>
  <c r="F60" i="7"/>
  <c r="H58" i="7"/>
  <c r="F58" i="7"/>
  <c r="H56" i="7"/>
  <c r="F56" i="7"/>
  <c r="H54" i="7"/>
  <c r="F54" i="7"/>
  <c r="H53" i="7"/>
  <c r="F53" i="7"/>
  <c r="H50" i="7"/>
  <c r="F50" i="7"/>
  <c r="H49" i="7"/>
  <c r="F49" i="7"/>
  <c r="H48" i="7"/>
  <c r="F48" i="7"/>
  <c r="H47" i="7"/>
  <c r="F47" i="7"/>
  <c r="H46" i="7"/>
  <c r="F46" i="7"/>
  <c r="H45" i="7"/>
  <c r="F45" i="7"/>
  <c r="H44" i="7"/>
  <c r="F44" i="7"/>
  <c r="H43" i="7"/>
  <c r="F43" i="7"/>
  <c r="H41" i="7"/>
  <c r="F41" i="7"/>
  <c r="H39" i="7"/>
  <c r="F39" i="7"/>
  <c r="H37" i="7"/>
  <c r="F37" i="7"/>
  <c r="I37" i="7" s="1"/>
  <c r="H35" i="7"/>
  <c r="F35" i="7"/>
  <c r="H34" i="7"/>
  <c r="F34" i="7"/>
  <c r="H31" i="7"/>
  <c r="F31" i="7"/>
  <c r="H30" i="7"/>
  <c r="F30" i="7"/>
  <c r="H29" i="7"/>
  <c r="F29" i="7"/>
  <c r="H28" i="7"/>
  <c r="F28" i="7"/>
  <c r="H27" i="7"/>
  <c r="F27" i="7"/>
  <c r="H26" i="7"/>
  <c r="F26" i="7"/>
  <c r="H25" i="7"/>
  <c r="F25" i="7"/>
  <c r="I24" i="7"/>
  <c r="H23" i="7"/>
  <c r="F23" i="7"/>
  <c r="H21" i="7"/>
  <c r="F21" i="7"/>
  <c r="H19" i="7"/>
  <c r="F19" i="7"/>
  <c r="I18" i="7"/>
  <c r="F17" i="7"/>
  <c r="I17" i="7" s="1"/>
  <c r="F16" i="7"/>
  <c r="I16" i="7" s="1"/>
  <c r="I47" i="7" l="1"/>
  <c r="I70" i="7"/>
  <c r="I84" i="7"/>
  <c r="I88" i="7"/>
  <c r="I94" i="7"/>
  <c r="I98" i="7"/>
  <c r="I222" i="7"/>
  <c r="I226" i="7"/>
  <c r="I240" i="7"/>
  <c r="I244" i="7"/>
  <c r="I231" i="7"/>
  <c r="I212" i="7"/>
  <c r="I66" i="7"/>
  <c r="I245" i="7"/>
  <c r="I44" i="7"/>
  <c r="I90" i="7"/>
  <c r="F124" i="7"/>
  <c r="I23" i="7"/>
  <c r="I181" i="7"/>
  <c r="I69" i="7"/>
  <c r="I76" i="7"/>
  <c r="I83" i="7"/>
  <c r="I87" i="7"/>
  <c r="I93" i="7"/>
  <c r="I97" i="7"/>
  <c r="I153" i="7"/>
  <c r="I216" i="7"/>
  <c r="I130" i="7"/>
  <c r="I242" i="7"/>
  <c r="I246" i="7"/>
  <c r="I29" i="7"/>
  <c r="I25" i="7"/>
  <c r="I230" i="7"/>
  <c r="I223" i="7"/>
  <c r="I215" i="7"/>
  <c r="I43" i="7"/>
  <c r="I117" i="7"/>
  <c r="I137" i="7"/>
  <c r="I148" i="7"/>
  <c r="I184" i="7"/>
  <c r="I78" i="7"/>
  <c r="I156" i="7"/>
  <c r="I39" i="7"/>
  <c r="I45" i="7"/>
  <c r="I49" i="7"/>
  <c r="I64" i="7"/>
  <c r="I110" i="7"/>
  <c r="I121" i="7"/>
  <c r="I136" i="7"/>
  <c r="I140" i="7"/>
  <c r="I143" i="7"/>
  <c r="I192" i="7"/>
  <c r="I201" i="7"/>
  <c r="I102" i="7"/>
  <c r="I118" i="7"/>
  <c r="I134" i="7"/>
  <c r="I138" i="7"/>
  <c r="I142" i="7"/>
  <c r="I145" i="7"/>
  <c r="I160" i="7"/>
  <c r="I165" i="7"/>
  <c r="I176" i="7"/>
  <c r="I180" i="7"/>
  <c r="I185" i="7"/>
  <c r="I190" i="7"/>
  <c r="I200" i="7"/>
  <c r="I135" i="7"/>
  <c r="I139" i="7"/>
  <c r="I149" i="7"/>
  <c r="I167" i="7"/>
  <c r="I191" i="7"/>
  <c r="I147" i="7"/>
  <c r="I163" i="7"/>
  <c r="I227" i="7"/>
  <c r="I105" i="7"/>
  <c r="I157" i="7"/>
  <c r="I128" i="7"/>
  <c r="I155" i="7"/>
  <c r="I186" i="7"/>
  <c r="I209" i="7"/>
  <c r="I174" i="7"/>
  <c r="I132" i="7"/>
  <c r="I28" i="7"/>
  <c r="I34" i="7"/>
  <c r="I46" i="7"/>
  <c r="I50" i="7"/>
  <c r="I96" i="7"/>
  <c r="I169" i="7"/>
  <c r="I175" i="7"/>
  <c r="I179" i="7"/>
  <c r="H51" i="7"/>
  <c r="I126" i="7"/>
  <c r="I168" i="7"/>
  <c r="I211" i="7"/>
  <c r="I60" i="7"/>
  <c r="I150" i="7"/>
  <c r="I197" i="7"/>
  <c r="I112" i="7"/>
  <c r="I41" i="7"/>
  <c r="I26" i="7"/>
  <c r="I54" i="7"/>
  <c r="I63" i="7"/>
  <c r="I146" i="7"/>
  <c r="I236" i="7"/>
  <c r="F71" i="7"/>
  <c r="I188" i="7"/>
  <c r="I198" i="7"/>
  <c r="I219" i="7"/>
  <c r="I241" i="7"/>
  <c r="I56" i="7"/>
  <c r="I173" i="7"/>
  <c r="I68" i="7"/>
  <c r="I74" i="7"/>
  <c r="I82" i="7"/>
  <c r="I86" i="7"/>
  <c r="F89" i="7"/>
  <c r="I115" i="7"/>
  <c r="I123" i="7"/>
  <c r="I129" i="7"/>
  <c r="I177" i="7"/>
  <c r="F14" i="7"/>
  <c r="I27" i="7"/>
  <c r="I31" i="7"/>
  <c r="H32" i="7"/>
  <c r="I53" i="7"/>
  <c r="I65" i="7"/>
  <c r="H71" i="7"/>
  <c r="I80" i="7"/>
  <c r="I91" i="7"/>
  <c r="I116" i="7"/>
  <c r="I131" i="7"/>
  <c r="I141" i="7"/>
  <c r="I164" i="7"/>
  <c r="I187" i="7"/>
  <c r="I195" i="7"/>
  <c r="I217" i="7"/>
  <c r="I221" i="7"/>
  <c r="I225" i="7"/>
  <c r="I229" i="7"/>
  <c r="I239" i="7"/>
  <c r="I243" i="7"/>
  <c r="F113" i="7"/>
  <c r="I144" i="7"/>
  <c r="H204" i="7"/>
  <c r="I204" i="7" s="1"/>
  <c r="I235" i="7"/>
  <c r="H89" i="7"/>
  <c r="I107" i="7"/>
  <c r="I161" i="7"/>
  <c r="F32" i="7"/>
  <c r="I95" i="7"/>
  <c r="I48" i="7"/>
  <c r="H100" i="7"/>
  <c r="F100" i="7"/>
  <c r="I178" i="7"/>
  <c r="H14" i="7"/>
  <c r="I30" i="7"/>
  <c r="I35" i="7"/>
  <c r="I171" i="7"/>
  <c r="I194" i="7"/>
  <c r="I21" i="7"/>
  <c r="I58" i="7"/>
  <c r="I103" i="7"/>
  <c r="I122" i="7"/>
  <c r="I127" i="7"/>
  <c r="I154" i="7"/>
  <c r="I159" i="7"/>
  <c r="I183" i="7"/>
  <c r="I199" i="7"/>
  <c r="I207" i="7"/>
  <c r="H113" i="7"/>
  <c r="I120" i="7"/>
  <c r="I73" i="7"/>
  <c r="F51" i="7"/>
  <c r="I114" i="7"/>
  <c r="I19" i="7"/>
  <c r="I108" i="7"/>
  <c r="I214" i="7"/>
  <c r="I234" i="7"/>
  <c r="I238" i="7"/>
  <c r="H203" i="7"/>
  <c r="H205" i="7"/>
  <c r="I205" i="7" s="1"/>
  <c r="I51" i="7" l="1"/>
  <c r="H124" i="7"/>
  <c r="F13" i="7"/>
  <c r="H13" i="7"/>
  <c r="I89" i="7"/>
  <c r="I32" i="7"/>
  <c r="I71" i="7"/>
  <c r="I100" i="7"/>
  <c r="I14" i="7"/>
  <c r="I113" i="7"/>
  <c r="I203" i="7"/>
  <c r="I124" i="7" s="1"/>
  <c r="I13" i="7" l="1"/>
  <c r="I247" i="7" s="1"/>
  <c r="I248" i="7" s="1"/>
  <c r="H41" i="6" l="1"/>
  <c r="G41" i="6" s="1"/>
  <c r="F41" i="6" s="1"/>
  <c r="H38" i="6"/>
  <c r="G38" i="6" s="1"/>
  <c r="F38" i="6" s="1"/>
  <c r="H37" i="6"/>
  <c r="G37" i="6" s="1"/>
  <c r="F37" i="6" s="1"/>
  <c r="H26" i="6"/>
  <c r="K33" i="6" l="1"/>
  <c r="L33" i="6"/>
  <c r="L83" i="6" s="1"/>
  <c r="K83" i="6" l="1"/>
  <c r="H36" i="6"/>
  <c r="G36" i="6" l="1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E13" i="2" l="1"/>
  <c r="E12" i="2"/>
  <c r="E11" i="2"/>
  <c r="E10" i="2"/>
  <c r="E9" i="2"/>
  <c r="E8" i="2"/>
  <c r="E14" i="2" l="1"/>
  <c r="E16" i="2" s="1"/>
  <c r="E15" i="2" l="1"/>
  <c r="L3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1" authorId="0" shapeId="0" xr:uid="{868AA7F5-DFB7-43A2-B22D-DB787806B2D7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89CE7FD8-92F1-481E-9E28-01A40E24EF9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<sst xmlns="http://schemas.openxmlformats.org/spreadsheetml/2006/main" count="1522" uniqueCount="562">
  <si>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</si>
  <si>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</si>
  <si>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</si>
  <si>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</si>
  <si>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</si>
  <si>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</si>
  <si>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</si>
  <si>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</si>
  <si>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</si>
  <si>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</si>
  <si>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</si>
  <si>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</si>
  <si>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</si>
  <si>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</si>
  <si>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</si>
  <si>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</si>
  <si>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</si>
  <si>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</si>
  <si>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</si>
  <si>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</si>
  <si>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</si>
  <si>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</si>
  <si>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</si>
  <si>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</si>
  <si>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</si>
  <si>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</si>
  <si>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</si>
  <si>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</si>
  <si>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</si>
  <si>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</si>
  <si>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</si>
  <si>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</si>
  <si>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</si>
  <si>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</si>
  <si>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</si>
  <si>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</si>
  <si>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</si>
  <si>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</si>
  <si>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</si>
  <si>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</si>
  <si>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</si>
  <si>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</si>
  <si>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</si>
  <si>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</si>
  <si>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</si>
  <si>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</si>
  <si>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</si>
  <si>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</si>
  <si>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</si>
  <si>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</si>
  <si>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</si>
  <si>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</si>
  <si>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</si>
  <si>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</si>
  <si>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</si>
  <si>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</si>
  <si>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</si>
  <si>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</si>
  <si>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</si>
  <si>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</si>
  <si>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</si>
  <si>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</si>
  <si>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</si>
  <si>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</si>
  <si>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</si>
  <si>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</si>
  <si>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</si>
  <si>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</si>
  <si>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</si>
  <si>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</si>
  <si>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</si>
  <si>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</si>
  <si>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</si>
  <si>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</si>
  <si>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</si>
  <si>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</si>
  <si>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</si>
  <si>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</si>
  <si>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</si>
  <si>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</si>
  <si>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</si>
  <si>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</si>
  <si>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</si>
  <si>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</si>
  <si>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</si>
  <si>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</si>
  <si>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</si>
  <si>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</si>
  <si>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</si>
  <si>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</si>
  <si>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</si>
  <si>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</si>
  <si>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</si>
  <si>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</si>
  <si>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</si>
  <si>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</si>
  <si>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</si>
  <si>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</si>
  <si>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</si>
  <si>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</si>
  <si>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</si>
  <si>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</si>
  <si>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</si>
  <si>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</si>
  <si>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</si>
  <si>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</si>
  <si>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</si>
  <si>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</si>
  <si>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</si>
  <si>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</si>
  <si>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</si>
  <si>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</si>
  <si>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</si>
  <si>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</si>
  <si>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</si>
  <si>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</si>
  <si>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</si>
  <si>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</si>
  <si>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</si>
  <si>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</si>
  <si>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</si>
  <si>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</si>
  <si>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</si>
  <si>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</si>
  <si>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</si>
  <si>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</si>
  <si>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</si>
  <si>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</si>
  <si>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</si>
  <si>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</si>
  <si>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</si>
  <si>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</si>
  <si>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</si>
  <si>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</si>
  <si>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</si>
  <si>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</si>
  <si>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</si>
  <si>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</si>
  <si>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</si>
  <si>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</si>
  <si>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</si>
  <si>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</si>
  <si>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</si>
  <si>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</si>
  <si>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</si>
  <si>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</si>
  <si>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</si>
  <si>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</si>
  <si>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</si>
  <si>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</si>
  <si>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</si>
  <si>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</si>
  <si>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</si>
  <si>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</si>
  <si>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</si>
  <si>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</si>
  <si>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</si>
  <si>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</si>
  <si>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</si>
  <si>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</si>
  <si>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</si>
  <si>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</si>
  <si>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</si>
  <si>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</si>
  <si>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</si>
  <si>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</si>
  <si>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</si>
  <si>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</si>
  <si>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</si>
  <si>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</si>
  <si>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</si>
  <si>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</si>
  <si>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</si>
  <si>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</si>
  <si>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</si>
  <si>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</si>
  <si>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</si>
  <si>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</si>
  <si>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</si>
  <si>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</si>
  <si>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</si>
  <si>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</si>
  <si>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</si>
  <si>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</si>
  <si>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</si>
  <si>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</si>
  <si>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</si>
  <si>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</si>
  <si>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</si>
  <si>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</si>
  <si>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</si>
  <si>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</si>
  <si>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</si>
  <si>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</si>
  <si>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</si>
  <si>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</si>
  <si>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</si>
  <si>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</si>
  <si>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</si>
  <si>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</si>
  <si>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</si>
  <si>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</si>
  <si>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</si>
  <si>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</si>
  <si>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</si>
  <si>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</si>
  <si>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</si>
  <si>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</si>
  <si>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</si>
  <si>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</si>
  <si>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</si>
  <si>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</si>
  <si>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</si>
  <si>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</si>
  <si>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</si>
  <si>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</si>
  <si>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</si>
  <si>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</si>
  <si>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</si>
  <si>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</si>
  <si>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</si>
  <si>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</si>
  <si>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</si>
  <si>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</si>
  <si>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</si>
  <si>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</si>
  <si>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</si>
  <si>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</si>
  <si>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</si>
  <si>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</si>
  <si>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</si>
  <si>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</si>
  <si>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</si>
  <si>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</si>
  <si>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</si>
  <si>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</si>
  <si>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</si>
  <si>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</si>
  <si>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</si>
  <si>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</si>
  <si>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</si>
  <si>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</si>
  <si>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</si>
  <si>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</si>
  <si>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</si>
  <si>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</si>
  <si>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</si>
  <si>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</si>
  <si>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</si>
  <si>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</si>
  <si>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</si>
  <si>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</si>
  <si>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</si>
  <si>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</si>
  <si>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</si>
  <si>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</si>
  <si>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</si>
  <si>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</si>
  <si>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</si>
  <si>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</si>
  <si>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</si>
  <si>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</si>
  <si>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</si>
  <si>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</si>
  <si>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</si>
  <si>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</si>
  <si>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</si>
  <si>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</si>
  <si>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</si>
  <si>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</si>
  <si>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</si>
  <si>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</si>
  <si>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</si>
  <si>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</si>
  <si>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</si>
  <si>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</si>
  <si>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</si>
  <si>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</si>
  <si>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</si>
  <si>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</si>
  <si>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</si>
  <si>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</si>
  <si>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</si>
  <si>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</si>
  <si>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</si>
  <si>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</si>
  <si>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</si>
  <si>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</si>
  <si>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</si>
  <si>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</si>
  <si>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</si>
  <si>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</si>
  <si>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</si>
  <si>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</si>
  <si>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</si>
  <si>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</si>
  <si>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</si>
  <si>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</si>
  <si>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</si>
  <si>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</si>
  <si>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</si>
  <si>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</si>
  <si>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</si>
  <si>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</si>
  <si>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</si>
  <si>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</si>
  <si>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</si>
  <si>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</si>
  <si>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</si>
  <si>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</si>
  <si>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</si>
  <si>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</si>
  <si>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</si>
  <si>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</si>
  <si>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</si>
  <si>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</si>
  <si>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</si>
  <si>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</si>
  <si>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</si>
  <si>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</si>
  <si>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</si>
  <si>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</si>
  <si>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</si>
  <si>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</si>
  <si>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</si>
  <si>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</si>
  <si>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Утверждена постановлением Госкомстата России</t>
  </si>
  <si>
    <t>Код</t>
  </si>
  <si>
    <t>Форма по ОКУД</t>
  </si>
  <si>
    <t>по ОКПО</t>
  </si>
  <si>
    <t>Объект:</t>
  </si>
  <si>
    <t>номер</t>
  </si>
  <si>
    <t>дата</t>
  </si>
  <si>
    <t>Дополнительное соглашение</t>
  </si>
  <si>
    <t>3</t>
  </si>
  <si>
    <t>Номер</t>
  </si>
  <si>
    <t>Отчетный период</t>
  </si>
  <si>
    <t>с</t>
  </si>
  <si>
    <t>по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</si>
  <si>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</si>
  <si>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</si>
  <si>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</si>
  <si>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</si>
  <si>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</si>
  <si>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</si>
  <si>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</si>
  <si>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</si>
  <si>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</si>
  <si>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</si>
  <si>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</si>
  <si>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</si>
  <si>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</si>
  <si>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</si>
  <si>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</si>
  <si>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</si>
  <si>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</si>
  <si>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</si>
  <si>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</si>
  <si>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</si>
  <si>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</si>
  <si>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</si>
  <si>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</si>
  <si>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</si>
  <si>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</si>
  <si>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</si>
  <si>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</si>
  <si>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</si>
  <si>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</si>
  <si>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</si>
  <si>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</si>
  <si>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</si>
  <si>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</si>
  <si>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</si>
  <si>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</si>
  <si>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</si>
  <si>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</si>
  <si>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</si>
  <si>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</si>
  <si>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</si>
  <si>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</si>
  <si>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</si>
  <si>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</si>
  <si>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</si>
  <si>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</si>
  <si>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</si>
  <si>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</si>
  <si>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</si>
  <si>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</si>
  <si>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</si>
  <si>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</si>
  <si>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</si>
  <si>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</si>
  <si>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</si>
  <si>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</si>
  <si>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</si>
  <si>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</si>
  <si>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</si>
  <si>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</si>
  <si>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</si>
  <si>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</si>
  <si>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</si>
  <si>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</si>
  <si>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</si>
  <si>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</si>
  <si>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</si>
  <si>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</si>
  <si>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</si>
  <si>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</si>
  <si>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</si>
  <si>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</si>
  <si>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</si>
  <si>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</si>
  <si>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</si>
  <si>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</si>
  <si>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</si>
  <si>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</si>
  <si>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</si>
  <si>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</si>
  <si>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</si>
  <si>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</si>
  <si>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</si>
  <si>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</si>
  <si>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</si>
  <si>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</si>
  <si>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</si>
  <si>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</si>
  <si>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</si>
  <si>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</si>
  <si>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</si>
  <si>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</si>
  <si>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</si>
  <si>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</si>
  <si>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</si>
  <si>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</si>
  <si>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остаток</t>
  </si>
  <si>
    <t>Примечание</t>
  </si>
  <si>
    <t>давальческий материал</t>
  </si>
  <si>
    <t>Утепление верха м/к ворот сэндвич-панелями</t>
  </si>
  <si>
    <t>Устройство плинтуса из фасонного элемента</t>
  </si>
  <si>
    <t>пм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</si>
  <si>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</si>
  <si>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</si>
  <si>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</si>
  <si>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</si>
  <si>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</si>
  <si>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</si>
  <si>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</si>
  <si>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</si>
  <si>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</si>
  <si>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</si>
  <si>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Переустройство металлической лестницы с монтажом</t>
  </si>
  <si>
    <t>Монтаж металлической лестницы</t>
  </si>
  <si>
    <t>5.75</t>
  </si>
  <si>
    <t>5.76</t>
  </si>
  <si>
    <t>5.77</t>
  </si>
  <si>
    <t>5.78</t>
  </si>
  <si>
    <t>4.6</t>
  </si>
  <si>
    <t>4.7</t>
  </si>
  <si>
    <t>4.8</t>
  </si>
  <si>
    <t>4.9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</si>
  <si>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</si>
  <si>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4.10</t>
  </si>
  <si>
    <t>Дополнительные работы</t>
  </si>
  <si>
    <t>Кирпичная кладка из полнотелого керамического кирпича толшиной 250мм армированная сеткой 50х50х3 Вр-1 через 3 ряда кладки</t>
  </si>
  <si>
    <t>Корректировка отметки ж/д путей к проектной с учетом нового трансбордера</t>
  </si>
  <si>
    <t>Резка асфальтового покрытия фрезой</t>
  </si>
  <si>
    <t>Демонтаж кондиционеров в помещении АБК в осях 4-23/В</t>
  </si>
  <si>
    <t>Демонтаж пожарного водопровода по оси Б</t>
  </si>
  <si>
    <t>Демонтаж пожарных опусков д.57 мм по колоннам по оси Б</t>
  </si>
  <si>
    <t>Демонтаж кранов пожарных Ду50</t>
  </si>
  <si>
    <t>Демонтаж шкафов пожарных настенных</t>
  </si>
  <si>
    <t>Демонтаж кранов шаровых Ду50</t>
  </si>
  <si>
    <t>Демонтаж подкрановых площадок</t>
  </si>
  <si>
    <t>Ремонт пола после демонтажа электрических шкафов</t>
  </si>
  <si>
    <t>Демонтаж воздуховодов существующей вентиляции</t>
  </si>
  <si>
    <t>Демонтаж отводов вентиляторов радиальных 90 град 800х800 в помещениях  техэтажа</t>
  </si>
  <si>
    <t>Демонтаж жалюзийных решеток (клапанов)</t>
  </si>
  <si>
    <t>Демонтаж вентиляторов радиальных напольных № 2,5 на высоте 4м</t>
  </si>
  <si>
    <t>Демонтаж тепловых завес водяных 45кВт по оси 33 в осях А3-Б</t>
  </si>
  <si>
    <t>Перенос задвижек тепловых завес по оси 33 в осях А3-Б</t>
  </si>
  <si>
    <t>Демонтажные работы</t>
  </si>
  <si>
    <t>Работы в венткамере</t>
  </si>
  <si>
    <t>Демонтаж отводов вентиляторов радиальных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</si>
  <si>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</si>
  <si>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</si>
  <si>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Изготовление стоек под ЯВЗЩ</t>
  </si>
  <si>
    <t>Подрезка тупиковых упоров пути 1,2,3,4</t>
  </si>
  <si>
    <t>Устройство страховочных троссовых линий по оси Б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</si>
  <si>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</si>
  <si>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Устройство отверстий в кровле цеха под монтаж воздуховодов для систем ОВ1, ОВ3 с последующей заделкой</t>
  </si>
  <si>
    <t>Заделка мест прохода воздуховодов системы ОВ1 в помещение венткамеры кирпичной кладки с штукатуркой и покраской</t>
  </si>
  <si>
    <t>Монтаж металлического плинтуса в оси А</t>
  </si>
  <si>
    <t>Заделка проема ворот в осях А/3-Б - 1 с последующей штукатуркой и покраской</t>
  </si>
  <si>
    <t>Монтаж металлических крышек лотка в осях 21-22</t>
  </si>
  <si>
    <t>Устройство фасадов  ось 33</t>
  </si>
  <si>
    <t>Установка и разборка инвентарных и наружных лесов высотой 14,8м</t>
  </si>
  <si>
    <t xml:space="preserve">Монтаж подсистемы </t>
  </si>
  <si>
    <t xml:space="preserve">Монтаж проф.листа </t>
  </si>
  <si>
    <t>Монтаж фасоных элементов</t>
  </si>
  <si>
    <t>Сверленние отверстий Ø12х115</t>
  </si>
  <si>
    <t>1.1.12</t>
  </si>
  <si>
    <t>1.3.13</t>
  </si>
  <si>
    <t>1.4.12</t>
  </si>
  <si>
    <t>2.10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</si>
  <si>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</si>
  <si>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</si>
  <si>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</si>
  <si>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</si>
  <si>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</si>
  <si>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</si>
  <si>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</si>
  <si>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</si>
  <si>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</si>
  <si>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</si>
  <si>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</si>
  <si>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</si>
  <si>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</si>
  <si>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</si>
  <si>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</si>
  <si>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</si>
  <si>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</si>
  <si>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</si>
  <si>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8.1</t>
  </si>
  <si>
    <t>8.2</t>
  </si>
  <si>
    <t>8.3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</si>
  <si>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</si>
  <si>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</si>
  <si>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</si>
  <si>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</si>
  <si>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</si>
  <si>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</si>
  <si>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</si>
  <si>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</si>
  <si>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</si>
  <si>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Сверление отверстий в бетоне на глубину 250мм и становка хим. анкеров М24 на высокопрочный клеевой состав</t>
  </si>
  <si>
    <t>нет таких работ</t>
  </si>
  <si>
    <t>Выполнение 1 от 20.03.24</t>
  </si>
  <si>
    <t>Выполнение 2 от 02.05.24</t>
  </si>
  <si>
    <t>Выполнение 3 от 23.05.24</t>
  </si>
  <si>
    <t>Выполнение 4 от 20.06.24</t>
  </si>
  <si>
    <t>????</t>
  </si>
  <si>
    <t>Нанесение сигнальной расцветки на пол</t>
  </si>
  <si>
    <t xml:space="preserve"> - из щебня балластного фр.25-60 (с К 1,26 уплотнения)</t>
  </si>
  <si>
    <t xml:space="preserve"> - гравийно-песчаная подушка  (с К 1,2 уплотнения)</t>
  </si>
  <si>
    <t xml:space="preserve"> - из щебня балластного фр.25-60 (с К 1, 26 уплотнения)</t>
  </si>
  <si>
    <t xml:space="preserve"> - гравийно-песчаная подушка  (с К 1,2 уплотнения )</t>
  </si>
  <si>
    <t xml:space="preserve"> - гравийно-песчаная подушка (с К 1,2 уплотнения)</t>
  </si>
  <si>
    <t xml:space="preserve"> - из щебня балластного фр.25-60 (К 1,26 уплотнения)</t>
  </si>
  <si>
    <t xml:space="preserve"> - гравийно-песчаная подушка (К 1,2 уплотнения)</t>
  </si>
  <si>
    <t xml:space="preserve"> - геотекстиль 2м 500г/м</t>
  </si>
  <si>
    <t>1.2.3.1</t>
  </si>
  <si>
    <t>1.2.4.1</t>
  </si>
  <si>
    <t>1.3.3.1</t>
  </si>
  <si>
    <t>1.3.4.1</t>
  </si>
  <si>
    <t>1.3.5.1</t>
  </si>
  <si>
    <t>1.4.3.1</t>
  </si>
  <si>
    <t>1.4.4.1</t>
  </si>
  <si>
    <t>1.1.3.1</t>
  </si>
  <si>
    <t>1.1.4.1</t>
  </si>
  <si>
    <t>Приложение № 1 к Дополнительному соглашению № 5 от 01.08.2024г. к Договору строительного субподряда  № МВМ/19-07-СП3  от «04» сентября  2024г.</t>
  </si>
  <si>
    <t>не учли в 4 выполнении</t>
  </si>
  <si>
    <t>Выполнение 5 от  20.08.2024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</si>
</sst>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(* #,##0.00_);_(* \(#,##0.00\);_(* &quot;-&quot;??_);_(@_)"/>
    <numFmt numFmtId="172" formatCode="0.00_ ;[Red]\-0.00\ "/>
    <numFmt numFmtId="173" formatCode="#,##0.000"/>
  </numFmts>
  <fonts count="5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00B050"/>
      <name val="Arial"/>
      <family val="2"/>
      <charset val="204"/>
    </font>
    <font>
      <sz val="11"/>
      <color rgb="FFFF0000"/>
      <name val="Arial Narrow"/>
      <family val="2"/>
      <charset val="204"/>
    </font>
    <font>
      <sz val="10"/>
      <color rgb="FFFFC000"/>
      <name val="Arial Narrow"/>
      <family val="2"/>
      <charset val="204"/>
    </font>
    <font>
      <b/>
      <sz val="10"/>
      <color rgb="FFC00000"/>
      <name val="Arial Narrow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BE4D5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165" fontId="16" fillId="0" borderId="0" applyFont="0" applyFill="0" applyBorder="0" applyAlignment="0" applyProtection="0"/>
    <xf numFmtId="0" fontId="13" fillId="0" borderId="0"/>
    <xf numFmtId="0" fontId="24" fillId="0" borderId="0"/>
    <xf numFmtId="0" fontId="16" fillId="0" borderId="0"/>
    <xf numFmtId="0" fontId="27" fillId="0" borderId="0"/>
    <xf numFmtId="0" fontId="24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</cellStyleXfs>
  <cellXfs count="477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vertical="center"/>
    </xf>
    <xf numFmtId="0" fontId="15" fillId="0" borderId="0" xfId="0" applyFont="1"/>
    <xf numFmtId="4" fontId="11" fillId="0" borderId="0" xfId="0" applyNumberFormat="1" applyFont="1"/>
    <xf numFmtId="0" fontId="14" fillId="0" borderId="0" xfId="0" applyFont="1" applyAlignment="1">
      <alignment vertical="center"/>
    </xf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3" fillId="0" borderId="0" xfId="5" applyFont="1"/>
    <xf numFmtId="0" fontId="18" fillId="0" borderId="0" xfId="5" applyFont="1"/>
    <xf numFmtId="0" fontId="18" fillId="0" borderId="0" xfId="5" applyFont="1" applyAlignment="1">
      <alignment horizontal="right"/>
    </xf>
    <xf numFmtId="165" fontId="13" fillId="0" borderId="0" xfId="6" applyFont="1"/>
    <xf numFmtId="0" fontId="19" fillId="0" borderId="0" xfId="5" applyFont="1" applyAlignment="1">
      <alignment horizontal="center"/>
    </xf>
    <xf numFmtId="0" fontId="13" fillId="0" borderId="3" xfId="5" applyFont="1" applyBorder="1" applyAlignment="1">
      <alignment horizontal="center"/>
    </xf>
    <xf numFmtId="0" fontId="20" fillId="0" borderId="0" xfId="5" applyFont="1" applyAlignment="1">
      <alignment horizontal="center"/>
    </xf>
    <xf numFmtId="49" fontId="13" fillId="0" borderId="3" xfId="5" applyNumberFormat="1" applyFont="1" applyBorder="1" applyAlignment="1">
      <alignment horizontal="center"/>
    </xf>
    <xf numFmtId="0" fontId="13" fillId="0" borderId="0" xfId="5" applyFont="1" applyAlignment="1">
      <alignment vertical="center"/>
    </xf>
    <xf numFmtId="0" fontId="13" fillId="0" borderId="3" xfId="5" applyFont="1" applyBorder="1"/>
    <xf numFmtId="0" fontId="21" fillId="0" borderId="0" xfId="5" applyFont="1"/>
    <xf numFmtId="165" fontId="18" fillId="0" borderId="0" xfId="6" applyFont="1"/>
    <xf numFmtId="0" fontId="13" fillId="0" borderId="0" xfId="5" applyFont="1" applyAlignment="1">
      <alignment vertical="top"/>
    </xf>
    <xf numFmtId="0" fontId="20" fillId="0" borderId="0" xfId="7" applyFont="1" applyAlignment="1">
      <alignment horizontal="center"/>
    </xf>
    <xf numFmtId="0" fontId="13" fillId="0" borderId="3" xfId="7" applyBorder="1" applyAlignment="1">
      <alignment horizontal="center"/>
    </xf>
    <xf numFmtId="165" fontId="18" fillId="0" borderId="0" xfId="6" applyFont="1" applyBorder="1"/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 wrapText="1"/>
    </xf>
    <xf numFmtId="166" fontId="13" fillId="0" borderId="0" xfId="5" applyNumberFormat="1" applyFont="1"/>
    <xf numFmtId="0" fontId="21" fillId="0" borderId="0" xfId="5" applyFont="1" applyAlignment="1">
      <alignment vertical="center" wrapText="1"/>
    </xf>
    <xf numFmtId="0" fontId="20" fillId="0" borderId="3" xfId="5" applyFont="1" applyBorder="1" applyAlignment="1">
      <alignment horizontal="center"/>
    </xf>
    <xf numFmtId="0" fontId="20" fillId="0" borderId="0" xfId="5" applyFont="1" applyAlignment="1">
      <alignment horizontal="right"/>
    </xf>
    <xf numFmtId="49" fontId="16" fillId="0" borderId="18" xfId="5" applyNumberFormat="1" applyBorder="1" applyAlignment="1">
      <alignment horizontal="center"/>
    </xf>
    <xf numFmtId="0" fontId="22" fillId="0" borderId="0" xfId="4" applyFont="1"/>
    <xf numFmtId="167" fontId="22" fillId="0" borderId="0" xfId="6" applyNumberFormat="1" applyFont="1" applyBorder="1" applyAlignment="1">
      <alignment horizontal="center" wrapText="1"/>
    </xf>
    <xf numFmtId="14" fontId="16" fillId="0" borderId="18" xfId="5" applyNumberFormat="1" applyBorder="1" applyAlignment="1">
      <alignment horizontal="center"/>
    </xf>
    <xf numFmtId="14" fontId="16" fillId="10" borderId="18" xfId="5" applyNumberFormat="1" applyFill="1" applyBorder="1" applyAlignment="1">
      <alignment horizontal="center"/>
    </xf>
    <xf numFmtId="10" fontId="22" fillId="0" borderId="0" xfId="4" applyNumberFormat="1" applyFont="1" applyAlignment="1">
      <alignment horizontal="center"/>
    </xf>
    <xf numFmtId="168" fontId="22" fillId="0" borderId="0" xfId="4" applyNumberFormat="1" applyFont="1" applyAlignment="1">
      <alignment horizontal="center"/>
    </xf>
    <xf numFmtId="0" fontId="22" fillId="0" borderId="0" xfId="5" applyFont="1"/>
    <xf numFmtId="168" fontId="22" fillId="0" borderId="0" xfId="5" applyNumberFormat="1" applyFont="1" applyAlignment="1">
      <alignment horizontal="center"/>
    </xf>
    <xf numFmtId="14" fontId="18" fillId="0" borderId="0" xfId="5" applyNumberFormat="1" applyFont="1" applyAlignment="1">
      <alignment horizontal="center"/>
    </xf>
    <xf numFmtId="0" fontId="18" fillId="0" borderId="19" xfId="5" applyFont="1" applyBorder="1" applyAlignment="1">
      <alignment horizontal="center"/>
    </xf>
    <xf numFmtId="0" fontId="18" fillId="0" borderId="20" xfId="5" applyFont="1" applyBorder="1" applyAlignment="1">
      <alignment horizontal="center"/>
    </xf>
    <xf numFmtId="0" fontId="18" fillId="0" borderId="0" xfId="5" applyFont="1" applyAlignment="1">
      <alignment horizontal="center"/>
    </xf>
    <xf numFmtId="0" fontId="18" fillId="0" borderId="23" xfId="5" applyFont="1" applyBorder="1" applyAlignment="1">
      <alignment horizontal="right"/>
    </xf>
    <xf numFmtId="0" fontId="13" fillId="0" borderId="16" xfId="5" applyFont="1" applyBorder="1"/>
    <xf numFmtId="0" fontId="18" fillId="0" borderId="18" xfId="5" applyFont="1" applyBorder="1" applyAlignment="1">
      <alignment horizontal="center"/>
    </xf>
    <xf numFmtId="0" fontId="13" fillId="0" borderId="21" xfId="5" applyFont="1" applyBorder="1" applyAlignment="1">
      <alignment horizontal="center"/>
    </xf>
    <xf numFmtId="14" fontId="13" fillId="10" borderId="18" xfId="5" applyNumberFormat="1" applyFont="1" applyFill="1" applyBorder="1" applyAlignment="1">
      <alignment horizontal="center"/>
    </xf>
    <xf numFmtId="14" fontId="13" fillId="10" borderId="24" xfId="5" applyNumberFormat="1" applyFont="1" applyFill="1" applyBorder="1" applyAlignment="1">
      <alignment horizontal="center"/>
    </xf>
    <xf numFmtId="166" fontId="18" fillId="0" borderId="0" xfId="5" applyNumberFormat="1" applyFont="1"/>
    <xf numFmtId="0" fontId="20" fillId="0" borderId="0" xfId="5" applyFont="1"/>
    <xf numFmtId="165" fontId="20" fillId="0" borderId="0" xfId="6" applyFont="1" applyBorder="1"/>
    <xf numFmtId="0" fontId="23" fillId="0" borderId="0" xfId="5" applyFont="1"/>
    <xf numFmtId="0" fontId="20" fillId="0" borderId="2" xfId="5" applyFont="1" applyBorder="1" applyAlignment="1">
      <alignment horizontal="center" vertical="center"/>
    </xf>
    <xf numFmtId="0" fontId="20" fillId="0" borderId="10" xfId="5" applyFont="1" applyBorder="1" applyAlignment="1">
      <alignment horizontal="center"/>
    </xf>
    <xf numFmtId="0" fontId="20" fillId="0" borderId="15" xfId="5" applyFont="1" applyBorder="1"/>
    <xf numFmtId="0" fontId="13" fillId="0" borderId="15" xfId="5" applyFont="1" applyBorder="1"/>
    <xf numFmtId="0" fontId="13" fillId="0" borderId="7" xfId="5" applyFont="1" applyBorder="1"/>
    <xf numFmtId="0" fontId="26" fillId="0" borderId="0" xfId="9" applyFont="1" applyAlignment="1">
      <alignment horizontal="center" vertical="center"/>
    </xf>
    <xf numFmtId="0" fontId="20" fillId="0" borderId="14" xfId="5" applyFont="1" applyBorder="1" applyAlignment="1">
      <alignment horizontal="center" vertical="center"/>
    </xf>
    <xf numFmtId="0" fontId="13" fillId="0" borderId="11" xfId="5" applyFont="1" applyBorder="1"/>
    <xf numFmtId="0" fontId="20" fillId="0" borderId="11" xfId="5" applyFont="1" applyBorder="1" applyAlignment="1">
      <alignment horizontal="center"/>
    </xf>
    <xf numFmtId="0" fontId="13" fillId="0" borderId="2" xfId="5" applyFont="1" applyBorder="1"/>
    <xf numFmtId="4" fontId="28" fillId="7" borderId="0" xfId="10" applyNumberFormat="1" applyFont="1" applyFill="1" applyAlignment="1">
      <alignment vertical="center"/>
    </xf>
    <xf numFmtId="0" fontId="29" fillId="0" borderId="0" xfId="10" applyFont="1"/>
    <xf numFmtId="0" fontId="16" fillId="0" borderId="0" xfId="9"/>
    <xf numFmtId="4" fontId="26" fillId="0" borderId="0" xfId="9" applyNumberFormat="1" applyFont="1" applyAlignment="1">
      <alignment horizontal="center" vertical="center"/>
    </xf>
    <xf numFmtId="0" fontId="20" fillId="0" borderId="14" xfId="5" applyFont="1" applyBorder="1" applyAlignment="1">
      <alignment horizontal="center"/>
    </xf>
    <xf numFmtId="0" fontId="27" fillId="0" borderId="0" xfId="10"/>
    <xf numFmtId="0" fontId="29" fillId="0" borderId="0" xfId="10" applyFont="1" applyAlignment="1">
      <alignment horizontal="center" vertical="center"/>
    </xf>
    <xf numFmtId="3" fontId="30" fillId="0" borderId="0" xfId="11" applyNumberFormat="1" applyFont="1" applyAlignment="1">
      <alignment horizontal="center" vertical="center" wrapText="1"/>
    </xf>
    <xf numFmtId="0" fontId="13" fillId="0" borderId="5" xfId="5" applyFont="1" applyBorder="1"/>
    <xf numFmtId="0" fontId="13" fillId="0" borderId="9" xfId="5" applyFont="1" applyBorder="1"/>
    <xf numFmtId="0" fontId="20" fillId="0" borderId="9" xfId="5" applyFont="1" applyBorder="1" applyAlignment="1">
      <alignment horizontal="center"/>
    </xf>
    <xf numFmtId="0" fontId="20" fillId="0" borderId="5" xfId="5" applyFont="1" applyBorder="1"/>
    <xf numFmtId="49" fontId="31" fillId="0" borderId="3" xfId="10" applyNumberFormat="1" applyFont="1" applyBorder="1" applyAlignment="1">
      <alignment vertical="center"/>
    </xf>
    <xf numFmtId="169" fontId="31" fillId="0" borderId="3" xfId="10" applyNumberFormat="1" applyFont="1" applyBorder="1" applyAlignment="1">
      <alignment vertical="center"/>
    </xf>
    <xf numFmtId="0" fontId="31" fillId="0" borderId="3" xfId="10" applyFont="1" applyBorder="1" applyAlignment="1">
      <alignment horizontal="center" vertical="center"/>
    </xf>
    <xf numFmtId="0" fontId="32" fillId="0" borderId="3" xfId="9" applyFont="1" applyBorder="1" applyAlignment="1">
      <alignment horizontal="center" vertical="center"/>
    </xf>
    <xf numFmtId="0" fontId="13" fillId="0" borderId="25" xfId="5" applyFont="1" applyBorder="1" applyAlignment="1">
      <alignment horizontal="center"/>
    </xf>
    <xf numFmtId="4" fontId="31" fillId="0" borderId="3" xfId="10" applyNumberFormat="1" applyFont="1" applyBorder="1" applyAlignment="1">
      <alignment vertical="center"/>
    </xf>
    <xf numFmtId="49" fontId="13" fillId="0" borderId="18" xfId="5" applyNumberFormat="1" applyFont="1" applyBorder="1" applyAlignment="1">
      <alignment horizontal="center"/>
    </xf>
    <xf numFmtId="0" fontId="13" fillId="0" borderId="18" xfId="5" applyFont="1" applyBorder="1" applyAlignment="1">
      <alignment horizontal="center"/>
    </xf>
    <xf numFmtId="169" fontId="13" fillId="0" borderId="18" xfId="5" applyNumberFormat="1" applyFont="1" applyBorder="1" applyAlignment="1">
      <alignment horizontal="center"/>
    </xf>
    <xf numFmtId="49" fontId="31" fillId="0" borderId="25" xfId="10" applyNumberFormat="1" applyFont="1" applyBorder="1" applyAlignment="1">
      <alignment vertical="center"/>
    </xf>
    <xf numFmtId="165" fontId="33" fillId="0" borderId="25" xfId="6" applyFont="1" applyBorder="1" applyAlignment="1">
      <alignment vertical="center"/>
    </xf>
    <xf numFmtId="0" fontId="31" fillId="0" borderId="25" xfId="10" applyFont="1" applyBorder="1" applyAlignment="1">
      <alignment horizontal="center" vertical="center"/>
    </xf>
    <xf numFmtId="0" fontId="32" fillId="0" borderId="25" xfId="9" applyFont="1" applyBorder="1" applyAlignment="1">
      <alignment horizontal="center" vertical="center"/>
    </xf>
    <xf numFmtId="164" fontId="13" fillId="0" borderId="0" xfId="5" applyNumberFormat="1" applyFont="1"/>
    <xf numFmtId="49" fontId="13" fillId="0" borderId="5" xfId="5" applyNumberFormat="1" applyFont="1" applyBorder="1" applyAlignment="1">
      <alignment horizontal="center"/>
    </xf>
    <xf numFmtId="169" fontId="16" fillId="0" borderId="3" xfId="5" applyNumberFormat="1" applyBorder="1" applyAlignment="1">
      <alignment horizontal="center"/>
    </xf>
    <xf numFmtId="169" fontId="13" fillId="0" borderId="6" xfId="5" applyNumberFormat="1" applyFont="1" applyBorder="1" applyAlignment="1">
      <alignment horizontal="center"/>
    </xf>
    <xf numFmtId="169" fontId="13" fillId="11" borderId="3" xfId="5" applyNumberFormat="1" applyFont="1" applyFill="1" applyBorder="1" applyAlignment="1">
      <alignment horizontal="center"/>
    </xf>
    <xf numFmtId="49" fontId="31" fillId="0" borderId="5" xfId="10" applyNumberFormat="1" applyFont="1" applyBorder="1"/>
    <xf numFmtId="165" fontId="33" fillId="0" borderId="5" xfId="6" applyFont="1" applyBorder="1"/>
    <xf numFmtId="0" fontId="31" fillId="0" borderId="5" xfId="10" applyFont="1" applyBorder="1" applyAlignment="1">
      <alignment horizontal="center" vertical="center"/>
    </xf>
    <xf numFmtId="3" fontId="34" fillId="0" borderId="5" xfId="11" applyNumberFormat="1" applyFont="1" applyBorder="1" applyAlignment="1">
      <alignment horizontal="center" vertical="center" wrapText="1"/>
    </xf>
    <xf numFmtId="164" fontId="26" fillId="0" borderId="0" xfId="9" applyNumberFormat="1" applyFont="1" applyAlignment="1">
      <alignment horizontal="center" vertical="center"/>
    </xf>
    <xf numFmtId="169" fontId="13" fillId="0" borderId="3" xfId="5" applyNumberFormat="1" applyFont="1" applyBorder="1" applyAlignment="1">
      <alignment horizontal="center"/>
    </xf>
    <xf numFmtId="49" fontId="31" fillId="0" borderId="3" xfId="10" applyNumberFormat="1" applyFont="1" applyBorder="1"/>
    <xf numFmtId="165" fontId="33" fillId="0" borderId="3" xfId="6" applyFont="1" applyBorder="1"/>
    <xf numFmtId="165" fontId="33" fillId="0" borderId="3" xfId="6" applyFont="1" applyBorder="1" applyAlignment="1">
      <alignment horizontal="center" vertical="center"/>
    </xf>
    <xf numFmtId="49" fontId="19" fillId="0" borderId="0" xfId="5" applyNumberFormat="1" applyFont="1" applyAlignment="1">
      <alignment horizontal="center"/>
    </xf>
    <xf numFmtId="165" fontId="19" fillId="0" borderId="3" xfId="6" applyFont="1" applyBorder="1" applyAlignment="1">
      <alignment horizontal="center"/>
    </xf>
    <xf numFmtId="0" fontId="32" fillId="0" borderId="3" xfId="9" applyFont="1" applyBorder="1" applyAlignment="1">
      <alignment vertical="center"/>
    </xf>
    <xf numFmtId="49" fontId="36" fillId="0" borderId="3" xfId="10" applyNumberFormat="1" applyFont="1" applyBorder="1"/>
    <xf numFmtId="165" fontId="37" fillId="0" borderId="3" xfId="6" applyFont="1" applyBorder="1"/>
    <xf numFmtId="165" fontId="37" fillId="0" borderId="3" xfId="6" applyFont="1" applyBorder="1" applyAlignment="1">
      <alignment horizontal="center" vertical="center"/>
    </xf>
    <xf numFmtId="0" fontId="38" fillId="0" borderId="3" xfId="9" applyFont="1" applyBorder="1" applyAlignment="1">
      <alignment horizontal="center" vertical="center"/>
    </xf>
    <xf numFmtId="49" fontId="13" fillId="0" borderId="29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/>
    </xf>
    <xf numFmtId="0" fontId="23" fillId="0" borderId="13" xfId="5" applyFont="1" applyBorder="1"/>
    <xf numFmtId="169" fontId="13" fillId="0" borderId="5" xfId="5" applyNumberFormat="1" applyFont="1" applyBorder="1" applyAlignment="1">
      <alignment horizontal="center"/>
    </xf>
    <xf numFmtId="169" fontId="13" fillId="0" borderId="1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center"/>
    </xf>
    <xf numFmtId="49" fontId="13" fillId="0" borderId="0" xfId="5" applyNumberFormat="1" applyFont="1" applyAlignment="1">
      <alignment horizontal="center"/>
    </xf>
    <xf numFmtId="0" fontId="23" fillId="0" borderId="12" xfId="5" applyFont="1" applyBorder="1"/>
    <xf numFmtId="169" fontId="13" fillId="0" borderId="4" xfId="5" applyNumberFormat="1" applyFont="1" applyBorder="1" applyAlignment="1">
      <alignment horizontal="center"/>
    </xf>
    <xf numFmtId="49" fontId="13" fillId="0" borderId="15" xfId="5" applyNumberFormat="1" applyFont="1" applyBorder="1" applyAlignment="1">
      <alignment horizontal="center"/>
    </xf>
    <xf numFmtId="0" fontId="23" fillId="0" borderId="15" xfId="5" applyFont="1" applyBorder="1"/>
    <xf numFmtId="169" fontId="13" fillId="0" borderId="2" xfId="5" applyNumberFormat="1" applyFont="1" applyBorder="1" applyAlignment="1">
      <alignment horizontal="center"/>
    </xf>
    <xf numFmtId="169" fontId="13" fillId="0" borderId="31" xfId="5" applyNumberFormat="1" applyFont="1" applyBorder="1" applyAlignment="1">
      <alignment horizontal="center"/>
    </xf>
    <xf numFmtId="49" fontId="13" fillId="0" borderId="13" xfId="5" applyNumberFormat="1" applyFont="1" applyBorder="1" applyAlignment="1">
      <alignment horizontal="center"/>
    </xf>
    <xf numFmtId="169" fontId="13" fillId="0" borderId="9" xfId="5" applyNumberFormat="1" applyFont="1" applyBorder="1" applyAlignment="1">
      <alignment horizontal="center"/>
    </xf>
    <xf numFmtId="169" fontId="13" fillId="0" borderId="13" xfId="5" applyNumberFormat="1" applyFont="1" applyBorder="1" applyAlignment="1">
      <alignment horizontal="center"/>
    </xf>
    <xf numFmtId="169" fontId="13" fillId="0" borderId="7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right"/>
    </xf>
    <xf numFmtId="0" fontId="13" fillId="0" borderId="7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170" fontId="13" fillId="0" borderId="30" xfId="5" applyNumberFormat="1" applyFont="1" applyBorder="1" applyAlignment="1">
      <alignment horizontal="right"/>
    </xf>
    <xf numFmtId="49" fontId="13" fillId="0" borderId="6" xfId="5" applyNumberFormat="1" applyFont="1" applyBorder="1" applyAlignment="1">
      <alignment horizontal="center"/>
    </xf>
    <xf numFmtId="0" fontId="23" fillId="0" borderId="6" xfId="5" applyFont="1" applyBorder="1"/>
    <xf numFmtId="165" fontId="37" fillId="0" borderId="3" xfId="5" applyNumberFormat="1" applyFont="1" applyBorder="1" applyAlignment="1">
      <alignment horizontal="center" vertical="center"/>
    </xf>
    <xf numFmtId="0" fontId="13" fillId="0" borderId="6" xfId="5" applyFont="1" applyBorder="1" applyAlignment="1">
      <alignment horizontal="center"/>
    </xf>
    <xf numFmtId="170" fontId="13" fillId="0" borderId="4" xfId="5" applyNumberFormat="1" applyFont="1" applyBorder="1" applyAlignment="1">
      <alignment horizontal="center"/>
    </xf>
    <xf numFmtId="0" fontId="13" fillId="0" borderId="6" xfId="5" applyFont="1" applyBorder="1"/>
    <xf numFmtId="49" fontId="13" fillId="0" borderId="12" xfId="5" applyNumberFormat="1" applyFont="1" applyBorder="1" applyAlignment="1">
      <alignment horizontal="center"/>
    </xf>
    <xf numFmtId="49" fontId="13" fillId="0" borderId="17" xfId="5" applyNumberFormat="1" applyFont="1" applyBorder="1" applyAlignment="1">
      <alignment horizontal="center"/>
    </xf>
    <xf numFmtId="0" fontId="23" fillId="0" borderId="17" xfId="5" applyFont="1" applyBorder="1"/>
    <xf numFmtId="0" fontId="13" fillId="0" borderId="17" xfId="5" applyFont="1" applyBorder="1"/>
    <xf numFmtId="170" fontId="13" fillId="0" borderId="31" xfId="5" applyNumberFormat="1" applyFont="1" applyBorder="1" applyAlignment="1">
      <alignment horizontal="center"/>
    </xf>
    <xf numFmtId="4" fontId="13" fillId="0" borderId="2" xfId="5" applyNumberFormat="1" applyFont="1" applyBorder="1" applyAlignment="1">
      <alignment horizontal="center"/>
    </xf>
    <xf numFmtId="4" fontId="13" fillId="0" borderId="12" xfId="5" applyNumberFormat="1" applyFont="1" applyBorder="1" applyAlignment="1">
      <alignment horizontal="center"/>
    </xf>
    <xf numFmtId="4" fontId="13" fillId="0" borderId="31" xfId="5" applyNumberFormat="1" applyFont="1" applyBorder="1" applyAlignment="1">
      <alignment horizontal="center"/>
    </xf>
    <xf numFmtId="4" fontId="13" fillId="0" borderId="7" xfId="5" applyNumberFormat="1" applyFont="1" applyBorder="1" applyAlignment="1">
      <alignment horizontal="center"/>
    </xf>
    <xf numFmtId="4" fontId="13" fillId="0" borderId="6" xfId="5" applyNumberFormat="1" applyFont="1" applyBorder="1" applyAlignment="1">
      <alignment horizontal="center"/>
    </xf>
    <xf numFmtId="4" fontId="13" fillId="0" borderId="4" xfId="5" applyNumberFormat="1" applyFont="1" applyBorder="1" applyAlignment="1">
      <alignment horizontal="center"/>
    </xf>
    <xf numFmtId="4" fontId="13" fillId="0" borderId="3" xfId="5" applyNumberFormat="1" applyFont="1" applyBorder="1" applyAlignment="1">
      <alignment horizontal="center"/>
    </xf>
    <xf numFmtId="4" fontId="13" fillId="0" borderId="0" xfId="5" applyNumberFormat="1" applyFont="1" applyAlignment="1">
      <alignment horizontal="center"/>
    </xf>
    <xf numFmtId="4" fontId="13" fillId="0" borderId="32" xfId="5" applyNumberFormat="1" applyFont="1" applyBorder="1" applyAlignment="1">
      <alignment horizontal="center"/>
    </xf>
    <xf numFmtId="49" fontId="13" fillId="0" borderId="2" xfId="5" applyNumberFormat="1" applyFont="1" applyBorder="1" applyAlignment="1">
      <alignment horizontal="center"/>
    </xf>
    <xf numFmtId="4" fontId="13" fillId="0" borderId="10" xfId="5" applyNumberFormat="1" applyFont="1" applyBorder="1" applyAlignment="1">
      <alignment horizontal="center"/>
    </xf>
    <xf numFmtId="49" fontId="13" fillId="0" borderId="25" xfId="5" applyNumberFormat="1" applyFont="1" applyBorder="1" applyAlignment="1">
      <alignment horizontal="center"/>
    </xf>
    <xf numFmtId="49" fontId="13" fillId="0" borderId="27" xfId="5" applyNumberFormat="1" applyFont="1" applyBorder="1" applyAlignment="1">
      <alignment horizontal="center"/>
    </xf>
    <xf numFmtId="0" fontId="23" fillId="0" borderId="27" xfId="5" applyFont="1" applyBorder="1"/>
    <xf numFmtId="0" fontId="13" fillId="0" borderId="25" xfId="5" applyFont="1" applyBorder="1"/>
    <xf numFmtId="4" fontId="13" fillId="0" borderId="28" xfId="5" applyNumberFormat="1" applyFont="1" applyBorder="1" applyAlignment="1">
      <alignment horizontal="center"/>
    </xf>
    <xf numFmtId="4" fontId="13" fillId="0" borderId="26" xfId="5" applyNumberFormat="1" applyFont="1" applyBorder="1" applyAlignment="1">
      <alignment horizontal="center"/>
    </xf>
    <xf numFmtId="4" fontId="13" fillId="0" borderId="33" xfId="5" applyNumberFormat="1" applyFont="1" applyBorder="1"/>
    <xf numFmtId="169" fontId="13" fillId="0" borderId="18" xfId="5" applyNumberFormat="1" applyFont="1" applyBorder="1" applyAlignment="1">
      <alignment horizontal="right"/>
    </xf>
    <xf numFmtId="170" fontId="13" fillId="0" borderId="0" xfId="5" applyNumberFormat="1" applyFont="1"/>
    <xf numFmtId="49" fontId="36" fillId="0" borderId="34" xfId="10" applyNumberFormat="1" applyFont="1" applyBorder="1"/>
    <xf numFmtId="165" fontId="37" fillId="0" borderId="34" xfId="6" applyFont="1" applyBorder="1"/>
    <xf numFmtId="165" fontId="37" fillId="0" borderId="34" xfId="6" applyFont="1" applyBorder="1" applyAlignment="1">
      <alignment horizontal="center" vertical="center"/>
    </xf>
    <xf numFmtId="165" fontId="37" fillId="0" borderId="34" xfId="5" applyNumberFormat="1" applyFont="1" applyBorder="1" applyAlignment="1">
      <alignment horizontal="center" vertical="center"/>
    </xf>
    <xf numFmtId="0" fontId="39" fillId="0" borderId="0" xfId="5" applyFont="1"/>
    <xf numFmtId="0" fontId="40" fillId="0" borderId="5" xfId="10" applyFont="1" applyBorder="1"/>
    <xf numFmtId="4" fontId="40" fillId="0" borderId="5" xfId="10" applyNumberFormat="1" applyFont="1" applyBorder="1"/>
    <xf numFmtId="165" fontId="41" fillId="0" borderId="5" xfId="6" applyFont="1" applyBorder="1" applyAlignment="1">
      <alignment horizontal="center" vertical="center"/>
    </xf>
    <xf numFmtId="165" fontId="41" fillId="0" borderId="5" xfId="5" applyNumberFormat="1" applyFont="1" applyBorder="1" applyAlignment="1">
      <alignment horizontal="center" vertical="center"/>
    </xf>
    <xf numFmtId="165" fontId="42" fillId="0" borderId="0" xfId="6" applyFont="1"/>
    <xf numFmtId="165" fontId="13" fillId="0" borderId="0" xfId="5" applyNumberFormat="1" applyFont="1"/>
    <xf numFmtId="4" fontId="28" fillId="7" borderId="0" xfId="10" applyNumberFormat="1" applyFont="1" applyFill="1"/>
    <xf numFmtId="0" fontId="19" fillId="0" borderId="0" xfId="5" applyFont="1" applyAlignment="1">
      <alignment horizontal="left" vertical="center"/>
    </xf>
    <xf numFmtId="0" fontId="19" fillId="0" borderId="0" xfId="5" applyFont="1" applyAlignment="1">
      <alignment vertical="center"/>
    </xf>
    <xf numFmtId="0" fontId="42" fillId="0" borderId="0" xfId="5" applyFont="1" applyAlignment="1">
      <alignment vertical="center"/>
    </xf>
    <xf numFmtId="165" fontId="43" fillId="0" borderId="0" xfId="6" applyFont="1" applyAlignment="1">
      <alignment vertical="center"/>
    </xf>
    <xf numFmtId="165" fontId="19" fillId="0" borderId="0" xfId="6" applyFont="1" applyAlignment="1">
      <alignment vertical="center"/>
    </xf>
    <xf numFmtId="165" fontId="13" fillId="0" borderId="0" xfId="6" applyFont="1" applyAlignment="1">
      <alignment vertical="center"/>
    </xf>
    <xf numFmtId="165" fontId="13" fillId="0" borderId="0" xfId="5" applyNumberFormat="1" applyFont="1" applyAlignment="1">
      <alignment vertical="center"/>
    </xf>
    <xf numFmtId="0" fontId="44" fillId="0" borderId="0" xfId="5" applyFont="1" applyAlignment="1">
      <alignment vertical="center"/>
    </xf>
    <xf numFmtId="0" fontId="45" fillId="0" borderId="0" xfId="5" applyFont="1" applyAlignment="1">
      <alignment vertical="center"/>
    </xf>
    <xf numFmtId="165" fontId="44" fillId="0" borderId="0" xfId="6" applyFont="1" applyAlignment="1">
      <alignment vertical="center"/>
    </xf>
    <xf numFmtId="0" fontId="20" fillId="0" borderId="0" xfId="5" applyFont="1" applyAlignment="1">
      <alignment vertical="center"/>
    </xf>
    <xf numFmtId="0" fontId="19" fillId="0" borderId="0" xfId="7" applyFont="1" applyAlignment="1">
      <alignment vertical="center"/>
    </xf>
    <xf numFmtId="0" fontId="19" fillId="0" borderId="0" xfId="5" applyFont="1" applyAlignment="1">
      <alignment horizontal="center" vertical="center"/>
    </xf>
    <xf numFmtId="0" fontId="44" fillId="0" borderId="0" xfId="5" applyFont="1" applyAlignment="1">
      <alignment horizontal="right" vertical="center"/>
    </xf>
    <xf numFmtId="0" fontId="44" fillId="0" borderId="0" xfId="5" applyFont="1" applyAlignment="1">
      <alignment horizontal="left" vertical="center"/>
    </xf>
    <xf numFmtId="0" fontId="13" fillId="7" borderId="0" xfId="5" applyFont="1" applyFill="1"/>
    <xf numFmtId="0" fontId="20" fillId="7" borderId="0" xfId="5" applyFont="1" applyFill="1"/>
    <xf numFmtId="165" fontId="13" fillId="7" borderId="3" xfId="6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2" fillId="12" borderId="7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left" vertical="center" wrapText="1"/>
    </xf>
    <xf numFmtId="4" fontId="17" fillId="2" borderId="3" xfId="0" applyNumberFormat="1" applyFont="1" applyFill="1" applyBorder="1" applyAlignment="1">
      <alignment horizontal="center" vertical="center" wrapText="1"/>
    </xf>
    <xf numFmtId="3" fontId="17" fillId="2" borderId="3" xfId="0" applyNumberFormat="1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right" vertical="center" wrapText="1"/>
    </xf>
    <xf numFmtId="0" fontId="46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7" fillId="4" borderId="3" xfId="0" applyNumberFormat="1" applyFont="1" applyFill="1" applyBorder="1" applyAlignment="1">
      <alignment horizontal="center" vertical="center"/>
    </xf>
    <xf numFmtId="3" fontId="17" fillId="4" borderId="3" xfId="0" applyNumberFormat="1" applyFont="1" applyFill="1" applyBorder="1" applyAlignment="1">
      <alignment horizontal="center" vertical="center"/>
    </xf>
    <xf numFmtId="0" fontId="46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0" fontId="46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/>
    </xf>
    <xf numFmtId="49" fontId="12" fillId="10" borderId="40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39" xfId="0" applyNumberFormat="1" applyFont="1" applyFill="1" applyBorder="1" applyAlignment="1">
      <alignment horizontal="center" vertical="center" wrapText="1"/>
    </xf>
    <xf numFmtId="0" fontId="46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0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0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46" fillId="10" borderId="3" xfId="0" applyFont="1" applyFill="1" applyBorder="1" applyAlignment="1">
      <alignment vertical="center" wrapText="1"/>
    </xf>
    <xf numFmtId="0" fontId="12" fillId="10" borderId="41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vertical="center"/>
    </xf>
    <xf numFmtId="0" fontId="47" fillId="0" borderId="0" xfId="0" applyFont="1" applyAlignment="1">
      <alignment vertical="center"/>
    </xf>
    <xf numFmtId="4" fontId="15" fillId="0" borderId="0" xfId="0" applyNumberFormat="1" applyFont="1"/>
    <xf numFmtId="0" fontId="4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4" fontId="48" fillId="12" borderId="7" xfId="0" applyNumberFormat="1" applyFont="1" applyFill="1" applyBorder="1" applyAlignment="1">
      <alignment horizontal="center" vertical="center"/>
    </xf>
    <xf numFmtId="0" fontId="48" fillId="0" borderId="0" xfId="0" applyFont="1"/>
    <xf numFmtId="2" fontId="15" fillId="0" borderId="0" xfId="0" applyNumberFormat="1" applyFont="1"/>
    <xf numFmtId="172" fontId="15" fillId="0" borderId="0" xfId="0" applyNumberFormat="1" applyFont="1" applyAlignment="1">
      <alignment horizontal="right" vertical="center"/>
    </xf>
    <xf numFmtId="172" fontId="15" fillId="0" borderId="0" xfId="0" applyNumberFormat="1" applyFont="1"/>
    <xf numFmtId="172" fontId="12" fillId="12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0" fontId="11" fillId="7" borderId="0" xfId="0" applyFont="1" applyFill="1"/>
    <xf numFmtId="0" fontId="12" fillId="7" borderId="7" xfId="0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4" fontId="48" fillId="7" borderId="7" xfId="0" applyNumberFormat="1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72" fontId="12" fillId="12" borderId="10" xfId="0" applyNumberFormat="1" applyFont="1" applyFill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46" fillId="0" borderId="3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4" fontId="52" fillId="0" borderId="3" xfId="14" applyNumberFormat="1" applyFont="1" applyFill="1" applyBorder="1" applyAlignment="1">
      <alignment horizontal="right" vertical="center" wrapText="1"/>
    </xf>
    <xf numFmtId="0" fontId="11" fillId="13" borderId="0" xfId="0" applyFont="1" applyFill="1" applyAlignment="1">
      <alignment vertical="center"/>
    </xf>
    <xf numFmtId="0" fontId="47" fillId="0" borderId="0" xfId="0" applyFont="1" applyFill="1" applyAlignment="1">
      <alignment vertical="center"/>
    </xf>
    <xf numFmtId="0" fontId="12" fillId="12" borderId="3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right" vertical="center"/>
    </xf>
    <xf numFmtId="0" fontId="14" fillId="7" borderId="0" xfId="0" applyFont="1" applyFill="1" applyAlignment="1">
      <alignment vertical="center"/>
    </xf>
    <xf numFmtId="0" fontId="15" fillId="7" borderId="0" xfId="0" applyFont="1" applyFill="1"/>
    <xf numFmtId="0" fontId="12" fillId="7" borderId="3" xfId="0" applyFont="1" applyFill="1" applyBorder="1" applyAlignment="1">
      <alignment horizontal="center" vertical="center" wrapText="1"/>
    </xf>
    <xf numFmtId="0" fontId="15" fillId="0" borderId="0" xfId="0" applyFont="1" applyFill="1"/>
    <xf numFmtId="4" fontId="54" fillId="7" borderId="7" xfId="0" applyNumberFormat="1" applyFont="1" applyFill="1" applyBorder="1" applyAlignment="1">
      <alignment horizontal="center" vertical="center" wrapText="1"/>
    </xf>
    <xf numFmtId="4" fontId="54" fillId="12" borderId="7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47" fillId="0" borderId="0" xfId="0" applyFont="1" applyAlignment="1">
      <alignment horizontal="left" vertical="center" wrapText="1"/>
    </xf>
    <xf numFmtId="0" fontId="2" fillId="14" borderId="0" xfId="0" applyFont="1" applyFill="1"/>
    <xf numFmtId="0" fontId="12" fillId="0" borderId="3" xfId="0" applyFont="1" applyFill="1" applyBorder="1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46" fillId="0" borderId="3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quotePrefix="1" applyFont="1" applyFill="1" applyBorder="1" applyAlignment="1">
      <alignment horizontal="center" vertical="center"/>
    </xf>
    <xf numFmtId="49" fontId="12" fillId="0" borderId="3" xfId="0" quotePrefix="1" applyNumberFormat="1" applyFont="1" applyFill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0" fontId="46" fillId="0" borderId="3" xfId="0" applyFont="1" applyFill="1" applyBorder="1" applyAlignment="1">
      <alignment wrapText="1"/>
    </xf>
    <xf numFmtId="0" fontId="17" fillId="2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16" fontId="17" fillId="3" borderId="3" xfId="0" quotePrefix="1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9" borderId="3" xfId="0" applyNumberFormat="1" applyFont="1" applyFill="1" applyBorder="1" applyAlignment="1">
      <alignment horizontal="center" vertical="center" wrapText="1"/>
    </xf>
    <xf numFmtId="4" fontId="48" fillId="0" borderId="3" xfId="0" applyNumberFormat="1" applyFont="1" applyBorder="1" applyAlignment="1">
      <alignment horizontal="center" vertical="center" wrapText="1"/>
    </xf>
    <xf numFmtId="4" fontId="48" fillId="0" borderId="3" xfId="0" applyNumberFormat="1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/>
    </xf>
    <xf numFmtId="49" fontId="12" fillId="10" borderId="3" xfId="0" quotePrefix="1" applyNumberFormat="1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center" vertical="center"/>
    </xf>
    <xf numFmtId="0" fontId="48" fillId="0" borderId="3" xfId="0" quotePrefix="1" applyFont="1" applyBorder="1" applyAlignment="1">
      <alignment horizontal="center" vertical="center"/>
    </xf>
    <xf numFmtId="0" fontId="17" fillId="0" borderId="3" xfId="0" quotePrefix="1" applyFont="1" applyBorder="1" applyAlignment="1">
      <alignment horizontal="center" vertical="center"/>
    </xf>
    <xf numFmtId="0" fontId="15" fillId="15" borderId="0" xfId="0" applyFont="1" applyFill="1"/>
    <xf numFmtId="4" fontId="12" fillId="16" borderId="7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2" fillId="16" borderId="7" xfId="0" applyNumberFormat="1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0" fontId="55" fillId="12" borderId="7" xfId="0" applyFont="1" applyFill="1" applyBorder="1" applyAlignment="1">
      <alignment horizontal="center" vertical="center" wrapText="1"/>
    </xf>
    <xf numFmtId="0" fontId="55" fillId="7" borderId="7" xfId="0" applyFont="1" applyFill="1" applyBorder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14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1" fillId="15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2" fillId="16" borderId="3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/>
    </xf>
    <xf numFmtId="0" fontId="2" fillId="13" borderId="0" xfId="0" applyFont="1" applyFill="1"/>
    <xf numFmtId="0" fontId="12" fillId="7" borderId="3" xfId="0" applyFont="1" applyFill="1" applyBorder="1" applyAlignment="1">
      <alignment horizontal="center" vertical="center"/>
    </xf>
    <xf numFmtId="4" fontId="1" fillId="13" borderId="0" xfId="0" applyNumberFormat="1" applyFont="1" applyFill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47" fillId="0" borderId="0" xfId="0" applyFont="1" applyAlignment="1">
      <alignment horizontal="left" vertical="center" wrapText="1"/>
    </xf>
    <xf numFmtId="4" fontId="12" fillId="17" borderId="7" xfId="0" applyNumberFormat="1" applyFont="1" applyFill="1" applyBorder="1" applyAlignment="1">
      <alignment horizontal="center" vertical="center"/>
    </xf>
    <xf numFmtId="0" fontId="1" fillId="17" borderId="0" xfId="0" applyFont="1" applyFill="1" applyAlignment="1">
      <alignment horizontal="center"/>
    </xf>
    <xf numFmtId="0" fontId="2" fillId="17" borderId="0" xfId="0" applyFont="1" applyFill="1"/>
    <xf numFmtId="173" fontId="12" fillId="7" borderId="7" xfId="0" applyNumberFormat="1" applyFont="1" applyFill="1" applyBorder="1" applyAlignment="1">
      <alignment horizontal="center" vertical="center" wrapText="1"/>
    </xf>
    <xf numFmtId="4" fontId="17" fillId="18" borderId="7" xfId="0" applyNumberFormat="1" applyFont="1" applyFill="1" applyBorder="1" applyAlignment="1">
      <alignment horizontal="center" vertical="center" wrapText="1"/>
    </xf>
    <xf numFmtId="0" fontId="12" fillId="10" borderId="8" xfId="0" applyFont="1" applyFill="1" applyBorder="1"/>
    <xf numFmtId="0" fontId="12" fillId="10" borderId="3" xfId="0" applyFont="1" applyFill="1" applyBorder="1"/>
    <xf numFmtId="0" fontId="12" fillId="10" borderId="6" xfId="0" applyFont="1" applyFill="1" applyBorder="1"/>
    <xf numFmtId="0" fontId="12" fillId="10" borderId="39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/>
    </xf>
    <xf numFmtId="0" fontId="17" fillId="10" borderId="8" xfId="0" applyFont="1" applyFill="1" applyBorder="1" applyAlignment="1">
      <alignment horizontal="center"/>
    </xf>
    <xf numFmtId="0" fontId="17" fillId="10" borderId="3" xfId="0" applyFont="1" applyFill="1" applyBorder="1" applyAlignment="1">
      <alignment horizontal="left" vertical="center" wrapText="1"/>
    </xf>
    <xf numFmtId="4" fontId="17" fillId="10" borderId="3" xfId="0" applyNumberFormat="1" applyFont="1" applyFill="1" applyBorder="1" applyAlignment="1">
      <alignment horizontal="center" vertical="center" wrapText="1"/>
    </xf>
    <xf numFmtId="3" fontId="17" fillId="10" borderId="3" xfId="0" applyNumberFormat="1" applyFont="1" applyFill="1" applyBorder="1" applyAlignment="1">
      <alignment horizontal="center" vertical="center" wrapText="1"/>
    </xf>
    <xf numFmtId="4" fontId="17" fillId="10" borderId="3" xfId="0" applyNumberFormat="1" applyFont="1" applyFill="1" applyBorder="1" applyAlignment="1">
      <alignment horizontal="right" vertical="center" wrapText="1"/>
    </xf>
    <xf numFmtId="4" fontId="17" fillId="10" borderId="6" xfId="0" applyNumberFormat="1" applyFont="1" applyFill="1" applyBorder="1" applyAlignment="1">
      <alignment horizontal="center" vertical="center" wrapText="1"/>
    </xf>
    <xf numFmtId="16" fontId="17" fillId="19" borderId="40" xfId="0" quotePrefix="1" applyNumberFormat="1" applyFont="1" applyFill="1" applyBorder="1" applyAlignment="1">
      <alignment horizontal="center" vertical="center"/>
    </xf>
    <xf numFmtId="0" fontId="46" fillId="19" borderId="3" xfId="0" applyFont="1" applyFill="1" applyBorder="1" applyAlignment="1">
      <alignment wrapText="1"/>
    </xf>
    <xf numFmtId="0" fontId="12" fillId="19" borderId="3" xfId="0" applyFont="1" applyFill="1" applyBorder="1" applyAlignment="1">
      <alignment horizontal="center" vertical="center"/>
    </xf>
    <xf numFmtId="4" fontId="17" fillId="20" borderId="3" xfId="0" applyNumberFormat="1" applyFont="1" applyFill="1" applyBorder="1" applyAlignment="1">
      <alignment horizontal="center" vertical="center"/>
    </xf>
    <xf numFmtId="3" fontId="17" fillId="20" borderId="3" xfId="0" applyNumberFormat="1" applyFont="1" applyFill="1" applyBorder="1" applyAlignment="1">
      <alignment horizontal="center" vertical="center"/>
    </xf>
    <xf numFmtId="4" fontId="17" fillId="20" borderId="6" xfId="0" applyNumberFormat="1" applyFont="1" applyFill="1" applyBorder="1" applyAlignment="1">
      <alignment horizontal="center" vertical="center"/>
    </xf>
    <xf numFmtId="0" fontId="12" fillId="10" borderId="40" xfId="0" applyFont="1" applyFill="1" applyBorder="1" applyAlignment="1">
      <alignment horizontal="center" vertical="center"/>
    </xf>
    <xf numFmtId="0" fontId="46" fillId="10" borderId="3" xfId="0" applyFont="1" applyFill="1" applyBorder="1" applyAlignment="1">
      <alignment wrapText="1"/>
    </xf>
    <xf numFmtId="0" fontId="12" fillId="10" borderId="6" xfId="0" applyFont="1" applyFill="1" applyBorder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/>
    </xf>
    <xf numFmtId="2" fontId="12" fillId="10" borderId="3" xfId="0" applyNumberFormat="1" applyFont="1" applyFill="1" applyBorder="1" applyAlignment="1">
      <alignment horizontal="center" vertical="center"/>
    </xf>
    <xf numFmtId="0" fontId="12" fillId="20" borderId="3" xfId="0" applyFont="1" applyFill="1" applyBorder="1" applyAlignment="1">
      <alignment wrapText="1"/>
    </xf>
    <xf numFmtId="0" fontId="12" fillId="20" borderId="3" xfId="0" applyFont="1" applyFill="1" applyBorder="1" applyAlignment="1">
      <alignment vertical="center" wrapText="1"/>
    </xf>
    <xf numFmtId="0" fontId="12" fillId="21" borderId="3" xfId="0" applyFont="1" applyFill="1" applyBorder="1" applyAlignment="1">
      <alignment wrapText="1"/>
    </xf>
    <xf numFmtId="0" fontId="46" fillId="10" borderId="3" xfId="0" applyFont="1" applyFill="1" applyBorder="1" applyAlignment="1">
      <alignment horizontal="center" vertical="center" wrapText="1"/>
    </xf>
    <xf numFmtId="0" fontId="46" fillId="10" borderId="3" xfId="0" applyFont="1" applyFill="1" applyBorder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4" fontId="17" fillId="10" borderId="7" xfId="0" applyNumberFormat="1" applyFont="1" applyFill="1" applyBorder="1" applyAlignment="1">
      <alignment horizontal="center" vertical="center" wrapText="1"/>
    </xf>
    <xf numFmtId="0" fontId="12" fillId="10" borderId="23" xfId="0" quotePrefix="1" applyFont="1" applyFill="1" applyBorder="1" applyAlignment="1">
      <alignment horizontal="center" vertical="center"/>
    </xf>
    <xf numFmtId="0" fontId="12" fillId="10" borderId="44" xfId="0" quotePrefix="1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vertical="center" wrapText="1"/>
    </xf>
    <xf numFmtId="0" fontId="12" fillId="10" borderId="45" xfId="0" quotePrefix="1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7" fillId="10" borderId="7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/>
    </xf>
    <xf numFmtId="4" fontId="12" fillId="10" borderId="2" xfId="0" applyNumberFormat="1" applyFont="1" applyFill="1" applyBorder="1" applyAlignment="1">
      <alignment horizontal="center" vertical="center"/>
    </xf>
    <xf numFmtId="4" fontId="12" fillId="10" borderId="12" xfId="0" applyNumberFormat="1" applyFont="1" applyFill="1" applyBorder="1" applyAlignment="1">
      <alignment horizontal="center" vertical="center"/>
    </xf>
    <xf numFmtId="0" fontId="12" fillId="10" borderId="43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4" fontId="12" fillId="10" borderId="42" xfId="0" applyNumberFormat="1" applyFont="1" applyFill="1" applyBorder="1" applyAlignment="1">
      <alignment horizontal="center" vertical="center" wrapText="1"/>
    </xf>
    <xf numFmtId="0" fontId="49" fillId="10" borderId="7" xfId="0" applyFont="1" applyFill="1" applyBorder="1" applyAlignment="1">
      <alignment horizontal="center" vertical="center" wrapText="1"/>
    </xf>
    <xf numFmtId="0" fontId="17" fillId="10" borderId="3" xfId="0" quotePrefix="1" applyFont="1" applyFill="1" applyBorder="1" applyAlignment="1">
      <alignment horizontal="center" vertical="center"/>
    </xf>
    <xf numFmtId="0" fontId="47" fillId="10" borderId="3" xfId="0" applyFont="1" applyFill="1" applyBorder="1" applyAlignment="1">
      <alignment vertical="center" wrapText="1"/>
    </xf>
    <xf numFmtId="4" fontId="47" fillId="10" borderId="3" xfId="0" applyNumberFormat="1" applyFont="1" applyFill="1" applyBorder="1" applyAlignment="1">
      <alignment horizontal="center" vertical="center"/>
    </xf>
    <xf numFmtId="4" fontId="24" fillId="10" borderId="3" xfId="14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53" fillId="0" borderId="0" xfId="0" applyFont="1" applyAlignment="1">
      <alignment horizontal="right"/>
    </xf>
    <xf numFmtId="0" fontId="14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47" fillId="0" borderId="0" xfId="0" applyFont="1" applyAlignment="1">
      <alignment horizontal="right" vertical="center"/>
    </xf>
    <xf numFmtId="0" fontId="47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/>
    </xf>
    <xf numFmtId="0" fontId="12" fillId="12" borderId="7" xfId="0" applyFont="1" applyFill="1" applyBorder="1" applyAlignment="1">
      <alignment horizontal="center" vertical="center" wrapText="1"/>
    </xf>
    <xf numFmtId="172" fontId="12" fillId="12" borderId="7" xfId="0" applyNumberFormat="1" applyFont="1" applyFill="1" applyBorder="1" applyAlignment="1">
      <alignment horizontal="center" vertical="center" wrapText="1"/>
    </xf>
    <xf numFmtId="0" fontId="12" fillId="10" borderId="38" xfId="0" applyFont="1" applyFill="1" applyBorder="1" applyAlignment="1">
      <alignment horizontal="center" vertical="center" wrapText="1"/>
    </xf>
    <xf numFmtId="0" fontId="12" fillId="10" borderId="39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10" borderId="36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2" fillId="10" borderId="35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2" fillId="10" borderId="35" xfId="0" applyFont="1" applyFill="1" applyBorder="1" applyAlignment="1">
      <alignment horizontal="center" vertical="center" wrapText="1"/>
    </xf>
    <xf numFmtId="0" fontId="12" fillId="10" borderId="37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9" fillId="0" borderId="0" xfId="5" applyFont="1" applyAlignment="1">
      <alignment horizontal="center" vertical="center"/>
    </xf>
    <xf numFmtId="0" fontId="20" fillId="0" borderId="0" xfId="5" applyFont="1" applyAlignment="1">
      <alignment horizontal="right"/>
    </xf>
    <xf numFmtId="0" fontId="19" fillId="0" borderId="0" xfId="5" applyFont="1" applyAlignment="1">
      <alignment horizontal="left" vertical="center" wrapText="1"/>
    </xf>
    <xf numFmtId="0" fontId="19" fillId="0" borderId="1" xfId="5" applyFont="1" applyBorder="1" applyAlignment="1">
      <alignment horizontal="left" vertical="center"/>
    </xf>
    <xf numFmtId="0" fontId="44" fillId="0" borderId="0" xfId="5" applyFont="1" applyAlignment="1">
      <alignment horizontal="center" vertical="center"/>
    </xf>
    <xf numFmtId="0" fontId="44" fillId="0" borderId="17" xfId="5" applyFont="1" applyBorder="1" applyAlignment="1">
      <alignment horizontal="center" vertical="center"/>
    </xf>
    <xf numFmtId="0" fontId="19" fillId="0" borderId="0" xfId="7" applyFont="1" applyAlignment="1">
      <alignment horizontal="left" vertical="center" wrapText="1"/>
    </xf>
    <xf numFmtId="0" fontId="19" fillId="0" borderId="0" xfId="7" applyFont="1" applyAlignment="1">
      <alignment horizontal="left" vertical="center"/>
    </xf>
    <xf numFmtId="0" fontId="43" fillId="0" borderId="0" xfId="7" applyFont="1" applyAlignment="1">
      <alignment horizontal="left" vertical="center" wrapText="1"/>
    </xf>
    <xf numFmtId="0" fontId="19" fillId="0" borderId="1" xfId="7" applyFont="1" applyBorder="1" applyAlignment="1">
      <alignment horizontal="left" vertical="center"/>
    </xf>
    <xf numFmtId="0" fontId="35" fillId="0" borderId="0" xfId="5" applyFont="1"/>
    <xf numFmtId="0" fontId="13" fillId="0" borderId="26" xfId="5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8" xfId="5" applyFont="1" applyBorder="1" applyAlignment="1">
      <alignment horizontal="center"/>
    </xf>
    <xf numFmtId="2" fontId="23" fillId="0" borderId="21" xfId="5" applyNumberFormat="1" applyFont="1" applyBorder="1" applyAlignment="1">
      <alignment wrapText="1"/>
    </xf>
    <xf numFmtId="2" fontId="23" fillId="0" borderId="24" xfId="5" applyNumberFormat="1" applyFont="1" applyBorder="1" applyAlignment="1">
      <alignment wrapText="1"/>
    </xf>
    <xf numFmtId="2" fontId="23" fillId="0" borderId="22" xfId="5" applyNumberFormat="1" applyFont="1" applyBorder="1" applyAlignment="1">
      <alignment wrapText="1"/>
    </xf>
    <xf numFmtId="0" fontId="23" fillId="0" borderId="6" xfId="5" applyFont="1" applyBorder="1"/>
    <xf numFmtId="0" fontId="23" fillId="0" borderId="15" xfId="5" applyFont="1" applyBorder="1"/>
    <xf numFmtId="0" fontId="23" fillId="0" borderId="7" xfId="5" applyFont="1" applyBorder="1"/>
    <xf numFmtId="0" fontId="26" fillId="0" borderId="0" xfId="9" applyFont="1" applyAlignment="1">
      <alignment horizontal="center" vertical="center"/>
    </xf>
    <xf numFmtId="0" fontId="20" fillId="0" borderId="12" xfId="5" applyFont="1" applyBorder="1" applyAlignment="1">
      <alignment horizontal="center"/>
    </xf>
    <xf numFmtId="0" fontId="20" fillId="0" borderId="17" xfId="5" applyFont="1" applyBorder="1" applyAlignment="1">
      <alignment horizontal="center"/>
    </xf>
    <xf numFmtId="0" fontId="20" fillId="0" borderId="10" xfId="5" applyFont="1" applyBorder="1" applyAlignment="1">
      <alignment horizontal="center"/>
    </xf>
    <xf numFmtId="4" fontId="25" fillId="0" borderId="0" xfId="8" applyNumberFormat="1" applyFont="1" applyAlignment="1">
      <alignment horizontal="center" vertical="top" wrapText="1"/>
    </xf>
    <xf numFmtId="0" fontId="20" fillId="0" borderId="16" xfId="5" applyFont="1" applyBorder="1" applyAlignment="1">
      <alignment horizontal="center"/>
    </xf>
    <xf numFmtId="0" fontId="20" fillId="0" borderId="0" xfId="5" applyFont="1" applyAlignment="1">
      <alignment horizontal="center"/>
    </xf>
    <xf numFmtId="0" fontId="20" fillId="0" borderId="11" xfId="5" applyFont="1" applyBorder="1" applyAlignment="1">
      <alignment horizontal="center"/>
    </xf>
    <xf numFmtId="0" fontId="27" fillId="0" borderId="0" xfId="10" applyAlignment="1">
      <alignment horizontal="center" vertical="center" wrapText="1"/>
    </xf>
    <xf numFmtId="0" fontId="13" fillId="0" borderId="13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9" xfId="5" applyFont="1" applyBorder="1" applyAlignment="1">
      <alignment horizontal="center"/>
    </xf>
    <xf numFmtId="0" fontId="18" fillId="0" borderId="21" xfId="5" applyFont="1" applyBorder="1" applyAlignment="1">
      <alignment horizontal="center"/>
    </xf>
    <xf numFmtId="0" fontId="18" fillId="0" borderId="22" xfId="5" applyFont="1" applyBorder="1" applyAlignment="1">
      <alignment horizontal="center"/>
    </xf>
    <xf numFmtId="0" fontId="13" fillId="0" borderId="1" xfId="5" applyFont="1" applyBorder="1" applyAlignment="1">
      <alignment horizontal="left" wrapText="1"/>
    </xf>
    <xf numFmtId="0" fontId="13" fillId="0" borderId="1" xfId="5" applyFont="1" applyBorder="1" applyAlignment="1">
      <alignment vertical="top" wrapText="1"/>
    </xf>
    <xf numFmtId="0" fontId="13" fillId="0" borderId="1" xfId="7" applyBorder="1" applyAlignment="1">
      <alignment vertical="top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7">
    <cellStyle name="Normal_B7087BudgetRev1A10(2).02.00" xfId="3" xr:uid="{00000000-0005-0000-0000-000000000000}"/>
    <cellStyle name="Обычный" xfId="0" builtinId="0"/>
    <cellStyle name="Обычный 10 2" xfId="5" xr:uid="{00000000-0005-0000-0000-000002000000}"/>
    <cellStyle name="Обычный 11" xfId="7" xr:uid="{00000000-0005-0000-0000-000003000000}"/>
    <cellStyle name="Обычный 2" xfId="1" xr:uid="{00000000-0005-0000-0000-000004000000}"/>
    <cellStyle name="Обычный 2 2 2 2 3 2" xfId="9" xr:uid="{00000000-0005-0000-0000-000005000000}"/>
    <cellStyle name="Обычный 2 4 2" xfId="15" xr:uid="{44706CCA-2E25-4A56-84D8-0DEF6B864883}"/>
    <cellStyle name="Обычный 2 4 4" xfId="16" xr:uid="{98C87755-F8E1-4562-A994-661CFA4EBE6E}"/>
    <cellStyle name="Обычный 2 5" xfId="4" xr:uid="{00000000-0005-0000-0000-000006000000}"/>
    <cellStyle name="Обычный 3" xfId="14" xr:uid="{B64FF3A0-EEEC-483F-92EC-9966475A2DE1}"/>
    <cellStyle name="Обычный 9" xfId="10" xr:uid="{00000000-0005-0000-0000-000007000000}"/>
    <cellStyle name="Обычный_КС-3_Крюково.06.09" xfId="8" xr:uid="{00000000-0005-0000-0000-00000C000000}"/>
    <cellStyle name="Обычный_КС-3_Крюково.xls1" xfId="11" xr:uid="{00000000-0005-0000-0000-00000D000000}"/>
    <cellStyle name="Финансовый" xfId="2" builtinId="3"/>
    <cellStyle name="Финансовый 2" xfId="12" xr:uid="{00000000-0005-0000-0000-000010000000}"/>
    <cellStyle name="Финансовый 2 3" xfId="6" xr:uid="{00000000-0005-0000-0000-000011000000}"/>
    <cellStyle name="Финансовый 3" xfId="13" xr:uid="{00000000-0005-0000-0000-000012000000}"/>
  </cellStyles>
  <dxfs count="5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9119-1E1D-4019-A8A1-758195F5395E}">
  <sheetPr>
    <tabColor rgb="FFFF0000"/>
    <pageSetUpPr fitToPage="1"/>
  </sheetPr>
  <dimension ref="A1:K283"/>
  <sheetViews>
    <sheetView showWhiteSpace="0" view="pageBreakPreview" zoomScaleNormal="100" zoomScaleSheetLayoutView="100" workbookViewId="0">
      <pane ySplit="10" topLeftCell="A241" activePane="bottomLeft" state="frozen"/>
      <selection pane="bottomLeft" activeCell="I247" sqref="I247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1" width="7.5703125" style="17" customWidth="1"/>
    <col min="12" max="16384" width="8.85546875" style="17"/>
  </cols>
  <sheetData>
    <row r="1" spans="1:11" x14ac:dyDescent="0.3">
      <c r="A1" s="405" t="s">
        <v>559</v>
      </c>
      <c r="B1" s="405"/>
      <c r="C1" s="405"/>
      <c r="D1" s="405"/>
      <c r="E1" s="405"/>
      <c r="F1" s="405"/>
      <c r="G1" s="405"/>
      <c r="H1" s="405"/>
      <c r="I1" s="405"/>
      <c r="J1" s="405"/>
    </row>
    <row r="3" spans="1:11" x14ac:dyDescent="0.3">
      <c r="J3" s="213" t="s">
        <v>0</v>
      </c>
    </row>
    <row r="4" spans="1:11" x14ac:dyDescent="0.3">
      <c r="A4" s="214"/>
      <c r="I4" s="215"/>
      <c r="J4" s="213" t="s">
        <v>1</v>
      </c>
    </row>
    <row r="5" spans="1:11" x14ac:dyDescent="0.3">
      <c r="A5" s="214"/>
      <c r="I5" s="215"/>
      <c r="J5" s="213" t="s">
        <v>2</v>
      </c>
    </row>
    <row r="6" spans="1:11" x14ac:dyDescent="0.3">
      <c r="A6" s="406"/>
      <c r="B6" s="406"/>
      <c r="C6" s="406"/>
      <c r="D6" s="406"/>
      <c r="E6" s="406"/>
      <c r="F6" s="406"/>
      <c r="G6" s="406"/>
      <c r="H6" s="406"/>
      <c r="I6" s="406"/>
      <c r="J6" s="406"/>
      <c r="K6" s="406"/>
    </row>
    <row r="7" spans="1:11" x14ac:dyDescent="0.3">
      <c r="A7" s="406" t="s">
        <v>3</v>
      </c>
      <c r="B7" s="406"/>
      <c r="C7" s="406"/>
      <c r="D7" s="406"/>
      <c r="E7" s="406"/>
      <c r="F7" s="406"/>
      <c r="G7" s="406"/>
      <c r="H7" s="406"/>
      <c r="I7" s="406"/>
      <c r="J7" s="406"/>
      <c r="K7" s="24"/>
    </row>
    <row r="8" spans="1:11" s="22" customFormat="1" x14ac:dyDescent="0.3"/>
    <row r="9" spans="1:11" s="16" customFormat="1" ht="13.5" x14ac:dyDescent="0.25">
      <c r="A9" s="407" t="s">
        <v>4</v>
      </c>
      <c r="B9" s="407" t="s">
        <v>5</v>
      </c>
      <c r="C9" s="407" t="s">
        <v>6</v>
      </c>
      <c r="D9" s="407" t="s">
        <v>7</v>
      </c>
      <c r="E9" s="407" t="s">
        <v>8</v>
      </c>
      <c r="F9" s="407"/>
      <c r="G9" s="404" t="s">
        <v>9</v>
      </c>
      <c r="H9" s="404"/>
      <c r="I9" s="407" t="s">
        <v>10</v>
      </c>
      <c r="J9" s="404" t="s">
        <v>435</v>
      </c>
    </row>
    <row r="10" spans="1:11" s="16" customFormat="1" ht="13.5" x14ac:dyDescent="0.25">
      <c r="A10" s="407"/>
      <c r="B10" s="407"/>
      <c r="C10" s="407"/>
      <c r="D10" s="407"/>
      <c r="E10" s="295" t="s">
        <v>11</v>
      </c>
      <c r="F10" s="295" t="s">
        <v>12</v>
      </c>
      <c r="G10" s="295" t="s">
        <v>13</v>
      </c>
      <c r="H10" s="295" t="s">
        <v>12</v>
      </c>
      <c r="I10" s="407"/>
      <c r="J10" s="404"/>
    </row>
    <row r="11" spans="1:11" s="22" customForma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11"/>
    </row>
    <row r="12" spans="1:11" s="22" customForma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1"/>
    </row>
    <row r="13" spans="1:11" x14ac:dyDescent="0.3">
      <c r="A13" s="307">
        <v>1</v>
      </c>
      <c r="B13" s="217" t="s">
        <v>14</v>
      </c>
      <c r="C13" s="218"/>
      <c r="D13" s="219"/>
      <c r="E13" s="220"/>
      <c r="F13" s="218">
        <f>F14+F32+F51+F71</f>
        <v>14989762.8236</v>
      </c>
      <c r="G13" s="218"/>
      <c r="H13" s="218">
        <f>H14+H32+H51+H71</f>
        <v>5958813.9296000004</v>
      </c>
      <c r="I13" s="218">
        <f>I14+I32+I51+I71</f>
        <v>20948576.753199998</v>
      </c>
      <c r="J13" s="308"/>
    </row>
    <row r="14" spans="1:11" s="18" customFormat="1" ht="12.75" outlineLevel="1" x14ac:dyDescent="0.2">
      <c r="A14" s="309" t="s">
        <v>15</v>
      </c>
      <c r="B14" s="221" t="s">
        <v>16</v>
      </c>
      <c r="C14" s="222"/>
      <c r="D14" s="222"/>
      <c r="E14" s="222"/>
      <c r="F14" s="223">
        <f>SUM(F16:F31)</f>
        <v>2676784.9992</v>
      </c>
      <c r="G14" s="224"/>
      <c r="H14" s="223">
        <f>SUM(H16:H31)</f>
        <v>1176901.7056</v>
      </c>
      <c r="I14" s="223">
        <f>SUM(I16:I31)</f>
        <v>3853686.7047999999</v>
      </c>
      <c r="J14" s="310"/>
      <c r="K14" s="25"/>
    </row>
    <row r="15" spans="1:11" s="18" customFormat="1" ht="12.75" outlineLevel="2" x14ac:dyDescent="0.2">
      <c r="A15" s="295"/>
      <c r="B15" s="225" t="s">
        <v>17</v>
      </c>
      <c r="C15" s="295"/>
      <c r="D15" s="295"/>
      <c r="E15" s="295"/>
      <c r="F15" s="295"/>
      <c r="G15" s="295"/>
      <c r="H15" s="295"/>
      <c r="I15" s="295"/>
      <c r="J15" s="311"/>
      <c r="K15" s="25"/>
    </row>
    <row r="16" spans="1:11" s="18" customFormat="1" ht="12.75" outlineLevel="2" x14ac:dyDescent="0.2">
      <c r="A16" s="278" t="s">
        <v>18</v>
      </c>
      <c r="B16" s="227" t="s">
        <v>19</v>
      </c>
      <c r="C16" s="211" t="s">
        <v>20</v>
      </c>
      <c r="D16" s="247">
        <v>57.27</v>
      </c>
      <c r="E16" s="228">
        <v>14940</v>
      </c>
      <c r="F16" s="228">
        <f>E16*D16</f>
        <v>855613.8</v>
      </c>
      <c r="G16" s="229">
        <v>0</v>
      </c>
      <c r="H16" s="229">
        <v>0</v>
      </c>
      <c r="I16" s="228">
        <f t="shared" ref="I16:I31" si="0">F16+H16</f>
        <v>855613.8</v>
      </c>
      <c r="J16" s="311"/>
      <c r="K16" s="25"/>
    </row>
    <row r="17" spans="1:11" s="18" customFormat="1" ht="12.75" outlineLevel="2" x14ac:dyDescent="0.2">
      <c r="A17" s="278" t="s">
        <v>291</v>
      </c>
      <c r="B17" s="230" t="s">
        <v>22</v>
      </c>
      <c r="C17" s="211" t="s">
        <v>20</v>
      </c>
      <c r="D17" s="247">
        <v>90.69</v>
      </c>
      <c r="E17" s="247">
        <v>800</v>
      </c>
      <c r="F17" s="228">
        <f>E17*D17</f>
        <v>72552</v>
      </c>
      <c r="G17" s="229">
        <v>0</v>
      </c>
      <c r="H17" s="229">
        <v>0</v>
      </c>
      <c r="I17" s="228">
        <f t="shared" si="0"/>
        <v>72552</v>
      </c>
      <c r="J17" s="311"/>
      <c r="K17" s="25"/>
    </row>
    <row r="18" spans="1:11" s="18" customFormat="1" ht="13.5" customHeight="1" outlineLevel="2" x14ac:dyDescent="0.2">
      <c r="A18" s="278"/>
      <c r="B18" s="225" t="s">
        <v>23</v>
      </c>
      <c r="C18" s="211"/>
      <c r="D18" s="247"/>
      <c r="E18" s="295"/>
      <c r="F18" s="228"/>
      <c r="G18" s="295"/>
      <c r="H18" s="295"/>
      <c r="I18" s="228">
        <f t="shared" si="0"/>
        <v>0</v>
      </c>
      <c r="J18" s="311"/>
      <c r="K18" s="25"/>
    </row>
    <row r="19" spans="1:11" s="18" customFormat="1" ht="12.75" outlineLevel="2" x14ac:dyDescent="0.2">
      <c r="A19" s="278" t="s">
        <v>21</v>
      </c>
      <c r="B19" s="227" t="s">
        <v>25</v>
      </c>
      <c r="C19" s="211" t="s">
        <v>20</v>
      </c>
      <c r="D19" s="247">
        <v>98.4</v>
      </c>
      <c r="E19" s="228">
        <v>2319.84</v>
      </c>
      <c r="F19" s="228">
        <f>E19*D19</f>
        <v>228272.25600000002</v>
      </c>
      <c r="G19" s="295">
        <v>5300</v>
      </c>
      <c r="H19" s="228">
        <f t="shared" ref="H19:H31" si="1">G19*D19</f>
        <v>521520.00000000006</v>
      </c>
      <c r="I19" s="228">
        <f t="shared" si="0"/>
        <v>749792.25600000005</v>
      </c>
      <c r="J19" s="311"/>
      <c r="K19" s="25"/>
    </row>
    <row r="20" spans="1:11" s="300" customFormat="1" ht="12.75" outlineLevel="2" x14ac:dyDescent="0.2">
      <c r="A20" s="303" t="s">
        <v>557</v>
      </c>
      <c r="B20" s="298" t="s">
        <v>542</v>
      </c>
      <c r="C20" s="246" t="s">
        <v>20</v>
      </c>
      <c r="D20" s="247">
        <v>25.58</v>
      </c>
      <c r="E20" s="248"/>
      <c r="F20" s="248"/>
      <c r="G20" s="247">
        <v>5300</v>
      </c>
      <c r="H20" s="248">
        <f t="shared" si="1"/>
        <v>135574</v>
      </c>
      <c r="I20" s="249">
        <f t="shared" si="0"/>
        <v>135574</v>
      </c>
      <c r="J20" s="312"/>
      <c r="K20" s="299"/>
    </row>
    <row r="21" spans="1:11" s="18" customFormat="1" ht="12.75" outlineLevel="2" x14ac:dyDescent="0.2">
      <c r="A21" s="278" t="s">
        <v>292</v>
      </c>
      <c r="B21" s="227" t="s">
        <v>27</v>
      </c>
      <c r="C21" s="211" t="s">
        <v>20</v>
      </c>
      <c r="D21" s="247">
        <v>61.38</v>
      </c>
      <c r="E21" s="228">
        <v>2154.2399999999998</v>
      </c>
      <c r="F21" s="228">
        <f>E21*D21</f>
        <v>132227.2512</v>
      </c>
      <c r="G21" s="295">
        <v>2931.6</v>
      </c>
      <c r="H21" s="228">
        <f t="shared" si="1"/>
        <v>179941.60800000001</v>
      </c>
      <c r="I21" s="228">
        <f t="shared" si="0"/>
        <v>312168.85920000001</v>
      </c>
      <c r="J21" s="311"/>
      <c r="K21" s="25"/>
    </row>
    <row r="22" spans="1:11" s="300" customFormat="1" ht="12.75" outlineLevel="2" x14ac:dyDescent="0.2">
      <c r="A22" s="244" t="s">
        <v>558</v>
      </c>
      <c r="B22" s="298" t="s">
        <v>543</v>
      </c>
      <c r="C22" s="246" t="s">
        <v>20</v>
      </c>
      <c r="D22" s="247">
        <v>12.276</v>
      </c>
      <c r="E22" s="248"/>
      <c r="F22" s="248"/>
      <c r="G22" s="247">
        <v>2931.6</v>
      </c>
      <c r="H22" s="248">
        <f t="shared" si="1"/>
        <v>35988.321599999996</v>
      </c>
      <c r="I22" s="249">
        <f t="shared" si="0"/>
        <v>35988.321599999996</v>
      </c>
      <c r="J22" s="312"/>
      <c r="K22" s="299"/>
    </row>
    <row r="23" spans="1:11" s="300" customFormat="1" ht="12.6" customHeight="1" outlineLevel="2" x14ac:dyDescent="0.2">
      <c r="A23" s="303" t="s">
        <v>24</v>
      </c>
      <c r="B23" s="298" t="s">
        <v>29</v>
      </c>
      <c r="C23" s="246" t="s">
        <v>34</v>
      </c>
      <c r="D23" s="247">
        <v>83.24</v>
      </c>
      <c r="E23" s="247">
        <v>220.3</v>
      </c>
      <c r="F23" s="248">
        <f>E23*D23</f>
        <v>18337.772000000001</v>
      </c>
      <c r="G23" s="247">
        <v>202.4</v>
      </c>
      <c r="H23" s="248">
        <f t="shared" si="1"/>
        <v>16847.775999999998</v>
      </c>
      <c r="I23" s="248">
        <f t="shared" si="0"/>
        <v>35185.547999999995</v>
      </c>
      <c r="J23" s="312"/>
      <c r="K23" s="299"/>
    </row>
    <row r="24" spans="1:11" s="18" customFormat="1" ht="12.75" outlineLevel="2" x14ac:dyDescent="0.2">
      <c r="A24" s="278"/>
      <c r="B24" s="225" t="s">
        <v>31</v>
      </c>
      <c r="C24" s="295"/>
      <c r="D24" s="247"/>
      <c r="E24" s="295"/>
      <c r="F24" s="228"/>
      <c r="G24" s="295"/>
      <c r="H24" s="228"/>
      <c r="I24" s="228">
        <f t="shared" si="0"/>
        <v>0</v>
      </c>
      <c r="J24" s="311"/>
      <c r="K24" s="25"/>
    </row>
    <row r="25" spans="1:11" s="18" customFormat="1" ht="38.25" outlineLevel="2" x14ac:dyDescent="0.2">
      <c r="A25" s="278" t="s">
        <v>293</v>
      </c>
      <c r="B25" s="231" t="s">
        <v>33</v>
      </c>
      <c r="C25" s="211" t="s">
        <v>34</v>
      </c>
      <c r="D25" s="247">
        <v>83.24</v>
      </c>
      <c r="E25" s="228">
        <v>1903</v>
      </c>
      <c r="F25" s="228">
        <f t="shared" ref="F25:F31" si="2">E25*D25</f>
        <v>158405.72</v>
      </c>
      <c r="G25" s="228">
        <v>0</v>
      </c>
      <c r="H25" s="228">
        <f t="shared" si="1"/>
        <v>0</v>
      </c>
      <c r="I25" s="228">
        <f t="shared" si="0"/>
        <v>158405.72</v>
      </c>
      <c r="J25" s="311" t="s">
        <v>436</v>
      </c>
      <c r="K25" s="25"/>
    </row>
    <row r="26" spans="1:11" s="18" customFormat="1" ht="25.5" outlineLevel="2" x14ac:dyDescent="0.2">
      <c r="A26" s="278" t="s">
        <v>26</v>
      </c>
      <c r="B26" s="227" t="s">
        <v>36</v>
      </c>
      <c r="C26" s="211" t="s">
        <v>34</v>
      </c>
      <c r="D26" s="247">
        <v>83.24</v>
      </c>
      <c r="E26" s="228">
        <v>5040</v>
      </c>
      <c r="F26" s="228">
        <f t="shared" si="2"/>
        <v>419529.6</v>
      </c>
      <c r="G26" s="228">
        <v>0</v>
      </c>
      <c r="H26" s="228">
        <f t="shared" si="1"/>
        <v>0</v>
      </c>
      <c r="I26" s="228">
        <f t="shared" si="0"/>
        <v>419529.6</v>
      </c>
      <c r="J26" s="311" t="s">
        <v>436</v>
      </c>
      <c r="K26" s="25"/>
    </row>
    <row r="27" spans="1:11" s="18" customFormat="1" ht="25.5" outlineLevel="2" x14ac:dyDescent="0.2">
      <c r="A27" s="278" t="s">
        <v>294</v>
      </c>
      <c r="B27" s="232" t="s">
        <v>37</v>
      </c>
      <c r="C27" s="211" t="s">
        <v>34</v>
      </c>
      <c r="D27" s="247">
        <v>43.47</v>
      </c>
      <c r="E27" s="228">
        <v>5040</v>
      </c>
      <c r="F27" s="228">
        <f t="shared" si="2"/>
        <v>219088.8</v>
      </c>
      <c r="G27" s="228">
        <v>0</v>
      </c>
      <c r="H27" s="228">
        <f t="shared" si="1"/>
        <v>0</v>
      </c>
      <c r="I27" s="228">
        <f t="shared" si="0"/>
        <v>219088.8</v>
      </c>
      <c r="J27" s="311" t="s">
        <v>436</v>
      </c>
      <c r="K27" s="25"/>
    </row>
    <row r="28" spans="1:11" s="18" customFormat="1" ht="25.5" outlineLevel="2" x14ac:dyDescent="0.2">
      <c r="A28" s="278" t="s">
        <v>28</v>
      </c>
      <c r="B28" s="227" t="s">
        <v>38</v>
      </c>
      <c r="C28" s="211" t="s">
        <v>39</v>
      </c>
      <c r="D28" s="295">
        <v>1</v>
      </c>
      <c r="E28" s="228">
        <v>96000</v>
      </c>
      <c r="F28" s="228">
        <f t="shared" si="2"/>
        <v>96000</v>
      </c>
      <c r="G28" s="228">
        <v>0</v>
      </c>
      <c r="H28" s="228">
        <f t="shared" si="1"/>
        <v>0</v>
      </c>
      <c r="I28" s="228">
        <f t="shared" si="0"/>
        <v>96000</v>
      </c>
      <c r="J28" s="311" t="s">
        <v>436</v>
      </c>
      <c r="K28" s="25"/>
    </row>
    <row r="29" spans="1:11" s="18" customFormat="1" ht="25.5" outlineLevel="2" x14ac:dyDescent="0.2">
      <c r="A29" s="278" t="s">
        <v>32</v>
      </c>
      <c r="B29" s="227" t="s">
        <v>40</v>
      </c>
      <c r="C29" s="211" t="s">
        <v>39</v>
      </c>
      <c r="D29" s="295">
        <v>68</v>
      </c>
      <c r="E29" s="228">
        <v>1264</v>
      </c>
      <c r="F29" s="228">
        <f t="shared" si="2"/>
        <v>85952</v>
      </c>
      <c r="G29" s="295">
        <v>130</v>
      </c>
      <c r="H29" s="228">
        <f t="shared" si="1"/>
        <v>8840</v>
      </c>
      <c r="I29" s="228">
        <f t="shared" si="0"/>
        <v>94792</v>
      </c>
      <c r="J29" s="311"/>
      <c r="K29" s="25"/>
    </row>
    <row r="30" spans="1:11" s="18" customFormat="1" ht="25.5" outlineLevel="2" x14ac:dyDescent="0.2">
      <c r="A30" s="278" t="s">
        <v>35</v>
      </c>
      <c r="B30" s="227" t="s">
        <v>41</v>
      </c>
      <c r="C30" s="211" t="s">
        <v>34</v>
      </c>
      <c r="D30" s="295">
        <v>165</v>
      </c>
      <c r="E30" s="228">
        <v>1673</v>
      </c>
      <c r="F30" s="228">
        <f t="shared" si="2"/>
        <v>276045</v>
      </c>
      <c r="G30" s="228">
        <v>1686</v>
      </c>
      <c r="H30" s="228">
        <f t="shared" si="1"/>
        <v>278190</v>
      </c>
      <c r="I30" s="228">
        <f t="shared" si="0"/>
        <v>554235</v>
      </c>
      <c r="J30" s="311"/>
      <c r="K30" s="25"/>
    </row>
    <row r="31" spans="1:11" s="300" customFormat="1" ht="25.5" outlineLevel="2" x14ac:dyDescent="0.2">
      <c r="A31" s="303" t="s">
        <v>500</v>
      </c>
      <c r="B31" s="298" t="s">
        <v>464</v>
      </c>
      <c r="C31" s="246" t="s">
        <v>34</v>
      </c>
      <c r="D31" s="247">
        <v>22.77</v>
      </c>
      <c r="E31" s="248">
        <v>5040</v>
      </c>
      <c r="F31" s="248">
        <f t="shared" si="2"/>
        <v>114760.8</v>
      </c>
      <c r="G31" s="248">
        <v>0</v>
      </c>
      <c r="H31" s="248">
        <f t="shared" si="1"/>
        <v>0</v>
      </c>
      <c r="I31" s="248">
        <f t="shared" si="0"/>
        <v>114760.8</v>
      </c>
      <c r="J31" s="312"/>
      <c r="K31" s="299"/>
    </row>
    <row r="32" spans="1:11" s="18" customFormat="1" ht="12.75" outlineLevel="1" x14ac:dyDescent="0.2">
      <c r="A32" s="309" t="s">
        <v>42</v>
      </c>
      <c r="B32" s="221" t="s">
        <v>43</v>
      </c>
      <c r="C32" s="222"/>
      <c r="D32" s="222"/>
      <c r="E32" s="222"/>
      <c r="F32" s="223">
        <f>SUM(F33:F50)</f>
        <v>3585719.2763999999</v>
      </c>
      <c r="G32" s="224"/>
      <c r="H32" s="223">
        <f>SUM(H33:H50)</f>
        <v>1288418.9480000001</v>
      </c>
      <c r="I32" s="223">
        <f>SUM(I33:I49)+I50</f>
        <v>4874138.2243999997</v>
      </c>
      <c r="J32" s="313"/>
      <c r="K32" s="25"/>
    </row>
    <row r="33" spans="1:11" s="18" customFormat="1" ht="13.15" customHeight="1" outlineLevel="2" x14ac:dyDescent="0.2">
      <c r="A33" s="295"/>
      <c r="B33" s="225" t="s">
        <v>17</v>
      </c>
      <c r="C33" s="295"/>
      <c r="D33" s="295"/>
      <c r="E33" s="295"/>
      <c r="F33" s="295"/>
      <c r="G33" s="295"/>
      <c r="H33" s="295"/>
      <c r="I33" s="295"/>
      <c r="J33" s="311"/>
      <c r="K33" s="25"/>
    </row>
    <row r="34" spans="1:11" s="265" customFormat="1" ht="12.75" outlineLevel="2" x14ac:dyDescent="0.2">
      <c r="A34" s="278" t="s">
        <v>44</v>
      </c>
      <c r="B34" s="227" t="s">
        <v>19</v>
      </c>
      <c r="C34" s="211" t="s">
        <v>20</v>
      </c>
      <c r="D34" s="247">
        <v>96.88</v>
      </c>
      <c r="E34" s="228">
        <v>14940</v>
      </c>
      <c r="F34" s="228">
        <f>E34*D34</f>
        <v>1447387.2</v>
      </c>
      <c r="G34" s="228">
        <v>0</v>
      </c>
      <c r="H34" s="228">
        <f t="shared" ref="H34:H35" si="3">G34*D34</f>
        <v>0</v>
      </c>
      <c r="I34" s="228">
        <f>F34+H34</f>
        <v>1447387.2</v>
      </c>
      <c r="J34" s="314"/>
    </row>
    <row r="35" spans="1:11" s="265" customFormat="1" ht="12.75" outlineLevel="2" x14ac:dyDescent="0.2">
      <c r="A35" s="278" t="s">
        <v>295</v>
      </c>
      <c r="B35" s="227" t="s">
        <v>22</v>
      </c>
      <c r="C35" s="211" t="s">
        <v>20</v>
      </c>
      <c r="D35" s="247">
        <v>139.1</v>
      </c>
      <c r="E35" s="295">
        <v>800</v>
      </c>
      <c r="F35" s="228">
        <f t="shared" ref="F35:F50" si="4">E35*D35</f>
        <v>111280</v>
      </c>
      <c r="G35" s="228">
        <v>0</v>
      </c>
      <c r="H35" s="228">
        <f t="shared" si="3"/>
        <v>0</v>
      </c>
      <c r="I35" s="228">
        <f t="shared" ref="I35:I50" si="5">F35+H35</f>
        <v>111280</v>
      </c>
      <c r="J35" s="314"/>
    </row>
    <row r="36" spans="1:11" s="18" customFormat="1" ht="12.75" customHeight="1" outlineLevel="2" x14ac:dyDescent="0.2">
      <c r="A36" s="278"/>
      <c r="B36" s="225" t="s">
        <v>23</v>
      </c>
      <c r="C36" s="233"/>
      <c r="D36" s="301"/>
      <c r="E36" s="234"/>
      <c r="F36" s="228"/>
      <c r="G36" s="228"/>
      <c r="H36" s="228"/>
      <c r="I36" s="228"/>
      <c r="J36" s="311"/>
      <c r="K36" s="25"/>
    </row>
    <row r="37" spans="1:11" s="300" customFormat="1" ht="12.75" outlineLevel="2" x14ac:dyDescent="0.2">
      <c r="A37" s="320" t="s">
        <v>45</v>
      </c>
      <c r="B37" s="236" t="s">
        <v>25</v>
      </c>
      <c r="C37" s="237" t="s">
        <v>20</v>
      </c>
      <c r="D37" s="238">
        <v>98.04</v>
      </c>
      <c r="E37" s="239">
        <v>2319.84</v>
      </c>
      <c r="F37" s="239">
        <f t="shared" si="4"/>
        <v>227437.11360000004</v>
      </c>
      <c r="G37" s="239">
        <v>5300</v>
      </c>
      <c r="H37" s="239">
        <f t="shared" ref="H37:H50" si="6">G37*D37</f>
        <v>519612.00000000006</v>
      </c>
      <c r="I37" s="239">
        <f t="shared" si="5"/>
        <v>747049.11360000004</v>
      </c>
      <c r="J37" s="319"/>
      <c r="K37" s="299"/>
    </row>
    <row r="38" spans="1:11" s="300" customFormat="1" ht="12.75" outlineLevel="2" x14ac:dyDescent="0.2">
      <c r="A38" s="250" t="s">
        <v>550</v>
      </c>
      <c r="B38" s="236" t="s">
        <v>544</v>
      </c>
      <c r="C38" s="237" t="s">
        <v>20</v>
      </c>
      <c r="D38" s="238">
        <v>25.49</v>
      </c>
      <c r="E38" s="239"/>
      <c r="F38" s="239"/>
      <c r="G38" s="256">
        <v>5300</v>
      </c>
      <c r="H38" s="239">
        <f>G38*D38</f>
        <v>135097</v>
      </c>
      <c r="I38" s="240">
        <f>F38+H38</f>
        <v>135097</v>
      </c>
      <c r="J38" s="319"/>
      <c r="K38" s="299"/>
    </row>
    <row r="39" spans="1:11" s="300" customFormat="1" ht="12.75" outlineLevel="2" x14ac:dyDescent="0.2">
      <c r="A39" s="320" t="s">
        <v>296</v>
      </c>
      <c r="B39" s="236" t="s">
        <v>27</v>
      </c>
      <c r="C39" s="237" t="s">
        <v>20</v>
      </c>
      <c r="D39" s="238">
        <v>61.22</v>
      </c>
      <c r="E39" s="239">
        <v>2154.2399999999998</v>
      </c>
      <c r="F39" s="239">
        <f t="shared" si="4"/>
        <v>131882.57279999999</v>
      </c>
      <c r="G39" s="238">
        <v>2932</v>
      </c>
      <c r="H39" s="239">
        <f t="shared" si="6"/>
        <v>179497.04</v>
      </c>
      <c r="I39" s="239">
        <f t="shared" si="5"/>
        <v>311379.6128</v>
      </c>
      <c r="J39" s="319"/>
      <c r="K39" s="299"/>
    </row>
    <row r="40" spans="1:11" s="300" customFormat="1" ht="12.75" outlineLevel="2" x14ac:dyDescent="0.2">
      <c r="A40" s="250" t="s">
        <v>551</v>
      </c>
      <c r="B40" s="236" t="s">
        <v>545</v>
      </c>
      <c r="C40" s="237" t="s">
        <v>20</v>
      </c>
      <c r="D40" s="238">
        <v>12.244</v>
      </c>
      <c r="E40" s="239"/>
      <c r="F40" s="239"/>
      <c r="G40" s="238">
        <v>2932</v>
      </c>
      <c r="H40" s="239">
        <f>G40*D40</f>
        <v>35899.407999999996</v>
      </c>
      <c r="I40" s="240">
        <f t="shared" si="5"/>
        <v>35899.407999999996</v>
      </c>
      <c r="J40" s="319"/>
      <c r="K40" s="299"/>
    </row>
    <row r="41" spans="1:11" s="300" customFormat="1" ht="12.75" outlineLevel="2" x14ac:dyDescent="0.2">
      <c r="A41" s="303" t="s">
        <v>46</v>
      </c>
      <c r="B41" s="298" t="s">
        <v>29</v>
      </c>
      <c r="C41" s="246" t="s">
        <v>34</v>
      </c>
      <c r="D41" s="247">
        <v>110.25</v>
      </c>
      <c r="E41" s="248">
        <v>220</v>
      </c>
      <c r="F41" s="248">
        <f t="shared" si="4"/>
        <v>24255</v>
      </c>
      <c r="G41" s="247">
        <v>202</v>
      </c>
      <c r="H41" s="248">
        <f t="shared" si="6"/>
        <v>22270.5</v>
      </c>
      <c r="I41" s="248">
        <f t="shared" si="5"/>
        <v>46525.5</v>
      </c>
      <c r="J41" s="312"/>
      <c r="K41" s="299"/>
    </row>
    <row r="42" spans="1:11" s="300" customFormat="1" ht="12.75" outlineLevel="2" x14ac:dyDescent="0.2">
      <c r="A42" s="303"/>
      <c r="B42" s="306" t="s">
        <v>49</v>
      </c>
      <c r="C42" s="247"/>
      <c r="D42" s="247"/>
      <c r="E42" s="247"/>
      <c r="F42" s="248"/>
      <c r="G42" s="247"/>
      <c r="H42" s="248"/>
      <c r="I42" s="248"/>
      <c r="J42" s="312"/>
      <c r="K42" s="299"/>
    </row>
    <row r="43" spans="1:11" s="18" customFormat="1" ht="38.25" outlineLevel="2" x14ac:dyDescent="0.2">
      <c r="A43" s="278" t="s">
        <v>297</v>
      </c>
      <c r="B43" s="227" t="s">
        <v>51</v>
      </c>
      <c r="C43" s="211" t="s">
        <v>34</v>
      </c>
      <c r="D43" s="247">
        <v>82.75</v>
      </c>
      <c r="E43" s="228">
        <v>1903</v>
      </c>
      <c r="F43" s="228">
        <f t="shared" si="4"/>
        <v>157473.25</v>
      </c>
      <c r="G43" s="228">
        <v>0</v>
      </c>
      <c r="H43" s="228">
        <f t="shared" ref="H43" si="7">G43*D43</f>
        <v>0</v>
      </c>
      <c r="I43" s="228">
        <f t="shared" si="5"/>
        <v>157473.25</v>
      </c>
      <c r="J43" s="311" t="s">
        <v>436</v>
      </c>
      <c r="K43" s="25"/>
    </row>
    <row r="44" spans="1:11" s="18" customFormat="1" ht="25.5" outlineLevel="2" x14ac:dyDescent="0.2">
      <c r="A44" s="278" t="s">
        <v>47</v>
      </c>
      <c r="B44" s="227" t="s">
        <v>53</v>
      </c>
      <c r="C44" s="211" t="s">
        <v>39</v>
      </c>
      <c r="D44" s="247">
        <v>148</v>
      </c>
      <c r="E44" s="295">
        <v>977.23</v>
      </c>
      <c r="F44" s="228">
        <f t="shared" si="4"/>
        <v>144630.04</v>
      </c>
      <c r="G44" s="295">
        <v>85</v>
      </c>
      <c r="H44" s="228">
        <f t="shared" si="6"/>
        <v>12580</v>
      </c>
      <c r="I44" s="228">
        <f t="shared" si="5"/>
        <v>157210.04</v>
      </c>
      <c r="J44" s="311"/>
      <c r="K44" s="25"/>
    </row>
    <row r="45" spans="1:11" s="18" customFormat="1" ht="25.5" outlineLevel="2" x14ac:dyDescent="0.2">
      <c r="A45" s="278" t="s">
        <v>298</v>
      </c>
      <c r="B45" s="227" t="s">
        <v>36</v>
      </c>
      <c r="C45" s="211" t="s">
        <v>34</v>
      </c>
      <c r="D45" s="247">
        <v>82.75</v>
      </c>
      <c r="E45" s="228">
        <v>5040</v>
      </c>
      <c r="F45" s="228">
        <f t="shared" si="4"/>
        <v>417060</v>
      </c>
      <c r="G45" s="228">
        <v>0</v>
      </c>
      <c r="H45" s="228">
        <f t="shared" si="6"/>
        <v>0</v>
      </c>
      <c r="I45" s="228">
        <f t="shared" si="5"/>
        <v>417060</v>
      </c>
      <c r="J45" s="311" t="s">
        <v>436</v>
      </c>
      <c r="K45" s="25"/>
    </row>
    <row r="46" spans="1:11" s="18" customFormat="1" ht="25.5" outlineLevel="2" x14ac:dyDescent="0.2">
      <c r="A46" s="278" t="s">
        <v>48</v>
      </c>
      <c r="B46" s="227" t="s">
        <v>37</v>
      </c>
      <c r="C46" s="211" t="s">
        <v>34</v>
      </c>
      <c r="D46" s="247">
        <v>43.47</v>
      </c>
      <c r="E46" s="228">
        <v>5040</v>
      </c>
      <c r="F46" s="228">
        <f t="shared" si="4"/>
        <v>219088.8</v>
      </c>
      <c r="G46" s="228">
        <v>0</v>
      </c>
      <c r="H46" s="228">
        <f t="shared" si="6"/>
        <v>0</v>
      </c>
      <c r="I46" s="228">
        <f t="shared" si="5"/>
        <v>219088.8</v>
      </c>
      <c r="J46" s="311" t="s">
        <v>436</v>
      </c>
      <c r="K46" s="25"/>
    </row>
    <row r="47" spans="1:11" s="18" customFormat="1" ht="25.5" outlineLevel="2" x14ac:dyDescent="0.2">
      <c r="A47" s="278" t="s">
        <v>50</v>
      </c>
      <c r="B47" s="227" t="s">
        <v>56</v>
      </c>
      <c r="C47" s="211" t="s">
        <v>39</v>
      </c>
      <c r="D47" s="247">
        <v>1</v>
      </c>
      <c r="E47" s="228">
        <v>96000</v>
      </c>
      <c r="F47" s="228">
        <f t="shared" si="4"/>
        <v>96000</v>
      </c>
      <c r="G47" s="228">
        <v>0</v>
      </c>
      <c r="H47" s="228">
        <f t="shared" si="6"/>
        <v>0</v>
      </c>
      <c r="I47" s="228">
        <f t="shared" si="5"/>
        <v>96000</v>
      </c>
      <c r="J47" s="311" t="s">
        <v>436</v>
      </c>
      <c r="K47" s="25"/>
    </row>
    <row r="48" spans="1:11" s="18" customFormat="1" ht="25.5" outlineLevel="2" x14ac:dyDescent="0.2">
      <c r="A48" s="278" t="s">
        <v>52</v>
      </c>
      <c r="B48" s="227" t="s">
        <v>40</v>
      </c>
      <c r="C48" s="211" t="s">
        <v>39</v>
      </c>
      <c r="D48" s="247">
        <v>90</v>
      </c>
      <c r="E48" s="228">
        <v>1263.5999999999999</v>
      </c>
      <c r="F48" s="228">
        <f t="shared" si="4"/>
        <v>113723.99999999999</v>
      </c>
      <c r="G48" s="295">
        <v>130</v>
      </c>
      <c r="H48" s="228">
        <f t="shared" si="6"/>
        <v>11700</v>
      </c>
      <c r="I48" s="228">
        <f t="shared" si="5"/>
        <v>125423.99999999999</v>
      </c>
      <c r="J48" s="311"/>
      <c r="K48" s="25"/>
    </row>
    <row r="49" spans="1:11" s="18" customFormat="1" ht="25.5" outlineLevel="2" x14ac:dyDescent="0.2">
      <c r="A49" s="278" t="s">
        <v>54</v>
      </c>
      <c r="B49" s="227" t="s">
        <v>41</v>
      </c>
      <c r="C49" s="211" t="s">
        <v>34</v>
      </c>
      <c r="D49" s="247">
        <v>220.5</v>
      </c>
      <c r="E49" s="228">
        <v>1673</v>
      </c>
      <c r="F49" s="228">
        <f t="shared" si="4"/>
        <v>368896.5</v>
      </c>
      <c r="G49" s="228">
        <v>1686</v>
      </c>
      <c r="H49" s="228">
        <f t="shared" si="6"/>
        <v>371763</v>
      </c>
      <c r="I49" s="228">
        <f t="shared" si="5"/>
        <v>740659.5</v>
      </c>
      <c r="J49" s="311"/>
      <c r="K49" s="25"/>
    </row>
    <row r="50" spans="1:11" s="300" customFormat="1" ht="25.5" outlineLevel="2" x14ac:dyDescent="0.2">
      <c r="A50" s="303" t="s">
        <v>55</v>
      </c>
      <c r="B50" s="298" t="s">
        <v>464</v>
      </c>
      <c r="C50" s="246" t="s">
        <v>34</v>
      </c>
      <c r="D50" s="247">
        <v>25.12</v>
      </c>
      <c r="E50" s="248">
        <v>5040</v>
      </c>
      <c r="F50" s="248">
        <f t="shared" si="4"/>
        <v>126604.8</v>
      </c>
      <c r="G50" s="248">
        <v>0</v>
      </c>
      <c r="H50" s="248">
        <f t="shared" si="6"/>
        <v>0</v>
      </c>
      <c r="I50" s="248">
        <f t="shared" si="5"/>
        <v>126604.8</v>
      </c>
      <c r="J50" s="315"/>
      <c r="K50" s="299"/>
    </row>
    <row r="51" spans="1:11" s="18" customFormat="1" ht="12.75" outlineLevel="1" x14ac:dyDescent="0.2">
      <c r="A51" s="309" t="s">
        <v>58</v>
      </c>
      <c r="B51" s="221" t="s">
        <v>59</v>
      </c>
      <c r="C51" s="222"/>
      <c r="D51" s="222"/>
      <c r="E51" s="222"/>
      <c r="F51" s="223">
        <f>SUM(F52:F70)</f>
        <v>5709138.8340000007</v>
      </c>
      <c r="G51" s="224"/>
      <c r="H51" s="223">
        <f>SUM(H52:H70)</f>
        <v>2145339.54</v>
      </c>
      <c r="I51" s="223">
        <f>SUM(I52:I70)</f>
        <v>7854478.3739999989</v>
      </c>
      <c r="J51" s="313"/>
      <c r="K51" s="25"/>
    </row>
    <row r="52" spans="1:11" s="18" customFormat="1" ht="12.75" outlineLevel="2" x14ac:dyDescent="0.2">
      <c r="A52" s="295"/>
      <c r="B52" s="225" t="s">
        <v>17</v>
      </c>
      <c r="C52" s="295"/>
      <c r="D52" s="295"/>
      <c r="E52" s="295"/>
      <c r="F52" s="295"/>
      <c r="G52" s="295"/>
      <c r="H52" s="295"/>
      <c r="I52" s="295"/>
      <c r="J52" s="311"/>
      <c r="K52" s="25"/>
    </row>
    <row r="53" spans="1:11" s="18" customFormat="1" ht="12.75" outlineLevel="2" x14ac:dyDescent="0.2">
      <c r="A53" s="278" t="s">
        <v>60</v>
      </c>
      <c r="B53" s="227" t="s">
        <v>19</v>
      </c>
      <c r="C53" s="211" t="s">
        <v>20</v>
      </c>
      <c r="D53" s="247">
        <v>164.5</v>
      </c>
      <c r="E53" s="228">
        <v>14940</v>
      </c>
      <c r="F53" s="228">
        <f t="shared" ref="F53:F70" si="8">E53*D53</f>
        <v>2457630</v>
      </c>
      <c r="G53" s="228">
        <v>0</v>
      </c>
      <c r="H53" s="228">
        <f t="shared" ref="H53:H54" si="9">G53*D53</f>
        <v>0</v>
      </c>
      <c r="I53" s="228">
        <f t="shared" ref="I53:I70" si="10">F53+H53</f>
        <v>2457630</v>
      </c>
      <c r="J53" s="311"/>
      <c r="K53" s="25"/>
    </row>
    <row r="54" spans="1:11" s="18" customFormat="1" ht="12.75" outlineLevel="2" x14ac:dyDescent="0.2">
      <c r="A54" s="278" t="s">
        <v>299</v>
      </c>
      <c r="B54" s="227" t="s">
        <v>22</v>
      </c>
      <c r="C54" s="211" t="s">
        <v>20</v>
      </c>
      <c r="D54" s="247">
        <v>221.75</v>
      </c>
      <c r="E54" s="295">
        <v>800</v>
      </c>
      <c r="F54" s="228">
        <f t="shared" si="8"/>
        <v>177400</v>
      </c>
      <c r="G54" s="228">
        <v>0</v>
      </c>
      <c r="H54" s="228">
        <f t="shared" si="9"/>
        <v>0</v>
      </c>
      <c r="I54" s="228">
        <f t="shared" si="10"/>
        <v>177400</v>
      </c>
      <c r="J54" s="311"/>
      <c r="K54" s="25"/>
    </row>
    <row r="55" spans="1:11" s="18" customFormat="1" ht="14.25" customHeight="1" outlineLevel="2" x14ac:dyDescent="0.2">
      <c r="A55" s="278"/>
      <c r="B55" s="225" t="s">
        <v>23</v>
      </c>
      <c r="C55" s="233"/>
      <c r="D55" s="301"/>
      <c r="E55" s="234"/>
      <c r="F55" s="228"/>
      <c r="G55" s="234"/>
      <c r="H55" s="234"/>
      <c r="I55" s="228"/>
      <c r="J55" s="311"/>
      <c r="K55" s="25"/>
    </row>
    <row r="56" spans="1:11" s="18" customFormat="1" ht="12.75" outlineLevel="2" x14ac:dyDescent="0.2">
      <c r="A56" s="278" t="s">
        <v>61</v>
      </c>
      <c r="B56" s="227" t="s">
        <v>25</v>
      </c>
      <c r="C56" s="211" t="s">
        <v>20</v>
      </c>
      <c r="D56" s="247">
        <v>175.74</v>
      </c>
      <c r="E56" s="228">
        <v>2319.6</v>
      </c>
      <c r="F56" s="228">
        <f t="shared" si="8"/>
        <v>407646.50400000002</v>
      </c>
      <c r="G56" s="295">
        <v>5300</v>
      </c>
      <c r="H56" s="228">
        <f t="shared" ref="H56:H70" si="11">G56*D56</f>
        <v>931422</v>
      </c>
      <c r="I56" s="228">
        <f t="shared" si="10"/>
        <v>1339068.504</v>
      </c>
      <c r="J56" s="311"/>
      <c r="K56" s="25"/>
    </row>
    <row r="57" spans="1:11" s="300" customFormat="1" ht="12.75" outlineLevel="2" x14ac:dyDescent="0.2">
      <c r="A57" s="244" t="s">
        <v>552</v>
      </c>
      <c r="B57" s="298" t="s">
        <v>542</v>
      </c>
      <c r="C57" s="246" t="s">
        <v>20</v>
      </c>
      <c r="D57" s="247">
        <v>45.692</v>
      </c>
      <c r="E57" s="248"/>
      <c r="F57" s="248"/>
      <c r="G57" s="247">
        <v>5300</v>
      </c>
      <c r="H57" s="248">
        <f t="shared" si="11"/>
        <v>242167.6</v>
      </c>
      <c r="I57" s="249">
        <f t="shared" si="10"/>
        <v>242167.6</v>
      </c>
      <c r="J57" s="312"/>
      <c r="K57" s="299"/>
    </row>
    <row r="58" spans="1:11" s="300" customFormat="1" ht="12.75" outlineLevel="2" x14ac:dyDescent="0.2">
      <c r="A58" s="303" t="s">
        <v>300</v>
      </c>
      <c r="B58" s="298" t="s">
        <v>27</v>
      </c>
      <c r="C58" s="246" t="s">
        <v>20</v>
      </c>
      <c r="D58" s="247">
        <v>99.68</v>
      </c>
      <c r="E58" s="248">
        <v>2154</v>
      </c>
      <c r="F58" s="248">
        <f t="shared" si="8"/>
        <v>214710.72</v>
      </c>
      <c r="G58" s="247">
        <v>2932</v>
      </c>
      <c r="H58" s="248">
        <f t="shared" si="11"/>
        <v>292261.76000000001</v>
      </c>
      <c r="I58" s="248">
        <f t="shared" si="10"/>
        <v>506972.48</v>
      </c>
      <c r="J58" s="312"/>
      <c r="K58" s="299"/>
    </row>
    <row r="59" spans="1:11" s="300" customFormat="1" ht="12.75" outlineLevel="2" x14ac:dyDescent="0.2">
      <c r="A59" s="244" t="s">
        <v>553</v>
      </c>
      <c r="B59" s="298" t="s">
        <v>546</v>
      </c>
      <c r="C59" s="246" t="s">
        <v>20</v>
      </c>
      <c r="D59" s="247">
        <v>19.940000000000001</v>
      </c>
      <c r="E59" s="248"/>
      <c r="F59" s="248"/>
      <c r="G59" s="247">
        <v>2932</v>
      </c>
      <c r="H59" s="248">
        <f>G59*D59</f>
        <v>58464.08</v>
      </c>
      <c r="I59" s="249">
        <f t="shared" si="10"/>
        <v>58464.08</v>
      </c>
      <c r="J59" s="312"/>
      <c r="K59" s="299"/>
    </row>
    <row r="60" spans="1:11" s="300" customFormat="1" ht="12.75" outlineLevel="2" x14ac:dyDescent="0.2">
      <c r="A60" s="303" t="s">
        <v>62</v>
      </c>
      <c r="B60" s="298" t="s">
        <v>29</v>
      </c>
      <c r="C60" s="246" t="s">
        <v>34</v>
      </c>
      <c r="D60" s="247">
        <v>156.65</v>
      </c>
      <c r="E60" s="247">
        <v>220</v>
      </c>
      <c r="F60" s="248">
        <f t="shared" si="8"/>
        <v>34463</v>
      </c>
      <c r="G60" s="247">
        <v>202</v>
      </c>
      <c r="H60" s="248">
        <f t="shared" si="11"/>
        <v>31643.300000000003</v>
      </c>
      <c r="I60" s="248">
        <f t="shared" si="10"/>
        <v>66106.3</v>
      </c>
      <c r="J60" s="312"/>
      <c r="K60" s="299"/>
    </row>
    <row r="61" spans="1:11" s="300" customFormat="1" ht="12.75" outlineLevel="2" x14ac:dyDescent="0.2">
      <c r="A61" s="244" t="s">
        <v>554</v>
      </c>
      <c r="B61" s="298" t="s">
        <v>549</v>
      </c>
      <c r="C61" s="246" t="s">
        <v>34</v>
      </c>
      <c r="D61" s="247">
        <v>156.65</v>
      </c>
      <c r="E61" s="247">
        <v>220</v>
      </c>
      <c r="F61" s="248">
        <f>E61*D61</f>
        <v>34463</v>
      </c>
      <c r="G61" s="247">
        <v>180</v>
      </c>
      <c r="H61" s="248">
        <f>G61*D61</f>
        <v>28197</v>
      </c>
      <c r="I61" s="249">
        <f t="shared" si="10"/>
        <v>62660</v>
      </c>
      <c r="J61" s="312"/>
      <c r="K61" s="299"/>
    </row>
    <row r="62" spans="1:11" s="18" customFormat="1" ht="12.75" outlineLevel="2" x14ac:dyDescent="0.2">
      <c r="A62" s="278"/>
      <c r="B62" s="225" t="s">
        <v>65</v>
      </c>
      <c r="C62" s="295"/>
      <c r="D62" s="247"/>
      <c r="E62" s="295"/>
      <c r="F62" s="228"/>
      <c r="G62" s="295"/>
      <c r="H62" s="228"/>
      <c r="I62" s="228"/>
      <c r="J62" s="311"/>
      <c r="K62" s="25"/>
    </row>
    <row r="63" spans="1:11" s="18" customFormat="1" ht="38.25" outlineLevel="2" x14ac:dyDescent="0.2">
      <c r="A63" s="278" t="s">
        <v>301</v>
      </c>
      <c r="B63" s="227" t="s">
        <v>51</v>
      </c>
      <c r="C63" s="211" t="s">
        <v>34</v>
      </c>
      <c r="D63" s="247">
        <v>156.65</v>
      </c>
      <c r="E63" s="228">
        <v>1903</v>
      </c>
      <c r="F63" s="228">
        <f t="shared" si="8"/>
        <v>298104.95</v>
      </c>
      <c r="G63" s="228">
        <v>0</v>
      </c>
      <c r="H63" s="228">
        <f t="shared" ref="H63" si="12">G63*D63</f>
        <v>0</v>
      </c>
      <c r="I63" s="228">
        <f t="shared" si="10"/>
        <v>298104.95</v>
      </c>
      <c r="J63" s="311" t="s">
        <v>436</v>
      </c>
      <c r="K63" s="25"/>
    </row>
    <row r="64" spans="1:11" s="18" customFormat="1" ht="25.5" outlineLevel="2" x14ac:dyDescent="0.2">
      <c r="A64" s="278" t="s">
        <v>63</v>
      </c>
      <c r="B64" s="227" t="s">
        <v>53</v>
      </c>
      <c r="C64" s="211" t="s">
        <v>39</v>
      </c>
      <c r="D64" s="247">
        <v>192</v>
      </c>
      <c r="E64" s="295">
        <v>977.23</v>
      </c>
      <c r="F64" s="228">
        <f t="shared" si="8"/>
        <v>187628.16</v>
      </c>
      <c r="G64" s="295">
        <v>85</v>
      </c>
      <c r="H64" s="228">
        <f t="shared" si="11"/>
        <v>16320</v>
      </c>
      <c r="I64" s="228">
        <f t="shared" si="10"/>
        <v>203948.16</v>
      </c>
      <c r="J64" s="311"/>
      <c r="K64" s="25"/>
    </row>
    <row r="65" spans="1:11" s="18" customFormat="1" ht="25.5" outlineLevel="2" x14ac:dyDescent="0.2">
      <c r="A65" s="278" t="s">
        <v>302</v>
      </c>
      <c r="B65" s="227" t="s">
        <v>36</v>
      </c>
      <c r="C65" s="211" t="s">
        <v>34</v>
      </c>
      <c r="D65" s="247">
        <v>156.65</v>
      </c>
      <c r="E65" s="228">
        <v>5040</v>
      </c>
      <c r="F65" s="228">
        <f t="shared" si="8"/>
        <v>789516</v>
      </c>
      <c r="G65" s="228">
        <v>0</v>
      </c>
      <c r="H65" s="228">
        <f t="shared" si="11"/>
        <v>0</v>
      </c>
      <c r="I65" s="228">
        <f t="shared" si="10"/>
        <v>789516</v>
      </c>
      <c r="J65" s="311" t="s">
        <v>436</v>
      </c>
      <c r="K65" s="25"/>
    </row>
    <row r="66" spans="1:11" s="18" customFormat="1" ht="25.5" outlineLevel="2" x14ac:dyDescent="0.2">
      <c r="A66" s="278" t="s">
        <v>64</v>
      </c>
      <c r="B66" s="227" t="s">
        <v>37</v>
      </c>
      <c r="C66" s="211" t="s">
        <v>34</v>
      </c>
      <c r="D66" s="247">
        <v>43.47</v>
      </c>
      <c r="E66" s="228">
        <v>5040</v>
      </c>
      <c r="F66" s="228">
        <f t="shared" si="8"/>
        <v>219088.8</v>
      </c>
      <c r="G66" s="228">
        <v>0</v>
      </c>
      <c r="H66" s="228">
        <f t="shared" si="11"/>
        <v>0</v>
      </c>
      <c r="I66" s="228">
        <f t="shared" si="10"/>
        <v>219088.8</v>
      </c>
      <c r="J66" s="311" t="s">
        <v>436</v>
      </c>
      <c r="K66" s="25"/>
    </row>
    <row r="67" spans="1:11" s="18" customFormat="1" ht="25.5" outlineLevel="2" x14ac:dyDescent="0.2">
      <c r="A67" s="278" t="s">
        <v>66</v>
      </c>
      <c r="B67" s="227" t="s">
        <v>56</v>
      </c>
      <c r="C67" s="211" t="s">
        <v>39</v>
      </c>
      <c r="D67" s="247">
        <v>1</v>
      </c>
      <c r="E67" s="228">
        <v>96000</v>
      </c>
      <c r="F67" s="228">
        <f t="shared" si="8"/>
        <v>96000</v>
      </c>
      <c r="G67" s="228">
        <v>0</v>
      </c>
      <c r="H67" s="228">
        <f t="shared" si="11"/>
        <v>0</v>
      </c>
      <c r="I67" s="228">
        <f t="shared" si="10"/>
        <v>96000</v>
      </c>
      <c r="J67" s="311" t="s">
        <v>436</v>
      </c>
      <c r="K67" s="25"/>
    </row>
    <row r="68" spans="1:11" s="18" customFormat="1" ht="25.5" outlineLevel="2" x14ac:dyDescent="0.2">
      <c r="A68" s="278" t="s">
        <v>67</v>
      </c>
      <c r="B68" s="227" t="s">
        <v>40</v>
      </c>
      <c r="C68" s="211" t="s">
        <v>39</v>
      </c>
      <c r="D68" s="247">
        <v>128</v>
      </c>
      <c r="E68" s="228">
        <v>1263.5999999999999</v>
      </c>
      <c r="F68" s="228">
        <f t="shared" si="8"/>
        <v>161740.79999999999</v>
      </c>
      <c r="G68" s="295">
        <v>130</v>
      </c>
      <c r="H68" s="228">
        <f t="shared" si="11"/>
        <v>16640</v>
      </c>
      <c r="I68" s="228">
        <f t="shared" si="10"/>
        <v>178380.79999999999</v>
      </c>
      <c r="J68" s="311"/>
      <c r="K68" s="25"/>
    </row>
    <row r="69" spans="1:11" s="18" customFormat="1" ht="25.5" outlineLevel="2" x14ac:dyDescent="0.2">
      <c r="A69" s="278" t="s">
        <v>68</v>
      </c>
      <c r="B69" s="227" t="s">
        <v>41</v>
      </c>
      <c r="C69" s="211" t="s">
        <v>34</v>
      </c>
      <c r="D69" s="247">
        <v>313.3</v>
      </c>
      <c r="E69" s="228">
        <v>1673</v>
      </c>
      <c r="F69" s="228">
        <f t="shared" si="8"/>
        <v>524150.9</v>
      </c>
      <c r="G69" s="228">
        <v>1686</v>
      </c>
      <c r="H69" s="228">
        <f t="shared" si="11"/>
        <v>528223.80000000005</v>
      </c>
      <c r="I69" s="228">
        <f t="shared" si="10"/>
        <v>1052374.7000000002</v>
      </c>
      <c r="J69" s="311"/>
      <c r="K69" s="25"/>
    </row>
    <row r="70" spans="1:11" s="300" customFormat="1" ht="25.5" outlineLevel="2" x14ac:dyDescent="0.2">
      <c r="A70" s="303" t="s">
        <v>501</v>
      </c>
      <c r="B70" s="298" t="s">
        <v>464</v>
      </c>
      <c r="C70" s="246" t="s">
        <v>34</v>
      </c>
      <c r="D70" s="247">
        <v>21.15</v>
      </c>
      <c r="E70" s="248">
        <v>5040</v>
      </c>
      <c r="F70" s="248">
        <f t="shared" si="8"/>
        <v>106596</v>
      </c>
      <c r="G70" s="248">
        <v>0</v>
      </c>
      <c r="H70" s="248">
        <f t="shared" si="11"/>
        <v>0</v>
      </c>
      <c r="I70" s="248">
        <f t="shared" si="10"/>
        <v>106596</v>
      </c>
      <c r="J70" s="312"/>
      <c r="K70" s="299"/>
    </row>
    <row r="71" spans="1:11" s="18" customFormat="1" ht="12.75" outlineLevel="1" x14ac:dyDescent="0.2">
      <c r="A71" s="309" t="s">
        <v>69</v>
      </c>
      <c r="B71" s="221" t="s">
        <v>70</v>
      </c>
      <c r="C71" s="222"/>
      <c r="D71" s="222"/>
      <c r="E71" s="222"/>
      <c r="F71" s="223">
        <f>SUM(F72:F88)</f>
        <v>3018119.7139999997</v>
      </c>
      <c r="G71" s="224"/>
      <c r="H71" s="223">
        <f>SUM(H72:H88)</f>
        <v>1348153.736</v>
      </c>
      <c r="I71" s="223">
        <f>SUM(I72:I88)</f>
        <v>4366273.4499999993</v>
      </c>
      <c r="J71" s="313"/>
      <c r="K71" s="25"/>
    </row>
    <row r="72" spans="1:11" s="18" customFormat="1" ht="12.75" outlineLevel="2" x14ac:dyDescent="0.2">
      <c r="A72" s="295"/>
      <c r="B72" s="225" t="s">
        <v>17</v>
      </c>
      <c r="C72" s="295"/>
      <c r="D72" s="295"/>
      <c r="E72" s="295"/>
      <c r="F72" s="295"/>
      <c r="G72" s="295"/>
      <c r="H72" s="295"/>
      <c r="I72" s="295"/>
      <c r="J72" s="311"/>
      <c r="K72" s="25"/>
    </row>
    <row r="73" spans="1:11" s="18" customFormat="1" ht="12.75" outlineLevel="2" x14ac:dyDescent="0.2">
      <c r="A73" s="278" t="s">
        <v>71</v>
      </c>
      <c r="B73" s="227" t="s">
        <v>19</v>
      </c>
      <c r="C73" s="211" t="s">
        <v>20</v>
      </c>
      <c r="D73" s="247">
        <v>67.930000000000007</v>
      </c>
      <c r="E73" s="228">
        <v>14940</v>
      </c>
      <c r="F73" s="228">
        <f t="shared" ref="F73:F99" si="13">E73*D73</f>
        <v>1014874.2000000001</v>
      </c>
      <c r="G73" s="228">
        <v>0</v>
      </c>
      <c r="H73" s="228">
        <f t="shared" ref="H73:H74" si="14">G73*D73</f>
        <v>0</v>
      </c>
      <c r="I73" s="228">
        <f t="shared" ref="I73:I99" si="15">F73+H73</f>
        <v>1014874.2000000001</v>
      </c>
      <c r="J73" s="311"/>
      <c r="K73" s="25"/>
    </row>
    <row r="74" spans="1:11" s="18" customFormat="1" ht="12.75" outlineLevel="2" x14ac:dyDescent="0.2">
      <c r="A74" s="278" t="s">
        <v>303</v>
      </c>
      <c r="B74" s="227" t="s">
        <v>22</v>
      </c>
      <c r="C74" s="211" t="s">
        <v>20</v>
      </c>
      <c r="D74" s="247">
        <v>103.72</v>
      </c>
      <c r="E74" s="295">
        <v>800</v>
      </c>
      <c r="F74" s="228">
        <f t="shared" si="13"/>
        <v>82976</v>
      </c>
      <c r="G74" s="228">
        <v>0</v>
      </c>
      <c r="H74" s="228">
        <f t="shared" si="14"/>
        <v>0</v>
      </c>
      <c r="I74" s="228">
        <f t="shared" si="15"/>
        <v>82976</v>
      </c>
      <c r="J74" s="311"/>
      <c r="K74" s="25"/>
    </row>
    <row r="75" spans="1:11" s="18" customFormat="1" ht="25.5" outlineLevel="2" x14ac:dyDescent="0.2">
      <c r="A75" s="278"/>
      <c r="B75" s="225" t="s">
        <v>23</v>
      </c>
      <c r="C75" s="233"/>
      <c r="D75" s="301"/>
      <c r="E75" s="234"/>
      <c r="F75" s="228"/>
      <c r="G75" s="234"/>
      <c r="H75" s="234"/>
      <c r="I75" s="228"/>
      <c r="J75" s="311"/>
      <c r="K75" s="25"/>
    </row>
    <row r="76" spans="1:11" s="18" customFormat="1" ht="12.75" outlineLevel="2" x14ac:dyDescent="0.2">
      <c r="A76" s="278" t="s">
        <v>72</v>
      </c>
      <c r="B76" s="227" t="s">
        <v>25</v>
      </c>
      <c r="C76" s="211" t="s">
        <v>20</v>
      </c>
      <c r="D76" s="247">
        <v>105.94</v>
      </c>
      <c r="E76" s="228">
        <v>2319.6</v>
      </c>
      <c r="F76" s="228">
        <f t="shared" si="13"/>
        <v>245738.424</v>
      </c>
      <c r="G76" s="228">
        <v>5299.2</v>
      </c>
      <c r="H76" s="228">
        <f>G76*D76</f>
        <v>561397.24800000002</v>
      </c>
      <c r="I76" s="228">
        <f t="shared" si="15"/>
        <v>807135.67200000002</v>
      </c>
      <c r="J76" s="311"/>
      <c r="K76" s="25"/>
    </row>
    <row r="77" spans="1:11" s="300" customFormat="1" ht="12.75" outlineLevel="2" x14ac:dyDescent="0.2">
      <c r="A77" s="244" t="s">
        <v>555</v>
      </c>
      <c r="B77" s="298" t="s">
        <v>547</v>
      </c>
      <c r="C77" s="246" t="s">
        <v>20</v>
      </c>
      <c r="D77" s="247">
        <v>31.69</v>
      </c>
      <c r="E77" s="248"/>
      <c r="F77" s="248"/>
      <c r="G77" s="248">
        <v>5299.2</v>
      </c>
      <c r="H77" s="248">
        <f>G77*D77</f>
        <v>167931.64799999999</v>
      </c>
      <c r="I77" s="249">
        <f t="shared" si="15"/>
        <v>167931.64799999999</v>
      </c>
      <c r="J77" s="312"/>
      <c r="K77" s="299"/>
    </row>
    <row r="78" spans="1:11" s="300" customFormat="1" ht="12.75" outlineLevel="2" x14ac:dyDescent="0.2">
      <c r="A78" s="303" t="s">
        <v>304</v>
      </c>
      <c r="B78" s="298" t="s">
        <v>27</v>
      </c>
      <c r="C78" s="246" t="s">
        <v>20</v>
      </c>
      <c r="D78" s="247">
        <v>67.3</v>
      </c>
      <c r="E78" s="248">
        <v>2154</v>
      </c>
      <c r="F78" s="248">
        <f t="shared" si="13"/>
        <v>144964.19999999998</v>
      </c>
      <c r="G78" s="248">
        <v>2931.6</v>
      </c>
      <c r="H78" s="248">
        <f>G78*D78</f>
        <v>197296.68</v>
      </c>
      <c r="I78" s="248">
        <f t="shared" si="15"/>
        <v>342260.88</v>
      </c>
      <c r="J78" s="312"/>
      <c r="K78" s="299"/>
    </row>
    <row r="79" spans="1:11" s="300" customFormat="1" ht="12.75" outlineLevel="2" x14ac:dyDescent="0.2">
      <c r="A79" s="244" t="s">
        <v>556</v>
      </c>
      <c r="B79" s="298" t="s">
        <v>548</v>
      </c>
      <c r="C79" s="246" t="s">
        <v>20</v>
      </c>
      <c r="D79" s="247">
        <v>14</v>
      </c>
      <c r="E79" s="248"/>
      <c r="F79" s="248"/>
      <c r="G79" s="248">
        <v>2931.6</v>
      </c>
      <c r="H79" s="248">
        <f>G79*D79</f>
        <v>41042.400000000001</v>
      </c>
      <c r="I79" s="249">
        <f t="shared" si="15"/>
        <v>41042.400000000001</v>
      </c>
      <c r="J79" s="312"/>
      <c r="K79" s="299"/>
    </row>
    <row r="80" spans="1:11" s="300" customFormat="1" ht="12.75" outlineLevel="2" x14ac:dyDescent="0.2">
      <c r="A80" s="303" t="s">
        <v>73</v>
      </c>
      <c r="B80" s="298" t="s">
        <v>29</v>
      </c>
      <c r="C80" s="246" t="s">
        <v>34</v>
      </c>
      <c r="D80" s="247">
        <v>196.02</v>
      </c>
      <c r="E80" s="247">
        <v>220</v>
      </c>
      <c r="F80" s="248">
        <f t="shared" si="13"/>
        <v>43124.4</v>
      </c>
      <c r="G80" s="247">
        <v>202</v>
      </c>
      <c r="H80" s="248">
        <f t="shared" ref="H80:H88" si="16">G80*D80</f>
        <v>39596.04</v>
      </c>
      <c r="I80" s="248">
        <f t="shared" si="15"/>
        <v>82720.44</v>
      </c>
      <c r="J80" s="312"/>
      <c r="K80" s="299"/>
    </row>
    <row r="81" spans="1:11" s="18" customFormat="1" ht="12.75" outlineLevel="2" x14ac:dyDescent="0.2">
      <c r="A81" s="278"/>
      <c r="B81" s="225" t="s">
        <v>76</v>
      </c>
      <c r="C81" s="295"/>
      <c r="D81" s="247"/>
      <c r="E81" s="295"/>
      <c r="F81" s="228"/>
      <c r="G81" s="295"/>
      <c r="H81" s="228"/>
      <c r="I81" s="228"/>
      <c r="J81" s="311"/>
      <c r="K81" s="25"/>
    </row>
    <row r="82" spans="1:11" s="18" customFormat="1" ht="38.25" outlineLevel="2" x14ac:dyDescent="0.2">
      <c r="A82" s="278" t="s">
        <v>305</v>
      </c>
      <c r="B82" s="227" t="s">
        <v>78</v>
      </c>
      <c r="C82" s="211" t="s">
        <v>34</v>
      </c>
      <c r="D82" s="247">
        <v>98.01</v>
      </c>
      <c r="E82" s="228">
        <v>1903</v>
      </c>
      <c r="F82" s="228">
        <f t="shared" si="13"/>
        <v>186513.03</v>
      </c>
      <c r="G82" s="228">
        <v>0</v>
      </c>
      <c r="H82" s="228">
        <f t="shared" ref="H82:H85" si="17">G82*D82</f>
        <v>0</v>
      </c>
      <c r="I82" s="228">
        <f t="shared" si="15"/>
        <v>186513.03</v>
      </c>
      <c r="J82" s="311" t="s">
        <v>436</v>
      </c>
      <c r="K82" s="25"/>
    </row>
    <row r="83" spans="1:11" s="18" customFormat="1" ht="25.5" outlineLevel="2" x14ac:dyDescent="0.2">
      <c r="A83" s="278" t="s">
        <v>74</v>
      </c>
      <c r="B83" s="227" t="s">
        <v>36</v>
      </c>
      <c r="C83" s="211" t="s">
        <v>34</v>
      </c>
      <c r="D83" s="247">
        <v>98.01</v>
      </c>
      <c r="E83" s="228">
        <v>5040</v>
      </c>
      <c r="F83" s="228">
        <f t="shared" si="13"/>
        <v>493970.4</v>
      </c>
      <c r="G83" s="228">
        <v>0</v>
      </c>
      <c r="H83" s="228">
        <f t="shared" si="17"/>
        <v>0</v>
      </c>
      <c r="I83" s="228">
        <f t="shared" si="15"/>
        <v>493970.4</v>
      </c>
      <c r="J83" s="311" t="s">
        <v>436</v>
      </c>
      <c r="K83" s="25"/>
    </row>
    <row r="84" spans="1:11" s="18" customFormat="1" ht="25.5" outlineLevel="2" x14ac:dyDescent="0.2">
      <c r="A84" s="278" t="s">
        <v>306</v>
      </c>
      <c r="B84" s="227" t="s">
        <v>37</v>
      </c>
      <c r="C84" s="211" t="s">
        <v>34</v>
      </c>
      <c r="D84" s="247">
        <v>43.47</v>
      </c>
      <c r="E84" s="228">
        <v>5040</v>
      </c>
      <c r="F84" s="228">
        <f t="shared" si="13"/>
        <v>219088.8</v>
      </c>
      <c r="G84" s="228">
        <v>0</v>
      </c>
      <c r="H84" s="228">
        <f t="shared" si="17"/>
        <v>0</v>
      </c>
      <c r="I84" s="228">
        <f t="shared" si="15"/>
        <v>219088.8</v>
      </c>
      <c r="J84" s="311" t="s">
        <v>436</v>
      </c>
      <c r="K84" s="25"/>
    </row>
    <row r="85" spans="1:11" s="18" customFormat="1" ht="25.5" outlineLevel="2" x14ac:dyDescent="0.2">
      <c r="A85" s="278" t="s">
        <v>75</v>
      </c>
      <c r="B85" s="227" t="s">
        <v>56</v>
      </c>
      <c r="C85" s="211" t="s">
        <v>39</v>
      </c>
      <c r="D85" s="247">
        <v>1</v>
      </c>
      <c r="E85" s="228">
        <v>96000</v>
      </c>
      <c r="F85" s="228">
        <f t="shared" si="13"/>
        <v>96000</v>
      </c>
      <c r="G85" s="228">
        <v>0</v>
      </c>
      <c r="H85" s="228">
        <f t="shared" si="17"/>
        <v>0</v>
      </c>
      <c r="I85" s="228">
        <f t="shared" si="15"/>
        <v>96000</v>
      </c>
      <c r="J85" s="311" t="s">
        <v>436</v>
      </c>
      <c r="K85" s="25"/>
    </row>
    <row r="86" spans="1:11" s="18" customFormat="1" ht="25.5" outlineLevel="2" x14ac:dyDescent="0.2">
      <c r="A86" s="278" t="s">
        <v>77</v>
      </c>
      <c r="B86" s="227" t="s">
        <v>40</v>
      </c>
      <c r="C86" s="211" t="s">
        <v>39</v>
      </c>
      <c r="D86" s="247">
        <v>80</v>
      </c>
      <c r="E86" s="228">
        <v>1263.5999999999999</v>
      </c>
      <c r="F86" s="228">
        <f t="shared" si="13"/>
        <v>101088</v>
      </c>
      <c r="G86" s="295">
        <v>130</v>
      </c>
      <c r="H86" s="228">
        <f t="shared" si="16"/>
        <v>10400</v>
      </c>
      <c r="I86" s="228">
        <f t="shared" si="15"/>
        <v>111488</v>
      </c>
      <c r="J86" s="311"/>
      <c r="K86" s="25"/>
    </row>
    <row r="87" spans="1:11" s="18" customFormat="1" ht="25.5" outlineLevel="2" x14ac:dyDescent="0.2">
      <c r="A87" s="278" t="s">
        <v>79</v>
      </c>
      <c r="B87" s="227" t="s">
        <v>41</v>
      </c>
      <c r="C87" s="211" t="s">
        <v>34</v>
      </c>
      <c r="D87" s="247">
        <v>196.02</v>
      </c>
      <c r="E87" s="228">
        <v>1673</v>
      </c>
      <c r="F87" s="228">
        <f t="shared" si="13"/>
        <v>327941.46000000002</v>
      </c>
      <c r="G87" s="228">
        <v>1686</v>
      </c>
      <c r="H87" s="228">
        <f t="shared" si="16"/>
        <v>330489.72000000003</v>
      </c>
      <c r="I87" s="228">
        <f t="shared" si="15"/>
        <v>658431.18000000005</v>
      </c>
      <c r="J87" s="311"/>
      <c r="K87" s="25"/>
    </row>
    <row r="88" spans="1:11" s="300" customFormat="1" ht="25.5" outlineLevel="2" x14ac:dyDescent="0.2">
      <c r="A88" s="303" t="s">
        <v>502</v>
      </c>
      <c r="B88" s="298" t="s">
        <v>464</v>
      </c>
      <c r="C88" s="246" t="s">
        <v>34</v>
      </c>
      <c r="D88" s="247">
        <v>12.27</v>
      </c>
      <c r="E88" s="248">
        <v>5040</v>
      </c>
      <c r="F88" s="248">
        <f t="shared" si="13"/>
        <v>61840.799999999996</v>
      </c>
      <c r="G88" s="248">
        <v>0</v>
      </c>
      <c r="H88" s="248">
        <f t="shared" si="16"/>
        <v>0</v>
      </c>
      <c r="I88" s="248">
        <f t="shared" si="15"/>
        <v>61840.799999999996</v>
      </c>
      <c r="J88" s="312"/>
      <c r="K88" s="299"/>
    </row>
    <row r="89" spans="1:11" s="18" customFormat="1" ht="12.75" x14ac:dyDescent="0.2">
      <c r="A89" s="307">
        <v>2</v>
      </c>
      <c r="B89" s="217" t="s">
        <v>80</v>
      </c>
      <c r="C89" s="218"/>
      <c r="D89" s="219"/>
      <c r="E89" s="220"/>
      <c r="F89" s="218">
        <f>SUM(F90:F99)</f>
        <v>2402433.7728000004</v>
      </c>
      <c r="G89" s="218"/>
      <c r="H89" s="218">
        <f>SUM(H90:H98)</f>
        <v>687921.75080000004</v>
      </c>
      <c r="I89" s="218">
        <f>SUM(I90:I99)</f>
        <v>3090355.5236</v>
      </c>
      <c r="J89" s="316"/>
      <c r="K89" s="25"/>
    </row>
    <row r="90" spans="1:11" s="18" customFormat="1" ht="12.75" outlineLevel="1" x14ac:dyDescent="0.2">
      <c r="A90" s="317" t="s">
        <v>84</v>
      </c>
      <c r="B90" s="227" t="s">
        <v>81</v>
      </c>
      <c r="C90" s="211" t="s">
        <v>20</v>
      </c>
      <c r="D90" s="247">
        <v>45.38</v>
      </c>
      <c r="E90" s="228">
        <v>5853.22</v>
      </c>
      <c r="F90" s="228">
        <f t="shared" si="13"/>
        <v>265619.12360000005</v>
      </c>
      <c r="G90" s="228">
        <v>0</v>
      </c>
      <c r="H90" s="228">
        <f t="shared" ref="H90:H91" si="18">G90*D90</f>
        <v>0</v>
      </c>
      <c r="I90" s="228">
        <f t="shared" si="15"/>
        <v>265619.12360000005</v>
      </c>
      <c r="J90" s="311"/>
      <c r="K90" s="25"/>
    </row>
    <row r="91" spans="1:11" s="18" customFormat="1" ht="12.75" outlineLevel="1" x14ac:dyDescent="0.2">
      <c r="A91" s="317" t="s">
        <v>307</v>
      </c>
      <c r="B91" s="227" t="s">
        <v>82</v>
      </c>
      <c r="C91" s="211" t="s">
        <v>20</v>
      </c>
      <c r="D91" s="247">
        <v>8.19</v>
      </c>
      <c r="E91" s="228">
        <v>93008.65</v>
      </c>
      <c r="F91" s="228">
        <f t="shared" si="13"/>
        <v>761740.84349999996</v>
      </c>
      <c r="G91" s="228">
        <v>0</v>
      </c>
      <c r="H91" s="228">
        <f t="shared" si="18"/>
        <v>0</v>
      </c>
      <c r="I91" s="228">
        <f t="shared" si="15"/>
        <v>761740.84349999996</v>
      </c>
      <c r="J91" s="311"/>
      <c r="K91" s="25"/>
    </row>
    <row r="92" spans="1:11" s="18" customFormat="1" ht="12.75" outlineLevel="1" x14ac:dyDescent="0.2">
      <c r="A92" s="317" t="s">
        <v>87</v>
      </c>
      <c r="B92" s="227" t="s">
        <v>83</v>
      </c>
      <c r="C92" s="211"/>
      <c r="D92" s="247"/>
      <c r="E92" s="228"/>
      <c r="F92" s="228"/>
      <c r="G92" s="228"/>
      <c r="H92" s="228"/>
      <c r="I92" s="228"/>
      <c r="J92" s="311"/>
      <c r="K92" s="25"/>
    </row>
    <row r="93" spans="1:11" s="27" customFormat="1" ht="12.75" outlineLevel="1" x14ac:dyDescent="0.2">
      <c r="A93" s="318" t="s">
        <v>308</v>
      </c>
      <c r="B93" s="236" t="s">
        <v>85</v>
      </c>
      <c r="C93" s="237" t="s">
        <v>20</v>
      </c>
      <c r="D93" s="247">
        <v>48.27</v>
      </c>
      <c r="E93" s="239">
        <v>779.43</v>
      </c>
      <c r="F93" s="239">
        <f t="shared" si="13"/>
        <v>37623.0861</v>
      </c>
      <c r="G93" s="228">
        <v>0</v>
      </c>
      <c r="H93" s="228">
        <f t="shared" ref="H93:H98" si="19">G93*D93</f>
        <v>0</v>
      </c>
      <c r="I93" s="239">
        <f t="shared" si="15"/>
        <v>37623.0861</v>
      </c>
      <c r="J93" s="319"/>
      <c r="K93" s="26"/>
    </row>
    <row r="94" spans="1:11" s="18" customFormat="1" ht="25.5" outlineLevel="1" x14ac:dyDescent="0.2">
      <c r="A94" s="317" t="s">
        <v>309</v>
      </c>
      <c r="B94" s="227" t="s">
        <v>86</v>
      </c>
      <c r="C94" s="211" t="s">
        <v>20</v>
      </c>
      <c r="D94" s="247">
        <v>169.66</v>
      </c>
      <c r="E94" s="228">
        <v>2439.86</v>
      </c>
      <c r="F94" s="228">
        <f t="shared" si="13"/>
        <v>413946.64760000003</v>
      </c>
      <c r="G94" s="228">
        <v>2124.63</v>
      </c>
      <c r="H94" s="228">
        <f t="shared" si="19"/>
        <v>360464.72580000001</v>
      </c>
      <c r="I94" s="228">
        <f t="shared" si="15"/>
        <v>774411.37340000004</v>
      </c>
      <c r="J94" s="311"/>
      <c r="K94" s="25"/>
    </row>
    <row r="95" spans="1:11" s="18" customFormat="1" ht="12.75" outlineLevel="1" x14ac:dyDescent="0.2">
      <c r="A95" s="317" t="s">
        <v>310</v>
      </c>
      <c r="B95" s="227" t="s">
        <v>88</v>
      </c>
      <c r="C95" s="211" t="s">
        <v>20</v>
      </c>
      <c r="D95" s="247">
        <v>24.85</v>
      </c>
      <c r="E95" s="228">
        <v>704.02</v>
      </c>
      <c r="F95" s="228">
        <f t="shared" si="13"/>
        <v>17494.897000000001</v>
      </c>
      <c r="G95" s="228">
        <v>0</v>
      </c>
      <c r="H95" s="228">
        <f t="shared" si="19"/>
        <v>0</v>
      </c>
      <c r="I95" s="228">
        <f t="shared" si="15"/>
        <v>17494.897000000001</v>
      </c>
      <c r="J95" s="311"/>
      <c r="K95" s="25"/>
    </row>
    <row r="96" spans="1:11" s="18" customFormat="1" ht="25.5" outlineLevel="1" x14ac:dyDescent="0.2">
      <c r="A96" s="317" t="s">
        <v>311</v>
      </c>
      <c r="B96" s="227" t="s">
        <v>89</v>
      </c>
      <c r="C96" s="211" t="s">
        <v>34</v>
      </c>
      <c r="D96" s="247">
        <v>72.5</v>
      </c>
      <c r="E96" s="228">
        <v>3711.23</v>
      </c>
      <c r="F96" s="228">
        <f t="shared" si="13"/>
        <v>269064.17499999999</v>
      </c>
      <c r="G96" s="228">
        <v>3215.09</v>
      </c>
      <c r="H96" s="228">
        <f t="shared" si="19"/>
        <v>233094.02500000002</v>
      </c>
      <c r="I96" s="228">
        <f t="shared" si="15"/>
        <v>502158.2</v>
      </c>
      <c r="J96" s="311"/>
      <c r="K96" s="25"/>
    </row>
    <row r="97" spans="1:11" s="18" customFormat="1" ht="12.75" outlineLevel="1" x14ac:dyDescent="0.2">
      <c r="A97" s="317" t="s">
        <v>312</v>
      </c>
      <c r="B97" s="227" t="s">
        <v>90</v>
      </c>
      <c r="C97" s="211" t="s">
        <v>39</v>
      </c>
      <c r="D97" s="247">
        <v>1</v>
      </c>
      <c r="E97" s="228">
        <v>17779</v>
      </c>
      <c r="F97" s="228">
        <f t="shared" si="13"/>
        <v>17779</v>
      </c>
      <c r="G97" s="228">
        <v>47934</v>
      </c>
      <c r="H97" s="228">
        <f t="shared" si="19"/>
        <v>47934</v>
      </c>
      <c r="I97" s="228">
        <f t="shared" si="15"/>
        <v>65713</v>
      </c>
      <c r="J97" s="311"/>
      <c r="K97" s="25"/>
    </row>
    <row r="98" spans="1:11" s="18" customFormat="1" ht="12.75" outlineLevel="1" x14ac:dyDescent="0.2">
      <c r="A98" s="317" t="s">
        <v>313</v>
      </c>
      <c r="B98" s="227" t="s">
        <v>91</v>
      </c>
      <c r="C98" s="211" t="s">
        <v>39</v>
      </c>
      <c r="D98" s="247">
        <v>1</v>
      </c>
      <c r="E98" s="228">
        <v>18986</v>
      </c>
      <c r="F98" s="228">
        <f t="shared" si="13"/>
        <v>18986</v>
      </c>
      <c r="G98" s="228">
        <v>46429</v>
      </c>
      <c r="H98" s="228">
        <f t="shared" si="19"/>
        <v>46429</v>
      </c>
      <c r="I98" s="228">
        <f t="shared" si="15"/>
        <v>65415</v>
      </c>
      <c r="J98" s="311"/>
      <c r="K98" s="25"/>
    </row>
    <row r="99" spans="1:11" s="300" customFormat="1" ht="12.75" outlineLevel="1" x14ac:dyDescent="0.2">
      <c r="A99" s="304" t="s">
        <v>503</v>
      </c>
      <c r="B99" s="298" t="s">
        <v>465</v>
      </c>
      <c r="C99" s="246" t="s">
        <v>268</v>
      </c>
      <c r="D99" s="247">
        <v>142.9</v>
      </c>
      <c r="E99" s="248">
        <v>4200</v>
      </c>
      <c r="F99" s="248">
        <f t="shared" si="13"/>
        <v>600180</v>
      </c>
      <c r="G99" s="248"/>
      <c r="H99" s="248"/>
      <c r="I99" s="248">
        <f t="shared" si="15"/>
        <v>600180</v>
      </c>
      <c r="J99" s="312"/>
      <c r="K99" s="299"/>
    </row>
    <row r="100" spans="1:11" s="18" customFormat="1" ht="12.75" x14ac:dyDescent="0.2">
      <c r="A100" s="307">
        <v>3</v>
      </c>
      <c r="B100" s="217" t="s">
        <v>92</v>
      </c>
      <c r="C100" s="218"/>
      <c r="D100" s="219"/>
      <c r="E100" s="220"/>
      <c r="F100" s="218">
        <f>SUM(F101:F112)</f>
        <v>6694740.3499999996</v>
      </c>
      <c r="G100" s="218"/>
      <c r="H100" s="218">
        <f>SUM(H101:H112)</f>
        <v>617911.55999999994</v>
      </c>
      <c r="I100" s="218">
        <f>I102+I103+I105+I107+I108+I110+I112</f>
        <v>7312651.9100000001</v>
      </c>
      <c r="J100" s="316"/>
      <c r="K100" s="25"/>
    </row>
    <row r="101" spans="1:11" s="18" customFormat="1" ht="12.75" outlineLevel="1" x14ac:dyDescent="0.2">
      <c r="A101" s="278"/>
      <c r="B101" s="225" t="s">
        <v>93</v>
      </c>
      <c r="C101" s="211"/>
      <c r="D101" s="295"/>
      <c r="E101" s="228"/>
      <c r="F101" s="228"/>
      <c r="G101" s="295"/>
      <c r="H101" s="228"/>
      <c r="I101" s="228"/>
      <c r="J101" s="311"/>
      <c r="K101" s="25"/>
    </row>
    <row r="102" spans="1:11" s="18" customFormat="1" ht="25.5" outlineLevel="1" x14ac:dyDescent="0.2">
      <c r="A102" s="278" t="s">
        <v>94</v>
      </c>
      <c r="B102" s="227" t="s">
        <v>95</v>
      </c>
      <c r="C102" s="211" t="s">
        <v>96</v>
      </c>
      <c r="D102" s="247">
        <v>10.5</v>
      </c>
      <c r="E102" s="228">
        <v>68400</v>
      </c>
      <c r="F102" s="228">
        <f t="shared" ref="F102:F117" si="20">E102*D102</f>
        <v>718200</v>
      </c>
      <c r="G102" s="228">
        <v>0</v>
      </c>
      <c r="H102" s="228">
        <f t="shared" ref="H102:H103" si="21">G102*D102</f>
        <v>0</v>
      </c>
      <c r="I102" s="228">
        <f t="shared" ref="I102:I117" si="22">F102+H102</f>
        <v>718200</v>
      </c>
      <c r="J102" s="311" t="s">
        <v>436</v>
      </c>
      <c r="K102" s="25"/>
    </row>
    <row r="103" spans="1:11" s="18" customFormat="1" ht="25.5" outlineLevel="1" x14ac:dyDescent="0.2">
      <c r="A103" s="278" t="s">
        <v>97</v>
      </c>
      <c r="B103" s="227" t="s">
        <v>98</v>
      </c>
      <c r="C103" s="211" t="s">
        <v>96</v>
      </c>
      <c r="D103" s="247">
        <v>1.73</v>
      </c>
      <c r="E103" s="228">
        <v>69940</v>
      </c>
      <c r="F103" s="228">
        <f t="shared" si="20"/>
        <v>120996.2</v>
      </c>
      <c r="G103" s="228">
        <v>0</v>
      </c>
      <c r="H103" s="228">
        <f t="shared" si="21"/>
        <v>0</v>
      </c>
      <c r="I103" s="228">
        <f t="shared" si="22"/>
        <v>120996.2</v>
      </c>
      <c r="J103" s="311" t="s">
        <v>436</v>
      </c>
      <c r="K103" s="25"/>
    </row>
    <row r="104" spans="1:11" s="18" customFormat="1" ht="12.75" outlineLevel="1" x14ac:dyDescent="0.2">
      <c r="A104" s="278"/>
      <c r="B104" s="225" t="s">
        <v>99</v>
      </c>
      <c r="C104" s="211"/>
      <c r="D104" s="247"/>
      <c r="E104" s="228"/>
      <c r="F104" s="228"/>
      <c r="G104" s="228"/>
      <c r="H104" s="228"/>
      <c r="I104" s="228"/>
      <c r="J104" s="311"/>
      <c r="K104" s="25"/>
    </row>
    <row r="105" spans="1:11" s="18" customFormat="1" ht="12.75" outlineLevel="1" x14ac:dyDescent="0.2">
      <c r="A105" s="278" t="s">
        <v>314</v>
      </c>
      <c r="B105" s="227" t="s">
        <v>101</v>
      </c>
      <c r="C105" s="211" t="s">
        <v>30</v>
      </c>
      <c r="D105" s="247">
        <v>349.59</v>
      </c>
      <c r="E105" s="228">
        <v>2400</v>
      </c>
      <c r="F105" s="228">
        <f t="shared" si="20"/>
        <v>839015.99999999988</v>
      </c>
      <c r="G105" s="228">
        <v>956</v>
      </c>
      <c r="H105" s="228">
        <f t="shared" ref="H105:H117" si="23">G105*D105</f>
        <v>334208.03999999998</v>
      </c>
      <c r="I105" s="228">
        <f t="shared" si="22"/>
        <v>1173224.0399999998</v>
      </c>
      <c r="J105" s="311"/>
      <c r="K105" s="25"/>
    </row>
    <row r="106" spans="1:11" s="18" customFormat="1" ht="12.75" outlineLevel="1" x14ac:dyDescent="0.2">
      <c r="A106" s="278"/>
      <c r="B106" s="225" t="s">
        <v>102</v>
      </c>
      <c r="C106" s="211"/>
      <c r="D106" s="247"/>
      <c r="E106" s="228"/>
      <c r="F106" s="228"/>
      <c r="G106" s="228"/>
      <c r="H106" s="228"/>
      <c r="I106" s="228"/>
      <c r="J106" s="311"/>
      <c r="K106" s="25"/>
    </row>
    <row r="107" spans="1:11" s="18" customFormat="1" ht="12.75" outlineLevel="1" x14ac:dyDescent="0.2">
      <c r="A107" s="278" t="s">
        <v>315</v>
      </c>
      <c r="B107" s="227" t="s">
        <v>104</v>
      </c>
      <c r="C107" s="211" t="s">
        <v>39</v>
      </c>
      <c r="D107" s="247">
        <v>180</v>
      </c>
      <c r="E107" s="228">
        <v>300</v>
      </c>
      <c r="F107" s="228">
        <f t="shared" si="20"/>
        <v>54000</v>
      </c>
      <c r="G107" s="228">
        <v>0</v>
      </c>
      <c r="H107" s="228">
        <f t="shared" ref="H107" si="24">G107*D107</f>
        <v>0</v>
      </c>
      <c r="I107" s="228">
        <f t="shared" si="22"/>
        <v>54000</v>
      </c>
      <c r="J107" s="311"/>
      <c r="K107" s="25"/>
    </row>
    <row r="108" spans="1:11" s="18" customFormat="1" ht="12.75" outlineLevel="1" x14ac:dyDescent="0.2">
      <c r="A108" s="278" t="s">
        <v>316</v>
      </c>
      <c r="B108" s="227" t="s">
        <v>106</v>
      </c>
      <c r="C108" s="211" t="s">
        <v>107</v>
      </c>
      <c r="D108" s="295">
        <v>1</v>
      </c>
      <c r="E108" s="228">
        <v>199039.2</v>
      </c>
      <c r="F108" s="228">
        <f t="shared" si="20"/>
        <v>199039.2</v>
      </c>
      <c r="G108" s="228">
        <v>199703.52</v>
      </c>
      <c r="H108" s="228">
        <f t="shared" si="23"/>
        <v>199703.52</v>
      </c>
      <c r="I108" s="228">
        <f t="shared" si="22"/>
        <v>398742.72</v>
      </c>
      <c r="J108" s="311"/>
      <c r="K108" s="25"/>
    </row>
    <row r="109" spans="1:11" outlineLevel="1" x14ac:dyDescent="0.3">
      <c r="A109" s="278"/>
      <c r="B109" s="242" t="s">
        <v>113</v>
      </c>
      <c r="C109" s="211"/>
      <c r="D109" s="295"/>
      <c r="E109" s="228"/>
      <c r="F109" s="228"/>
      <c r="G109" s="228"/>
      <c r="H109" s="228"/>
      <c r="I109" s="228"/>
      <c r="J109" s="311"/>
    </row>
    <row r="110" spans="1:11" ht="25.5" outlineLevel="1" x14ac:dyDescent="0.3">
      <c r="A110" s="278" t="s">
        <v>103</v>
      </c>
      <c r="B110" s="243" t="s">
        <v>114</v>
      </c>
      <c r="C110" s="211" t="s">
        <v>30</v>
      </c>
      <c r="D110" s="247">
        <v>2122.35</v>
      </c>
      <c r="E110" s="228">
        <v>2237</v>
      </c>
      <c r="F110" s="228">
        <f t="shared" si="20"/>
        <v>4747696.95</v>
      </c>
      <c r="G110" s="228">
        <v>0</v>
      </c>
      <c r="H110" s="228">
        <f t="shared" si="23"/>
        <v>0</v>
      </c>
      <c r="I110" s="228">
        <f t="shared" si="22"/>
        <v>4747696.95</v>
      </c>
      <c r="J110" s="311" t="s">
        <v>436</v>
      </c>
    </row>
    <row r="111" spans="1:11" outlineLevel="1" x14ac:dyDescent="0.3">
      <c r="A111" s="278"/>
      <c r="B111" s="242" t="s">
        <v>116</v>
      </c>
      <c r="C111" s="211"/>
      <c r="D111" s="247"/>
      <c r="E111" s="228"/>
      <c r="F111" s="228"/>
      <c r="G111" s="228"/>
      <c r="H111" s="228"/>
      <c r="I111" s="228"/>
      <c r="J111" s="311"/>
    </row>
    <row r="112" spans="1:11" s="280" customFormat="1" outlineLevel="1" x14ac:dyDescent="0.3">
      <c r="A112" s="303" t="s">
        <v>109</v>
      </c>
      <c r="B112" s="245" t="s">
        <v>438</v>
      </c>
      <c r="C112" s="246" t="s">
        <v>439</v>
      </c>
      <c r="D112" s="247">
        <v>336</v>
      </c>
      <c r="E112" s="248">
        <v>47</v>
      </c>
      <c r="F112" s="248">
        <f t="shared" si="20"/>
        <v>15792</v>
      </c>
      <c r="G112" s="248">
        <v>250</v>
      </c>
      <c r="H112" s="248">
        <f t="shared" si="23"/>
        <v>84000</v>
      </c>
      <c r="I112" s="248">
        <f t="shared" si="22"/>
        <v>99792</v>
      </c>
      <c r="J112" s="312"/>
    </row>
    <row r="113" spans="1:10" s="21" customFormat="1" x14ac:dyDescent="0.2">
      <c r="A113" s="307">
        <v>4</v>
      </c>
      <c r="B113" s="217" t="s">
        <v>117</v>
      </c>
      <c r="C113" s="218"/>
      <c r="D113" s="219"/>
      <c r="E113" s="220"/>
      <c r="F113" s="218">
        <f>SUM(F114:F123)</f>
        <v>1768528.6613999999</v>
      </c>
      <c r="G113" s="218"/>
      <c r="H113" s="218">
        <f>SUM(H114:H123)</f>
        <v>443183.2452</v>
      </c>
      <c r="I113" s="218">
        <f>I114+I115+I116+I117+I118+I120+I121+I122+I123</f>
        <v>2211711.9066000003</v>
      </c>
      <c r="J113" s="316"/>
    </row>
    <row r="114" spans="1:10" s="21" customFormat="1" ht="25.5" outlineLevel="1" x14ac:dyDescent="0.25">
      <c r="A114" s="278" t="s">
        <v>118</v>
      </c>
      <c r="B114" s="243" t="s">
        <v>119</v>
      </c>
      <c r="C114" s="211" t="s">
        <v>96</v>
      </c>
      <c r="D114" s="295">
        <v>2.1800000000000002</v>
      </c>
      <c r="E114" s="228">
        <v>90375.46</v>
      </c>
      <c r="F114" s="228">
        <f t="shared" si="20"/>
        <v>197018.50280000002</v>
      </c>
      <c r="G114" s="228">
        <v>0</v>
      </c>
      <c r="H114" s="228">
        <f t="shared" si="23"/>
        <v>0</v>
      </c>
      <c r="I114" s="228">
        <f t="shared" si="22"/>
        <v>197018.50280000002</v>
      </c>
      <c r="J114" s="311" t="s">
        <v>436</v>
      </c>
    </row>
    <row r="115" spans="1:10" s="21" customFormat="1" ht="25.5" outlineLevel="1" x14ac:dyDescent="0.25">
      <c r="A115" s="278" t="s">
        <v>120</v>
      </c>
      <c r="B115" s="243" t="s">
        <v>121</v>
      </c>
      <c r="C115" s="211" t="s">
        <v>30</v>
      </c>
      <c r="D115" s="295">
        <v>182.5</v>
      </c>
      <c r="E115" s="228">
        <v>1602.7122999999999</v>
      </c>
      <c r="F115" s="228">
        <f t="shared" si="20"/>
        <v>292494.99475000001</v>
      </c>
      <c r="G115" s="228">
        <v>0</v>
      </c>
      <c r="H115" s="228">
        <f t="shared" si="23"/>
        <v>0</v>
      </c>
      <c r="I115" s="228">
        <f t="shared" si="22"/>
        <v>292494.99475000001</v>
      </c>
      <c r="J115" s="311" t="s">
        <v>436</v>
      </c>
    </row>
    <row r="116" spans="1:10" s="21" customFormat="1" outlineLevel="1" x14ac:dyDescent="0.25">
      <c r="A116" s="278" t="s">
        <v>122</v>
      </c>
      <c r="B116" s="243" t="s">
        <v>123</v>
      </c>
      <c r="C116" s="211" t="s">
        <v>39</v>
      </c>
      <c r="D116" s="295">
        <v>1</v>
      </c>
      <c r="E116" s="228">
        <v>122160</v>
      </c>
      <c r="F116" s="228">
        <f t="shared" si="20"/>
        <v>122160</v>
      </c>
      <c r="G116" s="228">
        <v>126021.07</v>
      </c>
      <c r="H116" s="228">
        <f t="shared" si="23"/>
        <v>126021.07</v>
      </c>
      <c r="I116" s="228">
        <f t="shared" si="22"/>
        <v>248181.07</v>
      </c>
      <c r="J116" s="311"/>
    </row>
    <row r="117" spans="1:10" s="21" customFormat="1" ht="25.5" outlineLevel="1" x14ac:dyDescent="0.25">
      <c r="A117" s="303" t="s">
        <v>126</v>
      </c>
      <c r="B117" s="245" t="s">
        <v>127</v>
      </c>
      <c r="C117" s="246" t="s">
        <v>128</v>
      </c>
      <c r="D117" s="247">
        <v>1</v>
      </c>
      <c r="E117" s="248">
        <v>736245.36</v>
      </c>
      <c r="F117" s="248">
        <f t="shared" si="20"/>
        <v>736245.36</v>
      </c>
      <c r="G117" s="248">
        <v>0</v>
      </c>
      <c r="H117" s="248">
        <f t="shared" si="23"/>
        <v>0</v>
      </c>
      <c r="I117" s="248">
        <f t="shared" si="22"/>
        <v>736245.36</v>
      </c>
      <c r="J117" s="311" t="s">
        <v>436</v>
      </c>
    </row>
    <row r="118" spans="1:10" s="215" customFormat="1" ht="12" customHeight="1" outlineLevel="1" x14ac:dyDescent="0.25">
      <c r="A118" s="303" t="s">
        <v>456</v>
      </c>
      <c r="B118" s="243" t="s">
        <v>250</v>
      </c>
      <c r="C118" s="211" t="s">
        <v>251</v>
      </c>
      <c r="D118" s="302">
        <v>0.27</v>
      </c>
      <c r="E118" s="228">
        <v>178277.59</v>
      </c>
      <c r="F118" s="228">
        <f>D118*E118</f>
        <v>48134.9493</v>
      </c>
      <c r="G118" s="228">
        <v>349211.76</v>
      </c>
      <c r="H118" s="228">
        <f>D118*G118</f>
        <v>94287.175200000012</v>
      </c>
      <c r="I118" s="228">
        <f>F118+H118</f>
        <v>142422.12450000001</v>
      </c>
      <c r="J118" s="211"/>
    </row>
    <row r="119" spans="1:10" s="21" customFormat="1" outlineLevel="1" x14ac:dyDescent="0.25">
      <c r="A119" s="303"/>
      <c r="B119" s="252" t="s">
        <v>239</v>
      </c>
      <c r="C119" s="237"/>
      <c r="D119" s="238"/>
      <c r="E119" s="239"/>
      <c r="F119" s="239"/>
      <c r="G119" s="239"/>
      <c r="H119" s="239"/>
      <c r="I119" s="239"/>
      <c r="J119" s="211"/>
    </row>
    <row r="120" spans="1:10" s="21" customFormat="1" ht="25.5" outlineLevel="1" x14ac:dyDescent="0.25">
      <c r="A120" s="303" t="s">
        <v>457</v>
      </c>
      <c r="B120" s="251" t="s">
        <v>240</v>
      </c>
      <c r="C120" s="237" t="s">
        <v>112</v>
      </c>
      <c r="D120" s="247">
        <v>1.5649999999999999</v>
      </c>
      <c r="E120" s="239">
        <v>102809.07</v>
      </c>
      <c r="F120" s="239">
        <f>E120*D120</f>
        <v>160896.19455000001</v>
      </c>
      <c r="G120" s="239">
        <f>167726/1.565</f>
        <v>107173.16293929712</v>
      </c>
      <c r="H120" s="239">
        <f>G120*D120</f>
        <v>167726</v>
      </c>
      <c r="I120" s="239">
        <f>F120+H120</f>
        <v>328622.19455000001</v>
      </c>
      <c r="J120" s="211"/>
    </row>
    <row r="121" spans="1:10" s="21" customFormat="1" ht="25.5" outlineLevel="1" x14ac:dyDescent="0.25">
      <c r="A121" s="303" t="s">
        <v>458</v>
      </c>
      <c r="B121" s="251" t="s">
        <v>534</v>
      </c>
      <c r="C121" s="237" t="s">
        <v>128</v>
      </c>
      <c r="D121" s="247">
        <v>24</v>
      </c>
      <c r="E121" s="239">
        <v>542</v>
      </c>
      <c r="F121" s="239">
        <f t="shared" ref="F121" si="25">E121*D121</f>
        <v>13008</v>
      </c>
      <c r="G121" s="239">
        <v>993</v>
      </c>
      <c r="H121" s="239">
        <f t="shared" ref="H121:H122" si="26">G121*D121</f>
        <v>23832</v>
      </c>
      <c r="I121" s="239">
        <f t="shared" ref="I121" si="27">F121+H121</f>
        <v>36840</v>
      </c>
      <c r="J121" s="211"/>
    </row>
    <row r="122" spans="1:10" s="21" customFormat="1" ht="25.5" outlineLevel="1" x14ac:dyDescent="0.25">
      <c r="A122" s="303" t="s">
        <v>459</v>
      </c>
      <c r="B122" s="251" t="s">
        <v>243</v>
      </c>
      <c r="C122" s="237" t="s">
        <v>112</v>
      </c>
      <c r="D122" s="247">
        <v>1.5649999999999999</v>
      </c>
      <c r="E122" s="239">
        <v>85764</v>
      </c>
      <c r="F122" s="239">
        <f>E122*D122</f>
        <v>134220.66</v>
      </c>
      <c r="G122" s="228">
        <v>0</v>
      </c>
      <c r="H122" s="228">
        <f t="shared" si="26"/>
        <v>0</v>
      </c>
      <c r="I122" s="239">
        <f>F122+H122</f>
        <v>134220.66</v>
      </c>
      <c r="J122" s="311"/>
    </row>
    <row r="123" spans="1:10" s="21" customFormat="1" outlineLevel="1" x14ac:dyDescent="0.25">
      <c r="A123" s="303" t="s">
        <v>461</v>
      </c>
      <c r="B123" s="251" t="s">
        <v>245</v>
      </c>
      <c r="C123" s="237" t="s">
        <v>30</v>
      </c>
      <c r="D123" s="247">
        <v>33</v>
      </c>
      <c r="E123" s="239">
        <v>1950</v>
      </c>
      <c r="F123" s="239">
        <f>E123*D123</f>
        <v>64350</v>
      </c>
      <c r="G123" s="239">
        <v>949</v>
      </c>
      <c r="H123" s="239">
        <f>G123*D123</f>
        <v>31317</v>
      </c>
      <c r="I123" s="239">
        <f>F123+H123</f>
        <v>95667</v>
      </c>
      <c r="J123" s="211"/>
    </row>
    <row r="124" spans="1:10" x14ac:dyDescent="0.3">
      <c r="A124" s="307">
        <v>5</v>
      </c>
      <c r="B124" s="217" t="s">
        <v>129</v>
      </c>
      <c r="C124" s="218"/>
      <c r="D124" s="219"/>
      <c r="E124" s="220"/>
      <c r="F124" s="218">
        <f>SUM(F125:F246)</f>
        <v>26827791.30235</v>
      </c>
      <c r="G124" s="218"/>
      <c r="H124" s="218">
        <f>SUM(H125:H246)</f>
        <v>18644368.0713</v>
      </c>
      <c r="I124" s="218">
        <f>SUM(I126:I246)</f>
        <v>45472159.373649992</v>
      </c>
      <c r="J124" s="316"/>
    </row>
    <row r="125" spans="1:10" outlineLevel="1" x14ac:dyDescent="0.3">
      <c r="A125" s="278"/>
      <c r="B125" s="242" t="s">
        <v>130</v>
      </c>
      <c r="C125" s="211"/>
      <c r="D125" s="295"/>
      <c r="E125" s="228"/>
      <c r="F125" s="228"/>
      <c r="G125" s="228"/>
      <c r="H125" s="228"/>
      <c r="I125" s="228"/>
      <c r="J125" s="311"/>
    </row>
    <row r="126" spans="1:10" ht="25.5" outlineLevel="1" x14ac:dyDescent="0.3">
      <c r="A126" s="320" t="s">
        <v>131</v>
      </c>
      <c r="B126" s="251" t="s">
        <v>132</v>
      </c>
      <c r="C126" s="237" t="s">
        <v>30</v>
      </c>
      <c r="D126" s="247">
        <v>150</v>
      </c>
      <c r="E126" s="239">
        <v>1484.4</v>
      </c>
      <c r="F126" s="239">
        <f t="shared" ref="F126:F185" si="28">E126*D126</f>
        <v>222660</v>
      </c>
      <c r="G126" s="228">
        <v>0</v>
      </c>
      <c r="H126" s="228">
        <f t="shared" ref="H126:H132" si="29">G126*D126</f>
        <v>0</v>
      </c>
      <c r="I126" s="239">
        <f t="shared" ref="I126:I185" si="30">F126+H126</f>
        <v>222660</v>
      </c>
      <c r="J126" s="311"/>
    </row>
    <row r="127" spans="1:10" s="21" customFormat="1" outlineLevel="1" x14ac:dyDescent="0.25">
      <c r="A127" s="320" t="s">
        <v>133</v>
      </c>
      <c r="B127" s="251" t="s">
        <v>134</v>
      </c>
      <c r="C127" s="237" t="s">
        <v>112</v>
      </c>
      <c r="D127" s="247">
        <v>7.2</v>
      </c>
      <c r="E127" s="239">
        <v>57399.999999999993</v>
      </c>
      <c r="F127" s="239">
        <f t="shared" si="28"/>
        <v>413279.99999999994</v>
      </c>
      <c r="G127" s="228">
        <v>0</v>
      </c>
      <c r="H127" s="228">
        <f t="shared" si="29"/>
        <v>0</v>
      </c>
      <c r="I127" s="239">
        <f t="shared" si="30"/>
        <v>413279.99999999994</v>
      </c>
      <c r="J127" s="311"/>
    </row>
    <row r="128" spans="1:10" outlineLevel="1" x14ac:dyDescent="0.3">
      <c r="A128" s="320" t="s">
        <v>135</v>
      </c>
      <c r="B128" s="251" t="s">
        <v>136</v>
      </c>
      <c r="C128" s="237" t="s">
        <v>34</v>
      </c>
      <c r="D128" s="247">
        <v>84</v>
      </c>
      <c r="E128" s="239">
        <v>2031.6</v>
      </c>
      <c r="F128" s="239">
        <f t="shared" si="28"/>
        <v>170654.4</v>
      </c>
      <c r="G128" s="228">
        <v>0</v>
      </c>
      <c r="H128" s="228">
        <f t="shared" si="29"/>
        <v>0</v>
      </c>
      <c r="I128" s="239">
        <f t="shared" si="30"/>
        <v>170654.4</v>
      </c>
      <c r="J128" s="311"/>
    </row>
    <row r="129" spans="1:10" outlineLevel="1" x14ac:dyDescent="0.3">
      <c r="A129" s="320" t="s">
        <v>137</v>
      </c>
      <c r="B129" s="251" t="s">
        <v>138</v>
      </c>
      <c r="C129" s="237" t="s">
        <v>20</v>
      </c>
      <c r="D129" s="247">
        <v>33</v>
      </c>
      <c r="E129" s="239">
        <v>4730.8140000000003</v>
      </c>
      <c r="F129" s="239">
        <f t="shared" si="28"/>
        <v>156116.86200000002</v>
      </c>
      <c r="G129" s="228">
        <v>0</v>
      </c>
      <c r="H129" s="228">
        <f t="shared" si="29"/>
        <v>0</v>
      </c>
      <c r="I129" s="239">
        <f t="shared" si="30"/>
        <v>156116.86200000002</v>
      </c>
      <c r="J129" s="311"/>
    </row>
    <row r="130" spans="1:10" outlineLevel="1" x14ac:dyDescent="0.3">
      <c r="A130" s="320" t="s">
        <v>139</v>
      </c>
      <c r="B130" s="251" t="s">
        <v>140</v>
      </c>
      <c r="C130" s="237" t="s">
        <v>20</v>
      </c>
      <c r="D130" s="247">
        <v>2.2999999999999998</v>
      </c>
      <c r="E130" s="239">
        <v>5256.46</v>
      </c>
      <c r="F130" s="239">
        <f t="shared" si="28"/>
        <v>12089.857999999998</v>
      </c>
      <c r="G130" s="228">
        <v>0</v>
      </c>
      <c r="H130" s="228">
        <f t="shared" si="29"/>
        <v>0</v>
      </c>
      <c r="I130" s="239">
        <f t="shared" si="30"/>
        <v>12089.857999999998</v>
      </c>
      <c r="J130" s="311"/>
    </row>
    <row r="131" spans="1:10" outlineLevel="1" x14ac:dyDescent="0.3">
      <c r="A131" s="320" t="s">
        <v>141</v>
      </c>
      <c r="B131" s="251" t="s">
        <v>142</v>
      </c>
      <c r="C131" s="237" t="s">
        <v>30</v>
      </c>
      <c r="D131" s="247">
        <v>75.599999999999994</v>
      </c>
      <c r="E131" s="239">
        <v>1039.08</v>
      </c>
      <c r="F131" s="239">
        <f t="shared" si="28"/>
        <v>78554.447999999989</v>
      </c>
      <c r="G131" s="228">
        <v>0</v>
      </c>
      <c r="H131" s="228">
        <f t="shared" si="29"/>
        <v>0</v>
      </c>
      <c r="I131" s="239">
        <f t="shared" si="30"/>
        <v>78554.447999999989</v>
      </c>
      <c r="J131" s="311"/>
    </row>
    <row r="132" spans="1:10" s="21" customFormat="1" ht="25.5" outlineLevel="1" x14ac:dyDescent="0.25">
      <c r="A132" s="320" t="s">
        <v>143</v>
      </c>
      <c r="B132" s="251" t="s">
        <v>144</v>
      </c>
      <c r="C132" s="237" t="s">
        <v>112</v>
      </c>
      <c r="D132" s="247">
        <v>65</v>
      </c>
      <c r="E132" s="239">
        <v>2538.41</v>
      </c>
      <c r="F132" s="239">
        <f t="shared" si="28"/>
        <v>164996.65</v>
      </c>
      <c r="G132" s="228">
        <v>0</v>
      </c>
      <c r="H132" s="228">
        <f t="shared" si="29"/>
        <v>0</v>
      </c>
      <c r="I132" s="239">
        <f t="shared" si="30"/>
        <v>164996.65</v>
      </c>
      <c r="J132" s="311"/>
    </row>
    <row r="133" spans="1:10" s="22" customFormat="1" ht="25.5" outlineLevel="1" x14ac:dyDescent="0.3">
      <c r="A133" s="320"/>
      <c r="B133" s="252" t="s">
        <v>145</v>
      </c>
      <c r="C133" s="237"/>
      <c r="D133" s="247"/>
      <c r="E133" s="239"/>
      <c r="F133" s="239"/>
      <c r="G133" s="239"/>
      <c r="H133" s="239"/>
      <c r="I133" s="239"/>
      <c r="J133" s="311"/>
    </row>
    <row r="134" spans="1:10" ht="38.25" outlineLevel="1" x14ac:dyDescent="0.3">
      <c r="A134" s="320" t="s">
        <v>146</v>
      </c>
      <c r="B134" s="251" t="s">
        <v>147</v>
      </c>
      <c r="C134" s="237" t="s">
        <v>112</v>
      </c>
      <c r="D134" s="247">
        <v>5.6680000000000001</v>
      </c>
      <c r="E134" s="239">
        <v>82000</v>
      </c>
      <c r="F134" s="239">
        <f t="shared" si="28"/>
        <v>464776</v>
      </c>
      <c r="G134" s="239">
        <v>73503.44</v>
      </c>
      <c r="H134" s="239">
        <f t="shared" ref="H134:H192" si="31">G134*D134</f>
        <v>416617.49792000005</v>
      </c>
      <c r="I134" s="239">
        <f t="shared" si="30"/>
        <v>881393.49791999999</v>
      </c>
      <c r="J134" s="311"/>
    </row>
    <row r="135" spans="1:10" ht="38.25" outlineLevel="1" x14ac:dyDescent="0.3">
      <c r="A135" s="320" t="s">
        <v>148</v>
      </c>
      <c r="B135" s="251" t="s">
        <v>149</v>
      </c>
      <c r="C135" s="237" t="s">
        <v>150</v>
      </c>
      <c r="D135" s="247">
        <v>7</v>
      </c>
      <c r="E135" s="239">
        <v>48262.85</v>
      </c>
      <c r="F135" s="239">
        <f t="shared" si="28"/>
        <v>337839.95</v>
      </c>
      <c r="G135" s="239">
        <v>8984.86</v>
      </c>
      <c r="H135" s="239">
        <f t="shared" si="31"/>
        <v>62894.020000000004</v>
      </c>
      <c r="I135" s="239">
        <f t="shared" si="30"/>
        <v>400733.97000000003</v>
      </c>
      <c r="J135" s="311"/>
    </row>
    <row r="136" spans="1:10" ht="25.5" outlineLevel="1" x14ac:dyDescent="0.3">
      <c r="A136" s="320" t="s">
        <v>151</v>
      </c>
      <c r="B136" s="251" t="s">
        <v>152</v>
      </c>
      <c r="C136" s="237" t="s">
        <v>20</v>
      </c>
      <c r="D136" s="247">
        <v>21.8</v>
      </c>
      <c r="E136" s="239">
        <v>10080</v>
      </c>
      <c r="F136" s="239">
        <f t="shared" si="28"/>
        <v>219744</v>
      </c>
      <c r="G136" s="239">
        <v>22081.78</v>
      </c>
      <c r="H136" s="239">
        <f t="shared" si="31"/>
        <v>481382.804</v>
      </c>
      <c r="I136" s="239">
        <f t="shared" si="30"/>
        <v>701126.804</v>
      </c>
      <c r="J136" s="311"/>
    </row>
    <row r="137" spans="1:10" outlineLevel="1" x14ac:dyDescent="0.3">
      <c r="A137" s="320" t="s">
        <v>153</v>
      </c>
      <c r="B137" s="251" t="s">
        <v>154</v>
      </c>
      <c r="C137" s="237" t="s">
        <v>20</v>
      </c>
      <c r="D137" s="247">
        <v>6.2</v>
      </c>
      <c r="E137" s="239">
        <v>2741.94</v>
      </c>
      <c r="F137" s="239">
        <f t="shared" si="28"/>
        <v>17000.028000000002</v>
      </c>
      <c r="G137" s="239">
        <v>7158.87</v>
      </c>
      <c r="H137" s="239">
        <f t="shared" si="31"/>
        <v>44384.993999999999</v>
      </c>
      <c r="I137" s="239">
        <f t="shared" si="30"/>
        <v>61385.021999999997</v>
      </c>
      <c r="J137" s="311"/>
    </row>
    <row r="138" spans="1:10" ht="25.5" outlineLevel="1" x14ac:dyDescent="0.3">
      <c r="A138" s="320" t="s">
        <v>155</v>
      </c>
      <c r="B138" s="251" t="s">
        <v>156</v>
      </c>
      <c r="C138" s="237" t="s">
        <v>112</v>
      </c>
      <c r="D138" s="247">
        <v>0.47899999999999998</v>
      </c>
      <c r="E138" s="239">
        <v>82000</v>
      </c>
      <c r="F138" s="239">
        <f t="shared" si="28"/>
        <v>39278</v>
      </c>
      <c r="G138" s="239">
        <v>96488.52</v>
      </c>
      <c r="H138" s="239">
        <f t="shared" si="31"/>
        <v>46218.001080000002</v>
      </c>
      <c r="I138" s="239">
        <f t="shared" si="30"/>
        <v>85496.001080000002</v>
      </c>
      <c r="J138" s="311"/>
    </row>
    <row r="139" spans="1:10" ht="25.5" outlineLevel="1" x14ac:dyDescent="0.3">
      <c r="A139" s="320" t="s">
        <v>157</v>
      </c>
      <c r="B139" s="251" t="s">
        <v>158</v>
      </c>
      <c r="C139" s="237" t="s">
        <v>112</v>
      </c>
      <c r="D139" s="247">
        <v>0.47899999999999998</v>
      </c>
      <c r="E139" s="239">
        <v>48263.05</v>
      </c>
      <c r="F139" s="239">
        <f t="shared" si="28"/>
        <v>23118.000950000001</v>
      </c>
      <c r="G139" s="228">
        <v>0</v>
      </c>
      <c r="H139" s="228">
        <f t="shared" si="31"/>
        <v>0</v>
      </c>
      <c r="I139" s="239">
        <f t="shared" si="30"/>
        <v>23118.000950000001</v>
      </c>
      <c r="J139" s="311" t="s">
        <v>436</v>
      </c>
    </row>
    <row r="140" spans="1:10" ht="25.5" outlineLevel="1" x14ac:dyDescent="0.3">
      <c r="A140" s="320" t="s">
        <v>159</v>
      </c>
      <c r="B140" s="251" t="s">
        <v>160</v>
      </c>
      <c r="C140" s="237" t="s">
        <v>30</v>
      </c>
      <c r="D140" s="238">
        <v>103.4</v>
      </c>
      <c r="E140" s="239">
        <v>364.8</v>
      </c>
      <c r="F140" s="239">
        <f t="shared" si="28"/>
        <v>37720.32</v>
      </c>
      <c r="G140" s="239">
        <v>60.08</v>
      </c>
      <c r="H140" s="239">
        <f t="shared" si="31"/>
        <v>6212.2719999999999</v>
      </c>
      <c r="I140" s="239">
        <f t="shared" si="30"/>
        <v>43932.591999999997</v>
      </c>
      <c r="J140" s="311"/>
    </row>
    <row r="141" spans="1:10" s="280" customFormat="1" outlineLevel="1" x14ac:dyDescent="0.3">
      <c r="A141" s="303" t="s">
        <v>161</v>
      </c>
      <c r="B141" s="245" t="s">
        <v>437</v>
      </c>
      <c r="C141" s="246" t="s">
        <v>20</v>
      </c>
      <c r="D141" s="247">
        <v>7</v>
      </c>
      <c r="E141" s="248">
        <v>2237</v>
      </c>
      <c r="F141" s="248">
        <f t="shared" si="28"/>
        <v>15659</v>
      </c>
      <c r="G141" s="248">
        <v>3967</v>
      </c>
      <c r="H141" s="248">
        <f t="shared" si="31"/>
        <v>27769</v>
      </c>
      <c r="I141" s="248">
        <f t="shared" si="30"/>
        <v>43428</v>
      </c>
      <c r="J141" s="312"/>
    </row>
    <row r="142" spans="1:10" s="21" customFormat="1" ht="38.25" outlineLevel="1" x14ac:dyDescent="0.25">
      <c r="A142" s="320" t="s">
        <v>162</v>
      </c>
      <c r="B142" s="251" t="s">
        <v>163</v>
      </c>
      <c r="C142" s="237" t="s">
        <v>30</v>
      </c>
      <c r="D142" s="238">
        <v>29.3</v>
      </c>
      <c r="E142" s="239">
        <v>5438.16</v>
      </c>
      <c r="F142" s="239">
        <f t="shared" si="28"/>
        <v>159338.08799999999</v>
      </c>
      <c r="G142" s="239">
        <v>1199.9000000000001</v>
      </c>
      <c r="H142" s="239">
        <f t="shared" si="31"/>
        <v>35157.070000000007</v>
      </c>
      <c r="I142" s="239">
        <f t="shared" si="30"/>
        <v>194495.158</v>
      </c>
      <c r="J142" s="311"/>
    </row>
    <row r="143" spans="1:10" s="21" customFormat="1" outlineLevel="1" x14ac:dyDescent="0.25">
      <c r="A143" s="320" t="s">
        <v>166</v>
      </c>
      <c r="B143" s="251" t="s">
        <v>167</v>
      </c>
      <c r="C143" s="237" t="s">
        <v>112</v>
      </c>
      <c r="D143" s="238">
        <v>5.3</v>
      </c>
      <c r="E143" s="239">
        <v>85674.21</v>
      </c>
      <c r="F143" s="239">
        <f t="shared" si="28"/>
        <v>454073.31300000002</v>
      </c>
      <c r="G143" s="239">
        <v>152938.10999999999</v>
      </c>
      <c r="H143" s="239">
        <f t="shared" si="31"/>
        <v>810571.98299999989</v>
      </c>
      <c r="I143" s="239">
        <f t="shared" si="30"/>
        <v>1264645.2959999999</v>
      </c>
      <c r="J143" s="311"/>
    </row>
    <row r="144" spans="1:10" s="21" customFormat="1" outlineLevel="1" x14ac:dyDescent="0.25">
      <c r="A144" s="320" t="s">
        <v>168</v>
      </c>
      <c r="B144" s="251" t="s">
        <v>169</v>
      </c>
      <c r="C144" s="237" t="s">
        <v>112</v>
      </c>
      <c r="D144" s="238">
        <v>5.3</v>
      </c>
      <c r="E144" s="239">
        <v>102809.07</v>
      </c>
      <c r="F144" s="239">
        <f t="shared" si="28"/>
        <v>544888.071</v>
      </c>
      <c r="G144" s="239">
        <v>1022.1</v>
      </c>
      <c r="H144" s="239">
        <f t="shared" si="31"/>
        <v>5417.13</v>
      </c>
      <c r="I144" s="239">
        <f t="shared" si="30"/>
        <v>550305.201</v>
      </c>
      <c r="J144" s="311"/>
    </row>
    <row r="145" spans="1:10" s="21" customFormat="1" ht="25.5" outlineLevel="1" x14ac:dyDescent="0.25">
      <c r="A145" s="278" t="s">
        <v>170</v>
      </c>
      <c r="B145" s="243" t="s">
        <v>171</v>
      </c>
      <c r="C145" s="211" t="s">
        <v>30</v>
      </c>
      <c r="D145" s="295">
        <v>149</v>
      </c>
      <c r="E145" s="228">
        <v>218.88</v>
      </c>
      <c r="F145" s="228">
        <f t="shared" si="28"/>
        <v>32613.119999999999</v>
      </c>
      <c r="G145" s="228">
        <v>36.32</v>
      </c>
      <c r="H145" s="228">
        <f t="shared" si="31"/>
        <v>5411.68</v>
      </c>
      <c r="I145" s="228">
        <f t="shared" si="30"/>
        <v>38024.800000000003</v>
      </c>
      <c r="J145" s="311"/>
    </row>
    <row r="146" spans="1:10" s="21" customFormat="1" ht="25.5" outlineLevel="1" x14ac:dyDescent="0.25">
      <c r="A146" s="278" t="s">
        <v>172</v>
      </c>
      <c r="B146" s="243" t="s">
        <v>173</v>
      </c>
      <c r="C146" s="211" t="s">
        <v>30</v>
      </c>
      <c r="D146" s="295">
        <v>149</v>
      </c>
      <c r="E146" s="228">
        <v>218.88</v>
      </c>
      <c r="F146" s="228">
        <f t="shared" si="28"/>
        <v>32613.119999999999</v>
      </c>
      <c r="G146" s="228">
        <v>127.3</v>
      </c>
      <c r="H146" s="228">
        <f t="shared" si="31"/>
        <v>18967.7</v>
      </c>
      <c r="I146" s="228">
        <f t="shared" si="30"/>
        <v>51580.82</v>
      </c>
      <c r="J146" s="311"/>
    </row>
    <row r="147" spans="1:10" s="21" customFormat="1" outlineLevel="1" x14ac:dyDescent="0.25">
      <c r="A147" s="278" t="s">
        <v>174</v>
      </c>
      <c r="B147" s="243" t="s">
        <v>175</v>
      </c>
      <c r="C147" s="211" t="s">
        <v>20</v>
      </c>
      <c r="D147" s="295">
        <v>23.2</v>
      </c>
      <c r="E147" s="228">
        <v>10080</v>
      </c>
      <c r="F147" s="228">
        <f t="shared" si="28"/>
        <v>233856</v>
      </c>
      <c r="G147" s="228">
        <v>24686</v>
      </c>
      <c r="H147" s="228">
        <f t="shared" si="31"/>
        <v>572715.19999999995</v>
      </c>
      <c r="I147" s="228">
        <f t="shared" si="30"/>
        <v>806571.2</v>
      </c>
      <c r="J147" s="311"/>
    </row>
    <row r="148" spans="1:10" s="21" customFormat="1" outlineLevel="1" x14ac:dyDescent="0.25">
      <c r="A148" s="278" t="s">
        <v>176</v>
      </c>
      <c r="B148" s="243" t="s">
        <v>177</v>
      </c>
      <c r="C148" s="211" t="s">
        <v>30</v>
      </c>
      <c r="D148" s="295">
        <v>54</v>
      </c>
      <c r="E148" s="228">
        <v>294</v>
      </c>
      <c r="F148" s="228">
        <f t="shared" si="28"/>
        <v>15876</v>
      </c>
      <c r="G148" s="228">
        <v>122</v>
      </c>
      <c r="H148" s="228">
        <f t="shared" si="31"/>
        <v>6588</v>
      </c>
      <c r="I148" s="228">
        <f t="shared" si="30"/>
        <v>22464</v>
      </c>
      <c r="J148" s="311"/>
    </row>
    <row r="149" spans="1:10" s="21" customFormat="1" outlineLevel="1" x14ac:dyDescent="0.25">
      <c r="A149" s="278" t="s">
        <v>180</v>
      </c>
      <c r="B149" s="243" t="s">
        <v>499</v>
      </c>
      <c r="C149" s="211" t="s">
        <v>39</v>
      </c>
      <c r="D149" s="247">
        <v>101</v>
      </c>
      <c r="E149" s="228">
        <v>351.54</v>
      </c>
      <c r="F149" s="228">
        <f t="shared" si="28"/>
        <v>35505.54</v>
      </c>
      <c r="G149" s="228">
        <v>0</v>
      </c>
      <c r="H149" s="228">
        <f t="shared" si="31"/>
        <v>0</v>
      </c>
      <c r="I149" s="228">
        <f t="shared" si="30"/>
        <v>35505.54</v>
      </c>
      <c r="J149" s="311"/>
    </row>
    <row r="150" spans="1:10" s="21" customFormat="1" outlineLevel="1" x14ac:dyDescent="0.25">
      <c r="A150" s="278" t="s">
        <v>185</v>
      </c>
      <c r="B150" s="243" t="s">
        <v>186</v>
      </c>
      <c r="C150" s="211" t="s">
        <v>39</v>
      </c>
      <c r="D150" s="247">
        <v>101</v>
      </c>
      <c r="E150" s="228">
        <v>299.49</v>
      </c>
      <c r="F150" s="228">
        <f t="shared" si="28"/>
        <v>30248.49</v>
      </c>
      <c r="G150" s="228">
        <v>341.51</v>
      </c>
      <c r="H150" s="228">
        <f t="shared" si="31"/>
        <v>34492.51</v>
      </c>
      <c r="I150" s="228">
        <f t="shared" si="30"/>
        <v>64741</v>
      </c>
      <c r="J150" s="311"/>
    </row>
    <row r="151" spans="1:10" s="21" customFormat="1" outlineLevel="1" x14ac:dyDescent="0.25">
      <c r="A151" s="278"/>
      <c r="B151" s="242" t="s">
        <v>187</v>
      </c>
      <c r="C151" s="211"/>
      <c r="D151" s="295"/>
      <c r="E151" s="228"/>
      <c r="F151" s="228"/>
      <c r="G151" s="228"/>
      <c r="H151" s="228"/>
      <c r="I151" s="228"/>
      <c r="J151" s="311"/>
    </row>
    <row r="152" spans="1:10" s="21" customFormat="1" ht="25.5" outlineLevel="1" x14ac:dyDescent="0.25">
      <c r="A152" s="278" t="s">
        <v>188</v>
      </c>
      <c r="B152" s="243" t="s">
        <v>189</v>
      </c>
      <c r="C152" s="211" t="s">
        <v>20</v>
      </c>
      <c r="D152" s="247">
        <v>211.62</v>
      </c>
      <c r="E152" s="228">
        <v>12146</v>
      </c>
      <c r="F152" s="228">
        <f t="shared" si="28"/>
        <v>2570336.52</v>
      </c>
      <c r="G152" s="228">
        <v>9160</v>
      </c>
      <c r="H152" s="228">
        <f t="shared" si="31"/>
        <v>1938439.2</v>
      </c>
      <c r="I152" s="228">
        <f t="shared" si="30"/>
        <v>4508775.72</v>
      </c>
      <c r="J152" s="311"/>
    </row>
    <row r="153" spans="1:10" s="21" customFormat="1" ht="25.5" outlineLevel="1" x14ac:dyDescent="0.25">
      <c r="A153" s="278" t="s">
        <v>190</v>
      </c>
      <c r="B153" s="243" t="s">
        <v>191</v>
      </c>
      <c r="C153" s="211" t="s">
        <v>30</v>
      </c>
      <c r="D153" s="295">
        <v>990</v>
      </c>
      <c r="E153" s="228">
        <v>1008</v>
      </c>
      <c r="F153" s="228">
        <f t="shared" si="28"/>
        <v>997920</v>
      </c>
      <c r="G153" s="228">
        <v>439.22</v>
      </c>
      <c r="H153" s="228">
        <f t="shared" si="31"/>
        <v>434827.80000000005</v>
      </c>
      <c r="I153" s="228">
        <f t="shared" si="30"/>
        <v>1432747.8</v>
      </c>
      <c r="J153" s="311"/>
    </row>
    <row r="154" spans="1:10" s="21" customFormat="1" outlineLevel="1" x14ac:dyDescent="0.25">
      <c r="A154" s="278" t="s">
        <v>192</v>
      </c>
      <c r="B154" s="243" t="s">
        <v>193</v>
      </c>
      <c r="C154" s="211" t="s">
        <v>30</v>
      </c>
      <c r="D154" s="247">
        <v>172.18</v>
      </c>
      <c r="E154" s="228">
        <v>240</v>
      </c>
      <c r="F154" s="228">
        <f t="shared" si="28"/>
        <v>41323.200000000004</v>
      </c>
      <c r="G154" s="228">
        <v>201.6</v>
      </c>
      <c r="H154" s="228">
        <f t="shared" si="31"/>
        <v>34711.487999999998</v>
      </c>
      <c r="I154" s="228">
        <f t="shared" si="30"/>
        <v>76034.687999999995</v>
      </c>
      <c r="J154" s="311"/>
    </row>
    <row r="155" spans="1:10" s="21" customFormat="1" ht="25.5" outlineLevel="1" x14ac:dyDescent="0.25">
      <c r="A155" s="278" t="s">
        <v>194</v>
      </c>
      <c r="B155" s="243" t="s">
        <v>195</v>
      </c>
      <c r="C155" s="211" t="s">
        <v>30</v>
      </c>
      <c r="D155" s="247">
        <v>450</v>
      </c>
      <c r="E155" s="228">
        <v>1199.94</v>
      </c>
      <c r="F155" s="228">
        <f t="shared" si="28"/>
        <v>539973</v>
      </c>
      <c r="G155" s="228">
        <v>403.73</v>
      </c>
      <c r="H155" s="228">
        <f t="shared" si="31"/>
        <v>181678.5</v>
      </c>
      <c r="I155" s="228">
        <f t="shared" si="30"/>
        <v>721651.5</v>
      </c>
      <c r="J155" s="311"/>
    </row>
    <row r="156" spans="1:10" s="21" customFormat="1" outlineLevel="1" x14ac:dyDescent="0.25">
      <c r="A156" s="278" t="s">
        <v>196</v>
      </c>
      <c r="B156" s="243" t="s">
        <v>197</v>
      </c>
      <c r="C156" s="211" t="s">
        <v>34</v>
      </c>
      <c r="D156" s="247">
        <v>163.22</v>
      </c>
      <c r="E156" s="228">
        <v>1349.03</v>
      </c>
      <c r="F156" s="228">
        <f t="shared" si="28"/>
        <v>220188.67660000001</v>
      </c>
      <c r="G156" s="228">
        <v>63.6</v>
      </c>
      <c r="H156" s="228">
        <f t="shared" si="31"/>
        <v>10380.791999999999</v>
      </c>
      <c r="I156" s="228">
        <f t="shared" si="30"/>
        <v>230569.46859999999</v>
      </c>
      <c r="J156" s="311"/>
    </row>
    <row r="157" spans="1:10" s="21" customFormat="1" outlineLevel="1" x14ac:dyDescent="0.25">
      <c r="A157" s="278" t="s">
        <v>198</v>
      </c>
      <c r="B157" s="243" t="s">
        <v>199</v>
      </c>
      <c r="C157" s="211" t="s">
        <v>34</v>
      </c>
      <c r="D157" s="247">
        <v>168.34</v>
      </c>
      <c r="E157" s="228">
        <v>1503.95</v>
      </c>
      <c r="F157" s="228">
        <f t="shared" si="28"/>
        <v>253174.943</v>
      </c>
      <c r="G157" s="228">
        <v>0</v>
      </c>
      <c r="H157" s="228">
        <f t="shared" si="31"/>
        <v>0</v>
      </c>
      <c r="I157" s="228">
        <f t="shared" si="30"/>
        <v>253174.943</v>
      </c>
      <c r="J157" s="311"/>
    </row>
    <row r="158" spans="1:10" s="21" customFormat="1" outlineLevel="1" x14ac:dyDescent="0.25">
      <c r="A158" s="278"/>
      <c r="B158" s="242" t="s">
        <v>200</v>
      </c>
      <c r="C158" s="211"/>
      <c r="D158" s="247"/>
      <c r="E158" s="228"/>
      <c r="F158" s="228"/>
      <c r="G158" s="228"/>
      <c r="H158" s="228"/>
      <c r="I158" s="228"/>
      <c r="J158" s="211"/>
    </row>
    <row r="159" spans="1:10" s="21" customFormat="1" outlineLevel="1" x14ac:dyDescent="0.25">
      <c r="A159" s="278" t="s">
        <v>201</v>
      </c>
      <c r="B159" s="243" t="s">
        <v>202</v>
      </c>
      <c r="C159" s="211" t="s">
        <v>203</v>
      </c>
      <c r="D159" s="247">
        <v>42.06</v>
      </c>
      <c r="E159" s="228">
        <v>5000</v>
      </c>
      <c r="F159" s="228">
        <f t="shared" si="28"/>
        <v>210300</v>
      </c>
      <c r="G159" s="228">
        <v>0</v>
      </c>
      <c r="H159" s="228">
        <f t="shared" ref="H159:H160" si="32">G159*D159</f>
        <v>0</v>
      </c>
      <c r="I159" s="228">
        <f t="shared" si="30"/>
        <v>210300</v>
      </c>
      <c r="J159" s="211"/>
    </row>
    <row r="160" spans="1:10" s="21" customFormat="1" outlineLevel="1" x14ac:dyDescent="0.25">
      <c r="A160" s="278" t="s">
        <v>204</v>
      </c>
      <c r="B160" s="243" t="s">
        <v>205</v>
      </c>
      <c r="C160" s="211" t="s">
        <v>20</v>
      </c>
      <c r="D160" s="247">
        <v>6.61</v>
      </c>
      <c r="E160" s="228">
        <v>14941.93</v>
      </c>
      <c r="F160" s="228">
        <f t="shared" si="28"/>
        <v>98766.157300000006</v>
      </c>
      <c r="G160" s="228">
        <v>0</v>
      </c>
      <c r="H160" s="228">
        <f t="shared" si="32"/>
        <v>0</v>
      </c>
      <c r="I160" s="228">
        <f t="shared" si="30"/>
        <v>98766.157300000006</v>
      </c>
      <c r="J160" s="211"/>
    </row>
    <row r="161" spans="1:10" s="21" customFormat="1" ht="25.5" outlineLevel="1" x14ac:dyDescent="0.25">
      <c r="A161" s="320" t="s">
        <v>206</v>
      </c>
      <c r="B161" s="251" t="s">
        <v>189</v>
      </c>
      <c r="C161" s="237" t="s">
        <v>20</v>
      </c>
      <c r="D161" s="247">
        <v>14.84</v>
      </c>
      <c r="E161" s="239">
        <v>12146</v>
      </c>
      <c r="F161" s="239">
        <f>E161*D161</f>
        <v>180246.63999999998</v>
      </c>
      <c r="G161" s="239">
        <v>9160</v>
      </c>
      <c r="H161" s="239">
        <f>G161*D161</f>
        <v>135934.39999999999</v>
      </c>
      <c r="I161" s="239">
        <f>F161+H161</f>
        <v>316181.03999999998</v>
      </c>
      <c r="J161" s="311"/>
    </row>
    <row r="162" spans="1:10" s="21" customFormat="1" ht="25.5" outlineLevel="1" x14ac:dyDescent="0.25">
      <c r="A162" s="320"/>
      <c r="B162" s="252" t="s">
        <v>207</v>
      </c>
      <c r="C162" s="237"/>
      <c r="D162" s="247"/>
      <c r="E162" s="239"/>
      <c r="F162" s="239"/>
      <c r="G162" s="239"/>
      <c r="H162" s="239"/>
      <c r="I162" s="239"/>
      <c r="J162" s="211"/>
    </row>
    <row r="163" spans="1:10" s="21" customFormat="1" outlineLevel="1" x14ac:dyDescent="0.25">
      <c r="A163" s="320" t="s">
        <v>208</v>
      </c>
      <c r="B163" s="251" t="s">
        <v>205</v>
      </c>
      <c r="C163" s="237" t="s">
        <v>20</v>
      </c>
      <c r="D163" s="247">
        <v>43.06</v>
      </c>
      <c r="E163" s="239">
        <v>14941.93</v>
      </c>
      <c r="F163" s="239">
        <f t="shared" si="28"/>
        <v>643399.50580000004</v>
      </c>
      <c r="G163" s="228">
        <v>0</v>
      </c>
      <c r="H163" s="228">
        <f t="shared" ref="H163:H164" si="33">G163*D163</f>
        <v>0</v>
      </c>
      <c r="I163" s="239">
        <f t="shared" si="30"/>
        <v>643399.50580000004</v>
      </c>
      <c r="J163" s="211"/>
    </row>
    <row r="164" spans="1:10" s="21" customFormat="1" outlineLevel="1" x14ac:dyDescent="0.25">
      <c r="A164" s="320" t="s">
        <v>209</v>
      </c>
      <c r="B164" s="251" t="s">
        <v>210</v>
      </c>
      <c r="C164" s="237" t="s">
        <v>20</v>
      </c>
      <c r="D164" s="247">
        <v>52.62</v>
      </c>
      <c r="E164" s="239">
        <v>1438.5</v>
      </c>
      <c r="F164" s="239">
        <f t="shared" si="28"/>
        <v>75693.87</v>
      </c>
      <c r="G164" s="228">
        <v>0</v>
      </c>
      <c r="H164" s="228">
        <f t="shared" si="33"/>
        <v>0</v>
      </c>
      <c r="I164" s="239">
        <f t="shared" si="30"/>
        <v>75693.87</v>
      </c>
      <c r="J164" s="211"/>
    </row>
    <row r="165" spans="1:10" s="21" customFormat="1" outlineLevel="1" x14ac:dyDescent="0.25">
      <c r="A165" s="320" t="s">
        <v>211</v>
      </c>
      <c r="B165" s="251" t="s">
        <v>212</v>
      </c>
      <c r="C165" s="237" t="s">
        <v>20</v>
      </c>
      <c r="D165" s="247">
        <v>86.87</v>
      </c>
      <c r="E165" s="239">
        <v>13893.99</v>
      </c>
      <c r="F165" s="239">
        <f t="shared" si="28"/>
        <v>1206970.9113</v>
      </c>
      <c r="G165" s="239">
        <v>19775.22</v>
      </c>
      <c r="H165" s="239">
        <f t="shared" si="31"/>
        <v>1717873.3614000003</v>
      </c>
      <c r="I165" s="239">
        <f t="shared" si="30"/>
        <v>2924844.2727000006</v>
      </c>
      <c r="J165" s="211"/>
    </row>
    <row r="166" spans="1:10" s="21" customFormat="1" ht="25.5" outlineLevel="1" x14ac:dyDescent="0.25">
      <c r="A166" s="320"/>
      <c r="B166" s="252" t="s">
        <v>213</v>
      </c>
      <c r="C166" s="237"/>
      <c r="D166" s="247"/>
      <c r="E166" s="239"/>
      <c r="F166" s="239"/>
      <c r="G166" s="239"/>
      <c r="H166" s="239"/>
      <c r="I166" s="239"/>
      <c r="J166" s="211"/>
    </row>
    <row r="167" spans="1:10" s="21" customFormat="1" outlineLevel="1" x14ac:dyDescent="0.25">
      <c r="A167" s="320" t="s">
        <v>214</v>
      </c>
      <c r="B167" s="251" t="s">
        <v>205</v>
      </c>
      <c r="C167" s="237" t="s">
        <v>20</v>
      </c>
      <c r="D167" s="247">
        <v>26.4</v>
      </c>
      <c r="E167" s="239">
        <v>14941.93</v>
      </c>
      <c r="F167" s="239">
        <f t="shared" si="28"/>
        <v>394466.95199999999</v>
      </c>
      <c r="G167" s="228">
        <v>0</v>
      </c>
      <c r="H167" s="228">
        <f t="shared" ref="H167:H168" si="34">G167*D167</f>
        <v>0</v>
      </c>
      <c r="I167" s="239">
        <f t="shared" si="30"/>
        <v>394466.95199999999</v>
      </c>
      <c r="J167" s="211"/>
    </row>
    <row r="168" spans="1:10" s="21" customFormat="1" outlineLevel="1" x14ac:dyDescent="0.25">
      <c r="A168" s="320" t="s">
        <v>215</v>
      </c>
      <c r="B168" s="251" t="s">
        <v>210</v>
      </c>
      <c r="C168" s="237" t="s">
        <v>20</v>
      </c>
      <c r="D168" s="247">
        <v>317.68</v>
      </c>
      <c r="E168" s="239">
        <v>1515.46</v>
      </c>
      <c r="F168" s="239">
        <f t="shared" si="28"/>
        <v>481431.33280000003</v>
      </c>
      <c r="G168" s="228">
        <v>0</v>
      </c>
      <c r="H168" s="228">
        <f t="shared" si="34"/>
        <v>0</v>
      </c>
      <c r="I168" s="239">
        <f t="shared" si="30"/>
        <v>481431.33280000003</v>
      </c>
      <c r="J168" s="211"/>
    </row>
    <row r="169" spans="1:10" s="21" customFormat="1" outlineLevel="1" x14ac:dyDescent="0.25">
      <c r="A169" s="320" t="s">
        <v>216</v>
      </c>
      <c r="B169" s="251" t="s">
        <v>217</v>
      </c>
      <c r="C169" s="237" t="s">
        <v>20</v>
      </c>
      <c r="D169" s="247">
        <v>45.49</v>
      </c>
      <c r="E169" s="239">
        <v>13197.92</v>
      </c>
      <c r="F169" s="239">
        <f t="shared" si="28"/>
        <v>600373.38080000004</v>
      </c>
      <c r="G169" s="239">
        <v>19386.73</v>
      </c>
      <c r="H169" s="239">
        <f t="shared" si="31"/>
        <v>881902.34770000004</v>
      </c>
      <c r="I169" s="239">
        <f t="shared" si="30"/>
        <v>1482275.7285000002</v>
      </c>
      <c r="J169" s="211"/>
    </row>
    <row r="170" spans="1:10" s="21" customFormat="1" outlineLevel="1" x14ac:dyDescent="0.25">
      <c r="A170" s="320"/>
      <c r="B170" s="252" t="s">
        <v>218</v>
      </c>
      <c r="C170" s="237"/>
      <c r="D170" s="247"/>
      <c r="E170" s="239"/>
      <c r="F170" s="239"/>
      <c r="G170" s="239"/>
      <c r="H170" s="239"/>
      <c r="I170" s="239"/>
      <c r="J170" s="211"/>
    </row>
    <row r="171" spans="1:10" s="21" customFormat="1" outlineLevel="1" x14ac:dyDescent="0.25">
      <c r="A171" s="320" t="s">
        <v>219</v>
      </c>
      <c r="B171" s="251" t="s">
        <v>220</v>
      </c>
      <c r="C171" s="237" t="s">
        <v>20</v>
      </c>
      <c r="D171" s="247">
        <v>69.41</v>
      </c>
      <c r="E171" s="239">
        <v>18884.77</v>
      </c>
      <c r="F171" s="239">
        <f t="shared" si="28"/>
        <v>1310791.8857</v>
      </c>
      <c r="G171" s="239">
        <v>20566.990000000002</v>
      </c>
      <c r="H171" s="239">
        <f t="shared" si="31"/>
        <v>1427554.7759</v>
      </c>
      <c r="I171" s="239">
        <f t="shared" si="30"/>
        <v>2738346.6616000002</v>
      </c>
      <c r="J171" s="211"/>
    </row>
    <row r="172" spans="1:10" s="21" customFormat="1" ht="25.5" outlineLevel="1" x14ac:dyDescent="0.25">
      <c r="A172" s="320"/>
      <c r="B172" s="252" t="s">
        <v>221</v>
      </c>
      <c r="C172" s="237"/>
      <c r="D172" s="247"/>
      <c r="E172" s="239"/>
      <c r="F172" s="239"/>
      <c r="G172" s="239"/>
      <c r="H172" s="239"/>
      <c r="I172" s="239"/>
      <c r="J172" s="211"/>
    </row>
    <row r="173" spans="1:10" s="21" customFormat="1" ht="25.5" outlineLevel="1" x14ac:dyDescent="0.25">
      <c r="A173" s="320" t="s">
        <v>222</v>
      </c>
      <c r="B173" s="251" t="s">
        <v>223</v>
      </c>
      <c r="C173" s="237" t="s">
        <v>20</v>
      </c>
      <c r="D173" s="247">
        <v>78.790000000000006</v>
      </c>
      <c r="E173" s="239">
        <v>52459</v>
      </c>
      <c r="F173" s="239">
        <f t="shared" si="28"/>
        <v>4133244.6100000003</v>
      </c>
      <c r="G173" s="228">
        <v>0</v>
      </c>
      <c r="H173" s="228">
        <f t="shared" ref="H173:H174" si="35">G173*D173</f>
        <v>0</v>
      </c>
      <c r="I173" s="239">
        <f t="shared" si="30"/>
        <v>4133244.6100000003</v>
      </c>
      <c r="J173" s="211"/>
    </row>
    <row r="174" spans="1:10" s="21" customFormat="1" outlineLevel="1" x14ac:dyDescent="0.25">
      <c r="A174" s="320" t="s">
        <v>318</v>
      </c>
      <c r="B174" s="251" t="s">
        <v>225</v>
      </c>
      <c r="C174" s="237" t="s">
        <v>20</v>
      </c>
      <c r="D174" s="247">
        <v>38.979999999999997</v>
      </c>
      <c r="E174" s="239">
        <v>2132.4299999999998</v>
      </c>
      <c r="F174" s="239">
        <f t="shared" si="28"/>
        <v>83122.121399999989</v>
      </c>
      <c r="G174" s="228">
        <v>0</v>
      </c>
      <c r="H174" s="228">
        <f t="shared" si="35"/>
        <v>0</v>
      </c>
      <c r="I174" s="239">
        <f t="shared" si="30"/>
        <v>83122.121399999989</v>
      </c>
      <c r="J174" s="211"/>
    </row>
    <row r="175" spans="1:10" s="21" customFormat="1" outlineLevel="1" x14ac:dyDescent="0.25">
      <c r="A175" s="320" t="s">
        <v>319</v>
      </c>
      <c r="B175" s="251" t="s">
        <v>227</v>
      </c>
      <c r="C175" s="237" t="s">
        <v>20</v>
      </c>
      <c r="D175" s="247">
        <v>21.4</v>
      </c>
      <c r="E175" s="239">
        <v>12589.77</v>
      </c>
      <c r="F175" s="239">
        <f t="shared" si="28"/>
        <v>269421.07799999998</v>
      </c>
      <c r="G175" s="239">
        <v>10882.34</v>
      </c>
      <c r="H175" s="239">
        <f t="shared" si="31"/>
        <v>232882.076</v>
      </c>
      <c r="I175" s="239">
        <f t="shared" si="30"/>
        <v>502303.15399999998</v>
      </c>
      <c r="J175" s="211"/>
    </row>
    <row r="176" spans="1:10" s="21" customFormat="1" outlineLevel="1" x14ac:dyDescent="0.25">
      <c r="A176" s="320" t="s">
        <v>320</v>
      </c>
      <c r="B176" s="251" t="s">
        <v>229</v>
      </c>
      <c r="C176" s="237" t="s">
        <v>20</v>
      </c>
      <c r="D176" s="247">
        <v>22.47</v>
      </c>
      <c r="E176" s="239">
        <v>45440.32</v>
      </c>
      <c r="F176" s="239">
        <f t="shared" si="28"/>
        <v>1021043.9903999999</v>
      </c>
      <c r="G176" s="239">
        <v>56651.62</v>
      </c>
      <c r="H176" s="239">
        <f t="shared" si="31"/>
        <v>1272961.9014000001</v>
      </c>
      <c r="I176" s="239">
        <f t="shared" si="30"/>
        <v>2294005.8917999999</v>
      </c>
      <c r="J176" s="211"/>
    </row>
    <row r="177" spans="1:10" s="21" customFormat="1" ht="25.5" outlineLevel="1" x14ac:dyDescent="0.25">
      <c r="A177" s="320" t="s">
        <v>321</v>
      </c>
      <c r="B177" s="251" t="s">
        <v>231</v>
      </c>
      <c r="C177" s="237" t="s">
        <v>20</v>
      </c>
      <c r="D177" s="247">
        <v>36</v>
      </c>
      <c r="E177" s="239">
        <v>52459</v>
      </c>
      <c r="F177" s="239">
        <f t="shared" si="28"/>
        <v>1888524</v>
      </c>
      <c r="G177" s="228">
        <v>0</v>
      </c>
      <c r="H177" s="228">
        <f t="shared" si="31"/>
        <v>0</v>
      </c>
      <c r="I177" s="239">
        <f t="shared" si="30"/>
        <v>1888524</v>
      </c>
      <c r="J177" s="211"/>
    </row>
    <row r="178" spans="1:10" s="21" customFormat="1" outlineLevel="1" x14ac:dyDescent="0.25">
      <c r="A178" s="320" t="s">
        <v>322</v>
      </c>
      <c r="B178" s="251" t="s">
        <v>227</v>
      </c>
      <c r="C178" s="237" t="s">
        <v>20</v>
      </c>
      <c r="D178" s="247">
        <v>11.09</v>
      </c>
      <c r="E178" s="239">
        <v>12736.89</v>
      </c>
      <c r="F178" s="239">
        <f t="shared" si="28"/>
        <v>141252.11009999999</v>
      </c>
      <c r="G178" s="239">
        <v>10978.78</v>
      </c>
      <c r="H178" s="239">
        <f t="shared" si="31"/>
        <v>121754.67020000001</v>
      </c>
      <c r="I178" s="239">
        <f t="shared" si="30"/>
        <v>263006.78029999998</v>
      </c>
      <c r="J178" s="211"/>
    </row>
    <row r="179" spans="1:10" s="21" customFormat="1" outlineLevel="1" x14ac:dyDescent="0.25">
      <c r="A179" s="320" t="s">
        <v>323</v>
      </c>
      <c r="B179" s="251" t="s">
        <v>234</v>
      </c>
      <c r="C179" s="237" t="s">
        <v>20</v>
      </c>
      <c r="D179" s="247">
        <v>12.6</v>
      </c>
      <c r="E179" s="239">
        <v>49656.43</v>
      </c>
      <c r="F179" s="239">
        <f t="shared" si="28"/>
        <v>625671.01800000004</v>
      </c>
      <c r="G179" s="239">
        <v>56272.3</v>
      </c>
      <c r="H179" s="239">
        <f t="shared" si="31"/>
        <v>709030.98</v>
      </c>
      <c r="I179" s="239">
        <f t="shared" si="30"/>
        <v>1334701.9980000001</v>
      </c>
      <c r="J179" s="211"/>
    </row>
    <row r="180" spans="1:10" s="21" customFormat="1" outlineLevel="1" x14ac:dyDescent="0.25">
      <c r="A180" s="320" t="s">
        <v>224</v>
      </c>
      <c r="B180" s="251" t="s">
        <v>236</v>
      </c>
      <c r="C180" s="237" t="s">
        <v>128</v>
      </c>
      <c r="D180" s="247">
        <v>21</v>
      </c>
      <c r="E180" s="239">
        <v>3616.24</v>
      </c>
      <c r="F180" s="239">
        <f t="shared" si="28"/>
        <v>75941.039999999994</v>
      </c>
      <c r="G180" s="239">
        <v>7454.24</v>
      </c>
      <c r="H180" s="239">
        <f t="shared" si="31"/>
        <v>156539.04</v>
      </c>
      <c r="I180" s="239">
        <f t="shared" si="30"/>
        <v>232480.08000000002</v>
      </c>
      <c r="J180" s="211"/>
    </row>
    <row r="181" spans="1:10" s="21" customFormat="1" outlineLevel="1" x14ac:dyDescent="0.25">
      <c r="A181" s="320" t="s">
        <v>324</v>
      </c>
      <c r="B181" s="251" t="s">
        <v>238</v>
      </c>
      <c r="C181" s="237" t="s">
        <v>112</v>
      </c>
      <c r="D181" s="247">
        <v>17.03</v>
      </c>
      <c r="E181" s="239">
        <v>56255.34</v>
      </c>
      <c r="F181" s="239">
        <f t="shared" si="28"/>
        <v>958028.44019999995</v>
      </c>
      <c r="G181" s="239">
        <v>203332.81</v>
      </c>
      <c r="H181" s="239">
        <f t="shared" si="31"/>
        <v>3462757.7543000001</v>
      </c>
      <c r="I181" s="239">
        <f t="shared" si="30"/>
        <v>4420786.1945000002</v>
      </c>
      <c r="J181" s="211"/>
    </row>
    <row r="182" spans="1:10" s="21" customFormat="1" outlineLevel="1" x14ac:dyDescent="0.25">
      <c r="A182" s="321"/>
      <c r="B182" s="242" t="s">
        <v>257</v>
      </c>
      <c r="C182" s="211"/>
      <c r="D182" s="247"/>
      <c r="E182" s="228"/>
      <c r="F182" s="228"/>
      <c r="G182" s="228"/>
      <c r="H182" s="228"/>
      <c r="I182" s="228"/>
      <c r="J182" s="211"/>
    </row>
    <row r="183" spans="1:10" s="21" customFormat="1" outlineLevel="1" x14ac:dyDescent="0.25">
      <c r="A183" s="278" t="s">
        <v>226</v>
      </c>
      <c r="B183" s="243" t="s">
        <v>257</v>
      </c>
      <c r="C183" s="211" t="s">
        <v>128</v>
      </c>
      <c r="D183" s="247">
        <v>7</v>
      </c>
      <c r="E183" s="228">
        <v>15000</v>
      </c>
      <c r="F183" s="228">
        <f t="shared" si="28"/>
        <v>105000</v>
      </c>
      <c r="G183" s="228">
        <v>6600</v>
      </c>
      <c r="H183" s="228">
        <f t="shared" si="31"/>
        <v>46200</v>
      </c>
      <c r="I183" s="228">
        <f t="shared" si="30"/>
        <v>151200</v>
      </c>
      <c r="J183" s="211"/>
    </row>
    <row r="184" spans="1:10" s="21" customFormat="1" outlineLevel="1" x14ac:dyDescent="0.25">
      <c r="A184" s="278" t="s">
        <v>228</v>
      </c>
      <c r="B184" s="243" t="s">
        <v>260</v>
      </c>
      <c r="C184" s="211" t="s">
        <v>30</v>
      </c>
      <c r="D184" s="295">
        <v>21</v>
      </c>
      <c r="E184" s="228">
        <v>780</v>
      </c>
      <c r="F184" s="228">
        <f t="shared" si="28"/>
        <v>16380</v>
      </c>
      <c r="G184" s="228">
        <v>960</v>
      </c>
      <c r="H184" s="228">
        <f t="shared" si="31"/>
        <v>20160</v>
      </c>
      <c r="I184" s="228">
        <f t="shared" si="30"/>
        <v>36540</v>
      </c>
      <c r="J184" s="211"/>
    </row>
    <row r="185" spans="1:10" s="21" customFormat="1" outlineLevel="1" x14ac:dyDescent="0.25">
      <c r="A185" s="278" t="s">
        <v>230</v>
      </c>
      <c r="B185" s="243" t="s">
        <v>262</v>
      </c>
      <c r="C185" s="211" t="s">
        <v>20</v>
      </c>
      <c r="D185" s="295">
        <v>0.05</v>
      </c>
      <c r="E185" s="228">
        <v>6600</v>
      </c>
      <c r="F185" s="228">
        <f t="shared" si="28"/>
        <v>330</v>
      </c>
      <c r="G185" s="228">
        <v>18000</v>
      </c>
      <c r="H185" s="228">
        <f t="shared" si="31"/>
        <v>900</v>
      </c>
      <c r="I185" s="228">
        <f t="shared" si="30"/>
        <v>1230</v>
      </c>
      <c r="J185" s="211"/>
    </row>
    <row r="186" spans="1:10" s="21" customFormat="1" outlineLevel="1" x14ac:dyDescent="0.25">
      <c r="A186" s="278" t="s">
        <v>325</v>
      </c>
      <c r="B186" s="243" t="s">
        <v>264</v>
      </c>
      <c r="C186" s="211" t="s">
        <v>128</v>
      </c>
      <c r="D186" s="295">
        <v>14</v>
      </c>
      <c r="E186" s="228">
        <v>2760</v>
      </c>
      <c r="F186" s="228">
        <f t="shared" ref="F186:F195" si="36">E186*D186</f>
        <v>38640</v>
      </c>
      <c r="G186" s="228">
        <v>1200</v>
      </c>
      <c r="H186" s="228">
        <f t="shared" si="31"/>
        <v>16800</v>
      </c>
      <c r="I186" s="228">
        <f t="shared" ref="I186:I195" si="37">F186+H186</f>
        <v>55440</v>
      </c>
      <c r="J186" s="211"/>
    </row>
    <row r="187" spans="1:10" s="21" customFormat="1" outlineLevel="1" x14ac:dyDescent="0.25">
      <c r="A187" s="278" t="s">
        <v>232</v>
      </c>
      <c r="B187" s="243" t="s">
        <v>265</v>
      </c>
      <c r="C187" s="211" t="s">
        <v>128</v>
      </c>
      <c r="D187" s="295">
        <v>7</v>
      </c>
      <c r="E187" s="228">
        <v>4200</v>
      </c>
      <c r="F187" s="228">
        <f t="shared" si="36"/>
        <v>29400</v>
      </c>
      <c r="G187" s="228">
        <v>4200</v>
      </c>
      <c r="H187" s="228">
        <f t="shared" si="31"/>
        <v>29400</v>
      </c>
      <c r="I187" s="228">
        <f t="shared" si="37"/>
        <v>58800</v>
      </c>
      <c r="J187" s="211"/>
    </row>
    <row r="188" spans="1:10" s="21" customFormat="1" outlineLevel="1" x14ac:dyDescent="0.25">
      <c r="A188" s="278" t="s">
        <v>233</v>
      </c>
      <c r="B188" s="243" t="s">
        <v>266</v>
      </c>
      <c r="C188" s="211" t="s">
        <v>128</v>
      </c>
      <c r="D188" s="295">
        <v>2</v>
      </c>
      <c r="E188" s="228">
        <v>1020</v>
      </c>
      <c r="F188" s="228">
        <f t="shared" si="36"/>
        <v>2040</v>
      </c>
      <c r="G188" s="228">
        <v>840</v>
      </c>
      <c r="H188" s="228">
        <f t="shared" si="31"/>
        <v>1680</v>
      </c>
      <c r="I188" s="228">
        <f t="shared" si="37"/>
        <v>3720</v>
      </c>
      <c r="J188" s="211"/>
    </row>
    <row r="189" spans="1:10" s="21" customFormat="1" outlineLevel="1" x14ac:dyDescent="0.25">
      <c r="A189" s="278"/>
      <c r="B189" s="242" t="s">
        <v>267</v>
      </c>
      <c r="C189" s="211"/>
      <c r="D189" s="295"/>
      <c r="E189" s="228"/>
      <c r="F189" s="228"/>
      <c r="G189" s="228"/>
      <c r="H189" s="228"/>
      <c r="I189" s="228"/>
      <c r="J189" s="211"/>
    </row>
    <row r="190" spans="1:10" s="21" customFormat="1" outlineLevel="1" x14ac:dyDescent="0.25">
      <c r="A190" s="278" t="s">
        <v>235</v>
      </c>
      <c r="B190" s="243" t="s">
        <v>267</v>
      </c>
      <c r="C190" s="211" t="s">
        <v>268</v>
      </c>
      <c r="D190" s="295">
        <v>20</v>
      </c>
      <c r="E190" s="228">
        <v>15000</v>
      </c>
      <c r="F190" s="228">
        <f t="shared" si="36"/>
        <v>300000</v>
      </c>
      <c r="G190" s="228">
        <v>6600</v>
      </c>
      <c r="H190" s="228">
        <f t="shared" si="31"/>
        <v>132000</v>
      </c>
      <c r="I190" s="228">
        <f t="shared" si="37"/>
        <v>432000</v>
      </c>
      <c r="J190" s="211"/>
    </row>
    <row r="191" spans="1:10" s="21" customFormat="1" outlineLevel="1" x14ac:dyDescent="0.25">
      <c r="A191" s="278" t="s">
        <v>237</v>
      </c>
      <c r="B191" s="243" t="s">
        <v>260</v>
      </c>
      <c r="C191" s="211" t="s">
        <v>30</v>
      </c>
      <c r="D191" s="295">
        <v>40</v>
      </c>
      <c r="E191" s="228">
        <v>780</v>
      </c>
      <c r="F191" s="228">
        <f t="shared" si="36"/>
        <v>31200</v>
      </c>
      <c r="G191" s="228">
        <v>960</v>
      </c>
      <c r="H191" s="228">
        <f t="shared" si="31"/>
        <v>38400</v>
      </c>
      <c r="I191" s="228">
        <f t="shared" si="37"/>
        <v>69600</v>
      </c>
      <c r="J191" s="211"/>
    </row>
    <row r="192" spans="1:10" s="21" customFormat="1" outlineLevel="1" x14ac:dyDescent="0.25">
      <c r="A192" s="278"/>
      <c r="B192" s="243" t="s">
        <v>269</v>
      </c>
      <c r="C192" s="211" t="s">
        <v>268</v>
      </c>
      <c r="D192" s="295">
        <v>200</v>
      </c>
      <c r="E192" s="228">
        <v>420</v>
      </c>
      <c r="F192" s="228">
        <f t="shared" si="36"/>
        <v>84000</v>
      </c>
      <c r="G192" s="228">
        <v>444</v>
      </c>
      <c r="H192" s="228">
        <f t="shared" si="31"/>
        <v>88800</v>
      </c>
      <c r="I192" s="228">
        <f t="shared" si="37"/>
        <v>172800</v>
      </c>
      <c r="J192" s="211"/>
    </row>
    <row r="193" spans="1:10" s="21" customFormat="1" outlineLevel="1" x14ac:dyDescent="0.25">
      <c r="A193" s="278" t="s">
        <v>241</v>
      </c>
      <c r="B193" s="242" t="s">
        <v>267</v>
      </c>
      <c r="C193" s="211"/>
      <c r="D193" s="295"/>
      <c r="E193" s="228"/>
      <c r="F193" s="228"/>
      <c r="G193" s="228"/>
      <c r="H193" s="228"/>
      <c r="I193" s="228"/>
      <c r="J193" s="211"/>
    </row>
    <row r="194" spans="1:10" s="21" customFormat="1" outlineLevel="1" x14ac:dyDescent="0.25">
      <c r="A194" s="278" t="s">
        <v>242</v>
      </c>
      <c r="B194" s="243" t="s">
        <v>270</v>
      </c>
      <c r="C194" s="237" t="s">
        <v>30</v>
      </c>
      <c r="D194" s="295">
        <v>4</v>
      </c>
      <c r="E194" s="228">
        <v>4200</v>
      </c>
      <c r="F194" s="228">
        <f t="shared" si="36"/>
        <v>16800</v>
      </c>
      <c r="G194" s="228">
        <v>6600</v>
      </c>
      <c r="H194" s="228">
        <f t="shared" ref="H194:H195" si="38">G194*D194</f>
        <v>26400</v>
      </c>
      <c r="I194" s="228">
        <f t="shared" si="37"/>
        <v>43200</v>
      </c>
      <c r="J194" s="211"/>
    </row>
    <row r="195" spans="1:10" s="21" customFormat="1" outlineLevel="1" x14ac:dyDescent="0.25">
      <c r="A195" s="278" t="s">
        <v>244</v>
      </c>
      <c r="B195" s="243" t="s">
        <v>260</v>
      </c>
      <c r="C195" s="237" t="s">
        <v>30</v>
      </c>
      <c r="D195" s="295">
        <v>8</v>
      </c>
      <c r="E195" s="228">
        <v>780</v>
      </c>
      <c r="F195" s="228">
        <f t="shared" si="36"/>
        <v>6240</v>
      </c>
      <c r="G195" s="228">
        <v>960</v>
      </c>
      <c r="H195" s="228">
        <f t="shared" si="38"/>
        <v>7680</v>
      </c>
      <c r="I195" s="228">
        <f t="shared" si="37"/>
        <v>13920</v>
      </c>
      <c r="J195" s="211"/>
    </row>
    <row r="196" spans="1:10" s="282" customFormat="1" ht="25.5" outlineLevel="1" x14ac:dyDescent="0.25">
      <c r="A196" s="303"/>
      <c r="B196" s="281" t="s">
        <v>445</v>
      </c>
      <c r="C196" s="237"/>
      <c r="D196" s="247"/>
      <c r="E196" s="248"/>
      <c r="F196" s="248"/>
      <c r="G196" s="248"/>
      <c r="H196" s="248"/>
      <c r="I196" s="248"/>
      <c r="J196" s="246"/>
    </row>
    <row r="197" spans="1:10" s="282" customFormat="1" outlineLevel="1" x14ac:dyDescent="0.25">
      <c r="A197" s="303" t="s">
        <v>246</v>
      </c>
      <c r="B197" s="245" t="s">
        <v>446</v>
      </c>
      <c r="C197" s="237" t="s">
        <v>128</v>
      </c>
      <c r="D197" s="247">
        <v>1</v>
      </c>
      <c r="E197" s="248">
        <v>45000</v>
      </c>
      <c r="F197" s="248">
        <f>D197*E197</f>
        <v>45000</v>
      </c>
      <c r="G197" s="283"/>
      <c r="H197" s="248">
        <f>D197*G197</f>
        <v>0</v>
      </c>
      <c r="I197" s="248">
        <f>F197+H197</f>
        <v>45000</v>
      </c>
      <c r="J197" s="246"/>
    </row>
    <row r="198" spans="1:10" s="282" customFormat="1" outlineLevel="1" x14ac:dyDescent="0.25">
      <c r="A198" s="303" t="s">
        <v>248</v>
      </c>
      <c r="B198" s="245" t="s">
        <v>447</v>
      </c>
      <c r="C198" s="237" t="s">
        <v>96</v>
      </c>
      <c r="D198" s="247">
        <v>1.52</v>
      </c>
      <c r="E198" s="248">
        <v>90500</v>
      </c>
      <c r="F198" s="248">
        <f t="shared" ref="F198:F201" si="39">D198*E198</f>
        <v>137560</v>
      </c>
      <c r="G198" s="248">
        <v>161855</v>
      </c>
      <c r="H198" s="248">
        <f t="shared" ref="H198:H201" si="40">D198*G198</f>
        <v>246019.6</v>
      </c>
      <c r="I198" s="248">
        <f t="shared" ref="I198:I201" si="41">F198+H198</f>
        <v>383579.6</v>
      </c>
      <c r="J198" s="246"/>
    </row>
    <row r="199" spans="1:10" s="282" customFormat="1" outlineLevel="1" x14ac:dyDescent="0.25">
      <c r="A199" s="303" t="s">
        <v>249</v>
      </c>
      <c r="B199" s="245" t="s">
        <v>448</v>
      </c>
      <c r="C199" s="237" t="s">
        <v>39</v>
      </c>
      <c r="D199" s="247">
        <v>2</v>
      </c>
      <c r="E199" s="248">
        <v>22500</v>
      </c>
      <c r="F199" s="248">
        <f t="shared" si="39"/>
        <v>45000</v>
      </c>
      <c r="G199" s="248"/>
      <c r="H199" s="248">
        <f t="shared" si="40"/>
        <v>0</v>
      </c>
      <c r="I199" s="248">
        <f t="shared" si="41"/>
        <v>45000</v>
      </c>
      <c r="J199" s="246"/>
    </row>
    <row r="200" spans="1:10" s="282" customFormat="1" outlineLevel="1" x14ac:dyDescent="0.25">
      <c r="A200" s="303" t="s">
        <v>252</v>
      </c>
      <c r="B200" s="245" t="s">
        <v>449</v>
      </c>
      <c r="C200" s="237" t="s">
        <v>39</v>
      </c>
      <c r="D200" s="247">
        <v>2</v>
      </c>
      <c r="E200" s="248">
        <v>40000</v>
      </c>
      <c r="F200" s="248">
        <f t="shared" si="39"/>
        <v>80000</v>
      </c>
      <c r="G200" s="248">
        <v>25000</v>
      </c>
      <c r="H200" s="248">
        <f t="shared" si="40"/>
        <v>50000</v>
      </c>
      <c r="I200" s="248">
        <f t="shared" si="41"/>
        <v>130000</v>
      </c>
      <c r="J200" s="246"/>
    </row>
    <row r="201" spans="1:10" s="282" customFormat="1" outlineLevel="1" x14ac:dyDescent="0.25">
      <c r="A201" s="303" t="s">
        <v>255</v>
      </c>
      <c r="B201" s="245" t="s">
        <v>451</v>
      </c>
      <c r="C201" s="237" t="s">
        <v>39</v>
      </c>
      <c r="D201" s="247">
        <v>2</v>
      </c>
      <c r="E201" s="248">
        <v>45000</v>
      </c>
      <c r="F201" s="248">
        <f t="shared" si="39"/>
        <v>90000</v>
      </c>
      <c r="G201" s="248">
        <v>147000</v>
      </c>
      <c r="H201" s="248">
        <f t="shared" si="40"/>
        <v>294000</v>
      </c>
      <c r="I201" s="248">
        <f t="shared" si="41"/>
        <v>384000</v>
      </c>
      <c r="J201" s="246"/>
    </row>
    <row r="202" spans="1:10" s="282" customFormat="1" outlineLevel="1" x14ac:dyDescent="0.25">
      <c r="A202" s="303"/>
      <c r="B202" s="281" t="s">
        <v>440</v>
      </c>
      <c r="C202" s="237"/>
      <c r="D202" s="247"/>
      <c r="E202" s="248"/>
      <c r="F202" s="248"/>
      <c r="G202" s="248"/>
      <c r="H202" s="248"/>
      <c r="I202" s="248"/>
      <c r="J202" s="312"/>
    </row>
    <row r="203" spans="1:10" s="282" customFormat="1" outlineLevel="1" x14ac:dyDescent="0.25">
      <c r="A203" s="303" t="s">
        <v>258</v>
      </c>
      <c r="B203" s="245" t="s">
        <v>441</v>
      </c>
      <c r="C203" s="237" t="s">
        <v>439</v>
      </c>
      <c r="D203" s="247">
        <v>7.2</v>
      </c>
      <c r="E203" s="248">
        <v>2400</v>
      </c>
      <c r="F203" s="248">
        <f>D203*E203</f>
        <v>17280</v>
      </c>
      <c r="G203" s="283"/>
      <c r="H203" s="248">
        <f>F203*G203</f>
        <v>0</v>
      </c>
      <c r="I203" s="248">
        <f>F203+H203</f>
        <v>17280</v>
      </c>
      <c r="J203" s="312"/>
    </row>
    <row r="204" spans="1:10" s="282" customFormat="1" outlineLevel="1" x14ac:dyDescent="0.25">
      <c r="A204" s="303" t="s">
        <v>259</v>
      </c>
      <c r="B204" s="245" t="s">
        <v>442</v>
      </c>
      <c r="C204" s="237" t="s">
        <v>30</v>
      </c>
      <c r="D204" s="247">
        <v>2.88</v>
      </c>
      <c r="E204" s="248">
        <v>1048</v>
      </c>
      <c r="F204" s="248">
        <f t="shared" ref="F204:F205" si="42">D204*E204</f>
        <v>3018.24</v>
      </c>
      <c r="G204" s="248">
        <v>116.01</v>
      </c>
      <c r="H204" s="248">
        <f t="shared" ref="H204:H205" si="43">F204*G204</f>
        <v>350146.02240000002</v>
      </c>
      <c r="I204" s="248">
        <f t="shared" ref="I204:I205" si="44">F204+H204</f>
        <v>353164.26240000001</v>
      </c>
      <c r="J204" s="312"/>
    </row>
    <row r="205" spans="1:10" s="282" customFormat="1" outlineLevel="1" x14ac:dyDescent="0.25">
      <c r="A205" s="303" t="s">
        <v>261</v>
      </c>
      <c r="B205" s="245" t="s">
        <v>443</v>
      </c>
      <c r="C205" s="237" t="s">
        <v>30</v>
      </c>
      <c r="D205" s="247">
        <v>2.88</v>
      </c>
      <c r="E205" s="248">
        <v>1987</v>
      </c>
      <c r="F205" s="248">
        <f t="shared" si="42"/>
        <v>5722.5599999999995</v>
      </c>
      <c r="G205" s="283"/>
      <c r="H205" s="248">
        <f t="shared" si="43"/>
        <v>0</v>
      </c>
      <c r="I205" s="248">
        <f t="shared" si="44"/>
        <v>5722.5599999999995</v>
      </c>
      <c r="J205" s="312"/>
    </row>
    <row r="206" spans="1:10" s="282" customFormat="1" outlineLevel="1" x14ac:dyDescent="0.25">
      <c r="A206" s="303"/>
      <c r="B206" s="281" t="s">
        <v>444</v>
      </c>
      <c r="C206" s="237"/>
      <c r="D206" s="247"/>
      <c r="E206" s="248"/>
      <c r="F206" s="248"/>
      <c r="G206" s="248"/>
      <c r="H206" s="248"/>
      <c r="I206" s="248"/>
      <c r="J206" s="312"/>
    </row>
    <row r="207" spans="1:10" s="282" customFormat="1" outlineLevel="1" x14ac:dyDescent="0.25">
      <c r="A207" s="303" t="s">
        <v>263</v>
      </c>
      <c r="B207" s="245" t="s">
        <v>541</v>
      </c>
      <c r="C207" s="237" t="s">
        <v>30</v>
      </c>
      <c r="D207" s="247">
        <v>212.88</v>
      </c>
      <c r="E207" s="248">
        <v>350</v>
      </c>
      <c r="F207" s="248">
        <f>D207*E207</f>
        <v>74508</v>
      </c>
      <c r="G207" s="248">
        <v>100</v>
      </c>
      <c r="H207" s="248">
        <f>D207*G207</f>
        <v>21288</v>
      </c>
      <c r="I207" s="248">
        <f>F207+H207</f>
        <v>95796</v>
      </c>
      <c r="J207" s="312"/>
    </row>
    <row r="208" spans="1:10" s="282" customFormat="1" outlineLevel="1" x14ac:dyDescent="0.25">
      <c r="A208" s="303"/>
      <c r="B208" s="281" t="s">
        <v>462</v>
      </c>
      <c r="C208" s="237"/>
      <c r="D208" s="247"/>
      <c r="E208" s="248"/>
      <c r="F208" s="248"/>
      <c r="G208" s="248"/>
      <c r="H208" s="248"/>
      <c r="I208" s="248"/>
      <c r="J208" s="246"/>
    </row>
    <row r="209" spans="1:10" s="282" customFormat="1" outlineLevel="1" x14ac:dyDescent="0.25">
      <c r="A209" s="303" t="s">
        <v>452</v>
      </c>
      <c r="B209" s="245" t="s">
        <v>247</v>
      </c>
      <c r="C209" s="237" t="s">
        <v>268</v>
      </c>
      <c r="D209" s="247">
        <v>5.35</v>
      </c>
      <c r="E209" s="248">
        <v>5302</v>
      </c>
      <c r="F209" s="248">
        <f t="shared" ref="F209:F246" si="45">E209*D209</f>
        <v>28365.699999999997</v>
      </c>
      <c r="G209" s="248">
        <v>50</v>
      </c>
      <c r="H209" s="248">
        <f t="shared" ref="H209:H212" si="46">G209*D209</f>
        <v>267.5</v>
      </c>
      <c r="I209" s="248">
        <f t="shared" ref="I209:I212" si="47">F209+H209</f>
        <v>28633.199999999997</v>
      </c>
      <c r="J209" s="246"/>
    </row>
    <row r="210" spans="1:10" s="282" customFormat="1" outlineLevel="1" x14ac:dyDescent="0.25">
      <c r="A210" s="303" t="s">
        <v>453</v>
      </c>
      <c r="B210" s="245" t="s">
        <v>253</v>
      </c>
      <c r="C210" s="237" t="s">
        <v>39</v>
      </c>
      <c r="D210" s="247">
        <v>1</v>
      </c>
      <c r="E210" s="248">
        <v>64500</v>
      </c>
      <c r="F210" s="248">
        <f t="shared" si="45"/>
        <v>64500</v>
      </c>
      <c r="G210" s="248">
        <v>65140</v>
      </c>
      <c r="H210" s="248">
        <f t="shared" si="46"/>
        <v>65140</v>
      </c>
      <c r="I210" s="248">
        <f t="shared" si="47"/>
        <v>129640</v>
      </c>
      <c r="J210" s="246"/>
    </row>
    <row r="211" spans="1:10" s="282" customFormat="1" ht="25.5" outlineLevel="1" x14ac:dyDescent="0.25">
      <c r="A211" s="303" t="s">
        <v>454</v>
      </c>
      <c r="B211" s="245" t="s">
        <v>463</v>
      </c>
      <c r="C211" s="237" t="s">
        <v>20</v>
      </c>
      <c r="D211" s="247">
        <v>3.6</v>
      </c>
      <c r="E211" s="248">
        <v>8400</v>
      </c>
      <c r="F211" s="248">
        <f t="shared" si="45"/>
        <v>30240</v>
      </c>
      <c r="G211" s="248">
        <f>88680/3.6</f>
        <v>24633.333333333332</v>
      </c>
      <c r="H211" s="248">
        <f t="shared" si="46"/>
        <v>88680</v>
      </c>
      <c r="I211" s="248">
        <f t="shared" si="47"/>
        <v>118920</v>
      </c>
      <c r="J211" s="246"/>
    </row>
    <row r="212" spans="1:10" s="282" customFormat="1" ht="25.5" outlineLevel="1" x14ac:dyDescent="0.25">
      <c r="A212" s="303" t="s">
        <v>455</v>
      </c>
      <c r="B212" s="245" t="s">
        <v>256</v>
      </c>
      <c r="C212" s="237" t="s">
        <v>30</v>
      </c>
      <c r="D212" s="247">
        <v>28.8</v>
      </c>
      <c r="E212" s="248">
        <v>7568</v>
      </c>
      <c r="F212" s="248">
        <f t="shared" si="45"/>
        <v>217958.39999999999</v>
      </c>
      <c r="G212" s="248">
        <v>135</v>
      </c>
      <c r="H212" s="248">
        <f t="shared" si="46"/>
        <v>3888</v>
      </c>
      <c r="I212" s="248">
        <f t="shared" si="47"/>
        <v>221846.39999999999</v>
      </c>
      <c r="J212" s="246"/>
    </row>
    <row r="213" spans="1:10" s="282" customFormat="1" outlineLevel="1" x14ac:dyDescent="0.25">
      <c r="A213" s="322">
        <v>6</v>
      </c>
      <c r="B213" s="242" t="s">
        <v>494</v>
      </c>
      <c r="C213" s="237"/>
      <c r="D213" s="295"/>
      <c r="E213" s="228"/>
      <c r="F213" s="305"/>
      <c r="G213" s="228"/>
      <c r="H213" s="305"/>
      <c r="I213" s="305"/>
      <c r="J213" s="246"/>
    </row>
    <row r="214" spans="1:10" s="282" customFormat="1" outlineLevel="1" x14ac:dyDescent="0.25">
      <c r="A214" s="304" t="s">
        <v>504</v>
      </c>
      <c r="B214" s="245" t="s">
        <v>495</v>
      </c>
      <c r="C214" s="237" t="s">
        <v>30</v>
      </c>
      <c r="D214" s="248">
        <v>140</v>
      </c>
      <c r="E214" s="248">
        <v>450</v>
      </c>
      <c r="F214" s="248">
        <f t="shared" si="45"/>
        <v>63000</v>
      </c>
      <c r="G214" s="248">
        <v>280</v>
      </c>
      <c r="H214" s="248">
        <f t="shared" ref="H214:H217" si="48">G214*D214</f>
        <v>39200</v>
      </c>
      <c r="I214" s="248">
        <f t="shared" ref="I214:I217" si="49">F214+H214</f>
        <v>102200</v>
      </c>
      <c r="J214" s="246"/>
    </row>
    <row r="215" spans="1:10" s="282" customFormat="1" outlineLevel="1" x14ac:dyDescent="0.25">
      <c r="A215" s="304" t="s">
        <v>505</v>
      </c>
      <c r="B215" s="245" t="s">
        <v>496</v>
      </c>
      <c r="C215" s="237" t="s">
        <v>30</v>
      </c>
      <c r="D215" s="248">
        <v>125</v>
      </c>
      <c r="E215" s="248">
        <v>1150</v>
      </c>
      <c r="F215" s="248">
        <f t="shared" si="45"/>
        <v>143750</v>
      </c>
      <c r="G215" s="248">
        <v>807</v>
      </c>
      <c r="H215" s="248">
        <f t="shared" si="48"/>
        <v>100875</v>
      </c>
      <c r="I215" s="248">
        <f t="shared" si="49"/>
        <v>244625</v>
      </c>
      <c r="J215" s="246"/>
    </row>
    <row r="216" spans="1:10" s="282" customFormat="1" outlineLevel="1" x14ac:dyDescent="0.25">
      <c r="A216" s="304" t="s">
        <v>506</v>
      </c>
      <c r="B216" s="245" t="s">
        <v>497</v>
      </c>
      <c r="C216" s="237" t="s">
        <v>30</v>
      </c>
      <c r="D216" s="248">
        <v>125</v>
      </c>
      <c r="E216" s="248">
        <v>950</v>
      </c>
      <c r="F216" s="248">
        <f t="shared" si="45"/>
        <v>118750</v>
      </c>
      <c r="G216" s="248">
        <v>986</v>
      </c>
      <c r="H216" s="248">
        <f t="shared" si="48"/>
        <v>123250</v>
      </c>
      <c r="I216" s="248">
        <f t="shared" si="49"/>
        <v>242000</v>
      </c>
      <c r="J216" s="246"/>
    </row>
    <row r="217" spans="1:10" s="282" customFormat="1" outlineLevel="1" x14ac:dyDescent="0.25">
      <c r="A217" s="304" t="s">
        <v>507</v>
      </c>
      <c r="B217" s="245" t="s">
        <v>498</v>
      </c>
      <c r="C217" s="237" t="s">
        <v>203</v>
      </c>
      <c r="D217" s="248">
        <v>80</v>
      </c>
      <c r="E217" s="248">
        <v>458</v>
      </c>
      <c r="F217" s="248">
        <f t="shared" si="45"/>
        <v>36640</v>
      </c>
      <c r="G217" s="248">
        <v>660</v>
      </c>
      <c r="H217" s="248">
        <f t="shared" si="48"/>
        <v>52800</v>
      </c>
      <c r="I217" s="248">
        <f t="shared" si="49"/>
        <v>89440</v>
      </c>
      <c r="J217" s="246"/>
    </row>
    <row r="218" spans="1:10" s="282" customFormat="1" outlineLevel="1" x14ac:dyDescent="0.25">
      <c r="A218" s="322">
        <v>7</v>
      </c>
      <c r="B218" s="242" t="s">
        <v>480</v>
      </c>
      <c r="C218" s="237"/>
      <c r="D218" s="295"/>
      <c r="E218" s="228"/>
      <c r="F218" s="305"/>
      <c r="G218" s="305"/>
      <c r="H218" s="305"/>
      <c r="I218" s="305"/>
      <c r="J218" s="246"/>
    </row>
    <row r="219" spans="1:10" s="282" customFormat="1" outlineLevel="1" x14ac:dyDescent="0.25">
      <c r="A219" s="304" t="s">
        <v>508</v>
      </c>
      <c r="B219" s="245" t="s">
        <v>466</v>
      </c>
      <c r="C219" s="237" t="s">
        <v>39</v>
      </c>
      <c r="D219" s="248">
        <v>14</v>
      </c>
      <c r="E219" s="248">
        <v>6214.91</v>
      </c>
      <c r="F219" s="248">
        <f t="shared" si="45"/>
        <v>87008.739999999991</v>
      </c>
      <c r="G219" s="248">
        <v>0</v>
      </c>
      <c r="H219" s="248">
        <f t="shared" ref="H219:H232" si="50">G219*D219</f>
        <v>0</v>
      </c>
      <c r="I219" s="248">
        <f t="shared" ref="I219:I232" si="51">F219+H219</f>
        <v>87008.739999999991</v>
      </c>
      <c r="J219" s="246"/>
    </row>
    <row r="220" spans="1:10" s="282" customFormat="1" outlineLevel="1" x14ac:dyDescent="0.25">
      <c r="A220" s="304" t="s">
        <v>509</v>
      </c>
      <c r="B220" s="245" t="s">
        <v>467</v>
      </c>
      <c r="C220" s="237" t="s">
        <v>268</v>
      </c>
      <c r="D220" s="248">
        <v>192</v>
      </c>
      <c r="E220" s="248">
        <v>386.45</v>
      </c>
      <c r="F220" s="248">
        <f t="shared" si="45"/>
        <v>74198.399999999994</v>
      </c>
      <c r="G220" s="248">
        <v>0</v>
      </c>
      <c r="H220" s="248">
        <f t="shared" si="50"/>
        <v>0</v>
      </c>
      <c r="I220" s="248">
        <f t="shared" si="51"/>
        <v>74198.399999999994</v>
      </c>
      <c r="J220" s="246"/>
    </row>
    <row r="221" spans="1:10" s="282" customFormat="1" outlineLevel="1" x14ac:dyDescent="0.25">
      <c r="A221" s="304" t="s">
        <v>510</v>
      </c>
      <c r="B221" s="245" t="s">
        <v>468</v>
      </c>
      <c r="C221" s="237" t="s">
        <v>268</v>
      </c>
      <c r="D221" s="248">
        <v>40.799999999999997</v>
      </c>
      <c r="E221" s="248">
        <v>386.45</v>
      </c>
      <c r="F221" s="248">
        <f t="shared" si="45"/>
        <v>15767.159999999998</v>
      </c>
      <c r="G221" s="248">
        <v>0</v>
      </c>
      <c r="H221" s="248">
        <f t="shared" si="50"/>
        <v>0</v>
      </c>
      <c r="I221" s="248">
        <f t="shared" si="51"/>
        <v>15767.159999999998</v>
      </c>
      <c r="J221" s="246"/>
    </row>
    <row r="222" spans="1:10" s="282" customFormat="1" outlineLevel="1" x14ac:dyDescent="0.25">
      <c r="A222" s="304" t="s">
        <v>511</v>
      </c>
      <c r="B222" s="245" t="s">
        <v>469</v>
      </c>
      <c r="C222" s="237" t="s">
        <v>39</v>
      </c>
      <c r="D222" s="248">
        <v>8</v>
      </c>
      <c r="E222" s="248">
        <v>795.95</v>
      </c>
      <c r="F222" s="248">
        <f t="shared" si="45"/>
        <v>6367.6</v>
      </c>
      <c r="G222" s="248">
        <v>0</v>
      </c>
      <c r="H222" s="248">
        <f t="shared" si="50"/>
        <v>0</v>
      </c>
      <c r="I222" s="248">
        <f t="shared" si="51"/>
        <v>6367.6</v>
      </c>
      <c r="J222" s="246"/>
    </row>
    <row r="223" spans="1:10" s="282" customFormat="1" outlineLevel="1" x14ac:dyDescent="0.25">
      <c r="A223" s="304" t="s">
        <v>512</v>
      </c>
      <c r="B223" s="245" t="s">
        <v>470</v>
      </c>
      <c r="C223" s="237" t="s">
        <v>39</v>
      </c>
      <c r="D223" s="248">
        <v>8</v>
      </c>
      <c r="E223" s="248">
        <v>1089.47</v>
      </c>
      <c r="F223" s="248">
        <f t="shared" si="45"/>
        <v>8715.76</v>
      </c>
      <c r="G223" s="248">
        <v>0</v>
      </c>
      <c r="H223" s="248">
        <f t="shared" si="50"/>
        <v>0</v>
      </c>
      <c r="I223" s="248">
        <f t="shared" si="51"/>
        <v>8715.76</v>
      </c>
      <c r="J223" s="246"/>
    </row>
    <row r="224" spans="1:10" s="282" customFormat="1" outlineLevel="1" x14ac:dyDescent="0.25">
      <c r="A224" s="304" t="s">
        <v>513</v>
      </c>
      <c r="B224" s="245" t="s">
        <v>471</v>
      </c>
      <c r="C224" s="237" t="s">
        <v>39</v>
      </c>
      <c r="D224" s="248">
        <v>14</v>
      </c>
      <c r="E224" s="248">
        <v>795.95</v>
      </c>
      <c r="F224" s="248">
        <f t="shared" si="45"/>
        <v>11143.300000000001</v>
      </c>
      <c r="G224" s="248">
        <v>0</v>
      </c>
      <c r="H224" s="248">
        <f t="shared" si="50"/>
        <v>0</v>
      </c>
      <c r="I224" s="248">
        <f t="shared" si="51"/>
        <v>11143.300000000001</v>
      </c>
      <c r="J224" s="246"/>
    </row>
    <row r="225" spans="1:10" s="282" customFormat="1" outlineLevel="1" x14ac:dyDescent="0.25">
      <c r="A225" s="304" t="s">
        <v>514</v>
      </c>
      <c r="B225" s="245" t="s">
        <v>472</v>
      </c>
      <c r="C225" s="237" t="s">
        <v>39</v>
      </c>
      <c r="D225" s="248">
        <v>3</v>
      </c>
      <c r="E225" s="248">
        <v>107394.78</v>
      </c>
      <c r="F225" s="248">
        <f t="shared" si="45"/>
        <v>322184.33999999997</v>
      </c>
      <c r="G225" s="248">
        <v>0</v>
      </c>
      <c r="H225" s="248">
        <f t="shared" si="50"/>
        <v>0</v>
      </c>
      <c r="I225" s="248">
        <f t="shared" si="51"/>
        <v>322184.33999999997</v>
      </c>
      <c r="J225" s="246"/>
    </row>
    <row r="226" spans="1:10" s="282" customFormat="1" outlineLevel="1" x14ac:dyDescent="0.25">
      <c r="A226" s="304" t="s">
        <v>515</v>
      </c>
      <c r="B226" s="245" t="s">
        <v>473</v>
      </c>
      <c r="C226" s="237" t="s">
        <v>39</v>
      </c>
      <c r="D226" s="248">
        <v>16</v>
      </c>
      <c r="E226" s="248">
        <v>9840.26</v>
      </c>
      <c r="F226" s="248">
        <f t="shared" si="45"/>
        <v>157444.16</v>
      </c>
      <c r="G226" s="248">
        <v>0</v>
      </c>
      <c r="H226" s="248">
        <f t="shared" si="50"/>
        <v>0</v>
      </c>
      <c r="I226" s="248">
        <f t="shared" si="51"/>
        <v>157444.16</v>
      </c>
      <c r="J226" s="246"/>
    </row>
    <row r="227" spans="1:10" s="282" customFormat="1" outlineLevel="1" x14ac:dyDescent="0.25">
      <c r="A227" s="304" t="s">
        <v>516</v>
      </c>
      <c r="B227" s="245" t="s">
        <v>474</v>
      </c>
      <c r="C227" s="237" t="s">
        <v>268</v>
      </c>
      <c r="D227" s="248">
        <v>150</v>
      </c>
      <c r="E227" s="248">
        <v>2672.84</v>
      </c>
      <c r="F227" s="248">
        <f t="shared" si="45"/>
        <v>400926</v>
      </c>
      <c r="G227" s="248">
        <v>0</v>
      </c>
      <c r="H227" s="248">
        <f t="shared" si="50"/>
        <v>0</v>
      </c>
      <c r="I227" s="248">
        <f t="shared" si="51"/>
        <v>400926</v>
      </c>
      <c r="J227" s="246"/>
    </row>
    <row r="228" spans="1:10" s="282" customFormat="1" ht="25.5" outlineLevel="1" x14ac:dyDescent="0.25">
      <c r="A228" s="304" t="s">
        <v>517</v>
      </c>
      <c r="B228" s="245" t="s">
        <v>475</v>
      </c>
      <c r="C228" s="237" t="s">
        <v>39</v>
      </c>
      <c r="D228" s="248">
        <v>2</v>
      </c>
      <c r="E228" s="248">
        <v>15637.19</v>
      </c>
      <c r="F228" s="248">
        <f t="shared" si="45"/>
        <v>31274.38</v>
      </c>
      <c r="G228" s="248">
        <v>0</v>
      </c>
      <c r="H228" s="248">
        <f t="shared" si="50"/>
        <v>0</v>
      </c>
      <c r="I228" s="248">
        <f t="shared" si="51"/>
        <v>31274.38</v>
      </c>
      <c r="J228" s="246"/>
    </row>
    <row r="229" spans="1:10" s="282" customFormat="1" outlineLevel="1" x14ac:dyDescent="0.25">
      <c r="A229" s="304" t="s">
        <v>518</v>
      </c>
      <c r="B229" s="245" t="s">
        <v>476</v>
      </c>
      <c r="C229" s="237" t="s">
        <v>39</v>
      </c>
      <c r="D229" s="248">
        <v>6</v>
      </c>
      <c r="E229" s="248">
        <v>6443.06</v>
      </c>
      <c r="F229" s="248">
        <f t="shared" si="45"/>
        <v>38658.36</v>
      </c>
      <c r="G229" s="248">
        <v>0</v>
      </c>
      <c r="H229" s="248">
        <f t="shared" si="50"/>
        <v>0</v>
      </c>
      <c r="I229" s="248">
        <f t="shared" si="51"/>
        <v>38658.36</v>
      </c>
      <c r="J229" s="246"/>
    </row>
    <row r="230" spans="1:10" s="282" customFormat="1" outlineLevel="1" x14ac:dyDescent="0.25">
      <c r="A230" s="304" t="s">
        <v>519</v>
      </c>
      <c r="B230" s="245" t="s">
        <v>477</v>
      </c>
      <c r="C230" s="237" t="s">
        <v>39</v>
      </c>
      <c r="D230" s="248">
        <v>4</v>
      </c>
      <c r="E230" s="248">
        <v>17952</v>
      </c>
      <c r="F230" s="248">
        <f t="shared" si="45"/>
        <v>71808</v>
      </c>
      <c r="G230" s="248">
        <v>0</v>
      </c>
      <c r="H230" s="248">
        <f t="shared" si="50"/>
        <v>0</v>
      </c>
      <c r="I230" s="248">
        <f t="shared" si="51"/>
        <v>71808</v>
      </c>
      <c r="J230" s="246"/>
    </row>
    <row r="231" spans="1:10" s="282" customFormat="1" outlineLevel="1" x14ac:dyDescent="0.25">
      <c r="A231" s="304" t="s">
        <v>520</v>
      </c>
      <c r="B231" s="245" t="s">
        <v>478</v>
      </c>
      <c r="C231" s="237" t="s">
        <v>39</v>
      </c>
      <c r="D231" s="248">
        <v>2</v>
      </c>
      <c r="E231" s="248">
        <v>19031</v>
      </c>
      <c r="F231" s="248">
        <f t="shared" si="45"/>
        <v>38062</v>
      </c>
      <c r="G231" s="248">
        <v>0</v>
      </c>
      <c r="H231" s="248">
        <f t="shared" si="50"/>
        <v>0</v>
      </c>
      <c r="I231" s="248">
        <f t="shared" si="51"/>
        <v>38062</v>
      </c>
      <c r="J231" s="246"/>
    </row>
    <row r="232" spans="1:10" s="282" customFormat="1" outlineLevel="1" x14ac:dyDescent="0.25">
      <c r="A232" s="304" t="s">
        <v>521</v>
      </c>
      <c r="B232" s="245" t="s">
        <v>479</v>
      </c>
      <c r="C232" s="237" t="s">
        <v>39</v>
      </c>
      <c r="D232" s="248">
        <v>4</v>
      </c>
      <c r="E232" s="248">
        <v>4528.83</v>
      </c>
      <c r="F232" s="248">
        <f t="shared" si="45"/>
        <v>18115.32</v>
      </c>
      <c r="G232" s="248">
        <v>0</v>
      </c>
      <c r="H232" s="248">
        <f t="shared" si="50"/>
        <v>0</v>
      </c>
      <c r="I232" s="248">
        <f t="shared" si="51"/>
        <v>18115.32</v>
      </c>
      <c r="J232" s="246"/>
    </row>
    <row r="233" spans="1:10" s="282" customFormat="1" outlineLevel="1" x14ac:dyDescent="0.25">
      <c r="A233" s="322">
        <v>8</v>
      </c>
      <c r="B233" s="242" t="s">
        <v>481</v>
      </c>
      <c r="C233" s="237"/>
      <c r="D233" s="295"/>
      <c r="E233" s="228"/>
      <c r="F233" s="305"/>
      <c r="G233" s="305"/>
      <c r="H233" s="305"/>
      <c r="I233" s="305"/>
      <c r="J233" s="246"/>
    </row>
    <row r="234" spans="1:10" s="282" customFormat="1" outlineLevel="1" x14ac:dyDescent="0.25">
      <c r="A234" s="304" t="s">
        <v>522</v>
      </c>
      <c r="B234" s="245" t="s">
        <v>482</v>
      </c>
      <c r="C234" s="237" t="s">
        <v>39</v>
      </c>
      <c r="D234" s="248">
        <v>2</v>
      </c>
      <c r="E234" s="248">
        <v>14215.63</v>
      </c>
      <c r="F234" s="248">
        <f t="shared" si="45"/>
        <v>28431.26</v>
      </c>
      <c r="G234" s="248">
        <v>0</v>
      </c>
      <c r="H234" s="248">
        <f t="shared" ref="H234:H236" si="52">G234*D234</f>
        <v>0</v>
      </c>
      <c r="I234" s="248">
        <f t="shared" ref="I234:I236" si="53">F234+H234</f>
        <v>28431.26</v>
      </c>
      <c r="J234" s="246"/>
    </row>
    <row r="235" spans="1:10" s="282" customFormat="1" outlineLevel="1" x14ac:dyDescent="0.25">
      <c r="A235" s="304" t="s">
        <v>523</v>
      </c>
      <c r="B235" s="245" t="s">
        <v>476</v>
      </c>
      <c r="C235" s="237" t="s">
        <v>39</v>
      </c>
      <c r="D235" s="248">
        <v>6</v>
      </c>
      <c r="E235" s="248">
        <v>5857.33</v>
      </c>
      <c r="F235" s="248">
        <f t="shared" si="45"/>
        <v>35143.979999999996</v>
      </c>
      <c r="G235" s="248">
        <v>0</v>
      </c>
      <c r="H235" s="248">
        <f t="shared" si="52"/>
        <v>0</v>
      </c>
      <c r="I235" s="248">
        <f t="shared" si="53"/>
        <v>35143.979999999996</v>
      </c>
      <c r="J235" s="246"/>
    </row>
    <row r="236" spans="1:10" s="282" customFormat="1" ht="25.5" outlineLevel="1" x14ac:dyDescent="0.25">
      <c r="A236" s="304" t="s">
        <v>524</v>
      </c>
      <c r="B236" s="245" t="s">
        <v>483</v>
      </c>
      <c r="C236" s="237" t="s">
        <v>39</v>
      </c>
      <c r="D236" s="248">
        <v>6</v>
      </c>
      <c r="E236" s="248">
        <v>9970</v>
      </c>
      <c r="F236" s="248">
        <f t="shared" si="45"/>
        <v>59820</v>
      </c>
      <c r="G236" s="248">
        <v>18200</v>
      </c>
      <c r="H236" s="248">
        <f t="shared" si="52"/>
        <v>109200</v>
      </c>
      <c r="I236" s="248">
        <f t="shared" si="53"/>
        <v>169020</v>
      </c>
      <c r="J236" s="246"/>
    </row>
    <row r="237" spans="1:10" s="282" customFormat="1" outlineLevel="1" x14ac:dyDescent="0.25">
      <c r="A237" s="322">
        <v>9</v>
      </c>
      <c r="B237" s="242" t="s">
        <v>484</v>
      </c>
      <c r="C237" s="237"/>
      <c r="D237" s="295"/>
      <c r="E237" s="228"/>
      <c r="F237" s="305"/>
      <c r="G237" s="305"/>
      <c r="H237" s="305"/>
      <c r="I237" s="305"/>
      <c r="J237" s="246"/>
    </row>
    <row r="238" spans="1:10" s="282" customFormat="1" outlineLevel="1" x14ac:dyDescent="0.25">
      <c r="A238" s="304" t="s">
        <v>525</v>
      </c>
      <c r="B238" s="245" t="s">
        <v>485</v>
      </c>
      <c r="C238" s="237" t="s">
        <v>39</v>
      </c>
      <c r="D238" s="248">
        <v>65</v>
      </c>
      <c r="E238" s="248">
        <v>2550</v>
      </c>
      <c r="F238" s="248">
        <f t="shared" si="45"/>
        <v>165750</v>
      </c>
      <c r="G238" s="248">
        <v>5950</v>
      </c>
      <c r="H238" s="248">
        <f t="shared" ref="H238:H246" si="54">G238*D238</f>
        <v>386750</v>
      </c>
      <c r="I238" s="248">
        <f t="shared" ref="I238:I246" si="55">F238+H238</f>
        <v>552500</v>
      </c>
      <c r="J238" s="246"/>
    </row>
    <row r="239" spans="1:10" s="282" customFormat="1" outlineLevel="1" x14ac:dyDescent="0.25">
      <c r="A239" s="304" t="s">
        <v>526</v>
      </c>
      <c r="B239" s="245" t="s">
        <v>486</v>
      </c>
      <c r="C239" s="237" t="s">
        <v>39</v>
      </c>
      <c r="D239" s="248">
        <v>4</v>
      </c>
      <c r="E239" s="248">
        <v>2300</v>
      </c>
      <c r="F239" s="248">
        <f t="shared" si="45"/>
        <v>9200</v>
      </c>
      <c r="G239" s="248">
        <v>0</v>
      </c>
      <c r="H239" s="248">
        <f t="shared" si="54"/>
        <v>0</v>
      </c>
      <c r="I239" s="248">
        <f t="shared" si="55"/>
        <v>9200</v>
      </c>
      <c r="J239" s="246"/>
    </row>
    <row r="240" spans="1:10" s="282" customFormat="1" outlineLevel="1" x14ac:dyDescent="0.25">
      <c r="A240" s="304" t="s">
        <v>527</v>
      </c>
      <c r="B240" s="245" t="s">
        <v>487</v>
      </c>
      <c r="C240" s="237" t="s">
        <v>268</v>
      </c>
      <c r="D240" s="248">
        <v>375</v>
      </c>
      <c r="E240" s="248">
        <v>200</v>
      </c>
      <c r="F240" s="248">
        <f t="shared" si="45"/>
        <v>75000</v>
      </c>
      <c r="G240" s="248">
        <v>220</v>
      </c>
      <c r="H240" s="248">
        <f t="shared" si="54"/>
        <v>82500</v>
      </c>
      <c r="I240" s="248">
        <f t="shared" si="55"/>
        <v>157500</v>
      </c>
      <c r="J240" s="246"/>
    </row>
    <row r="241" spans="1:11" s="282" customFormat="1" ht="38.25" outlineLevel="1" x14ac:dyDescent="0.25">
      <c r="A241" s="304" t="s">
        <v>528</v>
      </c>
      <c r="B241" s="245" t="s">
        <v>488</v>
      </c>
      <c r="C241" s="237" t="s">
        <v>39</v>
      </c>
      <c r="D241" s="248">
        <v>6</v>
      </c>
      <c r="E241" s="248">
        <v>20400</v>
      </c>
      <c r="F241" s="248">
        <f t="shared" si="45"/>
        <v>122400</v>
      </c>
      <c r="G241" s="248">
        <v>47600</v>
      </c>
      <c r="H241" s="248">
        <f t="shared" si="54"/>
        <v>285600</v>
      </c>
      <c r="I241" s="248">
        <f t="shared" si="55"/>
        <v>408000</v>
      </c>
      <c r="J241" s="246"/>
    </row>
    <row r="242" spans="1:11" s="282" customFormat="1" ht="25.5" outlineLevel="1" x14ac:dyDescent="0.25">
      <c r="A242" s="304" t="s">
        <v>529</v>
      </c>
      <c r="B242" s="245" t="s">
        <v>489</v>
      </c>
      <c r="C242" s="237" t="s">
        <v>39</v>
      </c>
      <c r="D242" s="248">
        <v>11</v>
      </c>
      <c r="E242" s="248">
        <v>4800</v>
      </c>
      <c r="F242" s="248">
        <f t="shared" si="45"/>
        <v>52800</v>
      </c>
      <c r="G242" s="248">
        <v>11200</v>
      </c>
      <c r="H242" s="248">
        <f t="shared" si="54"/>
        <v>123200</v>
      </c>
      <c r="I242" s="248">
        <f t="shared" si="55"/>
        <v>176000</v>
      </c>
      <c r="J242" s="246"/>
    </row>
    <row r="243" spans="1:11" s="282" customFormat="1" ht="25.5" outlineLevel="1" x14ac:dyDescent="0.25">
      <c r="A243" s="304" t="s">
        <v>530</v>
      </c>
      <c r="B243" s="245" t="s">
        <v>490</v>
      </c>
      <c r="C243" s="237" t="s">
        <v>39</v>
      </c>
      <c r="D243" s="248">
        <v>8</v>
      </c>
      <c r="E243" s="248">
        <v>10200</v>
      </c>
      <c r="F243" s="248">
        <f t="shared" si="45"/>
        <v>81600</v>
      </c>
      <c r="G243" s="248">
        <v>23800</v>
      </c>
      <c r="H243" s="248">
        <f t="shared" si="54"/>
        <v>190400</v>
      </c>
      <c r="I243" s="248">
        <f t="shared" si="55"/>
        <v>272000</v>
      </c>
      <c r="J243" s="246"/>
    </row>
    <row r="244" spans="1:11" s="282" customFormat="1" outlineLevel="1" x14ac:dyDescent="0.25">
      <c r="A244" s="304" t="s">
        <v>531</v>
      </c>
      <c r="B244" s="245" t="s">
        <v>491</v>
      </c>
      <c r="C244" s="237" t="s">
        <v>268</v>
      </c>
      <c r="D244" s="248">
        <v>201.45</v>
      </c>
      <c r="E244" s="248">
        <v>280</v>
      </c>
      <c r="F244" s="248">
        <f t="shared" si="45"/>
        <v>56406</v>
      </c>
      <c r="G244" s="248">
        <v>520</v>
      </c>
      <c r="H244" s="248">
        <f t="shared" si="54"/>
        <v>104754</v>
      </c>
      <c r="I244" s="248">
        <f t="shared" si="55"/>
        <v>161160</v>
      </c>
      <c r="J244" s="246"/>
    </row>
    <row r="245" spans="1:11" s="282" customFormat="1" ht="27.75" customHeight="1" outlineLevel="1" x14ac:dyDescent="0.25">
      <c r="A245" s="304" t="s">
        <v>532</v>
      </c>
      <c r="B245" s="245" t="s">
        <v>492</v>
      </c>
      <c r="C245" s="237" t="s">
        <v>30</v>
      </c>
      <c r="D245" s="248">
        <v>15.91</v>
      </c>
      <c r="E245" s="248">
        <v>2900</v>
      </c>
      <c r="F245" s="248">
        <f t="shared" si="45"/>
        <v>46139</v>
      </c>
      <c r="G245" s="248">
        <v>7100</v>
      </c>
      <c r="H245" s="248">
        <f t="shared" si="54"/>
        <v>112961</v>
      </c>
      <c r="I245" s="248">
        <f t="shared" si="55"/>
        <v>159100</v>
      </c>
      <c r="J245" s="246"/>
    </row>
    <row r="246" spans="1:11" s="282" customFormat="1" ht="20.25" customHeight="1" outlineLevel="1" x14ac:dyDescent="0.25">
      <c r="A246" s="304" t="s">
        <v>533</v>
      </c>
      <c r="B246" s="245" t="s">
        <v>493</v>
      </c>
      <c r="C246" s="237" t="s">
        <v>39</v>
      </c>
      <c r="D246" s="248">
        <v>6</v>
      </c>
      <c r="E246" s="248">
        <v>8000</v>
      </c>
      <c r="F246" s="248">
        <f t="shared" si="45"/>
        <v>48000</v>
      </c>
      <c r="G246" s="248">
        <v>18500</v>
      </c>
      <c r="H246" s="248">
        <f t="shared" si="54"/>
        <v>111000</v>
      </c>
      <c r="I246" s="248">
        <f t="shared" si="55"/>
        <v>159000</v>
      </c>
      <c r="J246" s="246"/>
    </row>
    <row r="247" spans="1:11" s="21" customFormat="1" x14ac:dyDescent="0.25">
      <c r="A247" s="409" t="s">
        <v>339</v>
      </c>
      <c r="B247" s="409"/>
      <c r="C247" s="409"/>
      <c r="D247" s="409"/>
      <c r="E247" s="409"/>
      <c r="F247" s="409"/>
      <c r="G247" s="409"/>
      <c r="H247" s="409"/>
      <c r="I247" s="258">
        <f>I13+I89+I100+I113+I124</f>
        <v>79035455.467049986</v>
      </c>
      <c r="J247" s="259"/>
    </row>
    <row r="248" spans="1:11" s="21" customFormat="1" x14ac:dyDescent="0.25">
      <c r="A248" s="409" t="s">
        <v>340</v>
      </c>
      <c r="B248" s="409"/>
      <c r="C248" s="409"/>
      <c r="D248" s="409"/>
      <c r="E248" s="409"/>
      <c r="F248" s="409"/>
      <c r="G248" s="409"/>
      <c r="H248" s="409"/>
      <c r="I248" s="258">
        <f>I247/120*20</f>
        <v>13172575.911174998</v>
      </c>
      <c r="J248" s="259"/>
    </row>
    <row r="249" spans="1:11" s="21" customForma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1" s="21" customFormat="1" x14ac:dyDescent="0.3">
      <c r="A250" s="22"/>
      <c r="B250" s="22"/>
      <c r="C250" s="22"/>
      <c r="D250" s="22"/>
      <c r="E250" s="22"/>
      <c r="F250" s="22"/>
      <c r="G250" s="22"/>
      <c r="H250" s="22"/>
      <c r="I250" s="260"/>
      <c r="J250" s="22"/>
    </row>
    <row r="251" spans="1:11" s="21" customFormat="1" x14ac:dyDescent="0.3">
      <c r="A251" s="22"/>
      <c r="B251" s="22"/>
      <c r="C251" s="22"/>
      <c r="D251" s="22"/>
      <c r="E251" s="22"/>
      <c r="F251" s="22"/>
      <c r="G251" s="22"/>
      <c r="H251" s="22"/>
      <c r="I251" s="260"/>
      <c r="J251" s="22"/>
    </row>
    <row r="252" spans="1:11" x14ac:dyDescent="0.3">
      <c r="B252" s="410" t="s">
        <v>271</v>
      </c>
      <c r="C252" s="410"/>
      <c r="D252" s="296"/>
      <c r="F252" s="411" t="s">
        <v>272</v>
      </c>
      <c r="G252" s="411"/>
      <c r="I252" s="260"/>
    </row>
    <row r="253" spans="1:11" x14ac:dyDescent="0.3">
      <c r="B253" s="261" t="s">
        <v>273</v>
      </c>
      <c r="C253" s="261"/>
      <c r="D253" s="261"/>
      <c r="F253" s="259" t="s">
        <v>274</v>
      </c>
      <c r="G253" s="259"/>
      <c r="I253" s="260"/>
    </row>
    <row r="254" spans="1:11" x14ac:dyDescent="0.3">
      <c r="B254" s="262" t="s">
        <v>275</v>
      </c>
      <c r="C254" s="262"/>
      <c r="D254" s="262"/>
      <c r="F254" s="215" t="s">
        <v>275</v>
      </c>
      <c r="G254" s="215"/>
    </row>
    <row r="255" spans="1:11" x14ac:dyDescent="0.3">
      <c r="B255" s="262"/>
      <c r="C255" s="262"/>
      <c r="D255" s="262"/>
      <c r="F255" s="215"/>
      <c r="G255" s="215"/>
      <c r="K255" s="23"/>
    </row>
    <row r="256" spans="1:11" s="19" customFormat="1" x14ac:dyDescent="0.3">
      <c r="A256" s="22"/>
      <c r="B256" s="262"/>
      <c r="C256" s="262"/>
      <c r="D256" s="262"/>
      <c r="E256" s="22"/>
      <c r="F256" s="215"/>
      <c r="G256" s="215"/>
      <c r="H256" s="22"/>
      <c r="I256" s="22"/>
      <c r="J256" s="22"/>
      <c r="K256" s="17"/>
    </row>
    <row r="257" spans="1:10" x14ac:dyDescent="0.3">
      <c r="B257" s="408" t="s">
        <v>276</v>
      </c>
      <c r="C257" s="408"/>
      <c r="D257" s="294"/>
      <c r="F257" s="22" t="s">
        <v>277</v>
      </c>
    </row>
    <row r="258" spans="1:10" x14ac:dyDescent="0.3">
      <c r="B258" s="261"/>
      <c r="C258" s="261"/>
      <c r="D258" s="261"/>
      <c r="F258" s="259"/>
      <c r="G258" s="259"/>
    </row>
    <row r="259" spans="1:10" x14ac:dyDescent="0.3">
      <c r="B259" s="261" t="s">
        <v>278</v>
      </c>
      <c r="C259" s="261"/>
      <c r="D259" s="261"/>
      <c r="F259" s="259" t="s">
        <v>278</v>
      </c>
      <c r="G259" s="259"/>
    </row>
    <row r="260" spans="1:10" x14ac:dyDescent="0.3">
      <c r="B260" s="261"/>
      <c r="C260" s="263"/>
    </row>
    <row r="263" spans="1:10" x14ac:dyDescent="0.3">
      <c r="B263" s="323"/>
    </row>
    <row r="265" spans="1:10" s="19" customForma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</row>
    <row r="266" spans="1:10" s="19" customForma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</row>
    <row r="267" spans="1:10" s="19" customForma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</row>
    <row r="268" spans="1:10" s="19" customForma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</row>
    <row r="283" s="22" customFormat="1" x14ac:dyDescent="0.3"/>
  </sheetData>
  <mergeCells count="16">
    <mergeCell ref="B257:C257"/>
    <mergeCell ref="A247:H247"/>
    <mergeCell ref="A248:H248"/>
    <mergeCell ref="B252:C252"/>
    <mergeCell ref="F252:G252"/>
    <mergeCell ref="J9:J10"/>
    <mergeCell ref="A1:J1"/>
    <mergeCell ref="A6:K6"/>
    <mergeCell ref="A7:J7"/>
    <mergeCell ref="A9:A10"/>
    <mergeCell ref="B9:B10"/>
    <mergeCell ref="C9:C10"/>
    <mergeCell ref="D9:D10"/>
    <mergeCell ref="E9:F9"/>
    <mergeCell ref="G9:H9"/>
    <mergeCell ref="I9:I10"/>
  </mergeCells>
  <pageMargins left="0.62992125984251968" right="0.23622047244094491" top="0.74803149606299213" bottom="0.74803149606299213" header="0.31496062992125984" footer="0.31496062992125984"/>
  <pageSetup paperSize="9" scale="54" fitToHeight="0" orientation="portrait" verticalDpi="1200" r:id="rId1"/>
  <rowBreaks count="1" manualBreakCount="1">
    <brk id="81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38D2-D1D1-4A26-BA6E-F00AB6D956FA}">
  <sheetPr>
    <tabColor rgb="FFFFFF00"/>
    <pageSetUpPr fitToPage="1"/>
  </sheetPr>
  <dimension ref="A1:S294"/>
  <sheetViews>
    <sheetView tabSelected="1" view="pageBreakPreview" zoomScaleNormal="115" zoomScaleSheetLayoutView="100" workbookViewId="0">
      <pane xSplit="4" ySplit="9" topLeftCell="E243" activePane="bottomRight" state="frozen"/>
      <selection pane="topRight" activeCell="E1" sqref="E1"/>
      <selection pane="bottomLeft" activeCell="A10" sqref="A10"/>
      <selection pane="bottomRight" activeCell="N258" sqref="N258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3" width="12.5703125" style="22" customWidth="1"/>
    <col min="14" max="14" width="11" style="22" customWidth="1"/>
    <col min="15" max="15" width="12" style="289" customWidth="1"/>
    <col min="16" max="16" width="9.7109375" style="22" customWidth="1"/>
    <col min="17" max="17" width="12.42578125" style="268" customWidth="1"/>
    <col min="18" max="18" width="17.85546875" style="331" customWidth="1"/>
    <col min="19" max="16384" width="8.85546875" style="17"/>
  </cols>
  <sheetData>
    <row r="1" spans="1:18" x14ac:dyDescent="0.3">
      <c r="A1" s="405" t="s">
        <v>460</v>
      </c>
      <c r="B1" s="405"/>
      <c r="C1" s="405"/>
      <c r="D1" s="405"/>
      <c r="E1" s="405"/>
      <c r="F1" s="405"/>
      <c r="G1" s="405"/>
      <c r="H1" s="405"/>
      <c r="I1" s="405"/>
      <c r="J1" s="405"/>
      <c r="L1" s="17"/>
      <c r="M1" s="17"/>
      <c r="N1" s="17"/>
      <c r="O1" s="271"/>
      <c r="P1" s="17"/>
      <c r="Q1" s="17"/>
    </row>
    <row r="3" spans="1:18" x14ac:dyDescent="0.3">
      <c r="J3" s="213" t="s">
        <v>0</v>
      </c>
      <c r="K3" s="213"/>
      <c r="L3" s="213"/>
      <c r="M3" s="213"/>
      <c r="N3" s="213"/>
      <c r="O3" s="287"/>
      <c r="P3" s="213"/>
      <c r="Q3" s="267"/>
    </row>
    <row r="4" spans="1:18" x14ac:dyDescent="0.3">
      <c r="A4" s="214"/>
      <c r="I4" s="215"/>
      <c r="J4" s="213" t="s">
        <v>1</v>
      </c>
      <c r="K4" s="213"/>
      <c r="L4" s="213"/>
      <c r="M4" s="213"/>
      <c r="N4" s="213"/>
      <c r="O4" s="287"/>
      <c r="P4" s="213"/>
      <c r="Q4" s="267"/>
    </row>
    <row r="5" spans="1:18" x14ac:dyDescent="0.3">
      <c r="A5" s="214"/>
      <c r="I5" s="215"/>
      <c r="J5" s="213" t="s">
        <v>2</v>
      </c>
      <c r="K5" s="213"/>
      <c r="L5" s="213"/>
      <c r="M5" s="213"/>
      <c r="N5" s="213"/>
      <c r="O5" s="287"/>
      <c r="P5" s="213"/>
      <c r="Q5" s="267"/>
    </row>
    <row r="6" spans="1:18" x14ac:dyDescent="0.3">
      <c r="A6" s="406"/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</row>
    <row r="7" spans="1:18" x14ac:dyDescent="0.3">
      <c r="A7" s="406" t="s">
        <v>3</v>
      </c>
      <c r="B7" s="406"/>
      <c r="C7" s="406"/>
      <c r="D7" s="406"/>
      <c r="E7" s="406"/>
      <c r="F7" s="406"/>
      <c r="G7" s="406"/>
      <c r="H7" s="406"/>
      <c r="I7" s="406"/>
      <c r="J7" s="406"/>
      <c r="K7" s="24"/>
      <c r="L7" s="24"/>
      <c r="M7" s="24"/>
      <c r="N7" s="24"/>
      <c r="O7" s="288"/>
      <c r="P7" s="24"/>
      <c r="Q7" s="24"/>
      <c r="R7" s="348"/>
    </row>
    <row r="8" spans="1:18" s="22" customFormat="1" ht="17.25" thickBot="1" x14ac:dyDescent="0.35">
      <c r="O8" s="289"/>
      <c r="Q8" s="268"/>
      <c r="R8" s="332"/>
    </row>
    <row r="9" spans="1:18" s="16" customFormat="1" ht="13.5" x14ac:dyDescent="0.25">
      <c r="A9" s="418" t="s">
        <v>4</v>
      </c>
      <c r="B9" s="420" t="s">
        <v>5</v>
      </c>
      <c r="C9" s="420" t="s">
        <v>6</v>
      </c>
      <c r="D9" s="420" t="s">
        <v>7</v>
      </c>
      <c r="E9" s="420" t="s">
        <v>8</v>
      </c>
      <c r="F9" s="420"/>
      <c r="G9" s="422" t="s">
        <v>9</v>
      </c>
      <c r="H9" s="422"/>
      <c r="I9" s="423" t="s">
        <v>10</v>
      </c>
      <c r="J9" s="414" t="s">
        <v>435</v>
      </c>
      <c r="K9" s="416" t="s">
        <v>536</v>
      </c>
      <c r="L9" s="416" t="s">
        <v>537</v>
      </c>
      <c r="M9" s="416" t="s">
        <v>538</v>
      </c>
      <c r="N9" s="416" t="s">
        <v>539</v>
      </c>
      <c r="O9" s="417" t="s">
        <v>561</v>
      </c>
      <c r="P9" s="412"/>
      <c r="Q9" s="413" t="s">
        <v>434</v>
      </c>
    </row>
    <row r="10" spans="1:18" s="16" customFormat="1" ht="13.5" x14ac:dyDescent="0.25">
      <c r="A10" s="419"/>
      <c r="B10" s="421"/>
      <c r="C10" s="421"/>
      <c r="D10" s="421"/>
      <c r="E10" s="238" t="s">
        <v>11</v>
      </c>
      <c r="F10" s="238" t="s">
        <v>12</v>
      </c>
      <c r="G10" s="238" t="s">
        <v>13</v>
      </c>
      <c r="H10" s="238" t="s">
        <v>12</v>
      </c>
      <c r="I10" s="424"/>
      <c r="J10" s="415"/>
      <c r="K10" s="416"/>
      <c r="L10" s="416"/>
      <c r="M10" s="416"/>
      <c r="N10" s="416"/>
      <c r="O10" s="417"/>
      <c r="P10" s="412"/>
      <c r="Q10" s="413"/>
    </row>
    <row r="11" spans="1:18" s="22" customFormat="1" x14ac:dyDescent="0.3">
      <c r="A11" s="355"/>
      <c r="B11" s="356"/>
      <c r="C11" s="356"/>
      <c r="D11" s="356"/>
      <c r="E11" s="356"/>
      <c r="F11" s="356"/>
      <c r="G11" s="356"/>
      <c r="H11" s="356"/>
      <c r="I11" s="357"/>
      <c r="J11" s="358"/>
      <c r="K11" s="359"/>
      <c r="L11" s="359"/>
      <c r="M11" s="359"/>
      <c r="N11" s="359"/>
      <c r="O11" s="272"/>
      <c r="P11" s="216"/>
      <c r="Q11" s="269"/>
      <c r="R11" s="332"/>
    </row>
    <row r="12" spans="1:18" s="22" customFormat="1" x14ac:dyDescent="0.3">
      <c r="A12" s="355"/>
      <c r="B12" s="356"/>
      <c r="C12" s="356"/>
      <c r="D12" s="356"/>
      <c r="E12" s="356"/>
      <c r="F12" s="356"/>
      <c r="G12" s="356"/>
      <c r="H12" s="356"/>
      <c r="I12" s="357"/>
      <c r="J12" s="358"/>
      <c r="K12" s="359"/>
      <c r="L12" s="359"/>
      <c r="M12" s="359"/>
      <c r="N12" s="359"/>
      <c r="O12" s="272"/>
      <c r="P12" s="216"/>
      <c r="Q12" s="269"/>
      <c r="R12" s="332"/>
    </row>
    <row r="13" spans="1:18" x14ac:dyDescent="0.3">
      <c r="A13" s="360">
        <v>1</v>
      </c>
      <c r="B13" s="361" t="s">
        <v>14</v>
      </c>
      <c r="C13" s="362"/>
      <c r="D13" s="363"/>
      <c r="E13" s="364"/>
      <c r="F13" s="362">
        <f>F14+F32+F52+F72</f>
        <v>14989762.8236</v>
      </c>
      <c r="G13" s="362"/>
      <c r="H13" s="362">
        <f>H14+H32+H52+H72</f>
        <v>5958813.9296000004</v>
      </c>
      <c r="I13" s="365">
        <f>I14+I32+I52+I72</f>
        <v>20948576.753199998</v>
      </c>
      <c r="J13" s="358"/>
      <c r="K13" s="359"/>
      <c r="L13" s="359"/>
      <c r="M13" s="359"/>
      <c r="N13" s="359"/>
      <c r="O13" s="272"/>
      <c r="P13" s="216"/>
      <c r="Q13" s="269"/>
    </row>
    <row r="14" spans="1:18" s="18" customFormat="1" ht="12.75" outlineLevel="1" x14ac:dyDescent="0.2">
      <c r="A14" s="366" t="s">
        <v>15</v>
      </c>
      <c r="B14" s="367" t="s">
        <v>16</v>
      </c>
      <c r="C14" s="368"/>
      <c r="D14" s="368"/>
      <c r="E14" s="368"/>
      <c r="F14" s="369">
        <f>SUM(F16:F31)</f>
        <v>2676784.9992</v>
      </c>
      <c r="G14" s="370"/>
      <c r="H14" s="369">
        <f>SUM(H16:H31)</f>
        <v>1176901.7056</v>
      </c>
      <c r="I14" s="371">
        <f>SUM(I16:I31)</f>
        <v>3853686.7047999999</v>
      </c>
      <c r="J14" s="358"/>
      <c r="K14" s="359"/>
      <c r="L14" s="359"/>
      <c r="M14" s="359"/>
      <c r="N14" s="359"/>
      <c r="O14" s="272"/>
      <c r="P14" s="216"/>
      <c r="Q14" s="269"/>
      <c r="R14" s="333"/>
    </row>
    <row r="15" spans="1:18" s="18" customFormat="1" ht="12.75" outlineLevel="2" x14ac:dyDescent="0.2">
      <c r="A15" s="372"/>
      <c r="B15" s="373" t="s">
        <v>17</v>
      </c>
      <c r="C15" s="238"/>
      <c r="D15" s="238"/>
      <c r="E15" s="238"/>
      <c r="F15" s="238"/>
      <c r="G15" s="238"/>
      <c r="H15" s="238"/>
      <c r="I15" s="374"/>
      <c r="J15" s="241"/>
      <c r="K15" s="375"/>
      <c r="L15" s="375"/>
      <c r="M15" s="375"/>
      <c r="N15" s="359"/>
      <c r="O15" s="273"/>
      <c r="P15" s="226"/>
      <c r="Q15" s="269"/>
      <c r="R15" s="333"/>
    </row>
    <row r="16" spans="1:18" s="18" customFormat="1" ht="12.75" outlineLevel="2" x14ac:dyDescent="0.2">
      <c r="A16" s="250" t="s">
        <v>18</v>
      </c>
      <c r="B16" s="236" t="s">
        <v>19</v>
      </c>
      <c r="C16" s="237" t="s">
        <v>20</v>
      </c>
      <c r="D16" s="238">
        <v>57.27</v>
      </c>
      <c r="E16" s="239">
        <v>14940</v>
      </c>
      <c r="F16" s="239">
        <f>E16*D16</f>
        <v>855613.8</v>
      </c>
      <c r="G16" s="376">
        <v>0</v>
      </c>
      <c r="H16" s="376">
        <v>0</v>
      </c>
      <c r="I16" s="240">
        <f t="shared" ref="I16:I31" si="0">F16+H16</f>
        <v>855613.8</v>
      </c>
      <c r="J16" s="241"/>
      <c r="K16" s="375"/>
      <c r="L16" s="375">
        <v>57.27</v>
      </c>
      <c r="M16" s="375"/>
      <c r="N16" s="375"/>
      <c r="O16" s="273"/>
      <c r="P16" s="226"/>
      <c r="Q16" s="269">
        <f>D16-K16-L16-M16-N16-O16-P16</f>
        <v>0</v>
      </c>
      <c r="R16" s="333"/>
    </row>
    <row r="17" spans="1:18" s="18" customFormat="1" ht="12.75" outlineLevel="2" x14ac:dyDescent="0.2">
      <c r="A17" s="250" t="s">
        <v>291</v>
      </c>
      <c r="B17" s="377" t="s">
        <v>22</v>
      </c>
      <c r="C17" s="237" t="s">
        <v>20</v>
      </c>
      <c r="D17" s="238">
        <v>90.69</v>
      </c>
      <c r="E17" s="238">
        <v>800</v>
      </c>
      <c r="F17" s="239">
        <f>E17*D17</f>
        <v>72552</v>
      </c>
      <c r="G17" s="376">
        <v>0</v>
      </c>
      <c r="H17" s="376">
        <v>0</v>
      </c>
      <c r="I17" s="240">
        <f t="shared" si="0"/>
        <v>72552</v>
      </c>
      <c r="J17" s="241"/>
      <c r="K17" s="375"/>
      <c r="L17" s="375">
        <v>70</v>
      </c>
      <c r="M17" s="375"/>
      <c r="N17" s="375">
        <v>20.69</v>
      </c>
      <c r="O17" s="273"/>
      <c r="P17" s="226"/>
      <c r="Q17" s="269">
        <f t="shared" ref="Q17:Q80" si="1">D17-K17-L17-M17-N17-O17-P17</f>
        <v>-3.5527136788005009E-15</v>
      </c>
      <c r="R17" s="333"/>
    </row>
    <row r="18" spans="1:18" s="18" customFormat="1" ht="13.5" customHeight="1" outlineLevel="2" x14ac:dyDescent="0.2">
      <c r="A18" s="250"/>
      <c r="B18" s="373" t="s">
        <v>23</v>
      </c>
      <c r="C18" s="237"/>
      <c r="D18" s="238"/>
      <c r="E18" s="238"/>
      <c r="F18" s="239"/>
      <c r="G18" s="238"/>
      <c r="H18" s="238"/>
      <c r="I18" s="240">
        <f t="shared" si="0"/>
        <v>0</v>
      </c>
      <c r="J18" s="241"/>
      <c r="K18" s="375"/>
      <c r="L18" s="375"/>
      <c r="M18" s="375"/>
      <c r="N18" s="375"/>
      <c r="O18" s="273"/>
      <c r="P18" s="226"/>
      <c r="Q18" s="269">
        <f t="shared" si="1"/>
        <v>0</v>
      </c>
      <c r="R18" s="333"/>
    </row>
    <row r="19" spans="1:18" s="18" customFormat="1" ht="12.75" outlineLevel="2" x14ac:dyDescent="0.2">
      <c r="A19" s="250" t="s">
        <v>21</v>
      </c>
      <c r="B19" s="236" t="s">
        <v>25</v>
      </c>
      <c r="C19" s="237" t="s">
        <v>20</v>
      </c>
      <c r="D19" s="238">
        <v>98.4</v>
      </c>
      <c r="E19" s="239">
        <v>2319.84</v>
      </c>
      <c r="F19" s="239">
        <f>E19*D19</f>
        <v>228272.25600000002</v>
      </c>
      <c r="G19" s="238">
        <v>5300</v>
      </c>
      <c r="H19" s="239">
        <f t="shared" ref="H19:H31" si="2">G19*D19</f>
        <v>521520.00000000006</v>
      </c>
      <c r="I19" s="240">
        <f t="shared" si="0"/>
        <v>749792.25600000005</v>
      </c>
      <c r="J19" s="241"/>
      <c r="K19" s="375"/>
      <c r="L19" s="375"/>
      <c r="M19" s="375">
        <v>97.96</v>
      </c>
      <c r="N19" s="375">
        <v>0.44</v>
      </c>
      <c r="O19" s="273"/>
      <c r="P19" s="226"/>
      <c r="Q19" s="269">
        <f t="shared" si="1"/>
        <v>1.1934897514720433E-14</v>
      </c>
      <c r="R19" s="333"/>
    </row>
    <row r="20" spans="1:18" s="342" customFormat="1" ht="12.75" outlineLevel="2" x14ac:dyDescent="0.2">
      <c r="A20" s="250" t="s">
        <v>557</v>
      </c>
      <c r="B20" s="236" t="s">
        <v>542</v>
      </c>
      <c r="C20" s="237" t="s">
        <v>20</v>
      </c>
      <c r="D20" s="238">
        <v>25.58</v>
      </c>
      <c r="E20" s="239"/>
      <c r="F20" s="239"/>
      <c r="G20" s="238">
        <v>5300</v>
      </c>
      <c r="H20" s="239">
        <f t="shared" si="2"/>
        <v>135574</v>
      </c>
      <c r="I20" s="240">
        <f t="shared" si="0"/>
        <v>135574</v>
      </c>
      <c r="J20" s="241"/>
      <c r="K20" s="375"/>
      <c r="L20" s="375"/>
      <c r="M20" s="375"/>
      <c r="N20" s="375"/>
      <c r="O20" s="343">
        <v>25.58</v>
      </c>
      <c r="P20" s="226"/>
      <c r="Q20" s="269">
        <f t="shared" si="1"/>
        <v>0</v>
      </c>
      <c r="R20" s="341"/>
    </row>
    <row r="21" spans="1:18" s="18" customFormat="1" ht="12.75" outlineLevel="2" x14ac:dyDescent="0.2">
      <c r="A21" s="250" t="s">
        <v>292</v>
      </c>
      <c r="B21" s="236" t="s">
        <v>27</v>
      </c>
      <c r="C21" s="237" t="s">
        <v>20</v>
      </c>
      <c r="D21" s="238">
        <v>61.38</v>
      </c>
      <c r="E21" s="239">
        <v>2154.2399999999998</v>
      </c>
      <c r="F21" s="239">
        <f>E21*D21</f>
        <v>132227.2512</v>
      </c>
      <c r="G21" s="238">
        <v>2931.6</v>
      </c>
      <c r="H21" s="239">
        <f t="shared" si="2"/>
        <v>179941.60800000001</v>
      </c>
      <c r="I21" s="240">
        <f t="shared" si="0"/>
        <v>312168.85920000001</v>
      </c>
      <c r="J21" s="241"/>
      <c r="K21" s="375"/>
      <c r="L21" s="375"/>
      <c r="M21" s="375">
        <v>60</v>
      </c>
      <c r="N21" s="375"/>
      <c r="O21" s="324">
        <v>1.38</v>
      </c>
      <c r="P21" s="226"/>
      <c r="Q21" s="269">
        <f t="shared" si="1"/>
        <v>2.6645352591003757E-15</v>
      </c>
      <c r="R21" s="333"/>
    </row>
    <row r="22" spans="1:18" s="342" customFormat="1" ht="12.75" outlineLevel="2" x14ac:dyDescent="0.2">
      <c r="A22" s="250" t="s">
        <v>558</v>
      </c>
      <c r="B22" s="236" t="s">
        <v>543</v>
      </c>
      <c r="C22" s="237" t="s">
        <v>20</v>
      </c>
      <c r="D22" s="238">
        <v>12.276</v>
      </c>
      <c r="E22" s="239"/>
      <c r="F22" s="239"/>
      <c r="G22" s="238">
        <v>2931.6</v>
      </c>
      <c r="H22" s="239">
        <f t="shared" si="2"/>
        <v>35988.321599999996</v>
      </c>
      <c r="I22" s="240">
        <f t="shared" si="0"/>
        <v>35988.321599999996</v>
      </c>
      <c r="J22" s="241"/>
      <c r="K22" s="375"/>
      <c r="L22" s="375"/>
      <c r="M22" s="375"/>
      <c r="N22" s="375"/>
      <c r="O22" s="343">
        <v>12.276</v>
      </c>
      <c r="P22" s="226"/>
      <c r="Q22" s="269">
        <f t="shared" si="1"/>
        <v>0</v>
      </c>
      <c r="R22" s="341"/>
    </row>
    <row r="23" spans="1:18" s="297" customFormat="1" ht="12.75" outlineLevel="2" x14ac:dyDescent="0.2">
      <c r="A23" s="250" t="s">
        <v>24</v>
      </c>
      <c r="B23" s="236" t="s">
        <v>29</v>
      </c>
      <c r="C23" s="237" t="s">
        <v>34</v>
      </c>
      <c r="D23" s="238">
        <v>83.24</v>
      </c>
      <c r="E23" s="238">
        <v>220.3</v>
      </c>
      <c r="F23" s="239">
        <f>E23*D23</f>
        <v>18337.772000000001</v>
      </c>
      <c r="G23" s="238">
        <v>202.4</v>
      </c>
      <c r="H23" s="239">
        <f t="shared" si="2"/>
        <v>16847.775999999998</v>
      </c>
      <c r="I23" s="240">
        <f t="shared" si="0"/>
        <v>35185.547999999995</v>
      </c>
      <c r="J23" s="241"/>
      <c r="K23" s="375"/>
      <c r="L23" s="375"/>
      <c r="M23" s="375">
        <v>82.49</v>
      </c>
      <c r="N23" s="375"/>
      <c r="O23" s="324">
        <v>0.75</v>
      </c>
      <c r="P23" s="226"/>
      <c r="Q23" s="269">
        <f t="shared" si="1"/>
        <v>0</v>
      </c>
      <c r="R23" s="334"/>
    </row>
    <row r="24" spans="1:18" s="18" customFormat="1" ht="12.75" outlineLevel="2" x14ac:dyDescent="0.2">
      <c r="A24" s="250"/>
      <c r="B24" s="373" t="s">
        <v>31</v>
      </c>
      <c r="C24" s="238"/>
      <c r="D24" s="238"/>
      <c r="E24" s="238"/>
      <c r="F24" s="239"/>
      <c r="G24" s="238"/>
      <c r="H24" s="239"/>
      <c r="I24" s="240">
        <f t="shared" si="0"/>
        <v>0</v>
      </c>
      <c r="J24" s="241"/>
      <c r="K24" s="375"/>
      <c r="L24" s="375"/>
      <c r="M24" s="375"/>
      <c r="N24" s="375"/>
      <c r="O24" s="273"/>
      <c r="P24" s="226"/>
      <c r="Q24" s="269">
        <f t="shared" si="1"/>
        <v>0</v>
      </c>
      <c r="R24" s="333"/>
    </row>
    <row r="25" spans="1:18" s="18" customFormat="1" ht="38.25" outlineLevel="2" x14ac:dyDescent="0.2">
      <c r="A25" s="250" t="s">
        <v>293</v>
      </c>
      <c r="B25" s="378" t="s">
        <v>33</v>
      </c>
      <c r="C25" s="237" t="s">
        <v>34</v>
      </c>
      <c r="D25" s="238">
        <v>83.24</v>
      </c>
      <c r="E25" s="239">
        <v>1903</v>
      </c>
      <c r="F25" s="239">
        <f t="shared" ref="F25:F31" si="3">E25*D25</f>
        <v>158405.72</v>
      </c>
      <c r="G25" s="239">
        <v>0</v>
      </c>
      <c r="H25" s="239">
        <f t="shared" si="2"/>
        <v>0</v>
      </c>
      <c r="I25" s="240">
        <f t="shared" si="0"/>
        <v>158405.72</v>
      </c>
      <c r="J25" s="241" t="s">
        <v>436</v>
      </c>
      <c r="K25" s="375"/>
      <c r="L25" s="375"/>
      <c r="M25" s="375">
        <v>82.49</v>
      </c>
      <c r="N25" s="375"/>
      <c r="O25" s="324">
        <v>0.75</v>
      </c>
      <c r="P25" s="226"/>
      <c r="Q25" s="269">
        <f t="shared" si="1"/>
        <v>0</v>
      </c>
      <c r="R25" s="333"/>
    </row>
    <row r="26" spans="1:18" s="18" customFormat="1" ht="25.5" outlineLevel="2" x14ac:dyDescent="0.2">
      <c r="A26" s="250" t="s">
        <v>26</v>
      </c>
      <c r="B26" s="236" t="s">
        <v>36</v>
      </c>
      <c r="C26" s="237" t="s">
        <v>34</v>
      </c>
      <c r="D26" s="238">
        <v>83.24</v>
      </c>
      <c r="E26" s="239">
        <v>5040</v>
      </c>
      <c r="F26" s="239">
        <f t="shared" si="3"/>
        <v>419529.6</v>
      </c>
      <c r="G26" s="239">
        <v>0</v>
      </c>
      <c r="H26" s="239">
        <f t="shared" si="2"/>
        <v>0</v>
      </c>
      <c r="I26" s="240">
        <f t="shared" si="0"/>
        <v>419529.6</v>
      </c>
      <c r="J26" s="241" t="s">
        <v>436</v>
      </c>
      <c r="K26" s="375"/>
      <c r="L26" s="375"/>
      <c r="M26" s="375">
        <v>82.49</v>
      </c>
      <c r="N26" s="375"/>
      <c r="O26" s="324">
        <v>0.75</v>
      </c>
      <c r="P26" s="226"/>
      <c r="Q26" s="269">
        <f t="shared" si="1"/>
        <v>0</v>
      </c>
      <c r="R26" s="333"/>
    </row>
    <row r="27" spans="1:18" s="352" customFormat="1" ht="25.5" outlineLevel="2" x14ac:dyDescent="0.2">
      <c r="A27" s="250" t="s">
        <v>294</v>
      </c>
      <c r="B27" s="379" t="s">
        <v>37</v>
      </c>
      <c r="C27" s="237" t="s">
        <v>34</v>
      </c>
      <c r="D27" s="238">
        <v>43.47</v>
      </c>
      <c r="E27" s="239">
        <v>5040</v>
      </c>
      <c r="F27" s="239">
        <f t="shared" si="3"/>
        <v>219088.8</v>
      </c>
      <c r="G27" s="239">
        <v>0</v>
      </c>
      <c r="H27" s="239">
        <f t="shared" si="2"/>
        <v>0</v>
      </c>
      <c r="I27" s="240">
        <f t="shared" si="0"/>
        <v>219088.8</v>
      </c>
      <c r="J27" s="241" t="s">
        <v>436</v>
      </c>
      <c r="K27" s="375"/>
      <c r="L27" s="375"/>
      <c r="M27" s="375"/>
      <c r="N27" s="375"/>
      <c r="O27" s="350"/>
      <c r="P27" s="350"/>
      <c r="Q27" s="269">
        <f t="shared" si="1"/>
        <v>43.47</v>
      </c>
      <c r="R27" s="351"/>
    </row>
    <row r="28" spans="1:18" s="18" customFormat="1" ht="25.5" outlineLevel="2" x14ac:dyDescent="0.2">
      <c r="A28" s="250" t="s">
        <v>28</v>
      </c>
      <c r="B28" s="236" t="s">
        <v>38</v>
      </c>
      <c r="C28" s="237" t="s">
        <v>39</v>
      </c>
      <c r="D28" s="238">
        <v>1</v>
      </c>
      <c r="E28" s="239">
        <v>96000</v>
      </c>
      <c r="F28" s="239">
        <f t="shared" si="3"/>
        <v>96000</v>
      </c>
      <c r="G28" s="239">
        <v>0</v>
      </c>
      <c r="H28" s="239">
        <f t="shared" si="2"/>
        <v>0</v>
      </c>
      <c r="I28" s="240">
        <f t="shared" si="0"/>
        <v>96000</v>
      </c>
      <c r="J28" s="241" t="s">
        <v>436</v>
      </c>
      <c r="K28" s="375"/>
      <c r="L28" s="375"/>
      <c r="M28" s="375">
        <v>1</v>
      </c>
      <c r="N28" s="375"/>
      <c r="O28" s="273"/>
      <c r="P28" s="226"/>
      <c r="Q28" s="269">
        <f t="shared" si="1"/>
        <v>0</v>
      </c>
      <c r="R28" s="333"/>
    </row>
    <row r="29" spans="1:18" s="18" customFormat="1" ht="25.5" outlineLevel="2" x14ac:dyDescent="0.2">
      <c r="A29" s="250" t="s">
        <v>32</v>
      </c>
      <c r="B29" s="236" t="s">
        <v>40</v>
      </c>
      <c r="C29" s="237" t="s">
        <v>39</v>
      </c>
      <c r="D29" s="238">
        <v>68</v>
      </c>
      <c r="E29" s="239">
        <v>1264</v>
      </c>
      <c r="F29" s="239">
        <f t="shared" si="3"/>
        <v>85952</v>
      </c>
      <c r="G29" s="238">
        <v>130</v>
      </c>
      <c r="H29" s="239">
        <f t="shared" si="2"/>
        <v>8840</v>
      </c>
      <c r="I29" s="240">
        <f t="shared" si="0"/>
        <v>94792</v>
      </c>
      <c r="J29" s="241"/>
      <c r="K29" s="375"/>
      <c r="L29" s="375"/>
      <c r="M29" s="375">
        <v>68</v>
      </c>
      <c r="N29" s="375"/>
      <c r="O29" s="273"/>
      <c r="P29" s="226"/>
      <c r="Q29" s="269">
        <f t="shared" si="1"/>
        <v>0</v>
      </c>
      <c r="R29" s="333"/>
    </row>
    <row r="30" spans="1:18" s="18" customFormat="1" ht="25.5" outlineLevel="2" x14ac:dyDescent="0.2">
      <c r="A30" s="250" t="s">
        <v>35</v>
      </c>
      <c r="B30" s="236" t="s">
        <v>41</v>
      </c>
      <c r="C30" s="237" t="s">
        <v>34</v>
      </c>
      <c r="D30" s="238">
        <v>165</v>
      </c>
      <c r="E30" s="239">
        <v>1673</v>
      </c>
      <c r="F30" s="239">
        <f t="shared" si="3"/>
        <v>276045</v>
      </c>
      <c r="G30" s="239">
        <v>1686</v>
      </c>
      <c r="H30" s="239">
        <f t="shared" si="2"/>
        <v>278190</v>
      </c>
      <c r="I30" s="240">
        <f t="shared" si="0"/>
        <v>554235</v>
      </c>
      <c r="J30" s="241"/>
      <c r="K30" s="375"/>
      <c r="L30" s="375"/>
      <c r="M30" s="375">
        <v>165</v>
      </c>
      <c r="N30" s="375"/>
      <c r="O30" s="273"/>
      <c r="P30" s="226"/>
      <c r="Q30" s="269">
        <f t="shared" si="1"/>
        <v>0</v>
      </c>
      <c r="R30" s="333"/>
    </row>
    <row r="31" spans="1:18" s="18" customFormat="1" ht="25.5" outlineLevel="2" x14ac:dyDescent="0.2">
      <c r="A31" s="250" t="s">
        <v>500</v>
      </c>
      <c r="B31" s="236" t="s">
        <v>464</v>
      </c>
      <c r="C31" s="237" t="s">
        <v>34</v>
      </c>
      <c r="D31" s="238">
        <v>22.77</v>
      </c>
      <c r="E31" s="239">
        <v>5040</v>
      </c>
      <c r="F31" s="239">
        <f t="shared" si="3"/>
        <v>114760.8</v>
      </c>
      <c r="G31" s="239">
        <v>0</v>
      </c>
      <c r="H31" s="239">
        <f t="shared" si="2"/>
        <v>0</v>
      </c>
      <c r="I31" s="240">
        <f t="shared" si="0"/>
        <v>114760.8</v>
      </c>
      <c r="J31" s="241"/>
      <c r="K31" s="375"/>
      <c r="L31" s="375"/>
      <c r="M31" s="375"/>
      <c r="N31" s="375"/>
      <c r="O31" s="273"/>
      <c r="P31" s="226"/>
      <c r="Q31" s="269">
        <f t="shared" si="1"/>
        <v>22.77</v>
      </c>
      <c r="R31" s="333"/>
    </row>
    <row r="32" spans="1:18" s="18" customFormat="1" ht="12.75" outlineLevel="1" x14ac:dyDescent="0.2">
      <c r="A32" s="366" t="s">
        <v>42</v>
      </c>
      <c r="B32" s="367" t="s">
        <v>43</v>
      </c>
      <c r="C32" s="368"/>
      <c r="D32" s="368"/>
      <c r="E32" s="368"/>
      <c r="F32" s="369">
        <f>SUM(F33:F51)</f>
        <v>3585719.2763999999</v>
      </c>
      <c r="G32" s="370"/>
      <c r="H32" s="369">
        <f>SUM(H33:H51)</f>
        <v>1288418.9480000001</v>
      </c>
      <c r="I32" s="371">
        <f>SUM(I33:I49)+I51</f>
        <v>4874138.2243999997</v>
      </c>
      <c r="J32" s="241"/>
      <c r="K32" s="375"/>
      <c r="L32" s="375"/>
      <c r="M32" s="375"/>
      <c r="N32" s="375"/>
      <c r="O32" s="273"/>
      <c r="P32" s="226"/>
      <c r="Q32" s="269">
        <f t="shared" si="1"/>
        <v>0</v>
      </c>
      <c r="R32" s="333"/>
    </row>
    <row r="33" spans="1:18" s="18" customFormat="1" ht="13.15" customHeight="1" outlineLevel="2" x14ac:dyDescent="0.2">
      <c r="A33" s="372"/>
      <c r="B33" s="373" t="s">
        <v>17</v>
      </c>
      <c r="C33" s="238"/>
      <c r="D33" s="238"/>
      <c r="E33" s="238"/>
      <c r="F33" s="238"/>
      <c r="G33" s="238"/>
      <c r="H33" s="238"/>
      <c r="I33" s="374"/>
      <c r="J33" s="241"/>
      <c r="K33" s="375"/>
      <c r="L33" s="375"/>
      <c r="M33" s="375"/>
      <c r="N33" s="375"/>
      <c r="O33" s="273"/>
      <c r="P33" s="226"/>
      <c r="Q33" s="269">
        <f t="shared" si="1"/>
        <v>0</v>
      </c>
      <c r="R33" s="333"/>
    </row>
    <row r="34" spans="1:18" s="265" customFormat="1" ht="12.75" outlineLevel="2" x14ac:dyDescent="0.2">
      <c r="A34" s="250" t="s">
        <v>44</v>
      </c>
      <c r="B34" s="236" t="s">
        <v>19</v>
      </c>
      <c r="C34" s="237" t="s">
        <v>20</v>
      </c>
      <c r="D34" s="238">
        <v>96.88</v>
      </c>
      <c r="E34" s="239">
        <v>14940</v>
      </c>
      <c r="F34" s="239">
        <f>E34*D34</f>
        <v>1447387.2</v>
      </c>
      <c r="G34" s="239">
        <v>0</v>
      </c>
      <c r="H34" s="239">
        <f t="shared" ref="H34:H35" si="4">G34*D34</f>
        <v>0</v>
      </c>
      <c r="I34" s="240">
        <f>F34+H34</f>
        <v>1447387.2</v>
      </c>
      <c r="J34" s="241"/>
      <c r="K34" s="375">
        <v>96.62</v>
      </c>
      <c r="L34" s="375">
        <v>96.88</v>
      </c>
      <c r="M34" s="375"/>
      <c r="N34" s="375">
        <v>-96.62</v>
      </c>
      <c r="O34" s="274"/>
      <c r="P34" s="264"/>
      <c r="Q34" s="269">
        <f t="shared" si="1"/>
        <v>0</v>
      </c>
      <c r="R34" s="335"/>
    </row>
    <row r="35" spans="1:18" s="265" customFormat="1" ht="12.75" outlineLevel="2" x14ac:dyDescent="0.2">
      <c r="A35" s="250" t="s">
        <v>295</v>
      </c>
      <c r="B35" s="236" t="s">
        <v>22</v>
      </c>
      <c r="C35" s="237" t="s">
        <v>20</v>
      </c>
      <c r="D35" s="238">
        <v>139.1</v>
      </c>
      <c r="E35" s="238">
        <v>800</v>
      </c>
      <c r="F35" s="239">
        <f t="shared" ref="F35:F51" si="5">E35*D35</f>
        <v>111280</v>
      </c>
      <c r="G35" s="239">
        <v>0</v>
      </c>
      <c r="H35" s="239">
        <f t="shared" si="4"/>
        <v>0</v>
      </c>
      <c r="I35" s="240">
        <f t="shared" ref="I35:I51" si="6">F35+H35</f>
        <v>111280</v>
      </c>
      <c r="J35" s="241"/>
      <c r="K35" s="375">
        <v>107.36</v>
      </c>
      <c r="L35" s="375">
        <v>118.41</v>
      </c>
      <c r="M35" s="375"/>
      <c r="N35" s="375">
        <v>-86.67</v>
      </c>
      <c r="O35" s="274"/>
      <c r="P35" s="264"/>
      <c r="Q35" s="269">
        <f t="shared" si="1"/>
        <v>0</v>
      </c>
      <c r="R35" s="335"/>
    </row>
    <row r="36" spans="1:18" s="18" customFormat="1" ht="12.75" customHeight="1" outlineLevel="2" x14ac:dyDescent="0.2">
      <c r="A36" s="250"/>
      <c r="B36" s="373" t="s">
        <v>23</v>
      </c>
      <c r="C36" s="380"/>
      <c r="D36" s="381"/>
      <c r="E36" s="381"/>
      <c r="F36" s="239"/>
      <c r="G36" s="256"/>
      <c r="H36" s="239"/>
      <c r="I36" s="240"/>
      <c r="J36" s="241"/>
      <c r="K36" s="375"/>
      <c r="L36" s="375"/>
      <c r="M36" s="375"/>
      <c r="N36" s="375"/>
      <c r="O36" s="273"/>
      <c r="P36" s="226"/>
      <c r="Q36" s="269">
        <f t="shared" si="1"/>
        <v>0</v>
      </c>
      <c r="R36" s="333"/>
    </row>
    <row r="37" spans="1:18" s="18" customFormat="1" ht="12.75" outlineLevel="2" x14ac:dyDescent="0.2">
      <c r="A37" s="250" t="s">
        <v>45</v>
      </c>
      <c r="B37" s="236" t="s">
        <v>25</v>
      </c>
      <c r="C37" s="237" t="s">
        <v>20</v>
      </c>
      <c r="D37" s="238">
        <v>98.04</v>
      </c>
      <c r="E37" s="239">
        <v>2319.84</v>
      </c>
      <c r="F37" s="239">
        <f t="shared" si="5"/>
        <v>227437.11360000004</v>
      </c>
      <c r="G37" s="256">
        <v>5300</v>
      </c>
      <c r="H37" s="239">
        <f t="shared" ref="H37:H51" si="7">G37*D37</f>
        <v>519612.00000000006</v>
      </c>
      <c r="I37" s="240">
        <f t="shared" si="6"/>
        <v>747049.11360000004</v>
      </c>
      <c r="J37" s="241"/>
      <c r="K37" s="375"/>
      <c r="L37" s="375"/>
      <c r="M37" s="375">
        <v>91.31</v>
      </c>
      <c r="N37" s="375"/>
      <c r="O37" s="324">
        <v>6.73</v>
      </c>
      <c r="P37" s="226"/>
      <c r="Q37" s="269">
        <f t="shared" si="1"/>
        <v>3.5527136788005009E-15</v>
      </c>
      <c r="R37" s="336"/>
    </row>
    <row r="38" spans="1:18" s="342" customFormat="1" ht="12.75" outlineLevel="2" x14ac:dyDescent="0.2">
      <c r="A38" s="250" t="s">
        <v>550</v>
      </c>
      <c r="B38" s="236" t="s">
        <v>544</v>
      </c>
      <c r="C38" s="237"/>
      <c r="D38" s="238">
        <v>25.49</v>
      </c>
      <c r="E38" s="239"/>
      <c r="F38" s="239"/>
      <c r="G38" s="256">
        <v>5300</v>
      </c>
      <c r="H38" s="239">
        <f>G38*D38</f>
        <v>135097</v>
      </c>
      <c r="I38" s="240">
        <f>F38+H38</f>
        <v>135097</v>
      </c>
      <c r="J38" s="241"/>
      <c r="K38" s="375"/>
      <c r="L38" s="375"/>
      <c r="M38" s="375"/>
      <c r="N38" s="375"/>
      <c r="O38" s="343">
        <v>25.49</v>
      </c>
      <c r="P38" s="226"/>
      <c r="Q38" s="269">
        <f t="shared" si="1"/>
        <v>0</v>
      </c>
      <c r="R38" s="341"/>
    </row>
    <row r="39" spans="1:18" s="18" customFormat="1" ht="12.75" outlineLevel="2" x14ac:dyDescent="0.2">
      <c r="A39" s="250" t="s">
        <v>296</v>
      </c>
      <c r="B39" s="236" t="s">
        <v>27</v>
      </c>
      <c r="C39" s="237" t="s">
        <v>20</v>
      </c>
      <c r="D39" s="238">
        <v>61.22</v>
      </c>
      <c r="E39" s="239">
        <v>2154.2399999999998</v>
      </c>
      <c r="F39" s="239">
        <f t="shared" si="5"/>
        <v>131882.57279999999</v>
      </c>
      <c r="G39" s="238">
        <v>2932</v>
      </c>
      <c r="H39" s="239">
        <f t="shared" si="7"/>
        <v>179497.04</v>
      </c>
      <c r="I39" s="240">
        <f t="shared" si="6"/>
        <v>311379.6128</v>
      </c>
      <c r="J39" s="241"/>
      <c r="K39" s="375"/>
      <c r="L39" s="375"/>
      <c r="M39" s="375">
        <v>57.5</v>
      </c>
      <c r="N39" s="375"/>
      <c r="O39" s="324">
        <v>3.72</v>
      </c>
      <c r="P39" s="226"/>
      <c r="Q39" s="269">
        <f t="shared" si="1"/>
        <v>-1.3322676295501878E-15</v>
      </c>
      <c r="R39" s="336"/>
    </row>
    <row r="40" spans="1:18" s="342" customFormat="1" ht="12.75" outlineLevel="2" x14ac:dyDescent="0.2">
      <c r="A40" s="250" t="s">
        <v>551</v>
      </c>
      <c r="B40" s="236" t="s">
        <v>545</v>
      </c>
      <c r="C40" s="237"/>
      <c r="D40" s="238">
        <v>12.244</v>
      </c>
      <c r="E40" s="239"/>
      <c r="F40" s="239"/>
      <c r="G40" s="238">
        <v>2932</v>
      </c>
      <c r="H40" s="239">
        <f>G40*D40</f>
        <v>35899.407999999996</v>
      </c>
      <c r="I40" s="240">
        <f t="shared" si="6"/>
        <v>35899.407999999996</v>
      </c>
      <c r="J40" s="241"/>
      <c r="K40" s="375"/>
      <c r="L40" s="375"/>
      <c r="M40" s="375"/>
      <c r="N40" s="375"/>
      <c r="O40" s="343">
        <v>12.244</v>
      </c>
      <c r="P40" s="226"/>
      <c r="Q40" s="269">
        <f t="shared" si="1"/>
        <v>0</v>
      </c>
      <c r="R40" s="341"/>
    </row>
    <row r="41" spans="1:18" s="297" customFormat="1" ht="12.75" outlineLevel="2" x14ac:dyDescent="0.2">
      <c r="A41" s="250" t="s">
        <v>46</v>
      </c>
      <c r="B41" s="236" t="s">
        <v>29</v>
      </c>
      <c r="C41" s="237" t="s">
        <v>34</v>
      </c>
      <c r="D41" s="238">
        <v>110.25</v>
      </c>
      <c r="E41" s="239">
        <v>220</v>
      </c>
      <c r="F41" s="239">
        <f t="shared" si="5"/>
        <v>24255</v>
      </c>
      <c r="G41" s="238">
        <v>202</v>
      </c>
      <c r="H41" s="239">
        <f t="shared" si="7"/>
        <v>22270.5</v>
      </c>
      <c r="I41" s="240">
        <f t="shared" si="6"/>
        <v>46525.5</v>
      </c>
      <c r="J41" s="241"/>
      <c r="K41" s="375"/>
      <c r="L41" s="375"/>
      <c r="M41" s="375">
        <v>78.14</v>
      </c>
      <c r="N41" s="375"/>
      <c r="O41" s="324">
        <v>32.11</v>
      </c>
      <c r="P41" s="226"/>
      <c r="Q41" s="269">
        <f t="shared" si="1"/>
        <v>0</v>
      </c>
      <c r="R41" s="336"/>
    </row>
    <row r="42" spans="1:18" s="18" customFormat="1" ht="12.75" outlineLevel="2" x14ac:dyDescent="0.2">
      <c r="A42" s="250"/>
      <c r="B42" s="373" t="s">
        <v>49</v>
      </c>
      <c r="C42" s="238"/>
      <c r="D42" s="238"/>
      <c r="E42" s="238"/>
      <c r="F42" s="239"/>
      <c r="G42" s="238"/>
      <c r="H42" s="239"/>
      <c r="I42" s="240"/>
      <c r="J42" s="241"/>
      <c r="K42" s="375"/>
      <c r="L42" s="375"/>
      <c r="M42" s="375"/>
      <c r="N42" s="375"/>
      <c r="O42" s="273"/>
      <c r="P42" s="226"/>
      <c r="Q42" s="269">
        <f t="shared" si="1"/>
        <v>0</v>
      </c>
      <c r="R42" s="333"/>
    </row>
    <row r="43" spans="1:18" s="18" customFormat="1" ht="38.25" outlineLevel="2" x14ac:dyDescent="0.2">
      <c r="A43" s="250" t="s">
        <v>297</v>
      </c>
      <c r="B43" s="236" t="s">
        <v>51</v>
      </c>
      <c r="C43" s="237" t="s">
        <v>34</v>
      </c>
      <c r="D43" s="238">
        <v>82.75</v>
      </c>
      <c r="E43" s="239">
        <v>1903</v>
      </c>
      <c r="F43" s="239">
        <f t="shared" si="5"/>
        <v>157473.25</v>
      </c>
      <c r="G43" s="239">
        <v>0</v>
      </c>
      <c r="H43" s="239">
        <f t="shared" ref="H43" si="8">G43*D43</f>
        <v>0</v>
      </c>
      <c r="I43" s="240">
        <f t="shared" si="6"/>
        <v>157473.25</v>
      </c>
      <c r="J43" s="241" t="s">
        <v>436</v>
      </c>
      <c r="K43" s="375"/>
      <c r="L43" s="375"/>
      <c r="M43" s="375">
        <v>78.14</v>
      </c>
      <c r="N43" s="375">
        <v>4.6100000000000003</v>
      </c>
      <c r="O43" s="273"/>
      <c r="P43" s="226"/>
      <c r="Q43" s="269">
        <f t="shared" si="1"/>
        <v>-8.8817841970012523E-16</v>
      </c>
      <c r="R43" s="333"/>
    </row>
    <row r="44" spans="1:18" s="18" customFormat="1" ht="25.5" outlineLevel="2" x14ac:dyDescent="0.2">
      <c r="A44" s="250" t="s">
        <v>47</v>
      </c>
      <c r="B44" s="236" t="s">
        <v>53</v>
      </c>
      <c r="C44" s="237" t="s">
        <v>39</v>
      </c>
      <c r="D44" s="238">
        <v>148</v>
      </c>
      <c r="E44" s="238">
        <v>977.23</v>
      </c>
      <c r="F44" s="239">
        <f t="shared" si="5"/>
        <v>144630.04</v>
      </c>
      <c r="G44" s="238">
        <v>85</v>
      </c>
      <c r="H44" s="239">
        <f t="shared" si="7"/>
        <v>12580</v>
      </c>
      <c r="I44" s="240">
        <f t="shared" si="6"/>
        <v>157210.04</v>
      </c>
      <c r="J44" s="241"/>
      <c r="K44" s="375"/>
      <c r="L44" s="375"/>
      <c r="M44" s="375">
        <v>100</v>
      </c>
      <c r="N44" s="375">
        <v>48</v>
      </c>
      <c r="O44" s="273"/>
      <c r="P44" s="226"/>
      <c r="Q44" s="269">
        <f t="shared" si="1"/>
        <v>0</v>
      </c>
      <c r="R44" s="333"/>
    </row>
    <row r="45" spans="1:18" s="18" customFormat="1" ht="25.5" outlineLevel="2" x14ac:dyDescent="0.2">
      <c r="A45" s="250" t="s">
        <v>298</v>
      </c>
      <c r="B45" s="236" t="s">
        <v>36</v>
      </c>
      <c r="C45" s="237" t="s">
        <v>34</v>
      </c>
      <c r="D45" s="238">
        <v>82.75</v>
      </c>
      <c r="E45" s="239">
        <v>5040</v>
      </c>
      <c r="F45" s="239">
        <f t="shared" si="5"/>
        <v>417060</v>
      </c>
      <c r="G45" s="239">
        <v>0</v>
      </c>
      <c r="H45" s="239">
        <f t="shared" si="7"/>
        <v>0</v>
      </c>
      <c r="I45" s="240">
        <f t="shared" si="6"/>
        <v>417060</v>
      </c>
      <c r="J45" s="241" t="s">
        <v>436</v>
      </c>
      <c r="K45" s="375"/>
      <c r="L45" s="375"/>
      <c r="M45" s="375">
        <v>78.14</v>
      </c>
      <c r="N45" s="375">
        <v>4.6100000000000003</v>
      </c>
      <c r="O45" s="273"/>
      <c r="P45" s="226"/>
      <c r="Q45" s="269">
        <f t="shared" si="1"/>
        <v>-8.8817841970012523E-16</v>
      </c>
      <c r="R45" s="333"/>
    </row>
    <row r="46" spans="1:18" s="18" customFormat="1" ht="25.5" outlineLevel="2" x14ac:dyDescent="0.2">
      <c r="A46" s="250" t="s">
        <v>48</v>
      </c>
      <c r="B46" s="236" t="s">
        <v>37</v>
      </c>
      <c r="C46" s="237" t="s">
        <v>34</v>
      </c>
      <c r="D46" s="238">
        <v>43.47</v>
      </c>
      <c r="E46" s="239">
        <v>5040</v>
      </c>
      <c r="F46" s="239">
        <f t="shared" si="5"/>
        <v>219088.8</v>
      </c>
      <c r="G46" s="239">
        <v>0</v>
      </c>
      <c r="H46" s="239">
        <f t="shared" si="7"/>
        <v>0</v>
      </c>
      <c r="I46" s="240">
        <f t="shared" si="6"/>
        <v>219088.8</v>
      </c>
      <c r="J46" s="241" t="s">
        <v>436</v>
      </c>
      <c r="K46" s="375"/>
      <c r="L46" s="375"/>
      <c r="M46" s="375"/>
      <c r="N46" s="375"/>
      <c r="O46" s="273"/>
      <c r="P46" s="226"/>
      <c r="Q46" s="269">
        <f t="shared" si="1"/>
        <v>43.47</v>
      </c>
      <c r="R46" s="333"/>
    </row>
    <row r="47" spans="1:18" s="18" customFormat="1" ht="25.5" outlineLevel="2" x14ac:dyDescent="0.2">
      <c r="A47" s="250" t="s">
        <v>50</v>
      </c>
      <c r="B47" s="236" t="s">
        <v>56</v>
      </c>
      <c r="C47" s="237" t="s">
        <v>39</v>
      </c>
      <c r="D47" s="238">
        <v>1</v>
      </c>
      <c r="E47" s="239">
        <v>96000</v>
      </c>
      <c r="F47" s="239">
        <f t="shared" si="5"/>
        <v>96000</v>
      </c>
      <c r="G47" s="239">
        <v>0</v>
      </c>
      <c r="H47" s="239">
        <f t="shared" si="7"/>
        <v>0</v>
      </c>
      <c r="I47" s="240">
        <f t="shared" si="6"/>
        <v>96000</v>
      </c>
      <c r="J47" s="241" t="s">
        <v>436</v>
      </c>
      <c r="K47" s="375"/>
      <c r="L47" s="375"/>
      <c r="M47" s="375">
        <v>1</v>
      </c>
      <c r="N47" s="375"/>
      <c r="O47" s="273"/>
      <c r="P47" s="226"/>
      <c r="Q47" s="269">
        <f t="shared" si="1"/>
        <v>0</v>
      </c>
      <c r="R47" s="333"/>
    </row>
    <row r="48" spans="1:18" s="18" customFormat="1" ht="25.5" outlineLevel="2" x14ac:dyDescent="0.2">
      <c r="A48" s="250" t="s">
        <v>52</v>
      </c>
      <c r="B48" s="236" t="s">
        <v>40</v>
      </c>
      <c r="C48" s="237" t="s">
        <v>39</v>
      </c>
      <c r="D48" s="238">
        <v>90</v>
      </c>
      <c r="E48" s="239">
        <v>1263.5999999999999</v>
      </c>
      <c r="F48" s="239">
        <f t="shared" si="5"/>
        <v>113723.99999999999</v>
      </c>
      <c r="G48" s="238">
        <v>130</v>
      </c>
      <c r="H48" s="239">
        <f t="shared" si="7"/>
        <v>11700</v>
      </c>
      <c r="I48" s="240">
        <f t="shared" si="6"/>
        <v>125423.99999999999</v>
      </c>
      <c r="J48" s="241"/>
      <c r="K48" s="375"/>
      <c r="L48" s="375"/>
      <c r="M48" s="375">
        <v>70</v>
      </c>
      <c r="N48" s="375"/>
      <c r="O48" s="273"/>
      <c r="P48" s="226"/>
      <c r="Q48" s="269">
        <f t="shared" si="1"/>
        <v>20</v>
      </c>
      <c r="R48" s="333"/>
    </row>
    <row r="49" spans="1:18" s="18" customFormat="1" ht="25.5" outlineLevel="2" x14ac:dyDescent="0.2">
      <c r="A49" s="250" t="s">
        <v>54</v>
      </c>
      <c r="B49" s="236" t="s">
        <v>41</v>
      </c>
      <c r="C49" s="237" t="s">
        <v>34</v>
      </c>
      <c r="D49" s="238">
        <v>220.5</v>
      </c>
      <c r="E49" s="239">
        <v>1673</v>
      </c>
      <c r="F49" s="239">
        <f t="shared" si="5"/>
        <v>368896.5</v>
      </c>
      <c r="G49" s="239">
        <v>1686</v>
      </c>
      <c r="H49" s="239">
        <f t="shared" si="7"/>
        <v>371763</v>
      </c>
      <c r="I49" s="240">
        <f t="shared" si="6"/>
        <v>740659.5</v>
      </c>
      <c r="J49" s="241"/>
      <c r="K49" s="375"/>
      <c r="L49" s="375"/>
      <c r="M49" s="375">
        <v>156.28</v>
      </c>
      <c r="N49" s="375">
        <v>9.7200000000000006</v>
      </c>
      <c r="O49" s="273"/>
      <c r="P49" s="226"/>
      <c r="Q49" s="269">
        <f t="shared" si="1"/>
        <v>54.5</v>
      </c>
      <c r="R49" s="333"/>
    </row>
    <row r="50" spans="1:18" s="18" customFormat="1" ht="25.5" outlineLevel="2" x14ac:dyDescent="0.2">
      <c r="A50" s="250" t="s">
        <v>55</v>
      </c>
      <c r="B50" s="236" t="s">
        <v>57</v>
      </c>
      <c r="C50" s="383" t="s">
        <v>34</v>
      </c>
      <c r="D50" s="359">
        <v>0</v>
      </c>
      <c r="E50" s="239">
        <v>3315.85</v>
      </c>
      <c r="F50" s="239">
        <f t="shared" si="5"/>
        <v>0</v>
      </c>
      <c r="G50" s="239">
        <v>0</v>
      </c>
      <c r="H50" s="239">
        <f t="shared" si="7"/>
        <v>0</v>
      </c>
      <c r="I50" s="240">
        <f t="shared" si="6"/>
        <v>0</v>
      </c>
      <c r="J50" s="241" t="s">
        <v>436</v>
      </c>
      <c r="K50" s="375"/>
      <c r="L50" s="375"/>
      <c r="M50" s="375"/>
      <c r="N50" s="375"/>
      <c r="O50" s="273"/>
      <c r="P50" s="226"/>
      <c r="Q50" s="269">
        <f t="shared" si="1"/>
        <v>0</v>
      </c>
      <c r="R50" s="333"/>
    </row>
    <row r="51" spans="1:18" s="18" customFormat="1" ht="25.5" outlineLevel="2" x14ac:dyDescent="0.2">
      <c r="A51" s="250" t="s">
        <v>55</v>
      </c>
      <c r="B51" s="236" t="s">
        <v>464</v>
      </c>
      <c r="C51" s="237" t="s">
        <v>34</v>
      </c>
      <c r="D51" s="238">
        <v>25.12</v>
      </c>
      <c r="E51" s="239">
        <v>5040</v>
      </c>
      <c r="F51" s="239">
        <f t="shared" si="5"/>
        <v>126604.8</v>
      </c>
      <c r="G51" s="239">
        <v>0</v>
      </c>
      <c r="H51" s="239">
        <f t="shared" si="7"/>
        <v>0</v>
      </c>
      <c r="I51" s="240">
        <f t="shared" si="6"/>
        <v>126604.8</v>
      </c>
      <c r="J51" s="241"/>
      <c r="K51" s="375"/>
      <c r="L51" s="375"/>
      <c r="M51" s="375"/>
      <c r="N51" s="375"/>
      <c r="O51" s="273"/>
      <c r="P51" s="226"/>
      <c r="Q51" s="269">
        <f t="shared" si="1"/>
        <v>25.12</v>
      </c>
      <c r="R51" s="333"/>
    </row>
    <row r="52" spans="1:18" s="18" customFormat="1" ht="12.75" outlineLevel="1" x14ac:dyDescent="0.2">
      <c r="A52" s="366" t="s">
        <v>58</v>
      </c>
      <c r="B52" s="367" t="s">
        <v>59</v>
      </c>
      <c r="C52" s="368"/>
      <c r="D52" s="368"/>
      <c r="E52" s="368"/>
      <c r="F52" s="369">
        <f>SUM(F53:F71)</f>
        <v>5709138.8340000007</v>
      </c>
      <c r="G52" s="370"/>
      <c r="H52" s="369">
        <f>SUM(H53:H71)</f>
        <v>2145339.54</v>
      </c>
      <c r="I52" s="371">
        <f>SUM(I53:I71)</f>
        <v>7854478.3739999989</v>
      </c>
      <c r="J52" s="241"/>
      <c r="K52" s="375"/>
      <c r="L52" s="375"/>
      <c r="M52" s="375"/>
      <c r="N52" s="375"/>
      <c r="O52" s="273"/>
      <c r="P52" s="226"/>
      <c r="Q52" s="269">
        <f t="shared" si="1"/>
        <v>0</v>
      </c>
      <c r="R52" s="333"/>
    </row>
    <row r="53" spans="1:18" s="18" customFormat="1" ht="12.75" outlineLevel="2" x14ac:dyDescent="0.2">
      <c r="A53" s="372"/>
      <c r="B53" s="373" t="s">
        <v>17</v>
      </c>
      <c r="C53" s="238"/>
      <c r="D53" s="238"/>
      <c r="E53" s="238"/>
      <c r="F53" s="238"/>
      <c r="G53" s="238"/>
      <c r="H53" s="238"/>
      <c r="I53" s="374"/>
      <c r="J53" s="241"/>
      <c r="K53" s="375"/>
      <c r="L53" s="375"/>
      <c r="M53" s="375"/>
      <c r="N53" s="375"/>
      <c r="O53" s="273"/>
      <c r="P53" s="226"/>
      <c r="Q53" s="269">
        <f t="shared" si="1"/>
        <v>0</v>
      </c>
      <c r="R53" s="333"/>
    </row>
    <row r="54" spans="1:18" s="18" customFormat="1" ht="12.75" outlineLevel="2" x14ac:dyDescent="0.2">
      <c r="A54" s="250" t="s">
        <v>60</v>
      </c>
      <c r="B54" s="236" t="s">
        <v>19</v>
      </c>
      <c r="C54" s="237" t="s">
        <v>20</v>
      </c>
      <c r="D54" s="238">
        <v>164.5</v>
      </c>
      <c r="E54" s="239">
        <v>14940</v>
      </c>
      <c r="F54" s="239">
        <f t="shared" ref="F54:F71" si="9">E54*D54</f>
        <v>2457630</v>
      </c>
      <c r="G54" s="239">
        <v>0</v>
      </c>
      <c r="H54" s="239">
        <f t="shared" ref="H54:H55" si="10">G54*D54</f>
        <v>0</v>
      </c>
      <c r="I54" s="240">
        <f t="shared" ref="I54:I71" si="11">F54+H54</f>
        <v>2457630</v>
      </c>
      <c r="J54" s="241"/>
      <c r="K54" s="375">
        <v>164.5</v>
      </c>
      <c r="L54" s="375"/>
      <c r="M54" s="375"/>
      <c r="N54" s="375"/>
      <c r="O54" s="273"/>
      <c r="P54" s="226"/>
      <c r="Q54" s="269">
        <f t="shared" si="1"/>
        <v>0</v>
      </c>
      <c r="R54" s="333"/>
    </row>
    <row r="55" spans="1:18" s="18" customFormat="1" ht="12.75" outlineLevel="2" x14ac:dyDescent="0.2">
      <c r="A55" s="250" t="s">
        <v>299</v>
      </c>
      <c r="B55" s="236" t="s">
        <v>22</v>
      </c>
      <c r="C55" s="237" t="s">
        <v>20</v>
      </c>
      <c r="D55" s="238">
        <v>221.75</v>
      </c>
      <c r="E55" s="238">
        <v>800</v>
      </c>
      <c r="F55" s="239">
        <f t="shared" si="9"/>
        <v>177400</v>
      </c>
      <c r="G55" s="239">
        <v>0</v>
      </c>
      <c r="H55" s="239">
        <f t="shared" si="10"/>
        <v>0</v>
      </c>
      <c r="I55" s="240">
        <f t="shared" si="11"/>
        <v>177400</v>
      </c>
      <c r="J55" s="241"/>
      <c r="K55" s="375">
        <v>136</v>
      </c>
      <c r="L55" s="375"/>
      <c r="M55" s="375"/>
      <c r="N55" s="375">
        <v>77.8</v>
      </c>
      <c r="O55" s="324">
        <v>7.95</v>
      </c>
      <c r="P55" s="226"/>
      <c r="Q55" s="269">
        <f t="shared" si="1"/>
        <v>2.6645352591003757E-15</v>
      </c>
      <c r="R55" s="325">
        <f>K55+L55+M55+N55+O55+P55</f>
        <v>221.75</v>
      </c>
    </row>
    <row r="56" spans="1:18" s="18" customFormat="1" ht="14.25" customHeight="1" outlineLevel="2" x14ac:dyDescent="0.2">
      <c r="A56" s="250"/>
      <c r="B56" s="373" t="s">
        <v>23</v>
      </c>
      <c r="C56" s="380"/>
      <c r="D56" s="381"/>
      <c r="E56" s="381"/>
      <c r="F56" s="239"/>
      <c r="G56" s="381"/>
      <c r="H56" s="381"/>
      <c r="I56" s="240"/>
      <c r="J56" s="241"/>
      <c r="K56" s="375"/>
      <c r="L56" s="375"/>
      <c r="M56" s="375"/>
      <c r="N56" s="375"/>
      <c r="O56" s="273"/>
      <c r="P56" s="226"/>
      <c r="Q56" s="269">
        <f t="shared" si="1"/>
        <v>0</v>
      </c>
      <c r="R56" s="325">
        <f t="shared" ref="R56:R124" si="12">K56+L56+M56+N56+O56+P56</f>
        <v>0</v>
      </c>
    </row>
    <row r="57" spans="1:18" s="18" customFormat="1" ht="12.75" outlineLevel="2" x14ac:dyDescent="0.2">
      <c r="A57" s="250" t="s">
        <v>61</v>
      </c>
      <c r="B57" s="236" t="s">
        <v>25</v>
      </c>
      <c r="C57" s="237" t="s">
        <v>20</v>
      </c>
      <c r="D57" s="238">
        <v>175.74</v>
      </c>
      <c r="E57" s="239">
        <v>2319.6</v>
      </c>
      <c r="F57" s="239">
        <f t="shared" si="9"/>
        <v>407646.50400000002</v>
      </c>
      <c r="G57" s="238">
        <v>5300</v>
      </c>
      <c r="H57" s="239">
        <f t="shared" ref="H57:H71" si="13">G57*D57</f>
        <v>931422</v>
      </c>
      <c r="I57" s="240">
        <f t="shared" si="11"/>
        <v>1339068.504</v>
      </c>
      <c r="J57" s="241"/>
      <c r="K57" s="375">
        <v>84</v>
      </c>
      <c r="L57" s="375"/>
      <c r="M57" s="375">
        <v>91.74</v>
      </c>
      <c r="N57" s="375"/>
      <c r="O57" s="273"/>
      <c r="P57" s="226"/>
      <c r="Q57" s="269">
        <f t="shared" si="1"/>
        <v>1.4210854715202004E-14</v>
      </c>
      <c r="R57" s="325">
        <f t="shared" si="12"/>
        <v>175.74</v>
      </c>
    </row>
    <row r="58" spans="1:18" s="342" customFormat="1" ht="12.75" outlineLevel="2" x14ac:dyDescent="0.2">
      <c r="A58" s="250" t="s">
        <v>552</v>
      </c>
      <c r="B58" s="236" t="s">
        <v>542</v>
      </c>
      <c r="C58" s="237" t="s">
        <v>20</v>
      </c>
      <c r="D58" s="238">
        <v>45.692</v>
      </c>
      <c r="E58" s="239"/>
      <c r="F58" s="239"/>
      <c r="G58" s="238">
        <v>5300</v>
      </c>
      <c r="H58" s="239">
        <f t="shared" si="13"/>
        <v>242167.6</v>
      </c>
      <c r="I58" s="240">
        <f t="shared" si="11"/>
        <v>242167.6</v>
      </c>
      <c r="J58" s="241"/>
      <c r="K58" s="375"/>
      <c r="L58" s="375"/>
      <c r="M58" s="375"/>
      <c r="N58" s="375"/>
      <c r="O58" s="273">
        <v>45.692</v>
      </c>
      <c r="P58" s="226"/>
      <c r="Q58" s="269">
        <f t="shared" si="1"/>
        <v>0</v>
      </c>
      <c r="R58" s="344"/>
    </row>
    <row r="59" spans="1:18" s="18" customFormat="1" ht="12.75" outlineLevel="2" x14ac:dyDescent="0.2">
      <c r="A59" s="250" t="s">
        <v>300</v>
      </c>
      <c r="B59" s="236" t="s">
        <v>27</v>
      </c>
      <c r="C59" s="237" t="s">
        <v>20</v>
      </c>
      <c r="D59" s="238">
        <v>99.68</v>
      </c>
      <c r="E59" s="239">
        <v>2154</v>
      </c>
      <c r="F59" s="239">
        <f t="shared" si="9"/>
        <v>214710.72</v>
      </c>
      <c r="G59" s="238">
        <v>2932</v>
      </c>
      <c r="H59" s="239">
        <f t="shared" si="13"/>
        <v>292261.76000000001</v>
      </c>
      <c r="I59" s="240">
        <f t="shared" si="11"/>
        <v>506972.48</v>
      </c>
      <c r="J59" s="241"/>
      <c r="K59" s="375">
        <v>90.06</v>
      </c>
      <c r="L59" s="375"/>
      <c r="M59" s="375"/>
      <c r="N59" s="375">
        <v>9.6199999999999992</v>
      </c>
      <c r="O59" s="273"/>
      <c r="P59" s="226"/>
      <c r="Q59" s="269">
        <f t="shared" si="1"/>
        <v>5.3290705182007514E-15</v>
      </c>
      <c r="R59" s="325">
        <f t="shared" si="12"/>
        <v>99.68</v>
      </c>
    </row>
    <row r="60" spans="1:18" s="342" customFormat="1" ht="12.75" outlineLevel="2" x14ac:dyDescent="0.2">
      <c r="A60" s="250" t="s">
        <v>553</v>
      </c>
      <c r="B60" s="236" t="s">
        <v>546</v>
      </c>
      <c r="C60" s="237" t="s">
        <v>20</v>
      </c>
      <c r="D60" s="238">
        <v>19.940000000000001</v>
      </c>
      <c r="E60" s="239"/>
      <c r="F60" s="239"/>
      <c r="G60" s="238">
        <v>2932</v>
      </c>
      <c r="H60" s="239">
        <f>G60*D60</f>
        <v>58464.08</v>
      </c>
      <c r="I60" s="240">
        <f t="shared" si="11"/>
        <v>58464.08</v>
      </c>
      <c r="J60" s="241"/>
      <c r="K60" s="375"/>
      <c r="L60" s="375"/>
      <c r="M60" s="375"/>
      <c r="N60" s="375"/>
      <c r="O60" s="273">
        <v>19.940000000000001</v>
      </c>
      <c r="P60" s="226"/>
      <c r="Q60" s="269">
        <f t="shared" si="1"/>
        <v>0</v>
      </c>
      <c r="R60" s="344"/>
    </row>
    <row r="61" spans="1:18" s="297" customFormat="1" ht="12.75" outlineLevel="2" x14ac:dyDescent="0.2">
      <c r="A61" s="250" t="s">
        <v>62</v>
      </c>
      <c r="B61" s="236" t="s">
        <v>29</v>
      </c>
      <c r="C61" s="237" t="s">
        <v>34</v>
      </c>
      <c r="D61" s="238">
        <v>156.65</v>
      </c>
      <c r="E61" s="238">
        <v>220</v>
      </c>
      <c r="F61" s="239">
        <f t="shared" si="9"/>
        <v>34463</v>
      </c>
      <c r="G61" s="238">
        <v>202</v>
      </c>
      <c r="H61" s="239">
        <f t="shared" si="13"/>
        <v>31643.300000000003</v>
      </c>
      <c r="I61" s="240">
        <f t="shared" si="11"/>
        <v>66106.3</v>
      </c>
      <c r="J61" s="241"/>
      <c r="K61" s="375">
        <v>125</v>
      </c>
      <c r="L61" s="375"/>
      <c r="M61" s="375"/>
      <c r="N61" s="375"/>
      <c r="O61" s="324">
        <v>31.65</v>
      </c>
      <c r="P61" s="226"/>
      <c r="Q61" s="269">
        <f t="shared" si="1"/>
        <v>7.1054273576010019E-15</v>
      </c>
      <c r="R61" s="325">
        <f t="shared" si="12"/>
        <v>156.65</v>
      </c>
    </row>
    <row r="62" spans="1:18" s="297" customFormat="1" ht="12.75" outlineLevel="2" x14ac:dyDescent="0.2">
      <c r="A62" s="250" t="s">
        <v>554</v>
      </c>
      <c r="B62" s="236" t="s">
        <v>549</v>
      </c>
      <c r="C62" s="237" t="s">
        <v>34</v>
      </c>
      <c r="D62" s="238">
        <v>156.65</v>
      </c>
      <c r="E62" s="238">
        <v>220</v>
      </c>
      <c r="F62" s="239">
        <f>E62*D62</f>
        <v>34463</v>
      </c>
      <c r="G62" s="238">
        <v>180</v>
      </c>
      <c r="H62" s="239">
        <f>G62*D62</f>
        <v>28197</v>
      </c>
      <c r="I62" s="240">
        <f t="shared" si="11"/>
        <v>62660</v>
      </c>
      <c r="J62" s="241"/>
      <c r="K62" s="375"/>
      <c r="L62" s="375"/>
      <c r="M62" s="375"/>
      <c r="N62" s="375"/>
      <c r="O62" s="343">
        <v>156.65</v>
      </c>
      <c r="P62" s="226"/>
      <c r="Q62" s="269">
        <f t="shared" si="1"/>
        <v>0</v>
      </c>
      <c r="R62" s="325"/>
    </row>
    <row r="63" spans="1:18" s="18" customFormat="1" ht="12.75" outlineLevel="2" x14ac:dyDescent="0.2">
      <c r="A63" s="250"/>
      <c r="B63" s="373" t="s">
        <v>65</v>
      </c>
      <c r="C63" s="238"/>
      <c r="D63" s="238"/>
      <c r="E63" s="238"/>
      <c r="F63" s="239"/>
      <c r="G63" s="238"/>
      <c r="H63" s="239"/>
      <c r="I63" s="240"/>
      <c r="J63" s="241"/>
      <c r="K63" s="375"/>
      <c r="L63" s="375"/>
      <c r="M63" s="375"/>
      <c r="N63" s="375"/>
      <c r="O63" s="273"/>
      <c r="P63" s="226"/>
      <c r="Q63" s="269">
        <f t="shared" si="1"/>
        <v>0</v>
      </c>
      <c r="R63" s="325">
        <f t="shared" si="12"/>
        <v>0</v>
      </c>
    </row>
    <row r="64" spans="1:18" s="18" customFormat="1" ht="38.25" outlineLevel="2" x14ac:dyDescent="0.2">
      <c r="A64" s="250" t="s">
        <v>301</v>
      </c>
      <c r="B64" s="236" t="s">
        <v>51</v>
      </c>
      <c r="C64" s="237" t="s">
        <v>34</v>
      </c>
      <c r="D64" s="238">
        <v>156.65</v>
      </c>
      <c r="E64" s="239">
        <v>1903</v>
      </c>
      <c r="F64" s="239">
        <f t="shared" si="9"/>
        <v>298104.95</v>
      </c>
      <c r="G64" s="239">
        <v>0</v>
      </c>
      <c r="H64" s="239">
        <f t="shared" ref="H64" si="14">G64*D64</f>
        <v>0</v>
      </c>
      <c r="I64" s="240">
        <f t="shared" si="11"/>
        <v>298104.95</v>
      </c>
      <c r="J64" s="241" t="s">
        <v>436</v>
      </c>
      <c r="K64" s="375">
        <v>140.75</v>
      </c>
      <c r="L64" s="375"/>
      <c r="M64" s="375">
        <v>15.5</v>
      </c>
      <c r="N64" s="375"/>
      <c r="O64" s="324">
        <v>0.4</v>
      </c>
      <c r="P64" s="226"/>
      <c r="Q64" s="269">
        <f t="shared" si="1"/>
        <v>5.6621374255882984E-15</v>
      </c>
      <c r="R64" s="325">
        <f t="shared" si="12"/>
        <v>156.65</v>
      </c>
    </row>
    <row r="65" spans="1:18" s="18" customFormat="1" ht="25.5" outlineLevel="2" x14ac:dyDescent="0.2">
      <c r="A65" s="250" t="s">
        <v>63</v>
      </c>
      <c r="B65" s="236" t="s">
        <v>53</v>
      </c>
      <c r="C65" s="237" t="s">
        <v>39</v>
      </c>
      <c r="D65" s="238">
        <v>192</v>
      </c>
      <c r="E65" s="238">
        <v>977.23</v>
      </c>
      <c r="F65" s="239">
        <f t="shared" si="9"/>
        <v>187628.16</v>
      </c>
      <c r="G65" s="238">
        <v>85</v>
      </c>
      <c r="H65" s="239">
        <f t="shared" si="13"/>
        <v>16320</v>
      </c>
      <c r="I65" s="240">
        <f t="shared" si="11"/>
        <v>203948.16</v>
      </c>
      <c r="J65" s="241"/>
      <c r="K65" s="375"/>
      <c r="L65" s="375"/>
      <c r="M65" s="375">
        <v>130</v>
      </c>
      <c r="N65" s="375">
        <v>42</v>
      </c>
      <c r="O65" s="324">
        <v>20</v>
      </c>
      <c r="P65" s="226"/>
      <c r="Q65" s="269">
        <f t="shared" si="1"/>
        <v>0</v>
      </c>
      <c r="R65" s="325">
        <f t="shared" si="12"/>
        <v>192</v>
      </c>
    </row>
    <row r="66" spans="1:18" s="18" customFormat="1" ht="25.5" outlineLevel="2" x14ac:dyDescent="0.2">
      <c r="A66" s="250" t="s">
        <v>302</v>
      </c>
      <c r="B66" s="236" t="s">
        <v>36</v>
      </c>
      <c r="C66" s="237" t="s">
        <v>34</v>
      </c>
      <c r="D66" s="238">
        <v>156.65</v>
      </c>
      <c r="E66" s="239">
        <v>5040</v>
      </c>
      <c r="F66" s="239">
        <f t="shared" si="9"/>
        <v>789516</v>
      </c>
      <c r="G66" s="239">
        <v>0</v>
      </c>
      <c r="H66" s="239">
        <f t="shared" si="13"/>
        <v>0</v>
      </c>
      <c r="I66" s="240">
        <f t="shared" si="11"/>
        <v>789516</v>
      </c>
      <c r="J66" s="241" t="s">
        <v>436</v>
      </c>
      <c r="K66" s="375">
        <v>140.75</v>
      </c>
      <c r="L66" s="375"/>
      <c r="M66" s="375">
        <v>15.5</v>
      </c>
      <c r="N66" s="375"/>
      <c r="O66" s="324">
        <v>0.4</v>
      </c>
      <c r="P66" s="226"/>
      <c r="Q66" s="269">
        <f t="shared" si="1"/>
        <v>5.6621374255882984E-15</v>
      </c>
      <c r="R66" s="325">
        <f t="shared" si="12"/>
        <v>156.65</v>
      </c>
    </row>
    <row r="67" spans="1:18" s="18" customFormat="1" ht="25.5" outlineLevel="2" x14ac:dyDescent="0.2">
      <c r="A67" s="250" t="s">
        <v>64</v>
      </c>
      <c r="B67" s="236" t="s">
        <v>37</v>
      </c>
      <c r="C67" s="237" t="s">
        <v>34</v>
      </c>
      <c r="D67" s="238">
        <v>43.47</v>
      </c>
      <c r="E67" s="239">
        <v>5040</v>
      </c>
      <c r="F67" s="239">
        <f t="shared" si="9"/>
        <v>219088.8</v>
      </c>
      <c r="G67" s="239">
        <v>0</v>
      </c>
      <c r="H67" s="239">
        <f t="shared" si="13"/>
        <v>0</v>
      </c>
      <c r="I67" s="240">
        <f t="shared" si="11"/>
        <v>219088.8</v>
      </c>
      <c r="J67" s="241" t="s">
        <v>436</v>
      </c>
      <c r="K67" s="375"/>
      <c r="L67" s="375"/>
      <c r="M67" s="375"/>
      <c r="N67" s="375"/>
      <c r="O67" s="273"/>
      <c r="P67" s="226"/>
      <c r="Q67" s="269">
        <f t="shared" si="1"/>
        <v>43.47</v>
      </c>
      <c r="R67" s="325">
        <f t="shared" si="12"/>
        <v>0</v>
      </c>
    </row>
    <row r="68" spans="1:18" s="18" customFormat="1" ht="25.5" outlineLevel="2" x14ac:dyDescent="0.2">
      <c r="A68" s="250" t="s">
        <v>66</v>
      </c>
      <c r="B68" s="236" t="s">
        <v>56</v>
      </c>
      <c r="C68" s="237" t="s">
        <v>39</v>
      </c>
      <c r="D68" s="238">
        <v>1</v>
      </c>
      <c r="E68" s="239">
        <v>96000</v>
      </c>
      <c r="F68" s="239">
        <f t="shared" si="9"/>
        <v>96000</v>
      </c>
      <c r="G68" s="239">
        <v>0</v>
      </c>
      <c r="H68" s="239">
        <f t="shared" si="13"/>
        <v>0</v>
      </c>
      <c r="I68" s="240">
        <f t="shared" si="11"/>
        <v>96000</v>
      </c>
      <c r="J68" s="241" t="s">
        <v>436</v>
      </c>
      <c r="K68" s="375">
        <v>1</v>
      </c>
      <c r="L68" s="375"/>
      <c r="M68" s="375"/>
      <c r="N68" s="375"/>
      <c r="O68" s="273"/>
      <c r="P68" s="226"/>
      <c r="Q68" s="269">
        <f t="shared" si="1"/>
        <v>0</v>
      </c>
      <c r="R68" s="325">
        <f t="shared" si="12"/>
        <v>1</v>
      </c>
    </row>
    <row r="69" spans="1:18" s="18" customFormat="1" ht="25.5" outlineLevel="2" x14ac:dyDescent="0.2">
      <c r="A69" s="250" t="s">
        <v>67</v>
      </c>
      <c r="B69" s="236" t="s">
        <v>40</v>
      </c>
      <c r="C69" s="237" t="s">
        <v>39</v>
      </c>
      <c r="D69" s="238">
        <v>128</v>
      </c>
      <c r="E69" s="239">
        <v>1263.5999999999999</v>
      </c>
      <c r="F69" s="239">
        <f t="shared" si="9"/>
        <v>161740.79999999999</v>
      </c>
      <c r="G69" s="238">
        <v>130</v>
      </c>
      <c r="H69" s="239">
        <f t="shared" si="13"/>
        <v>16640</v>
      </c>
      <c r="I69" s="240">
        <f t="shared" si="11"/>
        <v>178380.79999999999</v>
      </c>
      <c r="J69" s="241"/>
      <c r="K69" s="375"/>
      <c r="L69" s="375"/>
      <c r="M69" s="375">
        <v>128</v>
      </c>
      <c r="N69" s="375"/>
      <c r="O69" s="273"/>
      <c r="P69" s="226"/>
      <c r="Q69" s="269">
        <f t="shared" si="1"/>
        <v>0</v>
      </c>
      <c r="R69" s="325">
        <f t="shared" si="12"/>
        <v>128</v>
      </c>
    </row>
    <row r="70" spans="1:18" s="18" customFormat="1" ht="25.5" outlineLevel="2" x14ac:dyDescent="0.2">
      <c r="A70" s="250" t="s">
        <v>68</v>
      </c>
      <c r="B70" s="236" t="s">
        <v>41</v>
      </c>
      <c r="C70" s="237" t="s">
        <v>34</v>
      </c>
      <c r="D70" s="238">
        <v>313.3</v>
      </c>
      <c r="E70" s="239">
        <v>1673</v>
      </c>
      <c r="F70" s="239">
        <f t="shared" si="9"/>
        <v>524150.9</v>
      </c>
      <c r="G70" s="239">
        <v>1686</v>
      </c>
      <c r="H70" s="239">
        <f t="shared" si="13"/>
        <v>528223.80000000005</v>
      </c>
      <c r="I70" s="240">
        <f t="shared" si="11"/>
        <v>1052374.7000000002</v>
      </c>
      <c r="J70" s="241"/>
      <c r="K70" s="375"/>
      <c r="L70" s="375"/>
      <c r="M70" s="375">
        <v>313</v>
      </c>
      <c r="N70" s="375"/>
      <c r="O70" s="324">
        <v>0.3</v>
      </c>
      <c r="P70" s="226"/>
      <c r="Q70" s="269">
        <f t="shared" si="1"/>
        <v>1.1379786002407855E-14</v>
      </c>
      <c r="R70" s="325">
        <f t="shared" si="12"/>
        <v>313.3</v>
      </c>
    </row>
    <row r="71" spans="1:18" s="18" customFormat="1" ht="25.5" outlineLevel="2" x14ac:dyDescent="0.2">
      <c r="A71" s="250" t="s">
        <v>501</v>
      </c>
      <c r="B71" s="236" t="s">
        <v>464</v>
      </c>
      <c r="C71" s="237" t="s">
        <v>34</v>
      </c>
      <c r="D71" s="238">
        <v>21.15</v>
      </c>
      <c r="E71" s="239">
        <v>5040</v>
      </c>
      <c r="F71" s="239">
        <f t="shared" si="9"/>
        <v>106596</v>
      </c>
      <c r="G71" s="239">
        <v>0</v>
      </c>
      <c r="H71" s="239">
        <f t="shared" si="13"/>
        <v>0</v>
      </c>
      <c r="I71" s="240">
        <f t="shared" si="11"/>
        <v>106596</v>
      </c>
      <c r="J71" s="241"/>
      <c r="K71" s="375"/>
      <c r="L71" s="375"/>
      <c r="M71" s="375"/>
      <c r="N71" s="375"/>
      <c r="O71" s="273"/>
      <c r="P71" s="226"/>
      <c r="Q71" s="269">
        <f t="shared" si="1"/>
        <v>21.15</v>
      </c>
      <c r="R71" s="325">
        <f t="shared" si="12"/>
        <v>0</v>
      </c>
    </row>
    <row r="72" spans="1:18" s="18" customFormat="1" ht="12.75" outlineLevel="1" x14ac:dyDescent="0.2">
      <c r="A72" s="366" t="s">
        <v>69</v>
      </c>
      <c r="B72" s="367" t="s">
        <v>70</v>
      </c>
      <c r="C72" s="368"/>
      <c r="D72" s="368"/>
      <c r="E72" s="368"/>
      <c r="F72" s="369">
        <f>SUM(F73:F89)</f>
        <v>3018119.7139999997</v>
      </c>
      <c r="G72" s="370"/>
      <c r="H72" s="369">
        <f>SUM(H73:H89)</f>
        <v>1348153.736</v>
      </c>
      <c r="I72" s="371">
        <f>SUM(I73:I89)</f>
        <v>4366273.4499999993</v>
      </c>
      <c r="J72" s="241"/>
      <c r="K72" s="375"/>
      <c r="L72" s="375"/>
      <c r="M72" s="375"/>
      <c r="N72" s="375"/>
      <c r="O72" s="273"/>
      <c r="P72" s="226"/>
      <c r="Q72" s="269">
        <f t="shared" si="1"/>
        <v>0</v>
      </c>
      <c r="R72" s="325">
        <f t="shared" si="12"/>
        <v>0</v>
      </c>
    </row>
    <row r="73" spans="1:18" s="18" customFormat="1" ht="12.75" outlineLevel="2" x14ac:dyDescent="0.2">
      <c r="A73" s="372"/>
      <c r="B73" s="373" t="s">
        <v>17</v>
      </c>
      <c r="C73" s="238"/>
      <c r="D73" s="238"/>
      <c r="E73" s="238"/>
      <c r="F73" s="238"/>
      <c r="G73" s="238"/>
      <c r="H73" s="238"/>
      <c r="I73" s="374"/>
      <c r="J73" s="241"/>
      <c r="K73" s="375"/>
      <c r="L73" s="375"/>
      <c r="M73" s="375"/>
      <c r="N73" s="375"/>
      <c r="O73" s="273"/>
      <c r="P73" s="226"/>
      <c r="Q73" s="269">
        <f t="shared" si="1"/>
        <v>0</v>
      </c>
      <c r="R73" s="325">
        <f t="shared" si="12"/>
        <v>0</v>
      </c>
    </row>
    <row r="74" spans="1:18" s="18" customFormat="1" ht="12.75" outlineLevel="2" x14ac:dyDescent="0.2">
      <c r="A74" s="250" t="s">
        <v>71</v>
      </c>
      <c r="B74" s="236" t="s">
        <v>19</v>
      </c>
      <c r="C74" s="237" t="s">
        <v>20</v>
      </c>
      <c r="D74" s="238">
        <v>67.930000000000007</v>
      </c>
      <c r="E74" s="239">
        <v>14940</v>
      </c>
      <c r="F74" s="239">
        <f t="shared" ref="F74:F100" si="15">E74*D74</f>
        <v>1014874.2000000001</v>
      </c>
      <c r="G74" s="239">
        <v>0</v>
      </c>
      <c r="H74" s="239">
        <f t="shared" ref="H74:H75" si="16">G74*D74</f>
        <v>0</v>
      </c>
      <c r="I74" s="240">
        <f t="shared" ref="I74:I100" si="17">F74+H74</f>
        <v>1014874.2000000001</v>
      </c>
      <c r="J74" s="241"/>
      <c r="K74" s="375">
        <v>67.930000000000007</v>
      </c>
      <c r="L74" s="375"/>
      <c r="M74" s="375"/>
      <c r="N74" s="375"/>
      <c r="O74" s="273"/>
      <c r="P74" s="226"/>
      <c r="Q74" s="269">
        <f t="shared" si="1"/>
        <v>0</v>
      </c>
      <c r="R74" s="325">
        <f t="shared" si="12"/>
        <v>67.930000000000007</v>
      </c>
    </row>
    <row r="75" spans="1:18" s="18" customFormat="1" ht="12.75" outlineLevel="2" x14ac:dyDescent="0.2">
      <c r="A75" s="250" t="s">
        <v>303</v>
      </c>
      <c r="B75" s="236" t="s">
        <v>22</v>
      </c>
      <c r="C75" s="237" t="s">
        <v>20</v>
      </c>
      <c r="D75" s="238">
        <v>103.72</v>
      </c>
      <c r="E75" s="238">
        <v>800</v>
      </c>
      <c r="F75" s="239">
        <f t="shared" si="15"/>
        <v>82976</v>
      </c>
      <c r="G75" s="239">
        <v>0</v>
      </c>
      <c r="H75" s="239">
        <f t="shared" si="16"/>
        <v>0</v>
      </c>
      <c r="I75" s="240">
        <f t="shared" si="17"/>
        <v>82976</v>
      </c>
      <c r="J75" s="241"/>
      <c r="K75" s="375">
        <v>75.48</v>
      </c>
      <c r="L75" s="375"/>
      <c r="M75" s="375"/>
      <c r="N75" s="375">
        <v>28.24</v>
      </c>
      <c r="O75" s="273"/>
      <c r="P75" s="226"/>
      <c r="Q75" s="269">
        <f t="shared" si="1"/>
        <v>-3.5527136788005009E-15</v>
      </c>
      <c r="R75" s="325">
        <f t="shared" si="12"/>
        <v>103.72</v>
      </c>
    </row>
    <row r="76" spans="1:18" s="18" customFormat="1" ht="25.5" outlineLevel="2" x14ac:dyDescent="0.2">
      <c r="A76" s="250"/>
      <c r="B76" s="373" t="s">
        <v>23</v>
      </c>
      <c r="C76" s="380"/>
      <c r="D76" s="381"/>
      <c r="E76" s="381"/>
      <c r="F76" s="239"/>
      <c r="G76" s="381"/>
      <c r="H76" s="381"/>
      <c r="I76" s="240"/>
      <c r="J76" s="241"/>
      <c r="K76" s="375"/>
      <c r="L76" s="375"/>
      <c r="M76" s="375"/>
      <c r="N76" s="375"/>
      <c r="O76" s="273"/>
      <c r="P76" s="226"/>
      <c r="Q76" s="269">
        <f t="shared" si="1"/>
        <v>0</v>
      </c>
      <c r="R76" s="325">
        <f t="shared" si="12"/>
        <v>0</v>
      </c>
    </row>
    <row r="77" spans="1:18" s="18" customFormat="1" ht="12.75" outlineLevel="2" x14ac:dyDescent="0.2">
      <c r="A77" s="250" t="s">
        <v>72</v>
      </c>
      <c r="B77" s="236" t="s">
        <v>25</v>
      </c>
      <c r="C77" s="237" t="s">
        <v>20</v>
      </c>
      <c r="D77" s="238">
        <v>105.94</v>
      </c>
      <c r="E77" s="239">
        <v>2319.6</v>
      </c>
      <c r="F77" s="239">
        <f t="shared" si="15"/>
        <v>245738.424</v>
      </c>
      <c r="G77" s="239">
        <v>5299.2</v>
      </c>
      <c r="H77" s="239">
        <f>G77*D77</f>
        <v>561397.24800000002</v>
      </c>
      <c r="I77" s="240">
        <f t="shared" si="17"/>
        <v>807135.67200000002</v>
      </c>
      <c r="J77" s="241"/>
      <c r="K77" s="375">
        <v>52</v>
      </c>
      <c r="L77" s="375"/>
      <c r="M77" s="375">
        <v>21.82</v>
      </c>
      <c r="N77" s="375">
        <v>32.119999999999997</v>
      </c>
      <c r="O77" s="273"/>
      <c r="P77" s="226"/>
      <c r="Q77" s="269">
        <f t="shared" si="1"/>
        <v>0</v>
      </c>
      <c r="R77" s="325">
        <f t="shared" si="12"/>
        <v>105.94</v>
      </c>
    </row>
    <row r="78" spans="1:18" s="342" customFormat="1" ht="12.75" outlineLevel="2" x14ac:dyDescent="0.2">
      <c r="A78" s="250" t="s">
        <v>555</v>
      </c>
      <c r="B78" s="236" t="s">
        <v>547</v>
      </c>
      <c r="C78" s="237" t="s">
        <v>20</v>
      </c>
      <c r="D78" s="238">
        <v>31.69</v>
      </c>
      <c r="E78" s="239"/>
      <c r="F78" s="239"/>
      <c r="G78" s="239">
        <v>5299.2</v>
      </c>
      <c r="H78" s="239">
        <f>G78*D78</f>
        <v>167931.64799999999</v>
      </c>
      <c r="I78" s="240">
        <f t="shared" si="17"/>
        <v>167931.64799999999</v>
      </c>
      <c r="J78" s="241"/>
      <c r="K78" s="375"/>
      <c r="L78" s="375"/>
      <c r="M78" s="375"/>
      <c r="N78" s="375"/>
      <c r="O78" s="273">
        <v>31.69</v>
      </c>
      <c r="P78" s="226"/>
      <c r="Q78" s="269">
        <f t="shared" si="1"/>
        <v>0</v>
      </c>
      <c r="R78" s="344"/>
    </row>
    <row r="79" spans="1:18" s="18" customFormat="1" ht="12.75" outlineLevel="2" x14ac:dyDescent="0.2">
      <c r="A79" s="250" t="s">
        <v>304</v>
      </c>
      <c r="B79" s="236" t="s">
        <v>27</v>
      </c>
      <c r="C79" s="237" t="s">
        <v>20</v>
      </c>
      <c r="D79" s="238">
        <v>67.3</v>
      </c>
      <c r="E79" s="239">
        <v>2154</v>
      </c>
      <c r="F79" s="239">
        <f t="shared" si="15"/>
        <v>144964.19999999998</v>
      </c>
      <c r="G79" s="239">
        <v>2931.6</v>
      </c>
      <c r="H79" s="239">
        <f>G79*D79</f>
        <v>197296.68</v>
      </c>
      <c r="I79" s="240">
        <f t="shared" si="17"/>
        <v>342260.88</v>
      </c>
      <c r="J79" s="241"/>
      <c r="K79" s="375">
        <v>55.95</v>
      </c>
      <c r="L79" s="375"/>
      <c r="M79" s="375"/>
      <c r="N79" s="375">
        <v>11.35</v>
      </c>
      <c r="O79" s="273"/>
      <c r="P79" s="226"/>
      <c r="Q79" s="269">
        <f t="shared" si="1"/>
        <v>-5.3290705182007514E-15</v>
      </c>
      <c r="R79" s="325">
        <f t="shared" si="12"/>
        <v>67.3</v>
      </c>
    </row>
    <row r="80" spans="1:18" s="342" customFormat="1" ht="12.75" outlineLevel="2" x14ac:dyDescent="0.2">
      <c r="A80" s="250" t="s">
        <v>556</v>
      </c>
      <c r="B80" s="236" t="s">
        <v>548</v>
      </c>
      <c r="C80" s="237" t="s">
        <v>20</v>
      </c>
      <c r="D80" s="238">
        <v>14</v>
      </c>
      <c r="E80" s="239"/>
      <c r="F80" s="239"/>
      <c r="G80" s="239">
        <v>2931.6</v>
      </c>
      <c r="H80" s="239">
        <f>G80*D80</f>
        <v>41042.400000000001</v>
      </c>
      <c r="I80" s="240">
        <f t="shared" si="17"/>
        <v>41042.400000000001</v>
      </c>
      <c r="J80" s="241"/>
      <c r="K80" s="375"/>
      <c r="L80" s="375"/>
      <c r="M80" s="375"/>
      <c r="N80" s="375"/>
      <c r="O80" s="273">
        <v>14</v>
      </c>
      <c r="P80" s="226"/>
      <c r="Q80" s="269">
        <f t="shared" si="1"/>
        <v>0</v>
      </c>
      <c r="R80" s="344"/>
    </row>
    <row r="81" spans="1:18" s="297" customFormat="1" ht="12.75" outlineLevel="2" x14ac:dyDescent="0.2">
      <c r="A81" s="250" t="s">
        <v>73</v>
      </c>
      <c r="B81" s="236" t="s">
        <v>29</v>
      </c>
      <c r="C81" s="237" t="s">
        <v>34</v>
      </c>
      <c r="D81" s="238">
        <v>196.02</v>
      </c>
      <c r="E81" s="238">
        <v>220</v>
      </c>
      <c r="F81" s="239">
        <f t="shared" si="15"/>
        <v>43124.4</v>
      </c>
      <c r="G81" s="238">
        <v>202</v>
      </c>
      <c r="H81" s="239">
        <f t="shared" ref="H81:H89" si="18">G81*D81</f>
        <v>39596.04</v>
      </c>
      <c r="I81" s="240">
        <f t="shared" si="17"/>
        <v>82720.44</v>
      </c>
      <c r="J81" s="241"/>
      <c r="K81" s="375">
        <v>77.73</v>
      </c>
      <c r="L81" s="375"/>
      <c r="M81" s="375"/>
      <c r="N81" s="375">
        <v>116.67</v>
      </c>
      <c r="O81" s="324">
        <v>1.62</v>
      </c>
      <c r="P81" s="226"/>
      <c r="Q81" s="269">
        <f t="shared" ref="Q81:Q144" si="19">D81-K81-L81-M81-N81-O81-P81</f>
        <v>4.4408920985006262E-15</v>
      </c>
      <c r="R81" s="325">
        <f t="shared" si="12"/>
        <v>196.02</v>
      </c>
    </row>
    <row r="82" spans="1:18" s="18" customFormat="1" ht="12.75" outlineLevel="2" x14ac:dyDescent="0.2">
      <c r="A82" s="250"/>
      <c r="B82" s="373" t="s">
        <v>76</v>
      </c>
      <c r="C82" s="238"/>
      <c r="D82" s="238"/>
      <c r="E82" s="238"/>
      <c r="F82" s="239"/>
      <c r="G82" s="238"/>
      <c r="H82" s="239"/>
      <c r="I82" s="240"/>
      <c r="J82" s="241"/>
      <c r="K82" s="375"/>
      <c r="L82" s="375"/>
      <c r="M82" s="375"/>
      <c r="N82" s="375"/>
      <c r="O82" s="273"/>
      <c r="P82" s="226"/>
      <c r="Q82" s="269">
        <f t="shared" si="19"/>
        <v>0</v>
      </c>
      <c r="R82" s="325">
        <f t="shared" si="12"/>
        <v>0</v>
      </c>
    </row>
    <row r="83" spans="1:18" s="18" customFormat="1" ht="38.25" outlineLevel="2" x14ac:dyDescent="0.2">
      <c r="A83" s="250" t="s">
        <v>305</v>
      </c>
      <c r="B83" s="236" t="s">
        <v>78</v>
      </c>
      <c r="C83" s="237" t="s">
        <v>34</v>
      </c>
      <c r="D83" s="238">
        <v>98.01</v>
      </c>
      <c r="E83" s="239">
        <v>1903</v>
      </c>
      <c r="F83" s="239">
        <f t="shared" si="15"/>
        <v>186513.03</v>
      </c>
      <c r="G83" s="239">
        <v>0</v>
      </c>
      <c r="H83" s="239">
        <f t="shared" ref="H83:H86" si="20">G83*D83</f>
        <v>0</v>
      </c>
      <c r="I83" s="240">
        <f t="shared" si="17"/>
        <v>186513.03</v>
      </c>
      <c r="J83" s="241" t="s">
        <v>436</v>
      </c>
      <c r="K83" s="375">
        <v>87.47</v>
      </c>
      <c r="L83" s="375"/>
      <c r="M83" s="375">
        <v>9.8699999999999992</v>
      </c>
      <c r="N83" s="375"/>
      <c r="O83" s="324">
        <v>0.67</v>
      </c>
      <c r="P83" s="226"/>
      <c r="Q83" s="269">
        <f t="shared" si="19"/>
        <v>6.9944050551384862E-15</v>
      </c>
      <c r="R83" s="325">
        <f t="shared" si="12"/>
        <v>98.01</v>
      </c>
    </row>
    <row r="84" spans="1:18" s="18" customFormat="1" ht="25.5" outlineLevel="2" x14ac:dyDescent="0.2">
      <c r="A84" s="250" t="s">
        <v>74</v>
      </c>
      <c r="B84" s="236" t="s">
        <v>36</v>
      </c>
      <c r="C84" s="237" t="s">
        <v>34</v>
      </c>
      <c r="D84" s="238">
        <v>98.01</v>
      </c>
      <c r="E84" s="239">
        <v>5040</v>
      </c>
      <c r="F84" s="239">
        <f t="shared" si="15"/>
        <v>493970.4</v>
      </c>
      <c r="G84" s="239">
        <v>0</v>
      </c>
      <c r="H84" s="239">
        <f t="shared" si="20"/>
        <v>0</v>
      </c>
      <c r="I84" s="240">
        <f t="shared" si="17"/>
        <v>493970.4</v>
      </c>
      <c r="J84" s="241" t="s">
        <v>436</v>
      </c>
      <c r="K84" s="375">
        <v>87.48</v>
      </c>
      <c r="L84" s="375"/>
      <c r="M84" s="375">
        <v>9.86</v>
      </c>
      <c r="N84" s="375"/>
      <c r="O84" s="324">
        <v>0.67</v>
      </c>
      <c r="P84" s="226"/>
      <c r="Q84" s="269">
        <f t="shared" si="19"/>
        <v>1.6653345369377348E-15</v>
      </c>
      <c r="R84" s="325">
        <f t="shared" si="12"/>
        <v>98.01</v>
      </c>
    </row>
    <row r="85" spans="1:18" s="18" customFormat="1" ht="25.5" outlineLevel="2" x14ac:dyDescent="0.2">
      <c r="A85" s="250" t="s">
        <v>306</v>
      </c>
      <c r="B85" s="236" t="s">
        <v>37</v>
      </c>
      <c r="C85" s="237" t="s">
        <v>34</v>
      </c>
      <c r="D85" s="238">
        <v>43.47</v>
      </c>
      <c r="E85" s="239">
        <v>5040</v>
      </c>
      <c r="F85" s="239">
        <f t="shared" si="15"/>
        <v>219088.8</v>
      </c>
      <c r="G85" s="239">
        <v>0</v>
      </c>
      <c r="H85" s="239">
        <f t="shared" si="20"/>
        <v>0</v>
      </c>
      <c r="I85" s="240">
        <f t="shared" si="17"/>
        <v>219088.8</v>
      </c>
      <c r="J85" s="241" t="s">
        <v>436</v>
      </c>
      <c r="K85" s="375"/>
      <c r="L85" s="375"/>
      <c r="M85" s="375"/>
      <c r="N85" s="375"/>
      <c r="O85" s="273"/>
      <c r="P85" s="226"/>
      <c r="Q85" s="269">
        <f t="shared" si="19"/>
        <v>43.47</v>
      </c>
      <c r="R85" s="325">
        <f t="shared" si="12"/>
        <v>0</v>
      </c>
    </row>
    <row r="86" spans="1:18" s="18" customFormat="1" ht="25.5" outlineLevel="2" x14ac:dyDescent="0.2">
      <c r="A86" s="250" t="s">
        <v>75</v>
      </c>
      <c r="B86" s="236" t="s">
        <v>56</v>
      </c>
      <c r="C86" s="237" t="s">
        <v>39</v>
      </c>
      <c r="D86" s="238">
        <v>1</v>
      </c>
      <c r="E86" s="239">
        <v>96000</v>
      </c>
      <c r="F86" s="239">
        <f t="shared" si="15"/>
        <v>96000</v>
      </c>
      <c r="G86" s="239">
        <v>0</v>
      </c>
      <c r="H86" s="239">
        <f t="shared" si="20"/>
        <v>0</v>
      </c>
      <c r="I86" s="240">
        <f t="shared" si="17"/>
        <v>96000</v>
      </c>
      <c r="J86" s="241" t="s">
        <v>436</v>
      </c>
      <c r="K86" s="375">
        <v>1</v>
      </c>
      <c r="L86" s="375"/>
      <c r="M86" s="375"/>
      <c r="N86" s="375"/>
      <c r="O86" s="273"/>
      <c r="P86" s="226"/>
      <c r="Q86" s="269">
        <f t="shared" si="19"/>
        <v>0</v>
      </c>
      <c r="R86" s="325">
        <f t="shared" si="12"/>
        <v>1</v>
      </c>
    </row>
    <row r="87" spans="1:18" s="18" customFormat="1" ht="25.5" outlineLevel="2" x14ac:dyDescent="0.2">
      <c r="A87" s="250" t="s">
        <v>77</v>
      </c>
      <c r="B87" s="236" t="s">
        <v>40</v>
      </c>
      <c r="C87" s="237" t="s">
        <v>39</v>
      </c>
      <c r="D87" s="238">
        <v>80</v>
      </c>
      <c r="E87" s="239">
        <v>1263.5999999999999</v>
      </c>
      <c r="F87" s="239">
        <f t="shared" si="15"/>
        <v>101088</v>
      </c>
      <c r="G87" s="238">
        <v>130</v>
      </c>
      <c r="H87" s="239">
        <f t="shared" si="18"/>
        <v>10400</v>
      </c>
      <c r="I87" s="240">
        <f t="shared" si="17"/>
        <v>111488</v>
      </c>
      <c r="J87" s="241"/>
      <c r="K87" s="375"/>
      <c r="L87" s="375"/>
      <c r="M87" s="375">
        <v>80</v>
      </c>
      <c r="N87" s="375"/>
      <c r="O87" s="273"/>
      <c r="P87" s="226"/>
      <c r="Q87" s="269">
        <f t="shared" si="19"/>
        <v>0</v>
      </c>
      <c r="R87" s="325">
        <f t="shared" si="12"/>
        <v>80</v>
      </c>
    </row>
    <row r="88" spans="1:18" s="18" customFormat="1" ht="25.5" outlineLevel="2" x14ac:dyDescent="0.2">
      <c r="A88" s="250" t="s">
        <v>79</v>
      </c>
      <c r="B88" s="236" t="s">
        <v>41</v>
      </c>
      <c r="C88" s="237" t="s">
        <v>34</v>
      </c>
      <c r="D88" s="238">
        <v>196.02</v>
      </c>
      <c r="E88" s="239">
        <v>1673</v>
      </c>
      <c r="F88" s="239">
        <f t="shared" si="15"/>
        <v>327941.46000000002</v>
      </c>
      <c r="G88" s="239">
        <v>1686</v>
      </c>
      <c r="H88" s="239">
        <f t="shared" si="18"/>
        <v>330489.72000000003</v>
      </c>
      <c r="I88" s="240">
        <f t="shared" si="17"/>
        <v>658431.18000000005</v>
      </c>
      <c r="J88" s="241"/>
      <c r="K88" s="375"/>
      <c r="L88" s="375"/>
      <c r="M88" s="375">
        <v>195</v>
      </c>
      <c r="N88" s="375"/>
      <c r="O88" s="324">
        <v>1.02</v>
      </c>
      <c r="P88" s="226"/>
      <c r="Q88" s="269">
        <f t="shared" si="19"/>
        <v>1.021405182655144E-14</v>
      </c>
      <c r="R88" s="325">
        <f t="shared" si="12"/>
        <v>196.02</v>
      </c>
    </row>
    <row r="89" spans="1:18" s="18" customFormat="1" ht="25.5" outlineLevel="2" x14ac:dyDescent="0.2">
      <c r="A89" s="250" t="s">
        <v>502</v>
      </c>
      <c r="B89" s="236" t="s">
        <v>464</v>
      </c>
      <c r="C89" s="237" t="s">
        <v>34</v>
      </c>
      <c r="D89" s="238">
        <v>12.27</v>
      </c>
      <c r="E89" s="239">
        <v>5040</v>
      </c>
      <c r="F89" s="239">
        <f t="shared" si="15"/>
        <v>61840.799999999996</v>
      </c>
      <c r="G89" s="239">
        <v>0</v>
      </c>
      <c r="H89" s="239">
        <f t="shared" si="18"/>
        <v>0</v>
      </c>
      <c r="I89" s="240">
        <f t="shared" si="17"/>
        <v>61840.799999999996</v>
      </c>
      <c r="J89" s="241"/>
      <c r="K89" s="375"/>
      <c r="L89" s="375"/>
      <c r="M89" s="375"/>
      <c r="N89" s="375"/>
      <c r="O89" s="273"/>
      <c r="P89" s="226"/>
      <c r="Q89" s="269">
        <f t="shared" si="19"/>
        <v>12.27</v>
      </c>
      <c r="R89" s="325">
        <f t="shared" si="12"/>
        <v>0</v>
      </c>
    </row>
    <row r="90" spans="1:18" s="18" customFormat="1" ht="12.75" x14ac:dyDescent="0.2">
      <c r="A90" s="360">
        <v>2</v>
      </c>
      <c r="B90" s="361" t="s">
        <v>80</v>
      </c>
      <c r="C90" s="362"/>
      <c r="D90" s="363"/>
      <c r="E90" s="364"/>
      <c r="F90" s="365">
        <f>SUM(F91:F100)</f>
        <v>2402433.7728000004</v>
      </c>
      <c r="G90" s="362"/>
      <c r="H90" s="365">
        <f>SUM(H91:H99)</f>
        <v>687921.75080000004</v>
      </c>
      <c r="I90" s="365">
        <f>SUM(I91:I100)</f>
        <v>3090355.5236</v>
      </c>
      <c r="J90" s="241"/>
      <c r="K90" s="375"/>
      <c r="L90" s="375"/>
      <c r="M90" s="375"/>
      <c r="N90" s="375"/>
      <c r="O90" s="273"/>
      <c r="P90" s="226"/>
      <c r="Q90" s="269">
        <f t="shared" si="19"/>
        <v>0</v>
      </c>
      <c r="R90" s="325">
        <f t="shared" si="12"/>
        <v>0</v>
      </c>
    </row>
    <row r="91" spans="1:18" s="18" customFormat="1" ht="12.75" outlineLevel="1" x14ac:dyDescent="0.2">
      <c r="A91" s="235" t="s">
        <v>84</v>
      </c>
      <c r="B91" s="236" t="s">
        <v>81</v>
      </c>
      <c r="C91" s="237" t="s">
        <v>20</v>
      </c>
      <c r="D91" s="238">
        <v>45.38</v>
      </c>
      <c r="E91" s="239">
        <v>5853.22</v>
      </c>
      <c r="F91" s="239">
        <f t="shared" si="15"/>
        <v>265619.12360000005</v>
      </c>
      <c r="G91" s="239">
        <v>0</v>
      </c>
      <c r="H91" s="239">
        <f t="shared" ref="H91:H92" si="21">G91*D91</f>
        <v>0</v>
      </c>
      <c r="I91" s="240">
        <f t="shared" si="17"/>
        <v>265619.12360000005</v>
      </c>
      <c r="J91" s="241"/>
      <c r="K91" s="375"/>
      <c r="L91" s="375"/>
      <c r="M91" s="375"/>
      <c r="N91" s="375">
        <v>45.38</v>
      </c>
      <c r="O91" s="273"/>
      <c r="P91" s="226"/>
      <c r="Q91" s="269">
        <f t="shared" si="19"/>
        <v>0</v>
      </c>
      <c r="R91" s="325">
        <f t="shared" si="12"/>
        <v>45.38</v>
      </c>
    </row>
    <row r="92" spans="1:18" s="18" customFormat="1" ht="12.75" outlineLevel="1" x14ac:dyDescent="0.2">
      <c r="A92" s="235" t="s">
        <v>307</v>
      </c>
      <c r="B92" s="236" t="s">
        <v>82</v>
      </c>
      <c r="C92" s="237" t="s">
        <v>20</v>
      </c>
      <c r="D92" s="238">
        <v>8.19</v>
      </c>
      <c r="E92" s="239">
        <v>93008.65</v>
      </c>
      <c r="F92" s="239">
        <f t="shared" si="15"/>
        <v>761740.84349999996</v>
      </c>
      <c r="G92" s="239">
        <v>0</v>
      </c>
      <c r="H92" s="239">
        <f t="shared" si="21"/>
        <v>0</v>
      </c>
      <c r="I92" s="240">
        <f t="shared" si="17"/>
        <v>761740.84349999996</v>
      </c>
      <c r="J92" s="241"/>
      <c r="K92" s="375"/>
      <c r="L92" s="375"/>
      <c r="M92" s="375"/>
      <c r="N92" s="375">
        <v>2.89</v>
      </c>
      <c r="O92" s="273"/>
      <c r="P92" s="226"/>
      <c r="Q92" s="269">
        <f t="shared" si="19"/>
        <v>5.2999999999999989</v>
      </c>
      <c r="R92" s="325">
        <f t="shared" si="12"/>
        <v>2.89</v>
      </c>
    </row>
    <row r="93" spans="1:18" s="18" customFormat="1" ht="12.75" outlineLevel="1" x14ac:dyDescent="0.2">
      <c r="A93" s="235" t="s">
        <v>87</v>
      </c>
      <c r="B93" s="236" t="s">
        <v>83</v>
      </c>
      <c r="C93" s="237"/>
      <c r="D93" s="238"/>
      <c r="E93" s="239"/>
      <c r="F93" s="239"/>
      <c r="G93" s="239"/>
      <c r="H93" s="239"/>
      <c r="I93" s="240"/>
      <c r="J93" s="241"/>
      <c r="K93" s="375"/>
      <c r="L93" s="375"/>
      <c r="M93" s="375"/>
      <c r="N93" s="375"/>
      <c r="O93" s="273"/>
      <c r="P93" s="226"/>
      <c r="Q93" s="269">
        <f t="shared" si="19"/>
        <v>0</v>
      </c>
      <c r="R93" s="325">
        <f t="shared" si="12"/>
        <v>0</v>
      </c>
    </row>
    <row r="94" spans="1:18" s="27" customFormat="1" ht="12.75" outlineLevel="1" x14ac:dyDescent="0.2">
      <c r="A94" s="235" t="s">
        <v>308</v>
      </c>
      <c r="B94" s="236" t="s">
        <v>85</v>
      </c>
      <c r="C94" s="237" t="s">
        <v>20</v>
      </c>
      <c r="D94" s="238">
        <v>48.27</v>
      </c>
      <c r="E94" s="239">
        <v>779.43</v>
      </c>
      <c r="F94" s="239">
        <f t="shared" si="15"/>
        <v>37623.0861</v>
      </c>
      <c r="G94" s="239">
        <v>0</v>
      </c>
      <c r="H94" s="239">
        <f t="shared" ref="H94:H99" si="22">G94*D94</f>
        <v>0</v>
      </c>
      <c r="I94" s="240">
        <f t="shared" si="17"/>
        <v>37623.0861</v>
      </c>
      <c r="J94" s="241"/>
      <c r="K94" s="375"/>
      <c r="L94" s="375"/>
      <c r="M94" s="375"/>
      <c r="N94" s="375">
        <v>48.27</v>
      </c>
      <c r="O94" s="273"/>
      <c r="P94" s="226"/>
      <c r="Q94" s="269">
        <f t="shared" si="19"/>
        <v>0</v>
      </c>
      <c r="R94" s="325">
        <f t="shared" si="12"/>
        <v>48.27</v>
      </c>
    </row>
    <row r="95" spans="1:18" s="18" customFormat="1" ht="25.5" outlineLevel="1" x14ac:dyDescent="0.2">
      <c r="A95" s="235" t="s">
        <v>309</v>
      </c>
      <c r="B95" s="236" t="s">
        <v>86</v>
      </c>
      <c r="C95" s="237" t="s">
        <v>20</v>
      </c>
      <c r="D95" s="238">
        <v>169.66</v>
      </c>
      <c r="E95" s="239">
        <v>2439.86</v>
      </c>
      <c r="F95" s="239">
        <f t="shared" si="15"/>
        <v>413946.64760000003</v>
      </c>
      <c r="G95" s="239">
        <v>2124.63</v>
      </c>
      <c r="H95" s="239">
        <f t="shared" si="22"/>
        <v>360464.72580000001</v>
      </c>
      <c r="I95" s="240">
        <f t="shared" si="17"/>
        <v>774411.37340000004</v>
      </c>
      <c r="J95" s="241"/>
      <c r="K95" s="375"/>
      <c r="L95" s="375"/>
      <c r="M95" s="375"/>
      <c r="N95" s="375">
        <v>119.49</v>
      </c>
      <c r="O95" s="324">
        <v>50.17</v>
      </c>
      <c r="P95" s="226"/>
      <c r="Q95" s="269">
        <f t="shared" si="19"/>
        <v>0</v>
      </c>
      <c r="R95" s="325">
        <f t="shared" si="12"/>
        <v>169.66</v>
      </c>
    </row>
    <row r="96" spans="1:18" s="18" customFormat="1" ht="12.75" outlineLevel="1" x14ac:dyDescent="0.2">
      <c r="A96" s="235" t="s">
        <v>310</v>
      </c>
      <c r="B96" s="236" t="s">
        <v>88</v>
      </c>
      <c r="C96" s="237" t="s">
        <v>20</v>
      </c>
      <c r="D96" s="238">
        <v>24.85</v>
      </c>
      <c r="E96" s="239">
        <v>704.02</v>
      </c>
      <c r="F96" s="239">
        <f t="shared" si="15"/>
        <v>17494.897000000001</v>
      </c>
      <c r="G96" s="239">
        <v>0</v>
      </c>
      <c r="H96" s="239">
        <f t="shared" si="22"/>
        <v>0</v>
      </c>
      <c r="I96" s="240">
        <f t="shared" si="17"/>
        <v>17494.897000000001</v>
      </c>
      <c r="J96" s="241"/>
      <c r="K96" s="375"/>
      <c r="L96" s="375"/>
      <c r="M96" s="375"/>
      <c r="N96" s="375"/>
      <c r="O96" s="324">
        <v>24.85</v>
      </c>
      <c r="P96" s="226"/>
      <c r="Q96" s="269">
        <f t="shared" si="19"/>
        <v>0</v>
      </c>
      <c r="R96" s="325">
        <f t="shared" si="12"/>
        <v>24.85</v>
      </c>
    </row>
    <row r="97" spans="1:18" s="18" customFormat="1" ht="25.5" outlineLevel="1" x14ac:dyDescent="0.2">
      <c r="A97" s="235" t="s">
        <v>311</v>
      </c>
      <c r="B97" s="236" t="s">
        <v>89</v>
      </c>
      <c r="C97" s="237" t="s">
        <v>34</v>
      </c>
      <c r="D97" s="238">
        <v>72.5</v>
      </c>
      <c r="E97" s="239">
        <v>3711.23</v>
      </c>
      <c r="F97" s="239">
        <f t="shared" si="15"/>
        <v>269064.17499999999</v>
      </c>
      <c r="G97" s="239">
        <v>3215.09</v>
      </c>
      <c r="H97" s="239">
        <f t="shared" si="22"/>
        <v>233094.02500000002</v>
      </c>
      <c r="I97" s="240">
        <f t="shared" si="17"/>
        <v>502158.2</v>
      </c>
      <c r="J97" s="241"/>
      <c r="K97" s="375"/>
      <c r="L97" s="375"/>
      <c r="M97" s="375"/>
      <c r="N97" s="375">
        <v>72.5</v>
      </c>
      <c r="O97" s="273"/>
      <c r="P97" s="226"/>
      <c r="Q97" s="269">
        <f t="shared" si="19"/>
        <v>0</v>
      </c>
      <c r="R97" s="325">
        <f t="shared" si="12"/>
        <v>72.5</v>
      </c>
    </row>
    <row r="98" spans="1:18" s="18" customFormat="1" ht="12.75" outlineLevel="1" x14ac:dyDescent="0.2">
      <c r="A98" s="235" t="s">
        <v>312</v>
      </c>
      <c r="B98" s="236" t="s">
        <v>90</v>
      </c>
      <c r="C98" s="237" t="s">
        <v>39</v>
      </c>
      <c r="D98" s="238">
        <v>1</v>
      </c>
      <c r="E98" s="239">
        <v>17779</v>
      </c>
      <c r="F98" s="239">
        <f t="shared" si="15"/>
        <v>17779</v>
      </c>
      <c r="G98" s="239">
        <v>47934</v>
      </c>
      <c r="H98" s="239">
        <f t="shared" si="22"/>
        <v>47934</v>
      </c>
      <c r="I98" s="240">
        <f t="shared" si="17"/>
        <v>65713</v>
      </c>
      <c r="J98" s="241"/>
      <c r="K98" s="375"/>
      <c r="L98" s="375"/>
      <c r="M98" s="375"/>
      <c r="N98" s="375">
        <v>1</v>
      </c>
      <c r="O98" s="273"/>
      <c r="P98" s="226"/>
      <c r="Q98" s="269">
        <f t="shared" si="19"/>
        <v>0</v>
      </c>
      <c r="R98" s="325">
        <f t="shared" si="12"/>
        <v>1</v>
      </c>
    </row>
    <row r="99" spans="1:18" s="18" customFormat="1" ht="12.75" outlineLevel="1" x14ac:dyDescent="0.2">
      <c r="A99" s="235" t="s">
        <v>313</v>
      </c>
      <c r="B99" s="236" t="s">
        <v>91</v>
      </c>
      <c r="C99" s="237" t="s">
        <v>39</v>
      </c>
      <c r="D99" s="238">
        <v>1</v>
      </c>
      <c r="E99" s="239">
        <v>18986</v>
      </c>
      <c r="F99" s="239">
        <f t="shared" si="15"/>
        <v>18986</v>
      </c>
      <c r="G99" s="239">
        <v>46429</v>
      </c>
      <c r="H99" s="239">
        <f t="shared" si="22"/>
        <v>46429</v>
      </c>
      <c r="I99" s="240">
        <f t="shared" si="17"/>
        <v>65415</v>
      </c>
      <c r="J99" s="241"/>
      <c r="K99" s="375"/>
      <c r="L99" s="375"/>
      <c r="M99" s="375"/>
      <c r="N99" s="375">
        <v>1</v>
      </c>
      <c r="O99" s="273"/>
      <c r="P99" s="226"/>
      <c r="Q99" s="269">
        <f t="shared" si="19"/>
        <v>0</v>
      </c>
      <c r="R99" s="325">
        <f t="shared" si="12"/>
        <v>1</v>
      </c>
    </row>
    <row r="100" spans="1:18" s="18" customFormat="1" ht="12.75" outlineLevel="1" x14ac:dyDescent="0.2">
      <c r="A100" s="235" t="s">
        <v>503</v>
      </c>
      <c r="B100" s="236" t="s">
        <v>465</v>
      </c>
      <c r="C100" s="237" t="s">
        <v>268</v>
      </c>
      <c r="D100" s="238">
        <v>142.9</v>
      </c>
      <c r="E100" s="239">
        <v>4200</v>
      </c>
      <c r="F100" s="240">
        <f t="shared" si="15"/>
        <v>600180</v>
      </c>
      <c r="G100" s="239"/>
      <c r="H100" s="240"/>
      <c r="I100" s="240">
        <f t="shared" si="17"/>
        <v>600180</v>
      </c>
      <c r="J100" s="241"/>
      <c r="K100" s="375"/>
      <c r="L100" s="375"/>
      <c r="M100" s="375"/>
      <c r="N100" s="375"/>
      <c r="O100" s="273"/>
      <c r="P100" s="226"/>
      <c r="Q100" s="269">
        <f t="shared" si="19"/>
        <v>142.9</v>
      </c>
      <c r="R100" s="325">
        <f t="shared" si="12"/>
        <v>0</v>
      </c>
    </row>
    <row r="101" spans="1:18" s="18" customFormat="1" ht="12.75" x14ac:dyDescent="0.2">
      <c r="A101" s="360">
        <v>3</v>
      </c>
      <c r="B101" s="361" t="s">
        <v>92</v>
      </c>
      <c r="C101" s="362"/>
      <c r="D101" s="363"/>
      <c r="E101" s="364"/>
      <c r="F101" s="365">
        <f>SUM(F102:F117)</f>
        <v>6694740.3499999996</v>
      </c>
      <c r="G101" s="362"/>
      <c r="H101" s="365">
        <f>SUM(H102:H117)</f>
        <v>617911.55999999994</v>
      </c>
      <c r="I101" s="365">
        <f>I103+I104+I106+I108+I109+I114+I117</f>
        <v>7312651.9100000001</v>
      </c>
      <c r="J101" s="241"/>
      <c r="K101" s="375"/>
      <c r="L101" s="375"/>
      <c r="M101" s="375"/>
      <c r="N101" s="375"/>
      <c r="O101" s="273"/>
      <c r="P101" s="226"/>
      <c r="Q101" s="269">
        <f t="shared" si="19"/>
        <v>0</v>
      </c>
      <c r="R101" s="325">
        <f t="shared" si="12"/>
        <v>0</v>
      </c>
    </row>
    <row r="102" spans="1:18" s="18" customFormat="1" ht="12.75" outlineLevel="1" x14ac:dyDescent="0.2">
      <c r="A102" s="250"/>
      <c r="B102" s="373" t="s">
        <v>93</v>
      </c>
      <c r="C102" s="237"/>
      <c r="D102" s="238"/>
      <c r="E102" s="239"/>
      <c r="F102" s="239"/>
      <c r="G102" s="238"/>
      <c r="H102" s="239"/>
      <c r="I102" s="240"/>
      <c r="J102" s="241"/>
      <c r="K102" s="375"/>
      <c r="L102" s="375"/>
      <c r="M102" s="375"/>
      <c r="N102" s="375"/>
      <c r="O102" s="273"/>
      <c r="P102" s="226"/>
      <c r="Q102" s="269">
        <f t="shared" si="19"/>
        <v>0</v>
      </c>
      <c r="R102" s="325">
        <f t="shared" si="12"/>
        <v>0</v>
      </c>
    </row>
    <row r="103" spans="1:18" s="18" customFormat="1" ht="25.5" outlineLevel="1" x14ac:dyDescent="0.2">
      <c r="A103" s="250" t="s">
        <v>94</v>
      </c>
      <c r="B103" s="236" t="s">
        <v>95</v>
      </c>
      <c r="C103" s="237" t="s">
        <v>96</v>
      </c>
      <c r="D103" s="238">
        <v>10.5</v>
      </c>
      <c r="E103" s="239">
        <v>68400</v>
      </c>
      <c r="F103" s="239">
        <f t="shared" ref="F103:F123" si="23">E103*D103</f>
        <v>718200</v>
      </c>
      <c r="G103" s="239">
        <v>0</v>
      </c>
      <c r="H103" s="239">
        <f t="shared" ref="H103:H104" si="24">G103*D103</f>
        <v>0</v>
      </c>
      <c r="I103" s="240">
        <f t="shared" ref="I103:I123" si="25">F103+H103</f>
        <v>718200</v>
      </c>
      <c r="J103" s="241" t="s">
        <v>436</v>
      </c>
      <c r="K103" s="375">
        <v>6.95</v>
      </c>
      <c r="L103" s="375"/>
      <c r="M103" s="375">
        <v>3.55</v>
      </c>
      <c r="N103" s="375"/>
      <c r="O103" s="273"/>
      <c r="P103" s="226"/>
      <c r="Q103" s="269">
        <f t="shared" si="19"/>
        <v>0</v>
      </c>
      <c r="R103" s="325">
        <f t="shared" si="12"/>
        <v>10.5</v>
      </c>
    </row>
    <row r="104" spans="1:18" s="18" customFormat="1" ht="25.5" outlineLevel="1" x14ac:dyDescent="0.2">
      <c r="A104" s="250" t="s">
        <v>97</v>
      </c>
      <c r="B104" s="236" t="s">
        <v>98</v>
      </c>
      <c r="C104" s="237" t="s">
        <v>96</v>
      </c>
      <c r="D104" s="238">
        <v>1.73</v>
      </c>
      <c r="E104" s="239">
        <v>69940</v>
      </c>
      <c r="F104" s="239">
        <f t="shared" si="23"/>
        <v>120996.2</v>
      </c>
      <c r="G104" s="239">
        <v>0</v>
      </c>
      <c r="H104" s="239">
        <f t="shared" si="24"/>
        <v>0</v>
      </c>
      <c r="I104" s="240">
        <f t="shared" si="25"/>
        <v>120996.2</v>
      </c>
      <c r="J104" s="241" t="s">
        <v>436</v>
      </c>
      <c r="K104" s="375">
        <v>0.34</v>
      </c>
      <c r="L104" s="375"/>
      <c r="M104" s="375"/>
      <c r="N104" s="375">
        <v>0.32</v>
      </c>
      <c r="O104" s="324">
        <v>1.07</v>
      </c>
      <c r="P104" s="226"/>
      <c r="Q104" s="269">
        <f t="shared" si="19"/>
        <v>-2.2204460492503131E-16</v>
      </c>
      <c r="R104" s="325">
        <f t="shared" si="12"/>
        <v>1.73</v>
      </c>
    </row>
    <row r="105" spans="1:18" s="18" customFormat="1" ht="12.75" outlineLevel="1" x14ac:dyDescent="0.2">
      <c r="A105" s="250"/>
      <c r="B105" s="373" t="s">
        <v>99</v>
      </c>
      <c r="C105" s="237"/>
      <c r="D105" s="238"/>
      <c r="E105" s="239"/>
      <c r="F105" s="239"/>
      <c r="G105" s="239"/>
      <c r="H105" s="239"/>
      <c r="I105" s="240"/>
      <c r="J105" s="241"/>
      <c r="K105" s="375"/>
      <c r="L105" s="375"/>
      <c r="M105" s="375"/>
      <c r="N105" s="375"/>
      <c r="O105" s="273"/>
      <c r="P105" s="226"/>
      <c r="Q105" s="269">
        <f t="shared" si="19"/>
        <v>0</v>
      </c>
      <c r="R105" s="325">
        <f t="shared" si="12"/>
        <v>0</v>
      </c>
    </row>
    <row r="106" spans="1:18" s="18" customFormat="1" ht="12.75" outlineLevel="1" x14ac:dyDescent="0.2">
      <c r="A106" s="250" t="s">
        <v>314</v>
      </c>
      <c r="B106" s="236" t="s">
        <v>101</v>
      </c>
      <c r="C106" s="237" t="s">
        <v>30</v>
      </c>
      <c r="D106" s="238">
        <v>349.59</v>
      </c>
      <c r="E106" s="239">
        <v>2400</v>
      </c>
      <c r="F106" s="239">
        <f t="shared" si="23"/>
        <v>839015.99999999988</v>
      </c>
      <c r="G106" s="239">
        <v>956</v>
      </c>
      <c r="H106" s="239">
        <f t="shared" ref="H106:H123" si="26">G106*D106</f>
        <v>334208.03999999998</v>
      </c>
      <c r="I106" s="240">
        <f t="shared" si="25"/>
        <v>1173224.0399999998</v>
      </c>
      <c r="J106" s="241"/>
      <c r="K106" s="375"/>
      <c r="L106" s="375"/>
      <c r="M106" s="375">
        <v>300</v>
      </c>
      <c r="N106" s="375">
        <v>49.59</v>
      </c>
      <c r="O106" s="273"/>
      <c r="P106" s="226"/>
      <c r="Q106" s="269">
        <f t="shared" si="19"/>
        <v>-2.8421709430404007E-14</v>
      </c>
      <c r="R106" s="325">
        <f t="shared" si="12"/>
        <v>349.59000000000003</v>
      </c>
    </row>
    <row r="107" spans="1:18" s="18" customFormat="1" ht="12.75" outlineLevel="1" x14ac:dyDescent="0.2">
      <c r="A107" s="250"/>
      <c r="B107" s="373" t="s">
        <v>102</v>
      </c>
      <c r="C107" s="237"/>
      <c r="D107" s="238"/>
      <c r="E107" s="239"/>
      <c r="F107" s="239"/>
      <c r="G107" s="239"/>
      <c r="H107" s="239"/>
      <c r="I107" s="240"/>
      <c r="J107" s="241"/>
      <c r="K107" s="375"/>
      <c r="L107" s="375"/>
      <c r="M107" s="375"/>
      <c r="N107" s="375"/>
      <c r="O107" s="273"/>
      <c r="P107" s="226"/>
      <c r="Q107" s="269">
        <f t="shared" si="19"/>
        <v>0</v>
      </c>
      <c r="R107" s="325">
        <f t="shared" si="12"/>
        <v>0</v>
      </c>
    </row>
    <row r="108" spans="1:18" s="18" customFormat="1" ht="12.75" outlineLevel="1" x14ac:dyDescent="0.2">
      <c r="A108" s="250" t="s">
        <v>315</v>
      </c>
      <c r="B108" s="236" t="s">
        <v>104</v>
      </c>
      <c r="C108" s="237" t="s">
        <v>39</v>
      </c>
      <c r="D108" s="238">
        <v>180</v>
      </c>
      <c r="E108" s="239">
        <v>300</v>
      </c>
      <c r="F108" s="239">
        <f t="shared" si="23"/>
        <v>54000</v>
      </c>
      <c r="G108" s="239">
        <v>0</v>
      </c>
      <c r="H108" s="239">
        <f t="shared" ref="H108" si="27">G108*D108</f>
        <v>0</v>
      </c>
      <c r="I108" s="240">
        <f t="shared" si="25"/>
        <v>54000</v>
      </c>
      <c r="J108" s="241"/>
      <c r="K108" s="375"/>
      <c r="L108" s="375"/>
      <c r="M108" s="375">
        <v>100</v>
      </c>
      <c r="N108" s="375">
        <v>80</v>
      </c>
      <c r="O108" s="273"/>
      <c r="P108" s="226"/>
      <c r="Q108" s="269">
        <f t="shared" si="19"/>
        <v>0</v>
      </c>
      <c r="R108" s="325">
        <f t="shared" si="12"/>
        <v>180</v>
      </c>
    </row>
    <row r="109" spans="1:18" s="18" customFormat="1" ht="12.75" outlineLevel="1" x14ac:dyDescent="0.2">
      <c r="A109" s="250" t="s">
        <v>316</v>
      </c>
      <c r="B109" s="236" t="s">
        <v>106</v>
      </c>
      <c r="C109" s="237" t="s">
        <v>107</v>
      </c>
      <c r="D109" s="238">
        <v>1</v>
      </c>
      <c r="E109" s="239">
        <v>199039.2</v>
      </c>
      <c r="F109" s="239">
        <f t="shared" si="23"/>
        <v>199039.2</v>
      </c>
      <c r="G109" s="239">
        <v>199703.52</v>
      </c>
      <c r="H109" s="239">
        <f t="shared" si="26"/>
        <v>199703.52</v>
      </c>
      <c r="I109" s="240">
        <f t="shared" si="25"/>
        <v>398742.72</v>
      </c>
      <c r="J109" s="241"/>
      <c r="K109" s="375"/>
      <c r="L109" s="375"/>
      <c r="M109" s="375">
        <v>0.5</v>
      </c>
      <c r="N109" s="375">
        <v>0.5</v>
      </c>
      <c r="O109" s="273"/>
      <c r="P109" s="226"/>
      <c r="Q109" s="269">
        <f t="shared" si="19"/>
        <v>0</v>
      </c>
      <c r="R109" s="325">
        <f t="shared" si="12"/>
        <v>1</v>
      </c>
    </row>
    <row r="110" spans="1:18" outlineLevel="1" x14ac:dyDescent="0.3">
      <c r="A110" s="250"/>
      <c r="B110" s="252" t="s">
        <v>108</v>
      </c>
      <c r="C110" s="237"/>
      <c r="D110" s="238"/>
      <c r="E110" s="239"/>
      <c r="F110" s="239"/>
      <c r="G110" s="239"/>
      <c r="H110" s="239"/>
      <c r="I110" s="240"/>
      <c r="J110" s="241"/>
      <c r="K110" s="382"/>
      <c r="L110" s="382"/>
      <c r="M110" s="382"/>
      <c r="N110" s="382"/>
      <c r="O110" s="270"/>
      <c r="P110" s="212"/>
      <c r="Q110" s="269">
        <f t="shared" si="19"/>
        <v>0</v>
      </c>
      <c r="R110" s="325">
        <f t="shared" si="12"/>
        <v>0</v>
      </c>
    </row>
    <row r="111" spans="1:18" ht="25.5" outlineLevel="1" x14ac:dyDescent="0.3">
      <c r="A111" s="250" t="s">
        <v>317</v>
      </c>
      <c r="B111" s="251" t="s">
        <v>110</v>
      </c>
      <c r="C111" s="237" t="s">
        <v>96</v>
      </c>
      <c r="D111" s="238">
        <v>0</v>
      </c>
      <c r="E111" s="239">
        <v>115000</v>
      </c>
      <c r="F111" s="239">
        <f t="shared" si="23"/>
        <v>0</v>
      </c>
      <c r="G111" s="239">
        <v>5000</v>
      </c>
      <c r="H111" s="239">
        <f t="shared" si="26"/>
        <v>0</v>
      </c>
      <c r="I111" s="240">
        <f t="shared" si="25"/>
        <v>0</v>
      </c>
      <c r="J111" s="241"/>
      <c r="K111" s="382"/>
      <c r="L111" s="382"/>
      <c r="M111" s="382"/>
      <c r="N111" s="382"/>
      <c r="O111" s="270"/>
      <c r="P111" s="212"/>
      <c r="Q111" s="269">
        <f t="shared" si="19"/>
        <v>0</v>
      </c>
      <c r="R111" s="325">
        <f t="shared" si="12"/>
        <v>0</v>
      </c>
    </row>
    <row r="112" spans="1:18" outlineLevel="1" x14ac:dyDescent="0.3">
      <c r="A112" s="250" t="s">
        <v>100</v>
      </c>
      <c r="B112" s="251" t="s">
        <v>111</v>
      </c>
      <c r="C112" s="237" t="s">
        <v>112</v>
      </c>
      <c r="D112" s="238">
        <v>0</v>
      </c>
      <c r="E112" s="239">
        <v>196000</v>
      </c>
      <c r="F112" s="239">
        <f t="shared" si="23"/>
        <v>0</v>
      </c>
      <c r="G112" s="239">
        <v>150000</v>
      </c>
      <c r="H112" s="239">
        <f t="shared" si="26"/>
        <v>0</v>
      </c>
      <c r="I112" s="240">
        <f t="shared" si="25"/>
        <v>0</v>
      </c>
      <c r="J112" s="241"/>
      <c r="K112" s="382"/>
      <c r="L112" s="382"/>
      <c r="M112" s="382"/>
      <c r="N112" s="382"/>
      <c r="O112" s="270"/>
      <c r="P112" s="212"/>
      <c r="Q112" s="269">
        <f t="shared" si="19"/>
        <v>0</v>
      </c>
      <c r="R112" s="325">
        <f t="shared" si="12"/>
        <v>0</v>
      </c>
    </row>
    <row r="113" spans="1:19" outlineLevel="1" x14ac:dyDescent="0.3">
      <c r="A113" s="250"/>
      <c r="B113" s="252" t="s">
        <v>113</v>
      </c>
      <c r="C113" s="237"/>
      <c r="D113" s="238"/>
      <c r="E113" s="239"/>
      <c r="F113" s="239"/>
      <c r="G113" s="239"/>
      <c r="H113" s="239"/>
      <c r="I113" s="240"/>
      <c r="J113" s="241"/>
      <c r="K113" s="382"/>
      <c r="L113" s="382"/>
      <c r="M113" s="382"/>
      <c r="N113" s="382"/>
      <c r="O113" s="270"/>
      <c r="P113" s="212"/>
      <c r="Q113" s="269">
        <f t="shared" si="19"/>
        <v>0</v>
      </c>
      <c r="R113" s="325">
        <f t="shared" si="12"/>
        <v>0</v>
      </c>
    </row>
    <row r="114" spans="1:19" ht="25.5" outlineLevel="1" x14ac:dyDescent="0.3">
      <c r="A114" s="250" t="s">
        <v>103</v>
      </c>
      <c r="B114" s="251" t="s">
        <v>114</v>
      </c>
      <c r="C114" s="237" t="s">
        <v>30</v>
      </c>
      <c r="D114" s="238">
        <v>2122.35</v>
      </c>
      <c r="E114" s="239">
        <v>2237</v>
      </c>
      <c r="F114" s="239">
        <f t="shared" si="23"/>
        <v>4747696.95</v>
      </c>
      <c r="G114" s="239">
        <v>0</v>
      </c>
      <c r="H114" s="239">
        <f t="shared" si="26"/>
        <v>0</v>
      </c>
      <c r="I114" s="240">
        <f t="shared" si="25"/>
        <v>4747696.95</v>
      </c>
      <c r="J114" s="241" t="s">
        <v>436</v>
      </c>
      <c r="K114" s="382">
        <v>1250</v>
      </c>
      <c r="L114" s="382">
        <v>300</v>
      </c>
      <c r="M114" s="382">
        <v>500</v>
      </c>
      <c r="N114" s="382">
        <v>72.349999999999994</v>
      </c>
      <c r="O114" s="270"/>
      <c r="P114" s="212"/>
      <c r="Q114" s="269">
        <f t="shared" si="19"/>
        <v>-8.5265128291212022E-14</v>
      </c>
      <c r="R114" s="325">
        <f t="shared" si="12"/>
        <v>2122.35</v>
      </c>
    </row>
    <row r="115" spans="1:19" ht="25.5" outlineLevel="1" x14ac:dyDescent="0.3">
      <c r="A115" s="250" t="s">
        <v>105</v>
      </c>
      <c r="B115" s="251" t="s">
        <v>115</v>
      </c>
      <c r="C115" s="237" t="s">
        <v>30</v>
      </c>
      <c r="D115" s="238">
        <v>0</v>
      </c>
      <c r="E115" s="239">
        <v>4500</v>
      </c>
      <c r="F115" s="239">
        <f t="shared" si="23"/>
        <v>0</v>
      </c>
      <c r="G115" s="239">
        <v>3500</v>
      </c>
      <c r="H115" s="239">
        <f t="shared" si="26"/>
        <v>0</v>
      </c>
      <c r="I115" s="240">
        <f t="shared" si="25"/>
        <v>0</v>
      </c>
      <c r="J115" s="241"/>
      <c r="K115" s="382"/>
      <c r="L115" s="382"/>
      <c r="M115" s="382"/>
      <c r="N115" s="382"/>
      <c r="O115" s="270"/>
      <c r="P115" s="212"/>
      <c r="Q115" s="269">
        <f t="shared" si="19"/>
        <v>0</v>
      </c>
      <c r="R115" s="325">
        <f t="shared" si="12"/>
        <v>0</v>
      </c>
    </row>
    <row r="116" spans="1:19" outlineLevel="1" x14ac:dyDescent="0.3">
      <c r="A116" s="250"/>
      <c r="B116" s="252" t="s">
        <v>116</v>
      </c>
      <c r="C116" s="237"/>
      <c r="D116" s="238"/>
      <c r="E116" s="239"/>
      <c r="F116" s="239"/>
      <c r="G116" s="239"/>
      <c r="H116" s="239"/>
      <c r="I116" s="240"/>
      <c r="J116" s="241"/>
      <c r="K116" s="382"/>
      <c r="L116" s="382"/>
      <c r="M116" s="382"/>
      <c r="N116" s="382"/>
      <c r="O116" s="270"/>
      <c r="P116" s="212"/>
      <c r="Q116" s="269">
        <f t="shared" si="19"/>
        <v>0</v>
      </c>
      <c r="R116" s="325">
        <f t="shared" si="12"/>
        <v>0</v>
      </c>
    </row>
    <row r="117" spans="1:19" s="280" customFormat="1" outlineLevel="1" x14ac:dyDescent="0.3">
      <c r="A117" s="250" t="s">
        <v>109</v>
      </c>
      <c r="B117" s="251" t="s">
        <v>438</v>
      </c>
      <c r="C117" s="237" t="s">
        <v>439</v>
      </c>
      <c r="D117" s="238">
        <v>336</v>
      </c>
      <c r="E117" s="239">
        <v>47</v>
      </c>
      <c r="F117" s="239">
        <f t="shared" si="23"/>
        <v>15792</v>
      </c>
      <c r="G117" s="239">
        <v>250</v>
      </c>
      <c r="H117" s="239">
        <f t="shared" si="26"/>
        <v>84000</v>
      </c>
      <c r="I117" s="240">
        <f t="shared" si="25"/>
        <v>99792</v>
      </c>
      <c r="J117" s="241"/>
      <c r="K117" s="382"/>
      <c r="L117" s="382"/>
      <c r="M117" s="382"/>
      <c r="N117" s="382">
        <v>336</v>
      </c>
      <c r="O117" s="270"/>
      <c r="P117" s="279"/>
      <c r="Q117" s="269">
        <f t="shared" si="19"/>
        <v>0</v>
      </c>
      <c r="R117" s="325">
        <f t="shared" si="12"/>
        <v>336</v>
      </c>
    </row>
    <row r="118" spans="1:19" s="21" customFormat="1" x14ac:dyDescent="0.2">
      <c r="A118" s="360">
        <v>4</v>
      </c>
      <c r="B118" s="361" t="s">
        <v>117</v>
      </c>
      <c r="C118" s="362"/>
      <c r="D118" s="363"/>
      <c r="E118" s="364"/>
      <c r="F118" s="365">
        <f>SUM(F119:F129)</f>
        <v>1768528.6613999999</v>
      </c>
      <c r="G118" s="362"/>
      <c r="H118" s="365">
        <f>SUM(H119:H129)</f>
        <v>443183.2452</v>
      </c>
      <c r="I118" s="365">
        <f>I119+I120+I121+I123+I124+I126+I127+I128+I129</f>
        <v>2211711.9066000003</v>
      </c>
      <c r="J118" s="241"/>
      <c r="K118" s="375"/>
      <c r="L118" s="375"/>
      <c r="M118" s="375"/>
      <c r="N118" s="375"/>
      <c r="O118" s="273"/>
      <c r="P118" s="226"/>
      <c r="Q118" s="269">
        <f t="shared" si="19"/>
        <v>0</v>
      </c>
      <c r="R118" s="325">
        <f t="shared" si="12"/>
        <v>0</v>
      </c>
    </row>
    <row r="119" spans="1:19" s="21" customFormat="1" ht="25.5" outlineLevel="1" x14ac:dyDescent="0.25">
      <c r="A119" s="250" t="s">
        <v>118</v>
      </c>
      <c r="B119" s="251" t="s">
        <v>119</v>
      </c>
      <c r="C119" s="237" t="s">
        <v>96</v>
      </c>
      <c r="D119" s="238">
        <v>2.1800000000000002</v>
      </c>
      <c r="E119" s="239">
        <v>90375.46</v>
      </c>
      <c r="F119" s="239">
        <f t="shared" si="23"/>
        <v>197018.50280000002</v>
      </c>
      <c r="G119" s="239">
        <v>0</v>
      </c>
      <c r="H119" s="239">
        <f t="shared" si="26"/>
        <v>0</v>
      </c>
      <c r="I119" s="240">
        <f t="shared" si="25"/>
        <v>197018.50280000002</v>
      </c>
      <c r="J119" s="241" t="s">
        <v>436</v>
      </c>
      <c r="K119" s="382">
        <v>2.1800000000000002</v>
      </c>
      <c r="L119" s="382"/>
      <c r="M119" s="382"/>
      <c r="N119" s="382"/>
      <c r="O119" s="270"/>
      <c r="P119" s="212"/>
      <c r="Q119" s="269">
        <f t="shared" si="19"/>
        <v>0</v>
      </c>
      <c r="R119" s="325">
        <f t="shared" si="12"/>
        <v>2.1800000000000002</v>
      </c>
    </row>
    <row r="120" spans="1:19" s="21" customFormat="1" ht="25.5" outlineLevel="1" x14ac:dyDescent="0.25">
      <c r="A120" s="250" t="s">
        <v>120</v>
      </c>
      <c r="B120" s="251" t="s">
        <v>121</v>
      </c>
      <c r="C120" s="237" t="s">
        <v>30</v>
      </c>
      <c r="D120" s="238">
        <v>182.5</v>
      </c>
      <c r="E120" s="239">
        <v>1602.7122999999999</v>
      </c>
      <c r="F120" s="239">
        <f t="shared" si="23"/>
        <v>292494.99475000001</v>
      </c>
      <c r="G120" s="239">
        <v>0</v>
      </c>
      <c r="H120" s="239">
        <f t="shared" si="26"/>
        <v>0</v>
      </c>
      <c r="I120" s="240">
        <f t="shared" si="25"/>
        <v>292494.99475000001</v>
      </c>
      <c r="J120" s="241" t="s">
        <v>436</v>
      </c>
      <c r="K120" s="382">
        <v>175.57</v>
      </c>
      <c r="L120" s="382"/>
      <c r="M120" s="382"/>
      <c r="N120" s="382">
        <v>6.93</v>
      </c>
      <c r="O120" s="270"/>
      <c r="P120" s="212"/>
      <c r="Q120" s="269">
        <f t="shared" si="19"/>
        <v>7.1054273576010019E-15</v>
      </c>
      <c r="R120" s="325">
        <f t="shared" si="12"/>
        <v>182.5</v>
      </c>
    </row>
    <row r="121" spans="1:19" s="21" customFormat="1" outlineLevel="1" x14ac:dyDescent="0.25">
      <c r="A121" s="250" t="s">
        <v>122</v>
      </c>
      <c r="B121" s="251" t="s">
        <v>123</v>
      </c>
      <c r="C121" s="237" t="s">
        <v>39</v>
      </c>
      <c r="D121" s="238">
        <v>1</v>
      </c>
      <c r="E121" s="239">
        <v>122160</v>
      </c>
      <c r="F121" s="239">
        <f t="shared" si="23"/>
        <v>122160</v>
      </c>
      <c r="G121" s="239">
        <v>126021.07</v>
      </c>
      <c r="H121" s="239">
        <f t="shared" si="26"/>
        <v>126021.07</v>
      </c>
      <c r="I121" s="240">
        <f t="shared" si="25"/>
        <v>248181.07</v>
      </c>
      <c r="J121" s="241"/>
      <c r="K121" s="382"/>
      <c r="L121" s="382"/>
      <c r="M121" s="382"/>
      <c r="N121" s="382"/>
      <c r="O121" s="270"/>
      <c r="P121" s="212"/>
      <c r="Q121" s="269">
        <f t="shared" si="19"/>
        <v>1</v>
      </c>
      <c r="R121" s="325">
        <f t="shared" si="12"/>
        <v>0</v>
      </c>
    </row>
    <row r="122" spans="1:19" s="21" customFormat="1" outlineLevel="1" x14ac:dyDescent="0.25">
      <c r="A122" s="250" t="s">
        <v>124</v>
      </c>
      <c r="B122" s="251" t="s">
        <v>125</v>
      </c>
      <c r="C122" s="237" t="s">
        <v>30</v>
      </c>
      <c r="D122" s="238">
        <v>0</v>
      </c>
      <c r="E122" s="239">
        <v>4236.49</v>
      </c>
      <c r="F122" s="239">
        <f t="shared" si="23"/>
        <v>0</v>
      </c>
      <c r="G122" s="239">
        <v>4243.58</v>
      </c>
      <c r="H122" s="239">
        <f t="shared" si="26"/>
        <v>0</v>
      </c>
      <c r="I122" s="240">
        <f t="shared" si="25"/>
        <v>0</v>
      </c>
      <c r="J122" s="241"/>
      <c r="K122" s="382"/>
      <c r="L122" s="382"/>
      <c r="M122" s="382"/>
      <c r="N122" s="382"/>
      <c r="O122" s="270"/>
      <c r="P122" s="212"/>
      <c r="Q122" s="269">
        <f t="shared" si="19"/>
        <v>0</v>
      </c>
      <c r="R122" s="325">
        <f t="shared" si="12"/>
        <v>0</v>
      </c>
    </row>
    <row r="123" spans="1:19" s="21" customFormat="1" ht="25.5" outlineLevel="1" x14ac:dyDescent="0.25">
      <c r="A123" s="250" t="s">
        <v>126</v>
      </c>
      <c r="B123" s="251" t="s">
        <v>127</v>
      </c>
      <c r="C123" s="237" t="s">
        <v>128</v>
      </c>
      <c r="D123" s="238">
        <v>1</v>
      </c>
      <c r="E123" s="239">
        <v>736245.36</v>
      </c>
      <c r="F123" s="239">
        <f t="shared" si="23"/>
        <v>736245.36</v>
      </c>
      <c r="G123" s="239">
        <v>0</v>
      </c>
      <c r="H123" s="239">
        <f t="shared" si="26"/>
        <v>0</v>
      </c>
      <c r="I123" s="240">
        <f t="shared" si="25"/>
        <v>736245.36</v>
      </c>
      <c r="J123" s="241" t="s">
        <v>436</v>
      </c>
      <c r="K123" s="382">
        <v>1</v>
      </c>
      <c r="L123" s="382"/>
      <c r="M123" s="382"/>
      <c r="N123" s="382"/>
      <c r="O123" s="270"/>
      <c r="P123" s="212"/>
      <c r="Q123" s="269">
        <f t="shared" si="19"/>
        <v>0</v>
      </c>
      <c r="R123" s="325">
        <f t="shared" si="12"/>
        <v>1</v>
      </c>
    </row>
    <row r="124" spans="1:19" s="215" customFormat="1" ht="16.5" customHeight="1" outlineLevel="1" x14ac:dyDescent="0.25">
      <c r="A124" s="250" t="s">
        <v>456</v>
      </c>
      <c r="B124" s="251" t="s">
        <v>250</v>
      </c>
      <c r="C124" s="237" t="s">
        <v>251</v>
      </c>
      <c r="D124" s="376">
        <v>0.27</v>
      </c>
      <c r="E124" s="239">
        <v>178277.59</v>
      </c>
      <c r="F124" s="239">
        <f>D124*E124</f>
        <v>48134.9493</v>
      </c>
      <c r="G124" s="239">
        <v>349211.76</v>
      </c>
      <c r="H124" s="239">
        <f>D124*G124</f>
        <v>94287.175200000012</v>
      </c>
      <c r="I124" s="240">
        <f>F124+H124</f>
        <v>142422.12450000001</v>
      </c>
      <c r="J124" s="358"/>
      <c r="K124" s="383"/>
      <c r="L124" s="383"/>
      <c r="M124" s="383"/>
      <c r="N124" s="383">
        <v>0.27</v>
      </c>
      <c r="O124" s="346"/>
      <c r="P124" s="345"/>
      <c r="Q124" s="269">
        <f t="shared" si="19"/>
        <v>0</v>
      </c>
      <c r="R124" s="325">
        <f t="shared" si="12"/>
        <v>0.27</v>
      </c>
    </row>
    <row r="125" spans="1:19" s="21" customFormat="1" outlineLevel="1" x14ac:dyDescent="0.25">
      <c r="A125" s="250"/>
      <c r="B125" s="252" t="s">
        <v>239</v>
      </c>
      <c r="C125" s="237"/>
      <c r="D125" s="238"/>
      <c r="E125" s="239"/>
      <c r="F125" s="239"/>
      <c r="G125" s="239"/>
      <c r="H125" s="239"/>
      <c r="I125" s="240"/>
      <c r="J125" s="358"/>
      <c r="K125" s="383"/>
      <c r="L125" s="383"/>
      <c r="M125" s="383"/>
      <c r="N125" s="383"/>
      <c r="O125" s="346"/>
      <c r="P125" s="345"/>
      <c r="Q125" s="269">
        <f t="shared" si="19"/>
        <v>0</v>
      </c>
      <c r="R125" s="325">
        <f t="shared" ref="R125:R143" si="28">K125+L125+M125+N125+O125+P125</f>
        <v>0</v>
      </c>
    </row>
    <row r="126" spans="1:19" s="21" customFormat="1" ht="25.5" outlineLevel="1" x14ac:dyDescent="0.25">
      <c r="A126" s="250" t="s">
        <v>457</v>
      </c>
      <c r="B126" s="251" t="s">
        <v>240</v>
      </c>
      <c r="C126" s="237" t="s">
        <v>112</v>
      </c>
      <c r="D126" s="238">
        <v>1.5649999999999999</v>
      </c>
      <c r="E126" s="239">
        <v>102809.07</v>
      </c>
      <c r="F126" s="239">
        <f>E126*D126</f>
        <v>160896.19455000001</v>
      </c>
      <c r="G126" s="239">
        <f>167726/1.565</f>
        <v>107173.16293929712</v>
      </c>
      <c r="H126" s="239">
        <f>G126*D126</f>
        <v>167726</v>
      </c>
      <c r="I126" s="240">
        <f>F126+H126</f>
        <v>328622.19455000001</v>
      </c>
      <c r="J126" s="358"/>
      <c r="K126" s="383"/>
      <c r="L126" s="383"/>
      <c r="M126" s="390">
        <v>0.78</v>
      </c>
      <c r="N126" s="390">
        <v>0.46</v>
      </c>
      <c r="O126" s="329">
        <v>0.23</v>
      </c>
      <c r="P126" s="328"/>
      <c r="Q126" s="269">
        <f t="shared" si="19"/>
        <v>9.499999999999989E-2</v>
      </c>
      <c r="R126" s="330">
        <f t="shared" si="28"/>
        <v>1.47</v>
      </c>
      <c r="S126" s="21" t="s">
        <v>540</v>
      </c>
    </row>
    <row r="127" spans="1:19" s="21" customFormat="1" ht="25.5" outlineLevel="1" x14ac:dyDescent="0.25">
      <c r="A127" s="250" t="s">
        <v>458</v>
      </c>
      <c r="B127" s="251" t="s">
        <v>534</v>
      </c>
      <c r="C127" s="237" t="s">
        <v>128</v>
      </c>
      <c r="D127" s="238">
        <v>24</v>
      </c>
      <c r="E127" s="239">
        <v>542</v>
      </c>
      <c r="F127" s="239">
        <f t="shared" ref="F127" si="29">E127*D127</f>
        <v>13008</v>
      </c>
      <c r="G127" s="239">
        <v>993</v>
      </c>
      <c r="H127" s="239">
        <f t="shared" ref="H127:H128" si="30">G127*D127</f>
        <v>23832</v>
      </c>
      <c r="I127" s="240">
        <f t="shared" ref="I127" si="31">F127+H127</f>
        <v>36840</v>
      </c>
      <c r="J127" s="358"/>
      <c r="K127" s="383"/>
      <c r="L127" s="383"/>
      <c r="M127" s="390">
        <v>12</v>
      </c>
      <c r="N127" s="390">
        <v>7</v>
      </c>
      <c r="O127" s="329">
        <v>5</v>
      </c>
      <c r="P127" s="328"/>
      <c r="Q127" s="269">
        <f t="shared" si="19"/>
        <v>0</v>
      </c>
      <c r="R127" s="330">
        <f t="shared" si="28"/>
        <v>24</v>
      </c>
    </row>
    <row r="128" spans="1:19" s="21" customFormat="1" ht="33" customHeight="1" outlineLevel="1" x14ac:dyDescent="0.25">
      <c r="A128" s="250" t="s">
        <v>459</v>
      </c>
      <c r="B128" s="251" t="s">
        <v>243</v>
      </c>
      <c r="C128" s="237" t="s">
        <v>112</v>
      </c>
      <c r="D128" s="238">
        <v>1.5649999999999999</v>
      </c>
      <c r="E128" s="239">
        <v>85764</v>
      </c>
      <c r="F128" s="239">
        <f>E128*D128</f>
        <v>134220.66</v>
      </c>
      <c r="G128" s="239">
        <v>0</v>
      </c>
      <c r="H128" s="239">
        <f t="shared" si="30"/>
        <v>0</v>
      </c>
      <c r="I128" s="240">
        <f>F128+H128</f>
        <v>134220.66</v>
      </c>
      <c r="J128" s="241"/>
      <c r="K128" s="383"/>
      <c r="L128" s="383"/>
      <c r="M128" s="390">
        <v>0.78</v>
      </c>
      <c r="N128" s="390">
        <v>0.47</v>
      </c>
      <c r="O128" s="329">
        <v>0.23</v>
      </c>
      <c r="P128" s="328"/>
      <c r="Q128" s="269">
        <f t="shared" si="19"/>
        <v>8.4999999999999937E-2</v>
      </c>
      <c r="R128" s="330">
        <f t="shared" si="28"/>
        <v>1.48</v>
      </c>
    </row>
    <row r="129" spans="1:18" s="21" customFormat="1" ht="27.75" customHeight="1" outlineLevel="1" x14ac:dyDescent="0.25">
      <c r="A129" s="250" t="s">
        <v>461</v>
      </c>
      <c r="B129" s="251" t="s">
        <v>245</v>
      </c>
      <c r="C129" s="237" t="s">
        <v>30</v>
      </c>
      <c r="D129" s="238">
        <v>33</v>
      </c>
      <c r="E129" s="239">
        <v>1950</v>
      </c>
      <c r="F129" s="239">
        <f>E129*D129</f>
        <v>64350</v>
      </c>
      <c r="G129" s="239">
        <v>949</v>
      </c>
      <c r="H129" s="239">
        <f>G129*D129</f>
        <v>31317</v>
      </c>
      <c r="I129" s="240">
        <f>F129+H129</f>
        <v>95667</v>
      </c>
      <c r="J129" s="358"/>
      <c r="K129" s="383"/>
      <c r="L129" s="383"/>
      <c r="M129" s="390">
        <v>16.5</v>
      </c>
      <c r="N129" s="390">
        <v>9.9</v>
      </c>
      <c r="O129" s="329">
        <v>6.6</v>
      </c>
      <c r="P129" s="328"/>
      <c r="Q129" s="269">
        <f t="shared" si="19"/>
        <v>0</v>
      </c>
      <c r="R129" s="330">
        <f t="shared" si="28"/>
        <v>33</v>
      </c>
    </row>
    <row r="130" spans="1:18" x14ac:dyDescent="0.3">
      <c r="A130" s="360">
        <v>5</v>
      </c>
      <c r="B130" s="361" t="s">
        <v>129</v>
      </c>
      <c r="C130" s="362"/>
      <c r="D130" s="363"/>
      <c r="E130" s="364"/>
      <c r="F130" s="365">
        <f>SUM(F131:F223)+F224+F229+F244+F248</f>
        <v>26827791.302349996</v>
      </c>
      <c r="G130" s="362"/>
      <c r="H130" s="365">
        <f>SUM(H131:H223)+H224+H229+H244+H248</f>
        <v>18644368.0713</v>
      </c>
      <c r="I130" s="365">
        <f>SUM(I132:I223)+I224+I229+I244+I248</f>
        <v>45472159.373650007</v>
      </c>
      <c r="J130" s="241"/>
      <c r="K130" s="375"/>
      <c r="L130" s="375"/>
      <c r="M130" s="375"/>
      <c r="N130" s="375"/>
      <c r="O130" s="273"/>
      <c r="P130" s="226"/>
      <c r="Q130" s="269">
        <f t="shared" si="19"/>
        <v>0</v>
      </c>
      <c r="R130" s="325">
        <f t="shared" si="28"/>
        <v>0</v>
      </c>
    </row>
    <row r="131" spans="1:18" outlineLevel="1" x14ac:dyDescent="0.3">
      <c r="A131" s="250"/>
      <c r="B131" s="252" t="s">
        <v>130</v>
      </c>
      <c r="C131" s="237"/>
      <c r="D131" s="238"/>
      <c r="E131" s="239"/>
      <c r="F131" s="239"/>
      <c r="G131" s="239"/>
      <c r="H131" s="239"/>
      <c r="I131" s="240"/>
      <c r="J131" s="241"/>
      <c r="K131" s="382"/>
      <c r="L131" s="382"/>
      <c r="M131" s="382"/>
      <c r="N131" s="382"/>
      <c r="O131" s="270"/>
      <c r="P131" s="212"/>
      <c r="Q131" s="269">
        <f t="shared" si="19"/>
        <v>0</v>
      </c>
      <c r="R131" s="325">
        <f t="shared" si="28"/>
        <v>0</v>
      </c>
    </row>
    <row r="132" spans="1:18" ht="25.5" outlineLevel="1" x14ac:dyDescent="0.3">
      <c r="A132" s="250" t="s">
        <v>131</v>
      </c>
      <c r="B132" s="251" t="s">
        <v>132</v>
      </c>
      <c r="C132" s="237" t="s">
        <v>30</v>
      </c>
      <c r="D132" s="238">
        <v>150</v>
      </c>
      <c r="E132" s="239">
        <v>1484.4</v>
      </c>
      <c r="F132" s="239">
        <f t="shared" ref="F132:F195" si="32">E132*D132</f>
        <v>222660</v>
      </c>
      <c r="G132" s="239">
        <v>0</v>
      </c>
      <c r="H132" s="239">
        <f t="shared" ref="H132:H138" si="33">G132*D132</f>
        <v>0</v>
      </c>
      <c r="I132" s="240">
        <f t="shared" ref="I132:I195" si="34">F132+H132</f>
        <v>222660</v>
      </c>
      <c r="J132" s="241"/>
      <c r="K132" s="382"/>
      <c r="L132" s="382"/>
      <c r="M132" s="382"/>
      <c r="N132" s="382"/>
      <c r="O132" s="270"/>
      <c r="P132" s="212"/>
      <c r="Q132" s="269">
        <f t="shared" si="19"/>
        <v>150</v>
      </c>
      <c r="R132" s="325">
        <f t="shared" si="28"/>
        <v>0</v>
      </c>
    </row>
    <row r="133" spans="1:18" s="21" customFormat="1" outlineLevel="1" x14ac:dyDescent="0.25">
      <c r="A133" s="250" t="s">
        <v>133</v>
      </c>
      <c r="B133" s="251" t="s">
        <v>134</v>
      </c>
      <c r="C133" s="237" t="s">
        <v>112</v>
      </c>
      <c r="D133" s="238">
        <v>7.2</v>
      </c>
      <c r="E133" s="239">
        <v>57399.999999999993</v>
      </c>
      <c r="F133" s="239">
        <f t="shared" si="32"/>
        <v>413279.99999999994</v>
      </c>
      <c r="G133" s="239">
        <v>0</v>
      </c>
      <c r="H133" s="239">
        <f t="shared" si="33"/>
        <v>0</v>
      </c>
      <c r="I133" s="240">
        <f t="shared" si="34"/>
        <v>413279.99999999994</v>
      </c>
      <c r="J133" s="241"/>
      <c r="K133" s="382"/>
      <c r="L133" s="382"/>
      <c r="M133" s="382"/>
      <c r="N133" s="382"/>
      <c r="O133" s="270"/>
      <c r="P133" s="212"/>
      <c r="Q133" s="269">
        <f t="shared" si="19"/>
        <v>7.2</v>
      </c>
      <c r="R133" s="325">
        <f t="shared" si="28"/>
        <v>0</v>
      </c>
    </row>
    <row r="134" spans="1:18" outlineLevel="1" x14ac:dyDescent="0.3">
      <c r="A134" s="250" t="s">
        <v>135</v>
      </c>
      <c r="B134" s="251" t="s">
        <v>136</v>
      </c>
      <c r="C134" s="237" t="s">
        <v>34</v>
      </c>
      <c r="D134" s="238">
        <v>84</v>
      </c>
      <c r="E134" s="239">
        <v>2031.6</v>
      </c>
      <c r="F134" s="239">
        <f t="shared" si="32"/>
        <v>170654.4</v>
      </c>
      <c r="G134" s="239">
        <v>0</v>
      </c>
      <c r="H134" s="239">
        <f t="shared" si="33"/>
        <v>0</v>
      </c>
      <c r="I134" s="240">
        <f t="shared" si="34"/>
        <v>170654.4</v>
      </c>
      <c r="J134" s="241"/>
      <c r="K134" s="382"/>
      <c r="L134" s="382"/>
      <c r="M134" s="382"/>
      <c r="N134" s="382"/>
      <c r="O134" s="270"/>
      <c r="P134" s="212"/>
      <c r="Q134" s="269">
        <f t="shared" si="19"/>
        <v>84</v>
      </c>
      <c r="R134" s="325">
        <f t="shared" si="28"/>
        <v>0</v>
      </c>
    </row>
    <row r="135" spans="1:18" outlineLevel="1" x14ac:dyDescent="0.3">
      <c r="A135" s="250" t="s">
        <v>137</v>
      </c>
      <c r="B135" s="251" t="s">
        <v>138</v>
      </c>
      <c r="C135" s="237" t="s">
        <v>20</v>
      </c>
      <c r="D135" s="238">
        <v>33</v>
      </c>
      <c r="E135" s="239">
        <v>4730.8140000000003</v>
      </c>
      <c r="F135" s="239">
        <f t="shared" si="32"/>
        <v>156116.86200000002</v>
      </c>
      <c r="G135" s="239">
        <v>0</v>
      </c>
      <c r="H135" s="239">
        <f t="shared" si="33"/>
        <v>0</v>
      </c>
      <c r="I135" s="240">
        <f t="shared" si="34"/>
        <v>156116.86200000002</v>
      </c>
      <c r="J135" s="241"/>
      <c r="K135" s="382"/>
      <c r="L135" s="382"/>
      <c r="M135" s="382"/>
      <c r="N135" s="382"/>
      <c r="O135" s="270"/>
      <c r="P135" s="212"/>
      <c r="Q135" s="269">
        <f t="shared" si="19"/>
        <v>33</v>
      </c>
      <c r="R135" s="325">
        <f t="shared" si="28"/>
        <v>0</v>
      </c>
    </row>
    <row r="136" spans="1:18" outlineLevel="1" x14ac:dyDescent="0.3">
      <c r="A136" s="250" t="s">
        <v>139</v>
      </c>
      <c r="B136" s="251" t="s">
        <v>140</v>
      </c>
      <c r="C136" s="237" t="s">
        <v>20</v>
      </c>
      <c r="D136" s="238">
        <v>2.2999999999999998</v>
      </c>
      <c r="E136" s="239">
        <v>5256.46</v>
      </c>
      <c r="F136" s="239">
        <f t="shared" si="32"/>
        <v>12089.857999999998</v>
      </c>
      <c r="G136" s="239">
        <v>0</v>
      </c>
      <c r="H136" s="239">
        <f t="shared" si="33"/>
        <v>0</v>
      </c>
      <c r="I136" s="240">
        <f t="shared" si="34"/>
        <v>12089.857999999998</v>
      </c>
      <c r="J136" s="241"/>
      <c r="K136" s="382"/>
      <c r="L136" s="382"/>
      <c r="M136" s="382"/>
      <c r="N136" s="382"/>
      <c r="O136" s="270"/>
      <c r="P136" s="212"/>
      <c r="Q136" s="269">
        <f t="shared" si="19"/>
        <v>2.2999999999999998</v>
      </c>
      <c r="R136" s="325">
        <f t="shared" si="28"/>
        <v>0</v>
      </c>
    </row>
    <row r="137" spans="1:18" outlineLevel="1" x14ac:dyDescent="0.3">
      <c r="A137" s="250" t="s">
        <v>141</v>
      </c>
      <c r="B137" s="251" t="s">
        <v>142</v>
      </c>
      <c r="C137" s="237" t="s">
        <v>30</v>
      </c>
      <c r="D137" s="238">
        <v>75.599999999999994</v>
      </c>
      <c r="E137" s="239">
        <v>1039.08</v>
      </c>
      <c r="F137" s="239">
        <f t="shared" si="32"/>
        <v>78554.447999999989</v>
      </c>
      <c r="G137" s="239">
        <v>0</v>
      </c>
      <c r="H137" s="239">
        <f t="shared" si="33"/>
        <v>0</v>
      </c>
      <c r="I137" s="240">
        <f t="shared" si="34"/>
        <v>78554.447999999989</v>
      </c>
      <c r="J137" s="241"/>
      <c r="K137" s="382"/>
      <c r="L137" s="382"/>
      <c r="M137" s="382"/>
      <c r="N137" s="382"/>
      <c r="O137" s="270"/>
      <c r="P137" s="212"/>
      <c r="Q137" s="269">
        <f t="shared" si="19"/>
        <v>75.599999999999994</v>
      </c>
      <c r="R137" s="325">
        <f t="shared" si="28"/>
        <v>0</v>
      </c>
    </row>
    <row r="138" spans="1:18" s="21" customFormat="1" ht="25.5" outlineLevel="1" x14ac:dyDescent="0.25">
      <c r="A138" s="250" t="s">
        <v>143</v>
      </c>
      <c r="B138" s="251" t="s">
        <v>144</v>
      </c>
      <c r="C138" s="237" t="s">
        <v>112</v>
      </c>
      <c r="D138" s="238">
        <v>65</v>
      </c>
      <c r="E138" s="239">
        <v>2538.41</v>
      </c>
      <c r="F138" s="239">
        <f t="shared" si="32"/>
        <v>164996.65</v>
      </c>
      <c r="G138" s="239">
        <v>0</v>
      </c>
      <c r="H138" s="239">
        <f t="shared" si="33"/>
        <v>0</v>
      </c>
      <c r="I138" s="240">
        <f t="shared" si="34"/>
        <v>164996.65</v>
      </c>
      <c r="J138" s="241"/>
      <c r="K138" s="382"/>
      <c r="L138" s="382"/>
      <c r="M138" s="382"/>
      <c r="N138" s="382"/>
      <c r="O138" s="270"/>
      <c r="P138" s="212"/>
      <c r="Q138" s="269">
        <f t="shared" si="19"/>
        <v>65</v>
      </c>
      <c r="R138" s="325">
        <f t="shared" si="28"/>
        <v>0</v>
      </c>
    </row>
    <row r="139" spans="1:18" s="22" customFormat="1" ht="25.5" outlineLevel="1" x14ac:dyDescent="0.3">
      <c r="A139" s="250"/>
      <c r="B139" s="252" t="s">
        <v>145</v>
      </c>
      <c r="C139" s="237"/>
      <c r="D139" s="238"/>
      <c r="E139" s="239"/>
      <c r="F139" s="239"/>
      <c r="G139" s="239"/>
      <c r="H139" s="239"/>
      <c r="I139" s="240"/>
      <c r="J139" s="241"/>
      <c r="K139" s="382"/>
      <c r="L139" s="382"/>
      <c r="M139" s="382"/>
      <c r="N139" s="382"/>
      <c r="O139" s="270"/>
      <c r="P139" s="212"/>
      <c r="Q139" s="269">
        <f t="shared" si="19"/>
        <v>0</v>
      </c>
      <c r="R139" s="325">
        <f t="shared" si="28"/>
        <v>0</v>
      </c>
    </row>
    <row r="140" spans="1:18" ht="38.25" outlineLevel="1" x14ac:dyDescent="0.3">
      <c r="A140" s="250" t="s">
        <v>146</v>
      </c>
      <c r="B140" s="251" t="s">
        <v>147</v>
      </c>
      <c r="C140" s="237" t="s">
        <v>112</v>
      </c>
      <c r="D140" s="238">
        <v>5.6680000000000001</v>
      </c>
      <c r="E140" s="239">
        <v>82000</v>
      </c>
      <c r="F140" s="239">
        <f t="shared" si="32"/>
        <v>464776</v>
      </c>
      <c r="G140" s="239">
        <v>73503.44</v>
      </c>
      <c r="H140" s="239">
        <f t="shared" ref="H140:H202" si="35">G140*D140</f>
        <v>416617.49792000005</v>
      </c>
      <c r="I140" s="240">
        <f t="shared" si="34"/>
        <v>881393.49791999999</v>
      </c>
      <c r="J140" s="241"/>
      <c r="K140" s="382"/>
      <c r="L140" s="382"/>
      <c r="M140" s="382">
        <v>3.78</v>
      </c>
      <c r="N140" s="382"/>
      <c r="O140" s="270"/>
      <c r="P140" s="212"/>
      <c r="Q140" s="269">
        <f t="shared" si="19"/>
        <v>1.8880000000000003</v>
      </c>
      <c r="R140" s="325">
        <f t="shared" si="28"/>
        <v>3.78</v>
      </c>
    </row>
    <row r="141" spans="1:18" ht="38.25" outlineLevel="1" x14ac:dyDescent="0.3">
      <c r="A141" s="250" t="s">
        <v>148</v>
      </c>
      <c r="B141" s="251" t="s">
        <v>149</v>
      </c>
      <c r="C141" s="237" t="s">
        <v>150</v>
      </c>
      <c r="D141" s="238">
        <v>7</v>
      </c>
      <c r="E141" s="239">
        <v>48262.85</v>
      </c>
      <c r="F141" s="239">
        <f t="shared" si="32"/>
        <v>337839.95</v>
      </c>
      <c r="G141" s="239">
        <v>8984.86</v>
      </c>
      <c r="H141" s="239">
        <f t="shared" si="35"/>
        <v>62894.020000000004</v>
      </c>
      <c r="I141" s="240">
        <f t="shared" si="34"/>
        <v>400733.97000000003</v>
      </c>
      <c r="J141" s="241"/>
      <c r="K141" s="382"/>
      <c r="L141" s="382"/>
      <c r="M141" s="382">
        <v>4</v>
      </c>
      <c r="N141" s="382">
        <v>2</v>
      </c>
      <c r="O141" s="270"/>
      <c r="P141" s="212"/>
      <c r="Q141" s="269">
        <f t="shared" si="19"/>
        <v>1</v>
      </c>
      <c r="R141" s="325">
        <f t="shared" si="28"/>
        <v>6</v>
      </c>
    </row>
    <row r="142" spans="1:18" ht="25.5" outlineLevel="1" x14ac:dyDescent="0.3">
      <c r="A142" s="250" t="s">
        <v>151</v>
      </c>
      <c r="B142" s="251" t="s">
        <v>152</v>
      </c>
      <c r="C142" s="237" t="s">
        <v>20</v>
      </c>
      <c r="D142" s="238">
        <v>21.8</v>
      </c>
      <c r="E142" s="239">
        <v>10080</v>
      </c>
      <c r="F142" s="239">
        <f t="shared" si="32"/>
        <v>219744</v>
      </c>
      <c r="G142" s="239">
        <v>22081.78</v>
      </c>
      <c r="H142" s="239">
        <f t="shared" si="35"/>
        <v>481382.804</v>
      </c>
      <c r="I142" s="240">
        <f t="shared" si="34"/>
        <v>701126.804</v>
      </c>
      <c r="J142" s="241"/>
      <c r="K142" s="382"/>
      <c r="L142" s="382"/>
      <c r="M142" s="382">
        <v>10</v>
      </c>
      <c r="N142" s="382">
        <v>7</v>
      </c>
      <c r="O142" s="270"/>
      <c r="P142" s="212"/>
      <c r="Q142" s="269">
        <f t="shared" si="19"/>
        <v>4.8000000000000007</v>
      </c>
      <c r="R142" s="325">
        <f t="shared" si="28"/>
        <v>17</v>
      </c>
    </row>
    <row r="143" spans="1:18" outlineLevel="1" x14ac:dyDescent="0.3">
      <c r="A143" s="250" t="s">
        <v>153</v>
      </c>
      <c r="B143" s="251" t="s">
        <v>154</v>
      </c>
      <c r="C143" s="237" t="s">
        <v>20</v>
      </c>
      <c r="D143" s="238">
        <v>6.2</v>
      </c>
      <c r="E143" s="239">
        <v>2741.94</v>
      </c>
      <c r="F143" s="239">
        <f t="shared" si="32"/>
        <v>17000.028000000002</v>
      </c>
      <c r="G143" s="239">
        <v>7158.87</v>
      </c>
      <c r="H143" s="239">
        <f t="shared" si="35"/>
        <v>44384.993999999999</v>
      </c>
      <c r="I143" s="240">
        <f t="shared" si="34"/>
        <v>61385.021999999997</v>
      </c>
      <c r="J143" s="241"/>
      <c r="K143" s="382"/>
      <c r="L143" s="382"/>
      <c r="M143" s="382">
        <v>3</v>
      </c>
      <c r="N143" s="382"/>
      <c r="O143" s="270"/>
      <c r="P143" s="212"/>
      <c r="Q143" s="269">
        <f t="shared" si="19"/>
        <v>3.2</v>
      </c>
      <c r="R143" s="325">
        <f t="shared" si="28"/>
        <v>3</v>
      </c>
    </row>
    <row r="144" spans="1:18" ht="25.5" outlineLevel="1" x14ac:dyDescent="0.3">
      <c r="A144" s="250" t="s">
        <v>155</v>
      </c>
      <c r="B144" s="251" t="s">
        <v>156</v>
      </c>
      <c r="C144" s="237" t="s">
        <v>112</v>
      </c>
      <c r="D144" s="238">
        <v>0.47899999999999998</v>
      </c>
      <c r="E144" s="239">
        <v>82000</v>
      </c>
      <c r="F144" s="239">
        <f t="shared" si="32"/>
        <v>39278</v>
      </c>
      <c r="G144" s="239">
        <v>96488.52</v>
      </c>
      <c r="H144" s="239">
        <f t="shared" si="35"/>
        <v>46218.001080000002</v>
      </c>
      <c r="I144" s="240">
        <f t="shared" si="34"/>
        <v>85496.001080000002</v>
      </c>
      <c r="J144" s="241"/>
      <c r="K144" s="382"/>
      <c r="L144" s="382"/>
      <c r="M144" s="382"/>
      <c r="N144" s="382"/>
      <c r="O144" s="353">
        <v>0.47899999999999998</v>
      </c>
      <c r="P144" s="212"/>
      <c r="Q144" s="269">
        <f t="shared" si="19"/>
        <v>0</v>
      </c>
      <c r="R144" s="331" t="s">
        <v>535</v>
      </c>
    </row>
    <row r="145" spans="1:18" ht="25.5" outlineLevel="1" x14ac:dyDescent="0.3">
      <c r="A145" s="250" t="s">
        <v>157</v>
      </c>
      <c r="B145" s="251" t="s">
        <v>158</v>
      </c>
      <c r="C145" s="237" t="s">
        <v>112</v>
      </c>
      <c r="D145" s="238">
        <v>0.47899999999999998</v>
      </c>
      <c r="E145" s="239">
        <v>48263.05</v>
      </c>
      <c r="F145" s="239">
        <f t="shared" si="32"/>
        <v>23118.000950000001</v>
      </c>
      <c r="G145" s="239">
        <v>0</v>
      </c>
      <c r="H145" s="239">
        <f t="shared" si="35"/>
        <v>0</v>
      </c>
      <c r="I145" s="240">
        <f t="shared" si="34"/>
        <v>23118.000950000001</v>
      </c>
      <c r="J145" s="241" t="s">
        <v>436</v>
      </c>
      <c r="K145" s="382"/>
      <c r="L145" s="382"/>
      <c r="M145" s="382"/>
      <c r="N145" s="382"/>
      <c r="O145" s="353">
        <v>0.47899999999999998</v>
      </c>
      <c r="P145" s="212"/>
      <c r="Q145" s="269">
        <f t="shared" ref="Q145:Q208" si="36">D145-K145-L145-M145-N145-O145-P145</f>
        <v>0</v>
      </c>
      <c r="R145" s="331" t="s">
        <v>535</v>
      </c>
    </row>
    <row r="146" spans="1:18" ht="25.5" outlineLevel="1" x14ac:dyDescent="0.3">
      <c r="A146" s="250" t="s">
        <v>159</v>
      </c>
      <c r="B146" s="251" t="s">
        <v>160</v>
      </c>
      <c r="C146" s="237" t="s">
        <v>30</v>
      </c>
      <c r="D146" s="238">
        <v>103.4</v>
      </c>
      <c r="E146" s="239">
        <v>364.8</v>
      </c>
      <c r="F146" s="239">
        <f t="shared" si="32"/>
        <v>37720.32</v>
      </c>
      <c r="G146" s="239">
        <v>60.08</v>
      </c>
      <c r="H146" s="239">
        <f t="shared" si="35"/>
        <v>6212.2719999999999</v>
      </c>
      <c r="I146" s="240">
        <f t="shared" si="34"/>
        <v>43932.591999999997</v>
      </c>
      <c r="J146" s="241"/>
      <c r="K146" s="382"/>
      <c r="L146" s="382"/>
      <c r="M146" s="382">
        <v>51.7</v>
      </c>
      <c r="N146" s="382"/>
      <c r="O146" s="270"/>
      <c r="P146" s="212"/>
      <c r="Q146" s="269">
        <f t="shared" si="36"/>
        <v>51.7</v>
      </c>
      <c r="R146" s="331">
        <f t="shared" ref="R146:R209" si="37">K146+L146+M146+N146+O146+P146</f>
        <v>51.7</v>
      </c>
    </row>
    <row r="147" spans="1:18" s="271" customFormat="1" outlineLevel="1" x14ac:dyDescent="0.3">
      <c r="A147" s="250" t="s">
        <v>161</v>
      </c>
      <c r="B147" s="251" t="s">
        <v>437</v>
      </c>
      <c r="C147" s="237" t="s">
        <v>20</v>
      </c>
      <c r="D147" s="238">
        <v>7</v>
      </c>
      <c r="E147" s="239">
        <v>2237</v>
      </c>
      <c r="F147" s="239">
        <f t="shared" si="32"/>
        <v>15659</v>
      </c>
      <c r="G147" s="239">
        <v>3967</v>
      </c>
      <c r="H147" s="239">
        <f t="shared" si="35"/>
        <v>27769</v>
      </c>
      <c r="I147" s="240">
        <f t="shared" si="34"/>
        <v>43428</v>
      </c>
      <c r="J147" s="241"/>
      <c r="K147" s="382"/>
      <c r="L147" s="382"/>
      <c r="M147" s="382">
        <v>7</v>
      </c>
      <c r="N147" s="382"/>
      <c r="O147" s="270"/>
      <c r="P147" s="292"/>
      <c r="Q147" s="269">
        <f t="shared" si="36"/>
        <v>0</v>
      </c>
      <c r="R147" s="331">
        <f t="shared" si="37"/>
        <v>7</v>
      </c>
    </row>
    <row r="148" spans="1:18" s="21" customFormat="1" ht="38.25" outlineLevel="1" x14ac:dyDescent="0.3">
      <c r="A148" s="250" t="s">
        <v>162</v>
      </c>
      <c r="B148" s="251" t="s">
        <v>163</v>
      </c>
      <c r="C148" s="237" t="s">
        <v>30</v>
      </c>
      <c r="D148" s="238">
        <v>29.3</v>
      </c>
      <c r="E148" s="239">
        <v>5438.16</v>
      </c>
      <c r="F148" s="239">
        <f t="shared" si="32"/>
        <v>159338.08799999999</v>
      </c>
      <c r="G148" s="239">
        <v>1199.9000000000001</v>
      </c>
      <c r="H148" s="239">
        <f t="shared" si="35"/>
        <v>35157.070000000007</v>
      </c>
      <c r="I148" s="240">
        <f t="shared" si="34"/>
        <v>194495.158</v>
      </c>
      <c r="J148" s="241"/>
      <c r="K148" s="382"/>
      <c r="L148" s="382"/>
      <c r="M148" s="382">
        <v>14.65</v>
      </c>
      <c r="N148" s="382"/>
      <c r="O148" s="270"/>
      <c r="P148" s="293"/>
      <c r="Q148" s="269">
        <f t="shared" si="36"/>
        <v>14.65</v>
      </c>
      <c r="R148" s="331">
        <f t="shared" si="37"/>
        <v>14.65</v>
      </c>
    </row>
    <row r="149" spans="1:18" s="21" customFormat="1" ht="38.25" outlineLevel="1" x14ac:dyDescent="0.3">
      <c r="A149" s="250" t="s">
        <v>164</v>
      </c>
      <c r="B149" s="251" t="s">
        <v>165</v>
      </c>
      <c r="C149" s="237" t="s">
        <v>30</v>
      </c>
      <c r="D149" s="238">
        <v>0</v>
      </c>
      <c r="E149" s="239">
        <v>9081.69</v>
      </c>
      <c r="F149" s="239">
        <f t="shared" si="32"/>
        <v>0</v>
      </c>
      <c r="G149" s="239">
        <v>215.29</v>
      </c>
      <c r="H149" s="239">
        <f t="shared" si="35"/>
        <v>0</v>
      </c>
      <c r="I149" s="240">
        <f t="shared" si="34"/>
        <v>0</v>
      </c>
      <c r="J149" s="241"/>
      <c r="K149" s="382"/>
      <c r="L149" s="382"/>
      <c r="M149" s="382"/>
      <c r="N149" s="382"/>
      <c r="O149" s="270"/>
      <c r="P149" s="212"/>
      <c r="Q149" s="269">
        <f t="shared" si="36"/>
        <v>0</v>
      </c>
      <c r="R149" s="331">
        <f t="shared" si="37"/>
        <v>0</v>
      </c>
    </row>
    <row r="150" spans="1:18" s="21" customFormat="1" outlineLevel="1" x14ac:dyDescent="0.3">
      <c r="A150" s="250" t="s">
        <v>166</v>
      </c>
      <c r="B150" s="251" t="s">
        <v>167</v>
      </c>
      <c r="C150" s="237" t="s">
        <v>112</v>
      </c>
      <c r="D150" s="238">
        <v>5.3</v>
      </c>
      <c r="E150" s="239">
        <v>85674.21</v>
      </c>
      <c r="F150" s="239">
        <f t="shared" si="32"/>
        <v>454073.31300000002</v>
      </c>
      <c r="G150" s="239">
        <v>152938.10999999999</v>
      </c>
      <c r="H150" s="239">
        <f t="shared" si="35"/>
        <v>810571.98299999989</v>
      </c>
      <c r="I150" s="240">
        <f t="shared" si="34"/>
        <v>1264645.2959999999</v>
      </c>
      <c r="J150" s="241"/>
      <c r="K150" s="382"/>
      <c r="L150" s="382"/>
      <c r="M150" s="382">
        <v>2.65</v>
      </c>
      <c r="N150" s="382"/>
      <c r="O150" s="270"/>
      <c r="P150" s="212"/>
      <c r="Q150" s="269">
        <f t="shared" si="36"/>
        <v>2.65</v>
      </c>
      <c r="R150" s="331">
        <f t="shared" si="37"/>
        <v>2.65</v>
      </c>
    </row>
    <row r="151" spans="1:18" s="21" customFormat="1" outlineLevel="1" x14ac:dyDescent="0.3">
      <c r="A151" s="250" t="s">
        <v>168</v>
      </c>
      <c r="B151" s="251" t="s">
        <v>169</v>
      </c>
      <c r="C151" s="237" t="s">
        <v>112</v>
      </c>
      <c r="D151" s="238">
        <v>5.3</v>
      </c>
      <c r="E151" s="239">
        <v>102809.07</v>
      </c>
      <c r="F151" s="239">
        <f t="shared" si="32"/>
        <v>544888.071</v>
      </c>
      <c r="G151" s="239">
        <v>1022.1</v>
      </c>
      <c r="H151" s="239">
        <f t="shared" si="35"/>
        <v>5417.13</v>
      </c>
      <c r="I151" s="240">
        <f t="shared" si="34"/>
        <v>550305.201</v>
      </c>
      <c r="J151" s="241"/>
      <c r="K151" s="382"/>
      <c r="L151" s="382"/>
      <c r="M151" s="382">
        <v>2.65</v>
      </c>
      <c r="N151" s="382"/>
      <c r="O151" s="270"/>
      <c r="P151" s="212"/>
      <c r="Q151" s="269">
        <f t="shared" si="36"/>
        <v>2.65</v>
      </c>
      <c r="R151" s="331">
        <f t="shared" si="37"/>
        <v>2.65</v>
      </c>
    </row>
    <row r="152" spans="1:18" s="21" customFormat="1" ht="25.5" outlineLevel="1" x14ac:dyDescent="0.3">
      <c r="A152" s="250" t="s">
        <v>170</v>
      </c>
      <c r="B152" s="251" t="s">
        <v>171</v>
      </c>
      <c r="C152" s="237" t="s">
        <v>30</v>
      </c>
      <c r="D152" s="238">
        <v>149</v>
      </c>
      <c r="E152" s="239">
        <v>218.88</v>
      </c>
      <c r="F152" s="239">
        <f t="shared" si="32"/>
        <v>32613.119999999999</v>
      </c>
      <c r="G152" s="239">
        <v>36.32</v>
      </c>
      <c r="H152" s="239">
        <f t="shared" si="35"/>
        <v>5411.68</v>
      </c>
      <c r="I152" s="240">
        <f t="shared" si="34"/>
        <v>38024.800000000003</v>
      </c>
      <c r="J152" s="241"/>
      <c r="K152" s="382"/>
      <c r="L152" s="382"/>
      <c r="M152" s="382">
        <v>74.5</v>
      </c>
      <c r="N152" s="382"/>
      <c r="O152" s="270"/>
      <c r="P152" s="212"/>
      <c r="Q152" s="269">
        <f t="shared" si="36"/>
        <v>74.5</v>
      </c>
      <c r="R152" s="331">
        <f t="shared" si="37"/>
        <v>74.5</v>
      </c>
    </row>
    <row r="153" spans="1:18" s="21" customFormat="1" ht="25.5" outlineLevel="1" x14ac:dyDescent="0.3">
      <c r="A153" s="250" t="s">
        <v>172</v>
      </c>
      <c r="B153" s="251" t="s">
        <v>173</v>
      </c>
      <c r="C153" s="237" t="s">
        <v>30</v>
      </c>
      <c r="D153" s="238">
        <v>149</v>
      </c>
      <c r="E153" s="239">
        <v>218.88</v>
      </c>
      <c r="F153" s="239">
        <f t="shared" si="32"/>
        <v>32613.119999999999</v>
      </c>
      <c r="G153" s="239">
        <v>127.3</v>
      </c>
      <c r="H153" s="239">
        <f t="shared" si="35"/>
        <v>18967.7</v>
      </c>
      <c r="I153" s="240">
        <f t="shared" si="34"/>
        <v>51580.82</v>
      </c>
      <c r="J153" s="241"/>
      <c r="K153" s="382"/>
      <c r="L153" s="382"/>
      <c r="M153" s="382">
        <v>74.5</v>
      </c>
      <c r="N153" s="382"/>
      <c r="O153" s="270"/>
      <c r="P153" s="212"/>
      <c r="Q153" s="269">
        <f t="shared" si="36"/>
        <v>74.5</v>
      </c>
      <c r="R153" s="331">
        <f t="shared" si="37"/>
        <v>74.5</v>
      </c>
    </row>
    <row r="154" spans="1:18" s="21" customFormat="1" outlineLevel="1" x14ac:dyDescent="0.3">
      <c r="A154" s="250" t="s">
        <v>174</v>
      </c>
      <c r="B154" s="251" t="s">
        <v>175</v>
      </c>
      <c r="C154" s="237" t="s">
        <v>20</v>
      </c>
      <c r="D154" s="238">
        <v>23.2</v>
      </c>
      <c r="E154" s="239">
        <v>10080</v>
      </c>
      <c r="F154" s="239">
        <f t="shared" si="32"/>
        <v>233856</v>
      </c>
      <c r="G154" s="239">
        <v>24686</v>
      </c>
      <c r="H154" s="239">
        <f t="shared" si="35"/>
        <v>572715.19999999995</v>
      </c>
      <c r="I154" s="240">
        <f t="shared" si="34"/>
        <v>806571.2</v>
      </c>
      <c r="J154" s="241"/>
      <c r="K154" s="382"/>
      <c r="L154" s="382"/>
      <c r="M154" s="382"/>
      <c r="N154" s="382">
        <v>8</v>
      </c>
      <c r="O154" s="270"/>
      <c r="P154" s="212"/>
      <c r="Q154" s="269">
        <f t="shared" si="36"/>
        <v>15.2</v>
      </c>
      <c r="R154" s="331">
        <f t="shared" si="37"/>
        <v>8</v>
      </c>
    </row>
    <row r="155" spans="1:18" s="21" customFormat="1" outlineLevel="1" x14ac:dyDescent="0.3">
      <c r="A155" s="250" t="s">
        <v>176</v>
      </c>
      <c r="B155" s="251" t="s">
        <v>177</v>
      </c>
      <c r="C155" s="237" t="s">
        <v>30</v>
      </c>
      <c r="D155" s="238">
        <v>54</v>
      </c>
      <c r="E155" s="239">
        <v>294</v>
      </c>
      <c r="F155" s="239">
        <f t="shared" si="32"/>
        <v>15876</v>
      </c>
      <c r="G155" s="239">
        <v>122</v>
      </c>
      <c r="H155" s="239">
        <f t="shared" si="35"/>
        <v>6588</v>
      </c>
      <c r="I155" s="240">
        <f t="shared" si="34"/>
        <v>22464</v>
      </c>
      <c r="J155" s="241"/>
      <c r="K155" s="382"/>
      <c r="L155" s="382"/>
      <c r="M155" s="382"/>
      <c r="N155" s="382">
        <v>15</v>
      </c>
      <c r="O155" s="270"/>
      <c r="P155" s="212"/>
      <c r="Q155" s="269">
        <f t="shared" si="36"/>
        <v>39</v>
      </c>
      <c r="R155" s="331">
        <f t="shared" si="37"/>
        <v>15</v>
      </c>
    </row>
    <row r="156" spans="1:18" s="21" customFormat="1" ht="25.5" outlineLevel="1" x14ac:dyDescent="0.3">
      <c r="A156" s="250" t="s">
        <v>178</v>
      </c>
      <c r="B156" s="251" t="s">
        <v>179</v>
      </c>
      <c r="C156" s="237" t="s">
        <v>30</v>
      </c>
      <c r="D156" s="238">
        <v>0</v>
      </c>
      <c r="E156" s="239">
        <v>9081.69</v>
      </c>
      <c r="F156" s="239">
        <f t="shared" si="32"/>
        <v>0</v>
      </c>
      <c r="G156" s="239">
        <v>215.29</v>
      </c>
      <c r="H156" s="239">
        <f t="shared" si="35"/>
        <v>0</v>
      </c>
      <c r="I156" s="240">
        <f t="shared" si="34"/>
        <v>0</v>
      </c>
      <c r="J156" s="241"/>
      <c r="K156" s="382"/>
      <c r="L156" s="382"/>
      <c r="M156" s="382"/>
      <c r="N156" s="382"/>
      <c r="O156" s="270"/>
      <c r="P156" s="212"/>
      <c r="Q156" s="269">
        <f t="shared" si="36"/>
        <v>0</v>
      </c>
      <c r="R156" s="331">
        <f t="shared" si="37"/>
        <v>0</v>
      </c>
    </row>
    <row r="157" spans="1:18" s="21" customFormat="1" outlineLevel="1" x14ac:dyDescent="0.3">
      <c r="A157" s="250" t="s">
        <v>180</v>
      </c>
      <c r="B157" s="251" t="s">
        <v>499</v>
      </c>
      <c r="C157" s="237" t="s">
        <v>39</v>
      </c>
      <c r="D157" s="238">
        <v>101</v>
      </c>
      <c r="E157" s="239">
        <v>351.54</v>
      </c>
      <c r="F157" s="239">
        <f t="shared" si="32"/>
        <v>35505.54</v>
      </c>
      <c r="G157" s="239">
        <v>0</v>
      </c>
      <c r="H157" s="239">
        <f t="shared" si="35"/>
        <v>0</v>
      </c>
      <c r="I157" s="240">
        <f t="shared" si="34"/>
        <v>35505.54</v>
      </c>
      <c r="J157" s="241"/>
      <c r="K157" s="382"/>
      <c r="L157" s="382"/>
      <c r="M157" s="382"/>
      <c r="N157" s="382"/>
      <c r="O157" s="270"/>
      <c r="P157" s="212"/>
      <c r="Q157" s="269">
        <f t="shared" si="36"/>
        <v>101</v>
      </c>
      <c r="R157" s="331">
        <f t="shared" si="37"/>
        <v>0</v>
      </c>
    </row>
    <row r="158" spans="1:18" s="21" customFormat="1" ht="25.5" outlineLevel="1" x14ac:dyDescent="0.3">
      <c r="A158" s="250" t="s">
        <v>182</v>
      </c>
      <c r="B158" s="251" t="s">
        <v>183</v>
      </c>
      <c r="C158" s="237" t="s">
        <v>39</v>
      </c>
      <c r="D158" s="238">
        <v>0</v>
      </c>
      <c r="E158" s="239">
        <v>299.48</v>
      </c>
      <c r="F158" s="239">
        <f t="shared" si="32"/>
        <v>0</v>
      </c>
      <c r="G158" s="239">
        <v>221.5</v>
      </c>
      <c r="H158" s="239">
        <f t="shared" si="35"/>
        <v>0</v>
      </c>
      <c r="I158" s="240">
        <f t="shared" si="34"/>
        <v>0</v>
      </c>
      <c r="J158" s="241"/>
      <c r="K158" s="382"/>
      <c r="L158" s="382"/>
      <c r="M158" s="382"/>
      <c r="N158" s="382"/>
      <c r="O158" s="270"/>
      <c r="P158" s="212"/>
      <c r="Q158" s="269">
        <f t="shared" si="36"/>
        <v>0</v>
      </c>
      <c r="R158" s="331">
        <f t="shared" si="37"/>
        <v>0</v>
      </c>
    </row>
    <row r="159" spans="1:18" s="21" customFormat="1" outlineLevel="1" x14ac:dyDescent="0.3">
      <c r="A159" s="250" t="s">
        <v>184</v>
      </c>
      <c r="B159" s="251" t="s">
        <v>181</v>
      </c>
      <c r="C159" s="237" t="s">
        <v>39</v>
      </c>
      <c r="D159" s="238">
        <v>0</v>
      </c>
      <c r="E159" s="239">
        <v>351.54</v>
      </c>
      <c r="F159" s="239">
        <f t="shared" si="32"/>
        <v>0</v>
      </c>
      <c r="G159" s="239">
        <v>0</v>
      </c>
      <c r="H159" s="239">
        <f t="shared" si="35"/>
        <v>0</v>
      </c>
      <c r="I159" s="240">
        <f t="shared" si="34"/>
        <v>0</v>
      </c>
      <c r="J159" s="241"/>
      <c r="K159" s="382"/>
      <c r="L159" s="382"/>
      <c r="M159" s="382"/>
      <c r="N159" s="382"/>
      <c r="O159" s="270"/>
      <c r="P159" s="212"/>
      <c r="Q159" s="269">
        <f t="shared" si="36"/>
        <v>0</v>
      </c>
      <c r="R159" s="331">
        <f t="shared" si="37"/>
        <v>0</v>
      </c>
    </row>
    <row r="160" spans="1:18" s="21" customFormat="1" outlineLevel="1" x14ac:dyDescent="0.3">
      <c r="A160" s="250" t="s">
        <v>185</v>
      </c>
      <c r="B160" s="251" t="s">
        <v>186</v>
      </c>
      <c r="C160" s="237" t="s">
        <v>39</v>
      </c>
      <c r="D160" s="238">
        <v>101</v>
      </c>
      <c r="E160" s="239">
        <v>299.49</v>
      </c>
      <c r="F160" s="239">
        <f t="shared" si="32"/>
        <v>30248.49</v>
      </c>
      <c r="G160" s="239">
        <v>341.51</v>
      </c>
      <c r="H160" s="239">
        <f t="shared" si="35"/>
        <v>34492.51</v>
      </c>
      <c r="I160" s="240">
        <f t="shared" si="34"/>
        <v>64741</v>
      </c>
      <c r="J160" s="241"/>
      <c r="K160" s="382"/>
      <c r="L160" s="382"/>
      <c r="M160" s="382"/>
      <c r="N160" s="382"/>
      <c r="O160" s="270"/>
      <c r="P160" s="212"/>
      <c r="Q160" s="269">
        <f t="shared" si="36"/>
        <v>101</v>
      </c>
      <c r="R160" s="331">
        <f t="shared" si="37"/>
        <v>0</v>
      </c>
    </row>
    <row r="161" spans="1:19" s="21" customFormat="1" outlineLevel="1" x14ac:dyDescent="0.3">
      <c r="A161" s="250"/>
      <c r="B161" s="252" t="s">
        <v>187</v>
      </c>
      <c r="C161" s="237"/>
      <c r="D161" s="238"/>
      <c r="E161" s="239"/>
      <c r="F161" s="239"/>
      <c r="G161" s="239"/>
      <c r="H161" s="239"/>
      <c r="I161" s="240"/>
      <c r="J161" s="241"/>
      <c r="K161" s="382"/>
      <c r="L161" s="382"/>
      <c r="M161" s="382"/>
      <c r="N161" s="382"/>
      <c r="O161" s="270"/>
      <c r="P161" s="212"/>
      <c r="Q161" s="269">
        <f t="shared" si="36"/>
        <v>0</v>
      </c>
      <c r="R161" s="331">
        <f t="shared" si="37"/>
        <v>0</v>
      </c>
    </row>
    <row r="162" spans="1:19" s="21" customFormat="1" ht="25.5" outlineLevel="1" x14ac:dyDescent="0.3">
      <c r="A162" s="250" t="s">
        <v>188</v>
      </c>
      <c r="B162" s="251" t="s">
        <v>189</v>
      </c>
      <c r="C162" s="237" t="s">
        <v>20</v>
      </c>
      <c r="D162" s="238">
        <v>211.62</v>
      </c>
      <c r="E162" s="239">
        <v>12146</v>
      </c>
      <c r="F162" s="239">
        <f t="shared" si="32"/>
        <v>2570336.52</v>
      </c>
      <c r="G162" s="239">
        <v>9160</v>
      </c>
      <c r="H162" s="239">
        <f t="shared" si="35"/>
        <v>1938439.2</v>
      </c>
      <c r="I162" s="240">
        <f t="shared" si="34"/>
        <v>4508775.72</v>
      </c>
      <c r="J162" s="241"/>
      <c r="K162" s="382">
        <v>100</v>
      </c>
      <c r="L162" s="382"/>
      <c r="M162" s="382">
        <v>30</v>
      </c>
      <c r="N162" s="382"/>
      <c r="O162" s="326">
        <v>78.45</v>
      </c>
      <c r="P162" s="212"/>
      <c r="Q162" s="269">
        <f t="shared" si="36"/>
        <v>3.1700000000000017</v>
      </c>
      <c r="R162" s="331">
        <f t="shared" si="37"/>
        <v>208.45</v>
      </c>
    </row>
    <row r="163" spans="1:19" s="21" customFormat="1" ht="25.5" outlineLevel="1" x14ac:dyDescent="0.3">
      <c r="A163" s="250" t="s">
        <v>190</v>
      </c>
      <c r="B163" s="251" t="s">
        <v>191</v>
      </c>
      <c r="C163" s="237" t="s">
        <v>30</v>
      </c>
      <c r="D163" s="238">
        <v>990</v>
      </c>
      <c r="E163" s="239">
        <v>1008</v>
      </c>
      <c r="F163" s="239">
        <f t="shared" si="32"/>
        <v>997920</v>
      </c>
      <c r="G163" s="239">
        <v>439.22</v>
      </c>
      <c r="H163" s="239">
        <f t="shared" si="35"/>
        <v>434827.80000000005</v>
      </c>
      <c r="I163" s="240">
        <f t="shared" si="34"/>
        <v>1432747.8</v>
      </c>
      <c r="J163" s="241"/>
      <c r="K163" s="382"/>
      <c r="L163" s="382"/>
      <c r="M163" s="382">
        <v>107.11</v>
      </c>
      <c r="N163" s="382">
        <v>350</v>
      </c>
      <c r="O163" s="326">
        <v>380.71</v>
      </c>
      <c r="P163" s="212"/>
      <c r="Q163" s="269">
        <f t="shared" si="36"/>
        <v>152.18</v>
      </c>
      <c r="R163" s="331">
        <f t="shared" si="37"/>
        <v>837.81999999999994</v>
      </c>
    </row>
    <row r="164" spans="1:19" s="21" customFormat="1" outlineLevel="1" x14ac:dyDescent="0.3">
      <c r="A164" s="250" t="s">
        <v>192</v>
      </c>
      <c r="B164" s="251" t="s">
        <v>193</v>
      </c>
      <c r="C164" s="237" t="s">
        <v>30</v>
      </c>
      <c r="D164" s="238">
        <v>172.18</v>
      </c>
      <c r="E164" s="239">
        <v>240</v>
      </c>
      <c r="F164" s="239">
        <f t="shared" si="32"/>
        <v>41323.200000000004</v>
      </c>
      <c r="G164" s="239">
        <v>201.6</v>
      </c>
      <c r="H164" s="239">
        <f t="shared" si="35"/>
        <v>34711.487999999998</v>
      </c>
      <c r="I164" s="240">
        <f t="shared" si="34"/>
        <v>76034.687999999995</v>
      </c>
      <c r="J164" s="241"/>
      <c r="K164" s="382"/>
      <c r="L164" s="382"/>
      <c r="M164" s="382"/>
      <c r="N164" s="382">
        <v>129</v>
      </c>
      <c r="O164" s="326">
        <v>23.34</v>
      </c>
      <c r="P164" s="212"/>
      <c r="Q164" s="269">
        <f t="shared" si="36"/>
        <v>19.840000000000007</v>
      </c>
      <c r="R164" s="331">
        <f t="shared" si="37"/>
        <v>152.34</v>
      </c>
    </row>
    <row r="165" spans="1:19" s="21" customFormat="1" ht="25.5" outlineLevel="1" x14ac:dyDescent="0.3">
      <c r="A165" s="250" t="s">
        <v>194</v>
      </c>
      <c r="B165" s="251" t="s">
        <v>195</v>
      </c>
      <c r="C165" s="237" t="s">
        <v>30</v>
      </c>
      <c r="D165" s="238">
        <v>450</v>
      </c>
      <c r="E165" s="239">
        <v>1199.94</v>
      </c>
      <c r="F165" s="239">
        <f t="shared" si="32"/>
        <v>539973</v>
      </c>
      <c r="G165" s="239">
        <v>403.73</v>
      </c>
      <c r="H165" s="239">
        <f t="shared" si="35"/>
        <v>181678.5</v>
      </c>
      <c r="I165" s="240">
        <f t="shared" si="34"/>
        <v>721651.5</v>
      </c>
      <c r="J165" s="241"/>
      <c r="K165" s="382"/>
      <c r="L165" s="382"/>
      <c r="M165" s="382"/>
      <c r="N165" s="382"/>
      <c r="O165" s="270"/>
      <c r="P165" s="212"/>
      <c r="Q165" s="269">
        <f t="shared" si="36"/>
        <v>450</v>
      </c>
      <c r="R165" s="331">
        <f t="shared" si="37"/>
        <v>0</v>
      </c>
    </row>
    <row r="166" spans="1:19" s="21" customFormat="1" outlineLevel="1" x14ac:dyDescent="0.3">
      <c r="A166" s="250" t="s">
        <v>196</v>
      </c>
      <c r="B166" s="251" t="s">
        <v>197</v>
      </c>
      <c r="C166" s="237" t="s">
        <v>34</v>
      </c>
      <c r="D166" s="238">
        <v>163.22</v>
      </c>
      <c r="E166" s="239">
        <v>1349.03</v>
      </c>
      <c r="F166" s="239">
        <f t="shared" si="32"/>
        <v>220188.67660000001</v>
      </c>
      <c r="G166" s="239">
        <v>63.6</v>
      </c>
      <c r="H166" s="239">
        <f t="shared" si="35"/>
        <v>10380.791999999999</v>
      </c>
      <c r="I166" s="240">
        <f t="shared" si="34"/>
        <v>230569.46859999999</v>
      </c>
      <c r="J166" s="241"/>
      <c r="K166" s="382"/>
      <c r="L166" s="382"/>
      <c r="M166" s="382"/>
      <c r="N166" s="384"/>
      <c r="O166" s="354">
        <v>163.22</v>
      </c>
      <c r="P166" s="212"/>
      <c r="Q166" s="269">
        <f t="shared" si="36"/>
        <v>0</v>
      </c>
      <c r="R166" s="331">
        <f t="shared" si="37"/>
        <v>163.22</v>
      </c>
      <c r="S166" s="21" t="s">
        <v>560</v>
      </c>
    </row>
    <row r="167" spans="1:19" s="21" customFormat="1" outlineLevel="1" x14ac:dyDescent="0.3">
      <c r="A167" s="385" t="s">
        <v>198</v>
      </c>
      <c r="B167" s="251" t="s">
        <v>199</v>
      </c>
      <c r="C167" s="237" t="s">
        <v>34</v>
      </c>
      <c r="D167" s="238">
        <v>168.34</v>
      </c>
      <c r="E167" s="239">
        <v>1503.95</v>
      </c>
      <c r="F167" s="239">
        <f t="shared" si="32"/>
        <v>253174.943</v>
      </c>
      <c r="G167" s="239">
        <v>0</v>
      </c>
      <c r="H167" s="239">
        <f t="shared" si="35"/>
        <v>0</v>
      </c>
      <c r="I167" s="240">
        <f t="shared" si="34"/>
        <v>253174.943</v>
      </c>
      <c r="J167" s="241"/>
      <c r="K167" s="382"/>
      <c r="L167" s="382"/>
      <c r="M167" s="382"/>
      <c r="N167" s="384"/>
      <c r="O167" s="354">
        <v>168.34</v>
      </c>
      <c r="P167" s="212"/>
      <c r="Q167" s="269">
        <f t="shared" si="36"/>
        <v>0</v>
      </c>
      <c r="R167" s="331">
        <f t="shared" si="37"/>
        <v>168.34</v>
      </c>
      <c r="S167" s="21" t="s">
        <v>560</v>
      </c>
    </row>
    <row r="168" spans="1:19" s="21" customFormat="1" outlineLevel="1" x14ac:dyDescent="0.3">
      <c r="A168" s="320"/>
      <c r="B168" s="252" t="s">
        <v>200</v>
      </c>
      <c r="C168" s="237"/>
      <c r="D168" s="238"/>
      <c r="E168" s="239"/>
      <c r="F168" s="239"/>
      <c r="G168" s="239"/>
      <c r="H168" s="239"/>
      <c r="I168" s="240"/>
      <c r="J168" s="358"/>
      <c r="K168" s="383"/>
      <c r="L168" s="383"/>
      <c r="M168" s="383"/>
      <c r="N168" s="383"/>
      <c r="O168" s="346"/>
      <c r="P168" s="345"/>
      <c r="Q168" s="269">
        <f t="shared" si="36"/>
        <v>0</v>
      </c>
      <c r="R168" s="331">
        <f t="shared" si="37"/>
        <v>0</v>
      </c>
    </row>
    <row r="169" spans="1:19" s="21" customFormat="1" outlineLevel="1" x14ac:dyDescent="0.3">
      <c r="A169" s="386" t="s">
        <v>201</v>
      </c>
      <c r="B169" s="387" t="s">
        <v>202</v>
      </c>
      <c r="C169" s="237" t="s">
        <v>203</v>
      </c>
      <c r="D169" s="238">
        <v>42.06</v>
      </c>
      <c r="E169" s="239">
        <v>5000</v>
      </c>
      <c r="F169" s="239">
        <f t="shared" si="32"/>
        <v>210300</v>
      </c>
      <c r="G169" s="239">
        <v>0</v>
      </c>
      <c r="H169" s="239">
        <f t="shared" ref="H169:H170" si="38">G169*D169</f>
        <v>0</v>
      </c>
      <c r="I169" s="257">
        <f t="shared" si="34"/>
        <v>210300</v>
      </c>
      <c r="J169" s="358"/>
      <c r="K169" s="383"/>
      <c r="L169" s="383"/>
      <c r="M169" s="383">
        <v>42.06</v>
      </c>
      <c r="N169" s="383"/>
      <c r="O169" s="346"/>
      <c r="P169" s="345"/>
      <c r="Q169" s="269">
        <f t="shared" si="36"/>
        <v>0</v>
      </c>
      <c r="R169" s="331">
        <f t="shared" si="37"/>
        <v>42.06</v>
      </c>
    </row>
    <row r="170" spans="1:19" s="21" customFormat="1" outlineLevel="1" x14ac:dyDescent="0.3">
      <c r="A170" s="388" t="s">
        <v>204</v>
      </c>
      <c r="B170" s="251" t="s">
        <v>205</v>
      </c>
      <c r="C170" s="237" t="s">
        <v>20</v>
      </c>
      <c r="D170" s="238">
        <v>6.61</v>
      </c>
      <c r="E170" s="239">
        <v>14941.93</v>
      </c>
      <c r="F170" s="239">
        <f t="shared" si="32"/>
        <v>98766.157300000006</v>
      </c>
      <c r="G170" s="239">
        <v>0</v>
      </c>
      <c r="H170" s="239">
        <f t="shared" si="38"/>
        <v>0</v>
      </c>
      <c r="I170" s="257">
        <f t="shared" si="34"/>
        <v>98766.157300000006</v>
      </c>
      <c r="J170" s="358"/>
      <c r="K170" s="383"/>
      <c r="L170" s="383"/>
      <c r="M170" s="383">
        <v>6.61</v>
      </c>
      <c r="N170" s="383"/>
      <c r="O170" s="346"/>
      <c r="P170" s="345"/>
      <c r="Q170" s="269">
        <f t="shared" si="36"/>
        <v>0</v>
      </c>
      <c r="R170" s="331">
        <f t="shared" si="37"/>
        <v>6.61</v>
      </c>
    </row>
    <row r="171" spans="1:19" s="21" customFormat="1" ht="25.5" outlineLevel="1" x14ac:dyDescent="0.3">
      <c r="A171" s="253" t="s">
        <v>206</v>
      </c>
      <c r="B171" s="254" t="s">
        <v>189</v>
      </c>
      <c r="C171" s="255" t="s">
        <v>20</v>
      </c>
      <c r="D171" s="389">
        <v>14.84</v>
      </c>
      <c r="E171" s="256">
        <v>12146</v>
      </c>
      <c r="F171" s="256">
        <f>E171*D171</f>
        <v>180246.63999999998</v>
      </c>
      <c r="G171" s="256">
        <v>9160</v>
      </c>
      <c r="H171" s="256">
        <f>G171*D171</f>
        <v>135934.39999999999</v>
      </c>
      <c r="I171" s="257">
        <f>F171+H171</f>
        <v>316181.03999999998</v>
      </c>
      <c r="J171" s="241"/>
      <c r="K171" s="382"/>
      <c r="L171" s="382"/>
      <c r="M171" s="382">
        <v>14</v>
      </c>
      <c r="N171" s="382"/>
      <c r="O171" s="326">
        <v>0.84</v>
      </c>
      <c r="P171" s="212"/>
      <c r="Q171" s="269">
        <f t="shared" si="36"/>
        <v>-1.1102230246251565E-16</v>
      </c>
      <c r="R171" s="331">
        <f t="shared" si="37"/>
        <v>14.84</v>
      </c>
    </row>
    <row r="172" spans="1:19" s="21" customFormat="1" ht="25.5" outlineLevel="1" x14ac:dyDescent="0.3">
      <c r="A172" s="250"/>
      <c r="B172" s="252" t="s">
        <v>207</v>
      </c>
      <c r="C172" s="237"/>
      <c r="D172" s="238"/>
      <c r="E172" s="239"/>
      <c r="F172" s="239"/>
      <c r="G172" s="239"/>
      <c r="H172" s="239"/>
      <c r="I172" s="240"/>
      <c r="J172" s="358"/>
      <c r="K172" s="383"/>
      <c r="L172" s="383"/>
      <c r="M172" s="383"/>
      <c r="N172" s="383"/>
      <c r="O172" s="346"/>
      <c r="P172" s="345"/>
      <c r="Q172" s="269">
        <f t="shared" si="36"/>
        <v>0</v>
      </c>
      <c r="R172" s="331">
        <f t="shared" si="37"/>
        <v>0</v>
      </c>
    </row>
    <row r="173" spans="1:19" s="21" customFormat="1" outlineLevel="1" x14ac:dyDescent="0.3">
      <c r="A173" s="250" t="s">
        <v>208</v>
      </c>
      <c r="B173" s="251" t="s">
        <v>205</v>
      </c>
      <c r="C173" s="237" t="s">
        <v>20</v>
      </c>
      <c r="D173" s="238">
        <v>43.06</v>
      </c>
      <c r="E173" s="239">
        <v>14941.93</v>
      </c>
      <c r="F173" s="239">
        <f t="shared" si="32"/>
        <v>643399.50580000004</v>
      </c>
      <c r="G173" s="239">
        <v>0</v>
      </c>
      <c r="H173" s="239">
        <f t="shared" ref="H173:H174" si="39">G173*D173</f>
        <v>0</v>
      </c>
      <c r="I173" s="240">
        <f t="shared" si="34"/>
        <v>643399.50580000004</v>
      </c>
      <c r="J173" s="358"/>
      <c r="K173" s="383"/>
      <c r="L173" s="383"/>
      <c r="M173" s="390">
        <v>21.5</v>
      </c>
      <c r="N173" s="390">
        <v>21.56</v>
      </c>
      <c r="O173" s="346"/>
      <c r="P173" s="345"/>
      <c r="Q173" s="269">
        <f t="shared" si="36"/>
        <v>3.5527136788005009E-15</v>
      </c>
      <c r="R173" s="331">
        <f t="shared" si="37"/>
        <v>43.06</v>
      </c>
    </row>
    <row r="174" spans="1:19" s="21" customFormat="1" outlineLevel="1" x14ac:dyDescent="0.3">
      <c r="A174" s="250" t="s">
        <v>209</v>
      </c>
      <c r="B174" s="251" t="s">
        <v>210</v>
      </c>
      <c r="C174" s="237" t="s">
        <v>20</v>
      </c>
      <c r="D174" s="238">
        <v>52.62</v>
      </c>
      <c r="E174" s="239">
        <v>1438.5</v>
      </c>
      <c r="F174" s="239">
        <f t="shared" si="32"/>
        <v>75693.87</v>
      </c>
      <c r="G174" s="239">
        <v>0</v>
      </c>
      <c r="H174" s="239">
        <f t="shared" si="39"/>
        <v>0</v>
      </c>
      <c r="I174" s="240">
        <f t="shared" si="34"/>
        <v>75693.87</v>
      </c>
      <c r="J174" s="358"/>
      <c r="K174" s="383"/>
      <c r="L174" s="383"/>
      <c r="M174" s="383">
        <v>26.27</v>
      </c>
      <c r="N174" s="383"/>
      <c r="O174" s="327">
        <v>26.35</v>
      </c>
      <c r="P174" s="345"/>
      <c r="Q174" s="269">
        <f t="shared" si="36"/>
        <v>-3.5527136788005009E-15</v>
      </c>
      <c r="R174" s="331">
        <f t="shared" si="37"/>
        <v>52.620000000000005</v>
      </c>
    </row>
    <row r="175" spans="1:19" s="21" customFormat="1" outlineLevel="1" x14ac:dyDescent="0.3">
      <c r="A175" s="250" t="s">
        <v>211</v>
      </c>
      <c r="B175" s="251" t="s">
        <v>212</v>
      </c>
      <c r="C175" s="237" t="s">
        <v>20</v>
      </c>
      <c r="D175" s="238">
        <v>86.87</v>
      </c>
      <c r="E175" s="239">
        <v>13893.99</v>
      </c>
      <c r="F175" s="239">
        <f t="shared" si="32"/>
        <v>1206970.9113</v>
      </c>
      <c r="G175" s="239">
        <v>19775.22</v>
      </c>
      <c r="H175" s="239">
        <f t="shared" si="35"/>
        <v>1717873.3614000003</v>
      </c>
      <c r="I175" s="240">
        <f t="shared" si="34"/>
        <v>2924844.2727000006</v>
      </c>
      <c r="J175" s="358"/>
      <c r="K175" s="383"/>
      <c r="L175" s="383"/>
      <c r="M175" s="383">
        <v>71.45</v>
      </c>
      <c r="N175" s="383"/>
      <c r="O175" s="327">
        <v>15.42</v>
      </c>
      <c r="P175" s="345"/>
      <c r="Q175" s="269">
        <f t="shared" si="36"/>
        <v>1.7763568394002505E-15</v>
      </c>
      <c r="R175" s="331">
        <f t="shared" si="37"/>
        <v>86.87</v>
      </c>
    </row>
    <row r="176" spans="1:19" s="21" customFormat="1" ht="25.5" outlineLevel="1" x14ac:dyDescent="0.3">
      <c r="A176" s="250"/>
      <c r="B176" s="252" t="s">
        <v>213</v>
      </c>
      <c r="C176" s="237"/>
      <c r="D176" s="238"/>
      <c r="E176" s="239"/>
      <c r="F176" s="239"/>
      <c r="G176" s="239"/>
      <c r="H176" s="239"/>
      <c r="I176" s="240"/>
      <c r="J176" s="358"/>
      <c r="K176" s="383"/>
      <c r="L176" s="383"/>
      <c r="M176" s="383"/>
      <c r="N176" s="383"/>
      <c r="O176" s="346"/>
      <c r="P176" s="345"/>
      <c r="Q176" s="269">
        <f t="shared" si="36"/>
        <v>0</v>
      </c>
      <c r="R176" s="331">
        <f t="shared" si="37"/>
        <v>0</v>
      </c>
    </row>
    <row r="177" spans="1:18" s="21" customFormat="1" outlineLevel="1" x14ac:dyDescent="0.3">
      <c r="A177" s="250" t="s">
        <v>214</v>
      </c>
      <c r="B177" s="251" t="s">
        <v>205</v>
      </c>
      <c r="C177" s="237" t="s">
        <v>20</v>
      </c>
      <c r="D177" s="238">
        <v>26.4</v>
      </c>
      <c r="E177" s="239">
        <v>14941.93</v>
      </c>
      <c r="F177" s="239">
        <f t="shared" si="32"/>
        <v>394466.95199999999</v>
      </c>
      <c r="G177" s="239">
        <v>0</v>
      </c>
      <c r="H177" s="239">
        <f t="shared" ref="H177:H178" si="40">G177*D177</f>
        <v>0</v>
      </c>
      <c r="I177" s="240">
        <f t="shared" si="34"/>
        <v>394466.95199999999</v>
      </c>
      <c r="J177" s="358"/>
      <c r="K177" s="383"/>
      <c r="L177" s="383"/>
      <c r="M177" s="383">
        <v>26.4</v>
      </c>
      <c r="N177" s="383"/>
      <c r="O177" s="346"/>
      <c r="P177" s="345"/>
      <c r="Q177" s="269">
        <f t="shared" si="36"/>
        <v>0</v>
      </c>
      <c r="R177" s="331">
        <f t="shared" si="37"/>
        <v>26.4</v>
      </c>
    </row>
    <row r="178" spans="1:18" s="21" customFormat="1" outlineLevel="1" x14ac:dyDescent="0.3">
      <c r="A178" s="250" t="s">
        <v>215</v>
      </c>
      <c r="B178" s="251" t="s">
        <v>210</v>
      </c>
      <c r="C178" s="237" t="s">
        <v>20</v>
      </c>
      <c r="D178" s="238">
        <v>317.68</v>
      </c>
      <c r="E178" s="239">
        <v>1515.46</v>
      </c>
      <c r="F178" s="239">
        <f t="shared" si="32"/>
        <v>481431.33280000003</v>
      </c>
      <c r="G178" s="239">
        <v>0</v>
      </c>
      <c r="H178" s="239">
        <f t="shared" si="40"/>
        <v>0</v>
      </c>
      <c r="I178" s="240">
        <f t="shared" si="34"/>
        <v>481431.33280000003</v>
      </c>
      <c r="J178" s="358"/>
      <c r="K178" s="383"/>
      <c r="L178" s="383"/>
      <c r="M178" s="383">
        <v>317.32</v>
      </c>
      <c r="N178" s="383"/>
      <c r="O178" s="327">
        <v>0.36</v>
      </c>
      <c r="P178" s="345"/>
      <c r="Q178" s="269">
        <f t="shared" si="36"/>
        <v>1.3655743202889425E-14</v>
      </c>
      <c r="R178" s="331">
        <f t="shared" si="37"/>
        <v>317.68</v>
      </c>
    </row>
    <row r="179" spans="1:18" s="21" customFormat="1" outlineLevel="1" x14ac:dyDescent="0.3">
      <c r="A179" s="250" t="s">
        <v>216</v>
      </c>
      <c r="B179" s="251" t="s">
        <v>217</v>
      </c>
      <c r="C179" s="237" t="s">
        <v>20</v>
      </c>
      <c r="D179" s="238">
        <v>45.49</v>
      </c>
      <c r="E179" s="239">
        <v>13197.92</v>
      </c>
      <c r="F179" s="239">
        <f t="shared" si="32"/>
        <v>600373.38080000004</v>
      </c>
      <c r="G179" s="239">
        <v>19386.73</v>
      </c>
      <c r="H179" s="239">
        <f t="shared" si="35"/>
        <v>881902.34770000004</v>
      </c>
      <c r="I179" s="240">
        <f t="shared" si="34"/>
        <v>1482275.7285000002</v>
      </c>
      <c r="J179" s="358"/>
      <c r="K179" s="383"/>
      <c r="L179" s="383"/>
      <c r="M179" s="383">
        <v>40</v>
      </c>
      <c r="N179" s="383">
        <v>0.4</v>
      </c>
      <c r="O179" s="327">
        <v>5.09</v>
      </c>
      <c r="P179" s="345"/>
      <c r="Q179" s="269">
        <f t="shared" si="36"/>
        <v>1.7763568394002505E-15</v>
      </c>
      <c r="R179" s="331">
        <f t="shared" si="37"/>
        <v>45.489999999999995</v>
      </c>
    </row>
    <row r="180" spans="1:18" s="21" customFormat="1" outlineLevel="1" x14ac:dyDescent="0.3">
      <c r="A180" s="250"/>
      <c r="B180" s="252" t="s">
        <v>218</v>
      </c>
      <c r="C180" s="237"/>
      <c r="D180" s="238"/>
      <c r="E180" s="239"/>
      <c r="F180" s="239"/>
      <c r="G180" s="239"/>
      <c r="H180" s="239"/>
      <c r="I180" s="240"/>
      <c r="J180" s="358"/>
      <c r="K180" s="383"/>
      <c r="L180" s="383"/>
      <c r="M180" s="383"/>
      <c r="N180" s="383"/>
      <c r="O180" s="346"/>
      <c r="P180" s="345"/>
      <c r="Q180" s="269">
        <f t="shared" si="36"/>
        <v>0</v>
      </c>
      <c r="R180" s="331">
        <f t="shared" si="37"/>
        <v>0</v>
      </c>
    </row>
    <row r="181" spans="1:18" s="21" customFormat="1" outlineLevel="1" x14ac:dyDescent="0.3">
      <c r="A181" s="250" t="s">
        <v>219</v>
      </c>
      <c r="B181" s="251" t="s">
        <v>220</v>
      </c>
      <c r="C181" s="237" t="s">
        <v>20</v>
      </c>
      <c r="D181" s="238">
        <v>69.41</v>
      </c>
      <c r="E181" s="239">
        <v>18884.77</v>
      </c>
      <c r="F181" s="239">
        <f t="shared" si="32"/>
        <v>1310791.8857</v>
      </c>
      <c r="G181" s="239">
        <v>20566.990000000002</v>
      </c>
      <c r="H181" s="239">
        <f t="shared" si="35"/>
        <v>1427554.7759</v>
      </c>
      <c r="I181" s="240">
        <f t="shared" si="34"/>
        <v>2738346.6616000002</v>
      </c>
      <c r="J181" s="358"/>
      <c r="K181" s="383"/>
      <c r="L181" s="383"/>
      <c r="M181" s="383">
        <v>40</v>
      </c>
      <c r="N181" s="383">
        <v>10.26</v>
      </c>
      <c r="O181" s="346"/>
      <c r="P181" s="345"/>
      <c r="Q181" s="269">
        <f t="shared" si="36"/>
        <v>19.149999999999999</v>
      </c>
      <c r="R181" s="331">
        <f t="shared" si="37"/>
        <v>50.26</v>
      </c>
    </row>
    <row r="182" spans="1:18" s="21" customFormat="1" ht="25.5" outlineLevel="1" x14ac:dyDescent="0.3">
      <c r="A182" s="250"/>
      <c r="B182" s="252" t="s">
        <v>221</v>
      </c>
      <c r="C182" s="237"/>
      <c r="D182" s="238"/>
      <c r="E182" s="239"/>
      <c r="F182" s="239"/>
      <c r="G182" s="239"/>
      <c r="H182" s="239"/>
      <c r="I182" s="240"/>
      <c r="J182" s="358"/>
      <c r="K182" s="383"/>
      <c r="L182" s="383"/>
      <c r="M182" s="383"/>
      <c r="N182" s="383"/>
      <c r="O182" s="346"/>
      <c r="P182" s="345"/>
      <c r="Q182" s="269">
        <f t="shared" si="36"/>
        <v>0</v>
      </c>
      <c r="R182" s="331">
        <f t="shared" si="37"/>
        <v>0</v>
      </c>
    </row>
    <row r="183" spans="1:18" s="21" customFormat="1" ht="25.5" outlineLevel="1" x14ac:dyDescent="0.3">
      <c r="A183" s="250" t="s">
        <v>222</v>
      </c>
      <c r="B183" s="251" t="s">
        <v>223</v>
      </c>
      <c r="C183" s="237" t="s">
        <v>20</v>
      </c>
      <c r="D183" s="238">
        <v>78.790000000000006</v>
      </c>
      <c r="E183" s="239">
        <v>52459</v>
      </c>
      <c r="F183" s="239">
        <f t="shared" si="32"/>
        <v>4133244.6100000003</v>
      </c>
      <c r="G183" s="239">
        <v>0</v>
      </c>
      <c r="H183" s="239">
        <f t="shared" ref="H183:H184" si="41">G183*D183</f>
        <v>0</v>
      </c>
      <c r="I183" s="240">
        <f t="shared" si="34"/>
        <v>4133244.6100000003</v>
      </c>
      <c r="J183" s="358"/>
      <c r="K183" s="383"/>
      <c r="L183" s="383"/>
      <c r="M183" s="383">
        <v>66.510000000000005</v>
      </c>
      <c r="N183" s="383">
        <v>12.28</v>
      </c>
      <c r="O183" s="346"/>
      <c r="P183" s="345"/>
      <c r="Q183" s="269">
        <f t="shared" si="36"/>
        <v>1.7763568394002505E-15</v>
      </c>
      <c r="R183" s="331">
        <f t="shared" si="37"/>
        <v>78.790000000000006</v>
      </c>
    </row>
    <row r="184" spans="1:18" s="21" customFormat="1" outlineLevel="1" x14ac:dyDescent="0.3">
      <c r="A184" s="250" t="s">
        <v>318</v>
      </c>
      <c r="B184" s="251" t="s">
        <v>225</v>
      </c>
      <c r="C184" s="237" t="s">
        <v>20</v>
      </c>
      <c r="D184" s="238">
        <v>38.979999999999997</v>
      </c>
      <c r="E184" s="239">
        <v>2132.4299999999998</v>
      </c>
      <c r="F184" s="239">
        <f t="shared" si="32"/>
        <v>83122.121399999989</v>
      </c>
      <c r="G184" s="239">
        <v>0</v>
      </c>
      <c r="H184" s="239">
        <f t="shared" si="41"/>
        <v>0</v>
      </c>
      <c r="I184" s="240">
        <f t="shared" si="34"/>
        <v>83122.121399999989</v>
      </c>
      <c r="J184" s="358"/>
      <c r="K184" s="383"/>
      <c r="L184" s="383"/>
      <c r="M184" s="383">
        <v>8.2899999999999991</v>
      </c>
      <c r="N184" s="383">
        <v>13.11</v>
      </c>
      <c r="O184" s="327">
        <v>17.579999999999998</v>
      </c>
      <c r="P184" s="345"/>
      <c r="Q184" s="269">
        <f t="shared" si="36"/>
        <v>0</v>
      </c>
      <c r="R184" s="331">
        <f t="shared" si="37"/>
        <v>38.979999999999997</v>
      </c>
    </row>
    <row r="185" spans="1:18" s="21" customFormat="1" outlineLevel="1" x14ac:dyDescent="0.3">
      <c r="A185" s="250" t="s">
        <v>319</v>
      </c>
      <c r="B185" s="251" t="s">
        <v>227</v>
      </c>
      <c r="C185" s="237" t="s">
        <v>20</v>
      </c>
      <c r="D185" s="238">
        <v>21.4</v>
      </c>
      <c r="E185" s="239">
        <v>12589.77</v>
      </c>
      <c r="F185" s="239">
        <f t="shared" si="32"/>
        <v>269421.07799999998</v>
      </c>
      <c r="G185" s="239">
        <v>10882.34</v>
      </c>
      <c r="H185" s="239">
        <f t="shared" si="35"/>
        <v>232882.076</v>
      </c>
      <c r="I185" s="240">
        <f t="shared" si="34"/>
        <v>502303.15399999998</v>
      </c>
      <c r="J185" s="358"/>
      <c r="K185" s="383"/>
      <c r="L185" s="383"/>
      <c r="M185" s="383">
        <v>19.47</v>
      </c>
      <c r="N185" s="383">
        <v>1.93</v>
      </c>
      <c r="O185" s="346"/>
      <c r="P185" s="345"/>
      <c r="Q185" s="269">
        <f t="shared" si="36"/>
        <v>-2.2204460492503131E-16</v>
      </c>
      <c r="R185" s="331">
        <f t="shared" si="37"/>
        <v>21.4</v>
      </c>
    </row>
    <row r="186" spans="1:18" s="21" customFormat="1" outlineLevel="1" x14ac:dyDescent="0.3">
      <c r="A186" s="250" t="s">
        <v>320</v>
      </c>
      <c r="B186" s="251" t="s">
        <v>229</v>
      </c>
      <c r="C186" s="237" t="s">
        <v>20</v>
      </c>
      <c r="D186" s="238">
        <v>22.47</v>
      </c>
      <c r="E186" s="239">
        <v>45440.32</v>
      </c>
      <c r="F186" s="239">
        <f t="shared" si="32"/>
        <v>1021043.9903999999</v>
      </c>
      <c r="G186" s="239">
        <v>56651.62</v>
      </c>
      <c r="H186" s="239">
        <f t="shared" si="35"/>
        <v>1272961.9014000001</v>
      </c>
      <c r="I186" s="240">
        <f t="shared" si="34"/>
        <v>2294005.8917999999</v>
      </c>
      <c r="J186" s="358"/>
      <c r="K186" s="383"/>
      <c r="L186" s="383"/>
      <c r="M186" s="383">
        <v>22.47</v>
      </c>
      <c r="N186" s="383"/>
      <c r="O186" s="346"/>
      <c r="P186" s="345"/>
      <c r="Q186" s="269">
        <f t="shared" si="36"/>
        <v>0</v>
      </c>
      <c r="R186" s="331">
        <f t="shared" si="37"/>
        <v>22.47</v>
      </c>
    </row>
    <row r="187" spans="1:18" s="21" customFormat="1" ht="25.5" outlineLevel="1" x14ac:dyDescent="0.3">
      <c r="A187" s="250" t="s">
        <v>321</v>
      </c>
      <c r="B187" s="251" t="s">
        <v>231</v>
      </c>
      <c r="C187" s="237" t="s">
        <v>20</v>
      </c>
      <c r="D187" s="238">
        <v>36</v>
      </c>
      <c r="E187" s="239">
        <v>52459</v>
      </c>
      <c r="F187" s="239">
        <f t="shared" si="32"/>
        <v>1888524</v>
      </c>
      <c r="G187" s="239">
        <v>0</v>
      </c>
      <c r="H187" s="239">
        <f t="shared" si="35"/>
        <v>0</v>
      </c>
      <c r="I187" s="240">
        <f t="shared" si="34"/>
        <v>1888524</v>
      </c>
      <c r="J187" s="358"/>
      <c r="K187" s="383"/>
      <c r="L187" s="383"/>
      <c r="M187" s="383">
        <v>36</v>
      </c>
      <c r="N187" s="383"/>
      <c r="O187" s="346"/>
      <c r="P187" s="345"/>
      <c r="Q187" s="269">
        <f t="shared" si="36"/>
        <v>0</v>
      </c>
      <c r="R187" s="331">
        <f t="shared" si="37"/>
        <v>36</v>
      </c>
    </row>
    <row r="188" spans="1:18" s="21" customFormat="1" outlineLevel="1" x14ac:dyDescent="0.3">
      <c r="A188" s="250" t="s">
        <v>322</v>
      </c>
      <c r="B188" s="251" t="s">
        <v>227</v>
      </c>
      <c r="C188" s="237" t="s">
        <v>20</v>
      </c>
      <c r="D188" s="238">
        <v>11.09</v>
      </c>
      <c r="E188" s="239">
        <v>12736.89</v>
      </c>
      <c r="F188" s="239">
        <f t="shared" si="32"/>
        <v>141252.11009999999</v>
      </c>
      <c r="G188" s="239">
        <v>10978.78</v>
      </c>
      <c r="H188" s="239">
        <f t="shared" si="35"/>
        <v>121754.67020000001</v>
      </c>
      <c r="I188" s="240">
        <f t="shared" si="34"/>
        <v>263006.78029999998</v>
      </c>
      <c r="J188" s="358"/>
      <c r="K188" s="383"/>
      <c r="L188" s="383"/>
      <c r="M188" s="383">
        <v>9</v>
      </c>
      <c r="N188" s="383"/>
      <c r="O188" s="346"/>
      <c r="P188" s="345"/>
      <c r="Q188" s="269">
        <f t="shared" si="36"/>
        <v>2.09</v>
      </c>
      <c r="R188" s="331">
        <f t="shared" si="37"/>
        <v>9</v>
      </c>
    </row>
    <row r="189" spans="1:18" s="21" customFormat="1" outlineLevel="1" x14ac:dyDescent="0.3">
      <c r="A189" s="250" t="s">
        <v>323</v>
      </c>
      <c r="B189" s="251" t="s">
        <v>234</v>
      </c>
      <c r="C189" s="237" t="s">
        <v>20</v>
      </c>
      <c r="D189" s="238">
        <v>12.6</v>
      </c>
      <c r="E189" s="239">
        <v>49656.43</v>
      </c>
      <c r="F189" s="239">
        <f t="shared" si="32"/>
        <v>625671.01800000004</v>
      </c>
      <c r="G189" s="239">
        <v>56272.3</v>
      </c>
      <c r="H189" s="239">
        <f t="shared" si="35"/>
        <v>709030.98</v>
      </c>
      <c r="I189" s="240">
        <f t="shared" si="34"/>
        <v>1334701.9980000001</v>
      </c>
      <c r="J189" s="358"/>
      <c r="K189" s="383"/>
      <c r="L189" s="383"/>
      <c r="M189" s="383">
        <v>12.6</v>
      </c>
      <c r="N189" s="383"/>
      <c r="O189" s="346"/>
      <c r="P189" s="345"/>
      <c r="Q189" s="269">
        <f t="shared" si="36"/>
        <v>0</v>
      </c>
      <c r="R189" s="331">
        <f t="shared" si="37"/>
        <v>12.6</v>
      </c>
    </row>
    <row r="190" spans="1:18" s="21" customFormat="1" outlineLevel="1" x14ac:dyDescent="0.3">
      <c r="A190" s="250" t="s">
        <v>224</v>
      </c>
      <c r="B190" s="251" t="s">
        <v>236</v>
      </c>
      <c r="C190" s="237" t="s">
        <v>128</v>
      </c>
      <c r="D190" s="238">
        <v>21</v>
      </c>
      <c r="E190" s="239">
        <v>3616.24</v>
      </c>
      <c r="F190" s="239">
        <f t="shared" si="32"/>
        <v>75941.039999999994</v>
      </c>
      <c r="G190" s="239">
        <v>7454.24</v>
      </c>
      <c r="H190" s="239">
        <f t="shared" si="35"/>
        <v>156539.04</v>
      </c>
      <c r="I190" s="240">
        <f t="shared" si="34"/>
        <v>232480.08000000002</v>
      </c>
      <c r="J190" s="358"/>
      <c r="K190" s="383"/>
      <c r="L190" s="383"/>
      <c r="M190" s="383">
        <v>8</v>
      </c>
      <c r="N190" s="383">
        <v>13</v>
      </c>
      <c r="O190" s="346"/>
      <c r="P190" s="345"/>
      <c r="Q190" s="269">
        <f t="shared" si="36"/>
        <v>0</v>
      </c>
      <c r="R190" s="331">
        <f t="shared" si="37"/>
        <v>21</v>
      </c>
    </row>
    <row r="191" spans="1:18" s="21" customFormat="1" outlineLevel="1" x14ac:dyDescent="0.3">
      <c r="A191" s="250" t="s">
        <v>324</v>
      </c>
      <c r="B191" s="251" t="s">
        <v>238</v>
      </c>
      <c r="C191" s="237" t="s">
        <v>112</v>
      </c>
      <c r="D191" s="238">
        <v>17.03</v>
      </c>
      <c r="E191" s="239">
        <v>56255.34</v>
      </c>
      <c r="F191" s="239">
        <f t="shared" si="32"/>
        <v>958028.44019999995</v>
      </c>
      <c r="G191" s="239">
        <v>203332.81</v>
      </c>
      <c r="H191" s="239">
        <f t="shared" si="35"/>
        <v>3462757.7543000001</v>
      </c>
      <c r="I191" s="240">
        <f t="shared" si="34"/>
        <v>4420786.1945000002</v>
      </c>
      <c r="J191" s="358"/>
      <c r="K191" s="383"/>
      <c r="L191" s="383"/>
      <c r="M191" s="383">
        <v>11</v>
      </c>
      <c r="N191" s="383">
        <v>6.03</v>
      </c>
      <c r="O191" s="346"/>
      <c r="P191" s="345"/>
      <c r="Q191" s="269">
        <f t="shared" si="36"/>
        <v>8.8817841970012523E-16</v>
      </c>
      <c r="R191" s="331">
        <f t="shared" si="37"/>
        <v>17.03</v>
      </c>
    </row>
    <row r="192" spans="1:18" s="21" customFormat="1" outlineLevel="1" x14ac:dyDescent="0.3">
      <c r="A192" s="250"/>
      <c r="B192" s="252" t="s">
        <v>257</v>
      </c>
      <c r="C192" s="237"/>
      <c r="D192" s="238"/>
      <c r="E192" s="239"/>
      <c r="F192" s="239"/>
      <c r="G192" s="239"/>
      <c r="H192" s="239"/>
      <c r="I192" s="240"/>
      <c r="J192" s="358"/>
      <c r="K192" s="383"/>
      <c r="L192" s="383"/>
      <c r="M192" s="383"/>
      <c r="N192" s="383"/>
      <c r="O192" s="346"/>
      <c r="P192" s="345"/>
      <c r="Q192" s="269">
        <f t="shared" si="36"/>
        <v>0</v>
      </c>
      <c r="R192" s="331">
        <f t="shared" si="37"/>
        <v>0</v>
      </c>
    </row>
    <row r="193" spans="1:18" s="21" customFormat="1" outlineLevel="1" x14ac:dyDescent="0.3">
      <c r="A193" s="250" t="s">
        <v>226</v>
      </c>
      <c r="B193" s="251" t="s">
        <v>257</v>
      </c>
      <c r="C193" s="237" t="s">
        <v>128</v>
      </c>
      <c r="D193" s="238">
        <v>7</v>
      </c>
      <c r="E193" s="239">
        <v>15000</v>
      </c>
      <c r="F193" s="239">
        <f t="shared" si="32"/>
        <v>105000</v>
      </c>
      <c r="G193" s="239">
        <v>6600</v>
      </c>
      <c r="H193" s="239">
        <f t="shared" si="35"/>
        <v>46200</v>
      </c>
      <c r="I193" s="240">
        <f t="shared" si="34"/>
        <v>151200</v>
      </c>
      <c r="J193" s="358"/>
      <c r="K193" s="383"/>
      <c r="L193" s="383"/>
      <c r="M193" s="383"/>
      <c r="N193" s="383"/>
      <c r="O193" s="346"/>
      <c r="P193" s="345"/>
      <c r="Q193" s="269">
        <f t="shared" si="36"/>
        <v>7</v>
      </c>
      <c r="R193" s="331">
        <f t="shared" si="37"/>
        <v>0</v>
      </c>
    </row>
    <row r="194" spans="1:18" s="21" customFormat="1" outlineLevel="1" x14ac:dyDescent="0.3">
      <c r="A194" s="250" t="s">
        <v>228</v>
      </c>
      <c r="B194" s="251" t="s">
        <v>260</v>
      </c>
      <c r="C194" s="237" t="s">
        <v>30</v>
      </c>
      <c r="D194" s="238">
        <v>21</v>
      </c>
      <c r="E194" s="239">
        <v>780</v>
      </c>
      <c r="F194" s="239">
        <f t="shared" si="32"/>
        <v>16380</v>
      </c>
      <c r="G194" s="239">
        <v>960</v>
      </c>
      <c r="H194" s="239">
        <f t="shared" si="35"/>
        <v>20160</v>
      </c>
      <c r="I194" s="240">
        <f t="shared" si="34"/>
        <v>36540</v>
      </c>
      <c r="J194" s="358"/>
      <c r="K194" s="383"/>
      <c r="L194" s="383"/>
      <c r="M194" s="383"/>
      <c r="N194" s="383"/>
      <c r="O194" s="346"/>
      <c r="P194" s="345"/>
      <c r="Q194" s="269">
        <f t="shared" si="36"/>
        <v>21</v>
      </c>
      <c r="R194" s="331">
        <f t="shared" si="37"/>
        <v>0</v>
      </c>
    </row>
    <row r="195" spans="1:18" s="21" customFormat="1" outlineLevel="1" x14ac:dyDescent="0.3">
      <c r="A195" s="250" t="s">
        <v>230</v>
      </c>
      <c r="B195" s="251" t="s">
        <v>262</v>
      </c>
      <c r="C195" s="237" t="s">
        <v>20</v>
      </c>
      <c r="D195" s="238">
        <v>0.05</v>
      </c>
      <c r="E195" s="239">
        <v>6600</v>
      </c>
      <c r="F195" s="239">
        <f t="shared" si="32"/>
        <v>330</v>
      </c>
      <c r="G195" s="239">
        <v>18000</v>
      </c>
      <c r="H195" s="239">
        <f t="shared" si="35"/>
        <v>900</v>
      </c>
      <c r="I195" s="240">
        <f t="shared" si="34"/>
        <v>1230</v>
      </c>
      <c r="J195" s="358"/>
      <c r="K195" s="383"/>
      <c r="L195" s="383"/>
      <c r="M195" s="383"/>
      <c r="N195" s="383"/>
      <c r="O195" s="346"/>
      <c r="P195" s="345"/>
      <c r="Q195" s="269">
        <f t="shared" si="36"/>
        <v>0.05</v>
      </c>
      <c r="R195" s="331">
        <f t="shared" si="37"/>
        <v>0</v>
      </c>
    </row>
    <row r="196" spans="1:18" s="21" customFormat="1" outlineLevel="1" x14ac:dyDescent="0.3">
      <c r="A196" s="250" t="s">
        <v>325</v>
      </c>
      <c r="B196" s="251" t="s">
        <v>264</v>
      </c>
      <c r="C196" s="237" t="s">
        <v>128</v>
      </c>
      <c r="D196" s="238">
        <v>14</v>
      </c>
      <c r="E196" s="239">
        <v>2760</v>
      </c>
      <c r="F196" s="239">
        <f t="shared" ref="F196:F205" si="42">E196*D196</f>
        <v>38640</v>
      </c>
      <c r="G196" s="239">
        <v>1200</v>
      </c>
      <c r="H196" s="239">
        <f t="shared" si="35"/>
        <v>16800</v>
      </c>
      <c r="I196" s="240">
        <f t="shared" ref="I196:I205" si="43">F196+H196</f>
        <v>55440</v>
      </c>
      <c r="J196" s="358"/>
      <c r="K196" s="383"/>
      <c r="L196" s="383"/>
      <c r="M196" s="383"/>
      <c r="N196" s="383"/>
      <c r="O196" s="346"/>
      <c r="P196" s="345"/>
      <c r="Q196" s="269">
        <f t="shared" si="36"/>
        <v>14</v>
      </c>
      <c r="R196" s="331">
        <f t="shared" si="37"/>
        <v>0</v>
      </c>
    </row>
    <row r="197" spans="1:18" s="21" customFormat="1" outlineLevel="1" x14ac:dyDescent="0.3">
      <c r="A197" s="250" t="s">
        <v>232</v>
      </c>
      <c r="B197" s="251" t="s">
        <v>265</v>
      </c>
      <c r="C197" s="237" t="s">
        <v>128</v>
      </c>
      <c r="D197" s="238">
        <v>7</v>
      </c>
      <c r="E197" s="239">
        <v>4200</v>
      </c>
      <c r="F197" s="239">
        <f t="shared" si="42"/>
        <v>29400</v>
      </c>
      <c r="G197" s="239">
        <v>4200</v>
      </c>
      <c r="H197" s="239">
        <f t="shared" si="35"/>
        <v>29400</v>
      </c>
      <c r="I197" s="240">
        <f t="shared" si="43"/>
        <v>58800</v>
      </c>
      <c r="J197" s="358"/>
      <c r="K197" s="383"/>
      <c r="L197" s="383"/>
      <c r="M197" s="383"/>
      <c r="N197" s="383"/>
      <c r="O197" s="346"/>
      <c r="P197" s="345"/>
      <c r="Q197" s="269">
        <f t="shared" si="36"/>
        <v>7</v>
      </c>
      <c r="R197" s="331">
        <f t="shared" si="37"/>
        <v>0</v>
      </c>
    </row>
    <row r="198" spans="1:18" s="21" customFormat="1" outlineLevel="1" x14ac:dyDescent="0.3">
      <c r="A198" s="250" t="s">
        <v>233</v>
      </c>
      <c r="B198" s="251" t="s">
        <v>266</v>
      </c>
      <c r="C198" s="237" t="s">
        <v>128</v>
      </c>
      <c r="D198" s="238">
        <v>2</v>
      </c>
      <c r="E198" s="239">
        <v>1020</v>
      </c>
      <c r="F198" s="239">
        <f t="shared" si="42"/>
        <v>2040</v>
      </c>
      <c r="G198" s="239">
        <v>840</v>
      </c>
      <c r="H198" s="239">
        <f t="shared" si="35"/>
        <v>1680</v>
      </c>
      <c r="I198" s="240">
        <f t="shared" si="43"/>
        <v>3720</v>
      </c>
      <c r="J198" s="358"/>
      <c r="K198" s="383"/>
      <c r="L198" s="383"/>
      <c r="M198" s="383"/>
      <c r="N198" s="383"/>
      <c r="O198" s="346"/>
      <c r="P198" s="345"/>
      <c r="Q198" s="269">
        <f t="shared" si="36"/>
        <v>2</v>
      </c>
      <c r="R198" s="331">
        <f t="shared" si="37"/>
        <v>0</v>
      </c>
    </row>
    <row r="199" spans="1:18" s="21" customFormat="1" outlineLevel="1" x14ac:dyDescent="0.3">
      <c r="A199" s="250"/>
      <c r="B199" s="252" t="s">
        <v>267</v>
      </c>
      <c r="C199" s="237"/>
      <c r="D199" s="238"/>
      <c r="E199" s="239"/>
      <c r="F199" s="239"/>
      <c r="G199" s="239"/>
      <c r="H199" s="239"/>
      <c r="I199" s="240"/>
      <c r="J199" s="358"/>
      <c r="K199" s="383"/>
      <c r="L199" s="383"/>
      <c r="M199" s="383"/>
      <c r="N199" s="383"/>
      <c r="O199" s="346"/>
      <c r="P199" s="345"/>
      <c r="Q199" s="269">
        <f t="shared" si="36"/>
        <v>0</v>
      </c>
      <c r="R199" s="331">
        <f t="shared" si="37"/>
        <v>0</v>
      </c>
    </row>
    <row r="200" spans="1:18" s="21" customFormat="1" outlineLevel="1" x14ac:dyDescent="0.3">
      <c r="A200" s="250" t="s">
        <v>235</v>
      </c>
      <c r="B200" s="251" t="s">
        <v>267</v>
      </c>
      <c r="C200" s="237" t="s">
        <v>268</v>
      </c>
      <c r="D200" s="238">
        <v>20</v>
      </c>
      <c r="E200" s="239">
        <v>15000</v>
      </c>
      <c r="F200" s="239">
        <f t="shared" si="42"/>
        <v>300000</v>
      </c>
      <c r="G200" s="239">
        <v>6600</v>
      </c>
      <c r="H200" s="239">
        <f t="shared" si="35"/>
        <v>132000</v>
      </c>
      <c r="I200" s="240">
        <f t="shared" si="43"/>
        <v>432000</v>
      </c>
      <c r="J200" s="358"/>
      <c r="K200" s="383"/>
      <c r="L200" s="383"/>
      <c r="M200" s="383"/>
      <c r="N200" s="383"/>
      <c r="O200" s="346"/>
      <c r="P200" s="345"/>
      <c r="Q200" s="269">
        <f t="shared" si="36"/>
        <v>20</v>
      </c>
      <c r="R200" s="331">
        <f t="shared" si="37"/>
        <v>0</v>
      </c>
    </row>
    <row r="201" spans="1:18" s="21" customFormat="1" outlineLevel="1" x14ac:dyDescent="0.3">
      <c r="A201" s="250" t="s">
        <v>237</v>
      </c>
      <c r="B201" s="251" t="s">
        <v>260</v>
      </c>
      <c r="C201" s="237" t="s">
        <v>30</v>
      </c>
      <c r="D201" s="238">
        <v>40</v>
      </c>
      <c r="E201" s="239">
        <v>780</v>
      </c>
      <c r="F201" s="239">
        <f t="shared" si="42"/>
        <v>31200</v>
      </c>
      <c r="G201" s="239">
        <v>960</v>
      </c>
      <c r="H201" s="239">
        <f t="shared" si="35"/>
        <v>38400</v>
      </c>
      <c r="I201" s="240">
        <f t="shared" si="43"/>
        <v>69600</v>
      </c>
      <c r="J201" s="358"/>
      <c r="K201" s="383"/>
      <c r="L201" s="383"/>
      <c r="M201" s="383"/>
      <c r="N201" s="383"/>
      <c r="O201" s="346"/>
      <c r="P201" s="345"/>
      <c r="Q201" s="269">
        <f t="shared" si="36"/>
        <v>40</v>
      </c>
      <c r="R201" s="331">
        <f t="shared" si="37"/>
        <v>0</v>
      </c>
    </row>
    <row r="202" spans="1:18" s="21" customFormat="1" outlineLevel="1" x14ac:dyDescent="0.3">
      <c r="A202" s="250"/>
      <c r="B202" s="251" t="s">
        <v>269</v>
      </c>
      <c r="C202" s="237" t="s">
        <v>268</v>
      </c>
      <c r="D202" s="238">
        <v>200</v>
      </c>
      <c r="E202" s="239">
        <v>420</v>
      </c>
      <c r="F202" s="239">
        <f t="shared" si="42"/>
        <v>84000</v>
      </c>
      <c r="G202" s="239">
        <v>444</v>
      </c>
      <c r="H202" s="239">
        <f t="shared" si="35"/>
        <v>88800</v>
      </c>
      <c r="I202" s="240">
        <f t="shared" si="43"/>
        <v>172800</v>
      </c>
      <c r="J202" s="358"/>
      <c r="K202" s="383"/>
      <c r="L202" s="383"/>
      <c r="M202" s="383"/>
      <c r="N202" s="383"/>
      <c r="O202" s="346"/>
      <c r="P202" s="345"/>
      <c r="Q202" s="269">
        <f t="shared" si="36"/>
        <v>200</v>
      </c>
      <c r="R202" s="331">
        <f t="shared" si="37"/>
        <v>0</v>
      </c>
    </row>
    <row r="203" spans="1:18" s="21" customFormat="1" outlineLevel="1" x14ac:dyDescent="0.3">
      <c r="A203" s="250" t="s">
        <v>241</v>
      </c>
      <c r="B203" s="252" t="s">
        <v>267</v>
      </c>
      <c r="C203" s="237"/>
      <c r="D203" s="238"/>
      <c r="E203" s="239"/>
      <c r="F203" s="239"/>
      <c r="G203" s="239"/>
      <c r="H203" s="239"/>
      <c r="I203" s="240"/>
      <c r="J203" s="358"/>
      <c r="K203" s="383"/>
      <c r="L203" s="383"/>
      <c r="M203" s="383"/>
      <c r="N203" s="383"/>
      <c r="O203" s="346"/>
      <c r="P203" s="345"/>
      <c r="Q203" s="269">
        <f t="shared" si="36"/>
        <v>0</v>
      </c>
      <c r="R203" s="331">
        <f t="shared" si="37"/>
        <v>0</v>
      </c>
    </row>
    <row r="204" spans="1:18" s="21" customFormat="1" outlineLevel="1" x14ac:dyDescent="0.3">
      <c r="A204" s="250" t="s">
        <v>242</v>
      </c>
      <c r="B204" s="251" t="s">
        <v>270</v>
      </c>
      <c r="C204" s="237" t="s">
        <v>30</v>
      </c>
      <c r="D204" s="238">
        <v>4</v>
      </c>
      <c r="E204" s="239">
        <v>4200</v>
      </c>
      <c r="F204" s="239">
        <f t="shared" si="42"/>
        <v>16800</v>
      </c>
      <c r="G204" s="239">
        <v>6600</v>
      </c>
      <c r="H204" s="239">
        <f t="shared" ref="H204:H205" si="44">G204*D204</f>
        <v>26400</v>
      </c>
      <c r="I204" s="240">
        <f t="shared" si="43"/>
        <v>43200</v>
      </c>
      <c r="J204" s="358"/>
      <c r="K204" s="383"/>
      <c r="L204" s="383"/>
      <c r="M204" s="383"/>
      <c r="N204" s="383"/>
      <c r="O204" s="346"/>
      <c r="P204" s="345"/>
      <c r="Q204" s="269">
        <f t="shared" si="36"/>
        <v>4</v>
      </c>
      <c r="R204" s="331">
        <f t="shared" si="37"/>
        <v>0</v>
      </c>
    </row>
    <row r="205" spans="1:18" s="21" customFormat="1" outlineLevel="1" x14ac:dyDescent="0.3">
      <c r="A205" s="250" t="s">
        <v>244</v>
      </c>
      <c r="B205" s="391" t="s">
        <v>260</v>
      </c>
      <c r="C205" s="392" t="s">
        <v>30</v>
      </c>
      <c r="D205" s="393">
        <v>8</v>
      </c>
      <c r="E205" s="394">
        <v>780</v>
      </c>
      <c r="F205" s="394">
        <f t="shared" si="42"/>
        <v>6240</v>
      </c>
      <c r="G205" s="394">
        <v>960</v>
      </c>
      <c r="H205" s="394">
        <f t="shared" si="44"/>
        <v>7680</v>
      </c>
      <c r="I205" s="395">
        <f t="shared" si="43"/>
        <v>13920</v>
      </c>
      <c r="J205" s="396"/>
      <c r="K205" s="397"/>
      <c r="L205" s="397"/>
      <c r="M205" s="397"/>
      <c r="N205" s="397"/>
      <c r="O205" s="276"/>
      <c r="P205" s="275"/>
      <c r="Q205" s="269">
        <f t="shared" si="36"/>
        <v>8</v>
      </c>
      <c r="R205" s="331">
        <f t="shared" si="37"/>
        <v>0</v>
      </c>
    </row>
    <row r="206" spans="1:18" s="282" customFormat="1" ht="25.5" outlineLevel="1" x14ac:dyDescent="0.3">
      <c r="A206" s="320"/>
      <c r="B206" s="252" t="s">
        <v>445</v>
      </c>
      <c r="C206" s="237"/>
      <c r="D206" s="238"/>
      <c r="E206" s="239"/>
      <c r="F206" s="239"/>
      <c r="G206" s="239"/>
      <c r="H206" s="239"/>
      <c r="I206" s="239"/>
      <c r="J206" s="383"/>
      <c r="K206" s="237"/>
      <c r="L206" s="237"/>
      <c r="M206" s="237"/>
      <c r="N206" s="237"/>
      <c r="O206" s="290"/>
      <c r="P206" s="286"/>
      <c r="Q206" s="269">
        <f t="shared" si="36"/>
        <v>0</v>
      </c>
      <c r="R206" s="331">
        <f t="shared" si="37"/>
        <v>0</v>
      </c>
    </row>
    <row r="207" spans="1:18" s="282" customFormat="1" outlineLevel="1" x14ac:dyDescent="0.3">
      <c r="A207" s="320" t="s">
        <v>246</v>
      </c>
      <c r="B207" s="251" t="s">
        <v>446</v>
      </c>
      <c r="C207" s="237" t="s">
        <v>128</v>
      </c>
      <c r="D207" s="238">
        <v>1</v>
      </c>
      <c r="E207" s="239">
        <v>45000</v>
      </c>
      <c r="F207" s="239">
        <f>D207*E207</f>
        <v>45000</v>
      </c>
      <c r="G207" s="403"/>
      <c r="H207" s="239">
        <f>D207*G207</f>
        <v>0</v>
      </c>
      <c r="I207" s="239">
        <f>F207+H207</f>
        <v>45000</v>
      </c>
      <c r="J207" s="383"/>
      <c r="K207" s="237"/>
      <c r="L207" s="237"/>
      <c r="M207" s="237"/>
      <c r="N207" s="237">
        <v>1</v>
      </c>
      <c r="O207" s="290"/>
      <c r="P207" s="286"/>
      <c r="Q207" s="269">
        <f t="shared" si="36"/>
        <v>0</v>
      </c>
      <c r="R207" s="331">
        <f t="shared" si="37"/>
        <v>1</v>
      </c>
    </row>
    <row r="208" spans="1:18" s="282" customFormat="1" outlineLevel="1" x14ac:dyDescent="0.3">
      <c r="A208" s="320" t="s">
        <v>248</v>
      </c>
      <c r="B208" s="251" t="s">
        <v>447</v>
      </c>
      <c r="C208" s="237" t="s">
        <v>96</v>
      </c>
      <c r="D208" s="238">
        <v>1.52</v>
      </c>
      <c r="E208" s="239">
        <v>90500</v>
      </c>
      <c r="F208" s="239">
        <f t="shared" ref="F208:F212" si="45">D208*E208</f>
        <v>137560</v>
      </c>
      <c r="G208" s="239">
        <v>161855</v>
      </c>
      <c r="H208" s="239">
        <f t="shared" ref="H208:H212" si="46">D208*G208</f>
        <v>246019.6</v>
      </c>
      <c r="I208" s="239">
        <f t="shared" ref="I208:I212" si="47">F208+H208</f>
        <v>383579.6</v>
      </c>
      <c r="J208" s="383"/>
      <c r="K208" s="237"/>
      <c r="L208" s="237"/>
      <c r="M208" s="237"/>
      <c r="N208" s="237">
        <v>1.52</v>
      </c>
      <c r="O208" s="290"/>
      <c r="P208" s="286"/>
      <c r="Q208" s="269">
        <f t="shared" si="36"/>
        <v>0</v>
      </c>
      <c r="R208" s="331">
        <f t="shared" si="37"/>
        <v>1.52</v>
      </c>
    </row>
    <row r="209" spans="1:18" s="282" customFormat="1" outlineLevel="1" x14ac:dyDescent="0.3">
      <c r="A209" s="320" t="s">
        <v>249</v>
      </c>
      <c r="B209" s="251" t="s">
        <v>448</v>
      </c>
      <c r="C209" s="237" t="s">
        <v>39</v>
      </c>
      <c r="D209" s="238">
        <v>2</v>
      </c>
      <c r="E209" s="239">
        <v>22500</v>
      </c>
      <c r="F209" s="239">
        <f t="shared" si="45"/>
        <v>45000</v>
      </c>
      <c r="G209" s="239"/>
      <c r="H209" s="239">
        <f t="shared" si="46"/>
        <v>0</v>
      </c>
      <c r="I209" s="239">
        <f t="shared" si="47"/>
        <v>45000</v>
      </c>
      <c r="J209" s="383"/>
      <c r="K209" s="237"/>
      <c r="L209" s="237"/>
      <c r="M209" s="237"/>
      <c r="N209" s="237">
        <v>2</v>
      </c>
      <c r="O209" s="290"/>
      <c r="P209" s="286"/>
      <c r="Q209" s="269">
        <f t="shared" ref="Q209:Q256" si="48">D209-K209-L209-M209-N209-O209-P209</f>
        <v>0</v>
      </c>
      <c r="R209" s="331">
        <f t="shared" si="37"/>
        <v>2</v>
      </c>
    </row>
    <row r="210" spans="1:18" s="282" customFormat="1" outlineLevel="1" x14ac:dyDescent="0.3">
      <c r="A210" s="320" t="s">
        <v>252</v>
      </c>
      <c r="B210" s="251" t="s">
        <v>449</v>
      </c>
      <c r="C210" s="237" t="s">
        <v>39</v>
      </c>
      <c r="D210" s="238">
        <v>2</v>
      </c>
      <c r="E210" s="239">
        <v>40000</v>
      </c>
      <c r="F210" s="239">
        <f t="shared" si="45"/>
        <v>80000</v>
      </c>
      <c r="G210" s="239">
        <v>25000</v>
      </c>
      <c r="H210" s="239">
        <f t="shared" si="46"/>
        <v>50000</v>
      </c>
      <c r="I210" s="239">
        <f t="shared" si="47"/>
        <v>130000</v>
      </c>
      <c r="J210" s="383"/>
      <c r="K210" s="237"/>
      <c r="L210" s="237"/>
      <c r="M210" s="237"/>
      <c r="N210" s="237"/>
      <c r="O210" s="340">
        <v>2</v>
      </c>
      <c r="P210" s="286"/>
      <c r="Q210" s="269">
        <f t="shared" si="48"/>
        <v>0</v>
      </c>
      <c r="R210" s="331">
        <f t="shared" ref="R210:R257" si="49">K210+L210+M210+N210+O210+P210</f>
        <v>2</v>
      </c>
    </row>
    <row r="211" spans="1:18" s="282" customFormat="1" outlineLevel="1" x14ac:dyDescent="0.3">
      <c r="A211" s="320" t="s">
        <v>254</v>
      </c>
      <c r="B211" s="251" t="s">
        <v>450</v>
      </c>
      <c r="C211" s="237" t="s">
        <v>39</v>
      </c>
      <c r="D211" s="238">
        <v>0</v>
      </c>
      <c r="E211" s="239">
        <v>45000</v>
      </c>
      <c r="F211" s="239">
        <f t="shared" si="45"/>
        <v>0</v>
      </c>
      <c r="G211" s="239"/>
      <c r="H211" s="239">
        <f t="shared" si="46"/>
        <v>0</v>
      </c>
      <c r="I211" s="239">
        <f t="shared" si="47"/>
        <v>0</v>
      </c>
      <c r="J211" s="383"/>
      <c r="K211" s="237"/>
      <c r="L211" s="237"/>
      <c r="M211" s="237"/>
      <c r="N211" s="237"/>
      <c r="O211" s="290"/>
      <c r="P211" s="286"/>
      <c r="Q211" s="269">
        <f t="shared" si="48"/>
        <v>0</v>
      </c>
      <c r="R211" s="331">
        <f t="shared" si="49"/>
        <v>0</v>
      </c>
    </row>
    <row r="212" spans="1:18" s="282" customFormat="1" outlineLevel="1" x14ac:dyDescent="0.3">
      <c r="A212" s="320" t="s">
        <v>255</v>
      </c>
      <c r="B212" s="251" t="s">
        <v>451</v>
      </c>
      <c r="C212" s="237" t="s">
        <v>39</v>
      </c>
      <c r="D212" s="238">
        <v>2</v>
      </c>
      <c r="E212" s="239">
        <v>45000</v>
      </c>
      <c r="F212" s="239">
        <f t="shared" si="45"/>
        <v>90000</v>
      </c>
      <c r="G212" s="239">
        <v>147000</v>
      </c>
      <c r="H212" s="239">
        <f t="shared" si="46"/>
        <v>294000</v>
      </c>
      <c r="I212" s="239">
        <f t="shared" si="47"/>
        <v>384000</v>
      </c>
      <c r="J212" s="383"/>
      <c r="K212" s="237"/>
      <c r="L212" s="237"/>
      <c r="M212" s="237"/>
      <c r="N212" s="237"/>
      <c r="O212" s="340">
        <v>2</v>
      </c>
      <c r="P212" s="286"/>
      <c r="Q212" s="269">
        <f t="shared" si="48"/>
        <v>0</v>
      </c>
      <c r="R212" s="331">
        <f t="shared" si="49"/>
        <v>2</v>
      </c>
    </row>
    <row r="213" spans="1:18" s="282" customFormat="1" outlineLevel="1" x14ac:dyDescent="0.3">
      <c r="A213" s="320"/>
      <c r="B213" s="252" t="s">
        <v>440</v>
      </c>
      <c r="C213" s="237"/>
      <c r="D213" s="238"/>
      <c r="E213" s="239"/>
      <c r="F213" s="239"/>
      <c r="G213" s="239"/>
      <c r="H213" s="239"/>
      <c r="I213" s="239"/>
      <c r="J213" s="398"/>
      <c r="K213" s="382"/>
      <c r="L213" s="382"/>
      <c r="M213" s="382"/>
      <c r="N213" s="382"/>
      <c r="O213" s="270"/>
      <c r="P213" s="212"/>
      <c r="Q213" s="269">
        <f t="shared" si="48"/>
        <v>0</v>
      </c>
      <c r="R213" s="331">
        <f t="shared" si="49"/>
        <v>0</v>
      </c>
    </row>
    <row r="214" spans="1:18" s="282" customFormat="1" outlineLevel="1" x14ac:dyDescent="0.3">
      <c r="A214" s="320" t="s">
        <v>258</v>
      </c>
      <c r="B214" s="251" t="s">
        <v>441</v>
      </c>
      <c r="C214" s="237" t="s">
        <v>439</v>
      </c>
      <c r="D214" s="238">
        <v>7.2</v>
      </c>
      <c r="E214" s="239">
        <v>2400</v>
      </c>
      <c r="F214" s="239">
        <f>D214*E214</f>
        <v>17280</v>
      </c>
      <c r="G214" s="403"/>
      <c r="H214" s="239">
        <f>F214*G214</f>
        <v>0</v>
      </c>
      <c r="I214" s="239">
        <f>F214+H214</f>
        <v>17280</v>
      </c>
      <c r="J214" s="398"/>
      <c r="K214" s="382"/>
      <c r="L214" s="382"/>
      <c r="M214" s="382"/>
      <c r="N214" s="382">
        <v>5</v>
      </c>
      <c r="O214" s="270"/>
      <c r="P214" s="212"/>
      <c r="Q214" s="269">
        <f t="shared" si="48"/>
        <v>2.2000000000000002</v>
      </c>
      <c r="R214" s="331">
        <f t="shared" si="49"/>
        <v>5</v>
      </c>
    </row>
    <row r="215" spans="1:18" s="282" customFormat="1" outlineLevel="1" x14ac:dyDescent="0.3">
      <c r="A215" s="320" t="s">
        <v>259</v>
      </c>
      <c r="B215" s="251" t="s">
        <v>442</v>
      </c>
      <c r="C215" s="237" t="s">
        <v>30</v>
      </c>
      <c r="D215" s="238">
        <v>2.88</v>
      </c>
      <c r="E215" s="239">
        <v>1048</v>
      </c>
      <c r="F215" s="239">
        <f t="shared" ref="F215:F216" si="50">D215*E215</f>
        <v>3018.24</v>
      </c>
      <c r="G215" s="239">
        <v>116.01</v>
      </c>
      <c r="H215" s="239">
        <f t="shared" ref="H215:H216" si="51">F215*G215</f>
        <v>350146.02240000002</v>
      </c>
      <c r="I215" s="239">
        <f t="shared" ref="I215:I216" si="52">F215+H215</f>
        <v>353164.26240000001</v>
      </c>
      <c r="J215" s="398"/>
      <c r="K215" s="382"/>
      <c r="L215" s="382"/>
      <c r="M215" s="382"/>
      <c r="N215" s="382">
        <v>2</v>
      </c>
      <c r="O215" s="270"/>
      <c r="P215" s="212"/>
      <c r="Q215" s="269">
        <f t="shared" si="48"/>
        <v>0.87999999999999989</v>
      </c>
      <c r="R215" s="331">
        <f t="shared" si="49"/>
        <v>2</v>
      </c>
    </row>
    <row r="216" spans="1:18" s="282" customFormat="1" outlineLevel="1" x14ac:dyDescent="0.3">
      <c r="A216" s="320" t="s">
        <v>261</v>
      </c>
      <c r="B216" s="251" t="s">
        <v>443</v>
      </c>
      <c r="C216" s="237" t="s">
        <v>30</v>
      </c>
      <c r="D216" s="238">
        <v>2.88</v>
      </c>
      <c r="E216" s="239">
        <v>1987</v>
      </c>
      <c r="F216" s="239">
        <f t="shared" si="50"/>
        <v>5722.5599999999995</v>
      </c>
      <c r="G216" s="403"/>
      <c r="H216" s="239">
        <f t="shared" si="51"/>
        <v>0</v>
      </c>
      <c r="I216" s="239">
        <f t="shared" si="52"/>
        <v>5722.5599999999995</v>
      </c>
      <c r="J216" s="398"/>
      <c r="K216" s="382"/>
      <c r="L216" s="382"/>
      <c r="M216" s="382"/>
      <c r="N216" s="382">
        <v>2</v>
      </c>
      <c r="O216" s="270"/>
      <c r="P216" s="212"/>
      <c r="Q216" s="269">
        <f t="shared" si="48"/>
        <v>0.87999999999999989</v>
      </c>
      <c r="R216" s="331">
        <f t="shared" si="49"/>
        <v>2</v>
      </c>
    </row>
    <row r="217" spans="1:18" s="282" customFormat="1" outlineLevel="1" x14ac:dyDescent="0.3">
      <c r="A217" s="320"/>
      <c r="B217" s="252" t="s">
        <v>444</v>
      </c>
      <c r="C217" s="237"/>
      <c r="D217" s="238"/>
      <c r="E217" s="239"/>
      <c r="F217" s="239"/>
      <c r="G217" s="239"/>
      <c r="H217" s="239"/>
      <c r="I217" s="239"/>
      <c r="J217" s="398"/>
      <c r="K217" s="382"/>
      <c r="L217" s="382"/>
      <c r="M217" s="382"/>
      <c r="N217" s="382"/>
      <c r="O217" s="270"/>
      <c r="P217" s="212"/>
      <c r="Q217" s="269">
        <f t="shared" si="48"/>
        <v>0</v>
      </c>
      <c r="R217" s="331">
        <f t="shared" si="49"/>
        <v>0</v>
      </c>
    </row>
    <row r="218" spans="1:18" s="282" customFormat="1" outlineLevel="1" x14ac:dyDescent="0.3">
      <c r="A218" s="320" t="s">
        <v>263</v>
      </c>
      <c r="B218" s="251" t="s">
        <v>541</v>
      </c>
      <c r="C218" s="237" t="s">
        <v>30</v>
      </c>
      <c r="D218" s="238">
        <v>212.88</v>
      </c>
      <c r="E218" s="239">
        <v>350</v>
      </c>
      <c r="F218" s="239">
        <f>D218*E218</f>
        <v>74508</v>
      </c>
      <c r="G218" s="239">
        <v>100</v>
      </c>
      <c r="H218" s="239">
        <f>D218*G218</f>
        <v>21288</v>
      </c>
      <c r="I218" s="239">
        <f>F218+H218</f>
        <v>95796</v>
      </c>
      <c r="J218" s="398"/>
      <c r="K218" s="382"/>
      <c r="L218" s="382"/>
      <c r="M218" s="382"/>
      <c r="N218" s="382">
        <v>212.88</v>
      </c>
      <c r="O218" s="270"/>
      <c r="P218" s="212"/>
      <c r="Q218" s="269">
        <f t="shared" si="48"/>
        <v>0</v>
      </c>
      <c r="R218" s="331">
        <f t="shared" si="49"/>
        <v>212.88</v>
      </c>
    </row>
    <row r="219" spans="1:18" s="282" customFormat="1" outlineLevel="1" x14ac:dyDescent="0.3">
      <c r="A219" s="250"/>
      <c r="B219" s="252" t="s">
        <v>462</v>
      </c>
      <c r="C219" s="237"/>
      <c r="D219" s="238"/>
      <c r="E219" s="239"/>
      <c r="F219" s="239"/>
      <c r="G219" s="239"/>
      <c r="H219" s="239"/>
      <c r="I219" s="240"/>
      <c r="J219" s="358"/>
      <c r="K219" s="383"/>
      <c r="L219" s="383"/>
      <c r="M219" s="383"/>
      <c r="N219" s="383"/>
      <c r="O219" s="346"/>
      <c r="P219" s="345"/>
      <c r="Q219" s="269">
        <f t="shared" si="48"/>
        <v>0</v>
      </c>
      <c r="R219" s="331">
        <f t="shared" si="49"/>
        <v>0</v>
      </c>
    </row>
    <row r="220" spans="1:18" s="282" customFormat="1" outlineLevel="1" x14ac:dyDescent="0.3">
      <c r="A220" s="250" t="s">
        <v>452</v>
      </c>
      <c r="B220" s="251" t="s">
        <v>247</v>
      </c>
      <c r="C220" s="237" t="s">
        <v>268</v>
      </c>
      <c r="D220" s="238">
        <v>5.35</v>
      </c>
      <c r="E220" s="239">
        <v>5302</v>
      </c>
      <c r="F220" s="239">
        <f t="shared" ref="F220:F257" si="53">E220*D220</f>
        <v>28365.699999999997</v>
      </c>
      <c r="G220" s="239">
        <v>50</v>
      </c>
      <c r="H220" s="239">
        <f t="shared" ref="H220:H223" si="54">G220*D220</f>
        <v>267.5</v>
      </c>
      <c r="I220" s="240">
        <f t="shared" ref="I220:I223" si="55">F220+H220</f>
        <v>28633.199999999997</v>
      </c>
      <c r="J220" s="358"/>
      <c r="K220" s="383"/>
      <c r="L220" s="383"/>
      <c r="M220" s="383"/>
      <c r="N220" s="383"/>
      <c r="O220" s="346"/>
      <c r="P220" s="345"/>
      <c r="Q220" s="269">
        <f t="shared" si="48"/>
        <v>5.35</v>
      </c>
      <c r="R220" s="331">
        <f t="shared" si="49"/>
        <v>0</v>
      </c>
    </row>
    <row r="221" spans="1:18" s="282" customFormat="1" outlineLevel="1" x14ac:dyDescent="0.3">
      <c r="A221" s="250" t="s">
        <v>453</v>
      </c>
      <c r="B221" s="251" t="s">
        <v>253</v>
      </c>
      <c r="C221" s="237" t="s">
        <v>39</v>
      </c>
      <c r="D221" s="238">
        <v>1</v>
      </c>
      <c r="E221" s="239">
        <v>64500</v>
      </c>
      <c r="F221" s="239">
        <f t="shared" si="53"/>
        <v>64500</v>
      </c>
      <c r="G221" s="239">
        <v>65140</v>
      </c>
      <c r="H221" s="239">
        <f t="shared" si="54"/>
        <v>65140</v>
      </c>
      <c r="I221" s="240">
        <f t="shared" si="55"/>
        <v>129640</v>
      </c>
      <c r="J221" s="358"/>
      <c r="K221" s="383"/>
      <c r="L221" s="383"/>
      <c r="M221" s="383"/>
      <c r="N221" s="383"/>
      <c r="O221" s="346"/>
      <c r="P221" s="345"/>
      <c r="Q221" s="269">
        <f t="shared" si="48"/>
        <v>1</v>
      </c>
      <c r="R221" s="331">
        <f t="shared" si="49"/>
        <v>0</v>
      </c>
    </row>
    <row r="222" spans="1:18" s="282" customFormat="1" ht="25.5" outlineLevel="1" x14ac:dyDescent="0.3">
      <c r="A222" s="250" t="s">
        <v>454</v>
      </c>
      <c r="B222" s="251" t="s">
        <v>463</v>
      </c>
      <c r="C222" s="237" t="s">
        <v>20</v>
      </c>
      <c r="D222" s="238">
        <v>3.6</v>
      </c>
      <c r="E222" s="239">
        <v>8400</v>
      </c>
      <c r="F222" s="239">
        <f t="shared" si="53"/>
        <v>30240</v>
      </c>
      <c r="G222" s="239">
        <f>88680/3.6</f>
        <v>24633.333333333332</v>
      </c>
      <c r="H222" s="239">
        <f t="shared" si="54"/>
        <v>88680</v>
      </c>
      <c r="I222" s="240">
        <f t="shared" si="55"/>
        <v>118920</v>
      </c>
      <c r="J222" s="358"/>
      <c r="K222" s="383"/>
      <c r="L222" s="383"/>
      <c r="M222" s="399"/>
      <c r="N222" s="383"/>
      <c r="O222" s="346"/>
      <c r="P222" s="345"/>
      <c r="Q222" s="269">
        <f t="shared" si="48"/>
        <v>3.6</v>
      </c>
      <c r="R222" s="331">
        <f t="shared" si="49"/>
        <v>0</v>
      </c>
    </row>
    <row r="223" spans="1:18" s="282" customFormat="1" ht="25.5" outlineLevel="1" x14ac:dyDescent="0.3">
      <c r="A223" s="385" t="s">
        <v>455</v>
      </c>
      <c r="B223" s="391" t="s">
        <v>256</v>
      </c>
      <c r="C223" s="237" t="s">
        <v>30</v>
      </c>
      <c r="D223" s="393">
        <v>28.8</v>
      </c>
      <c r="E223" s="394">
        <v>7568</v>
      </c>
      <c r="F223" s="394">
        <f t="shared" si="53"/>
        <v>217958.39999999999</v>
      </c>
      <c r="G223" s="394">
        <v>135</v>
      </c>
      <c r="H223" s="394">
        <f t="shared" si="54"/>
        <v>3888</v>
      </c>
      <c r="I223" s="395">
        <f t="shared" si="55"/>
        <v>221846.39999999999</v>
      </c>
      <c r="J223" s="396"/>
      <c r="K223" s="397"/>
      <c r="L223" s="397"/>
      <c r="M223" s="397"/>
      <c r="N223" s="397"/>
      <c r="O223" s="276"/>
      <c r="P223" s="275"/>
      <c r="Q223" s="269">
        <f t="shared" si="48"/>
        <v>28.8</v>
      </c>
      <c r="R223" s="331">
        <f t="shared" si="49"/>
        <v>0</v>
      </c>
    </row>
    <row r="224" spans="1:18" s="284" customFormat="1" outlineLevel="1" x14ac:dyDescent="0.3">
      <c r="A224" s="400">
        <v>6</v>
      </c>
      <c r="B224" s="401" t="s">
        <v>494</v>
      </c>
      <c r="C224" s="237"/>
      <c r="D224" s="238"/>
      <c r="E224" s="239"/>
      <c r="F224" s="402">
        <f>F225+F226+F227+F228</f>
        <v>362140</v>
      </c>
      <c r="G224" s="402"/>
      <c r="H224" s="402">
        <f>H225+H226+H227+H228</f>
        <v>316125</v>
      </c>
      <c r="I224" s="402">
        <f>I225+I226+I227+I228</f>
        <v>678265</v>
      </c>
      <c r="J224" s="237"/>
      <c r="K224" s="237"/>
      <c r="L224" s="237"/>
      <c r="M224" s="237"/>
      <c r="N224" s="237"/>
      <c r="O224" s="290"/>
      <c r="P224" s="286"/>
      <c r="Q224" s="269">
        <f t="shared" si="48"/>
        <v>0</v>
      </c>
      <c r="R224" s="331">
        <f t="shared" si="49"/>
        <v>0</v>
      </c>
    </row>
    <row r="225" spans="1:18" s="284" customFormat="1" outlineLevel="1" x14ac:dyDescent="0.3">
      <c r="A225" s="318" t="s">
        <v>504</v>
      </c>
      <c r="B225" s="251" t="s">
        <v>495</v>
      </c>
      <c r="C225" s="237" t="s">
        <v>30</v>
      </c>
      <c r="D225" s="239">
        <v>140</v>
      </c>
      <c r="E225" s="239">
        <v>450</v>
      </c>
      <c r="F225" s="239">
        <f t="shared" si="53"/>
        <v>63000</v>
      </c>
      <c r="G225" s="239">
        <v>280</v>
      </c>
      <c r="H225" s="239">
        <f t="shared" ref="H225:H228" si="56">G225*D225</f>
        <v>39200</v>
      </c>
      <c r="I225" s="239">
        <f t="shared" ref="I225:I228" si="57">F225+H225</f>
        <v>102200</v>
      </c>
      <c r="J225" s="237"/>
      <c r="K225" s="237"/>
      <c r="L225" s="237"/>
      <c r="M225" s="237"/>
      <c r="N225" s="237"/>
      <c r="O225" s="290"/>
      <c r="P225" s="286"/>
      <c r="Q225" s="269">
        <f t="shared" si="48"/>
        <v>140</v>
      </c>
      <c r="R225" s="331">
        <f t="shared" si="49"/>
        <v>0</v>
      </c>
    </row>
    <row r="226" spans="1:18" s="284" customFormat="1" outlineLevel="1" x14ac:dyDescent="0.3">
      <c r="A226" s="318" t="s">
        <v>505</v>
      </c>
      <c r="B226" s="251" t="s">
        <v>496</v>
      </c>
      <c r="C226" s="237" t="s">
        <v>30</v>
      </c>
      <c r="D226" s="239">
        <v>125</v>
      </c>
      <c r="E226" s="239">
        <v>1150</v>
      </c>
      <c r="F226" s="239">
        <f t="shared" si="53"/>
        <v>143750</v>
      </c>
      <c r="G226" s="239">
        <v>807</v>
      </c>
      <c r="H226" s="239">
        <f t="shared" si="56"/>
        <v>100875</v>
      </c>
      <c r="I226" s="239">
        <f t="shared" si="57"/>
        <v>244625</v>
      </c>
      <c r="J226" s="237"/>
      <c r="K226" s="237"/>
      <c r="L226" s="237"/>
      <c r="M226" s="237"/>
      <c r="N226" s="237"/>
      <c r="O226" s="290"/>
      <c r="P226" s="286"/>
      <c r="Q226" s="269">
        <f t="shared" si="48"/>
        <v>125</v>
      </c>
      <c r="R226" s="331">
        <f t="shared" si="49"/>
        <v>0</v>
      </c>
    </row>
    <row r="227" spans="1:18" s="284" customFormat="1" outlineLevel="1" x14ac:dyDescent="0.3">
      <c r="A227" s="318" t="s">
        <v>506</v>
      </c>
      <c r="B227" s="251" t="s">
        <v>497</v>
      </c>
      <c r="C227" s="237" t="s">
        <v>30</v>
      </c>
      <c r="D227" s="239">
        <v>125</v>
      </c>
      <c r="E227" s="239">
        <v>950</v>
      </c>
      <c r="F227" s="239">
        <f t="shared" si="53"/>
        <v>118750</v>
      </c>
      <c r="G227" s="239">
        <v>986</v>
      </c>
      <c r="H227" s="239">
        <f t="shared" si="56"/>
        <v>123250</v>
      </c>
      <c r="I227" s="239">
        <f t="shared" si="57"/>
        <v>242000</v>
      </c>
      <c r="J227" s="237"/>
      <c r="K227" s="237"/>
      <c r="L227" s="237"/>
      <c r="M227" s="237"/>
      <c r="N227" s="237"/>
      <c r="O227" s="290"/>
      <c r="P227" s="286"/>
      <c r="Q227" s="269">
        <f t="shared" si="48"/>
        <v>125</v>
      </c>
      <c r="R227" s="331">
        <f t="shared" si="49"/>
        <v>0</v>
      </c>
    </row>
    <row r="228" spans="1:18" s="284" customFormat="1" outlineLevel="1" x14ac:dyDescent="0.3">
      <c r="A228" s="318" t="s">
        <v>507</v>
      </c>
      <c r="B228" s="251" t="s">
        <v>498</v>
      </c>
      <c r="C228" s="237" t="s">
        <v>203</v>
      </c>
      <c r="D228" s="239">
        <v>80</v>
      </c>
      <c r="E228" s="239">
        <v>458</v>
      </c>
      <c r="F228" s="239">
        <f t="shared" si="53"/>
        <v>36640</v>
      </c>
      <c r="G228" s="239">
        <v>660</v>
      </c>
      <c r="H228" s="239">
        <f t="shared" si="56"/>
        <v>52800</v>
      </c>
      <c r="I228" s="239">
        <f t="shared" si="57"/>
        <v>89440</v>
      </c>
      <c r="J228" s="237"/>
      <c r="K228" s="237"/>
      <c r="L228" s="237"/>
      <c r="M228" s="237"/>
      <c r="N228" s="237"/>
      <c r="O228" s="290"/>
      <c r="P228" s="286"/>
      <c r="Q228" s="269">
        <f t="shared" si="48"/>
        <v>80</v>
      </c>
      <c r="R228" s="331">
        <f t="shared" si="49"/>
        <v>0</v>
      </c>
    </row>
    <row r="229" spans="1:18" s="284" customFormat="1" outlineLevel="1" x14ac:dyDescent="0.3">
      <c r="A229" s="400">
        <v>7</v>
      </c>
      <c r="B229" s="401" t="s">
        <v>480</v>
      </c>
      <c r="C229" s="237"/>
      <c r="D229" s="239"/>
      <c r="E229" s="402"/>
      <c r="F229" s="402">
        <f>SUM(F230:F243)</f>
        <v>1281673.52</v>
      </c>
      <c r="G229" s="402"/>
      <c r="H229" s="402">
        <f>SUM(H230:H243)</f>
        <v>0</v>
      </c>
      <c r="I229" s="402">
        <f>SUM(I230:I243)</f>
        <v>1281673.52</v>
      </c>
      <c r="J229" s="237"/>
      <c r="K229" s="237"/>
      <c r="L229" s="237"/>
      <c r="M229" s="237"/>
      <c r="N229" s="237"/>
      <c r="O229" s="290"/>
      <c r="P229" s="286"/>
      <c r="Q229" s="269">
        <f t="shared" si="48"/>
        <v>0</v>
      </c>
      <c r="R229" s="331">
        <f t="shared" si="49"/>
        <v>0</v>
      </c>
    </row>
    <row r="230" spans="1:18" s="284" customFormat="1" outlineLevel="1" x14ac:dyDescent="0.3">
      <c r="A230" s="318" t="s">
        <v>508</v>
      </c>
      <c r="B230" s="251" t="s">
        <v>466</v>
      </c>
      <c r="C230" s="237" t="s">
        <v>39</v>
      </c>
      <c r="D230" s="239">
        <v>14</v>
      </c>
      <c r="E230" s="239">
        <v>6214.91</v>
      </c>
      <c r="F230" s="239">
        <f t="shared" si="53"/>
        <v>87008.739999999991</v>
      </c>
      <c r="G230" s="239">
        <v>0</v>
      </c>
      <c r="H230" s="239">
        <f t="shared" ref="H230:H243" si="58">G230*D230</f>
        <v>0</v>
      </c>
      <c r="I230" s="239">
        <f t="shared" ref="I230:I243" si="59">F230+H230</f>
        <v>87008.739999999991</v>
      </c>
      <c r="J230" s="237"/>
      <c r="K230" s="237"/>
      <c r="L230" s="237"/>
      <c r="M230" s="237"/>
      <c r="N230" s="237"/>
      <c r="O230" s="290"/>
      <c r="P230" s="286"/>
      <c r="Q230" s="269">
        <f t="shared" si="48"/>
        <v>14</v>
      </c>
      <c r="R230" s="331">
        <f t="shared" si="49"/>
        <v>0</v>
      </c>
    </row>
    <row r="231" spans="1:18" s="284" customFormat="1" outlineLevel="1" x14ac:dyDescent="0.3">
      <c r="A231" s="318" t="s">
        <v>509</v>
      </c>
      <c r="B231" s="251" t="s">
        <v>467</v>
      </c>
      <c r="C231" s="237" t="s">
        <v>268</v>
      </c>
      <c r="D231" s="239">
        <v>192</v>
      </c>
      <c r="E231" s="239">
        <v>386.45</v>
      </c>
      <c r="F231" s="239">
        <f t="shared" si="53"/>
        <v>74198.399999999994</v>
      </c>
      <c r="G231" s="239">
        <v>0</v>
      </c>
      <c r="H231" s="239">
        <f t="shared" si="58"/>
        <v>0</v>
      </c>
      <c r="I231" s="239">
        <f t="shared" si="59"/>
        <v>74198.399999999994</v>
      </c>
      <c r="J231" s="237"/>
      <c r="K231" s="237"/>
      <c r="L231" s="237"/>
      <c r="M231" s="237"/>
      <c r="N231" s="237"/>
      <c r="O231" s="290"/>
      <c r="P231" s="286"/>
      <c r="Q231" s="269">
        <f t="shared" si="48"/>
        <v>192</v>
      </c>
      <c r="R231" s="331">
        <f t="shared" si="49"/>
        <v>0</v>
      </c>
    </row>
    <row r="232" spans="1:18" s="284" customFormat="1" outlineLevel="1" x14ac:dyDescent="0.3">
      <c r="A232" s="318" t="s">
        <v>510</v>
      </c>
      <c r="B232" s="251" t="s">
        <v>468</v>
      </c>
      <c r="C232" s="237" t="s">
        <v>268</v>
      </c>
      <c r="D232" s="239">
        <v>40.799999999999997</v>
      </c>
      <c r="E232" s="239">
        <v>386.45</v>
      </c>
      <c r="F232" s="239">
        <f t="shared" si="53"/>
        <v>15767.159999999998</v>
      </c>
      <c r="G232" s="239">
        <v>0</v>
      </c>
      <c r="H232" s="239">
        <f t="shared" si="58"/>
        <v>0</v>
      </c>
      <c r="I232" s="239">
        <f t="shared" si="59"/>
        <v>15767.159999999998</v>
      </c>
      <c r="J232" s="237"/>
      <c r="K232" s="237"/>
      <c r="L232" s="237"/>
      <c r="M232" s="237"/>
      <c r="N232" s="237"/>
      <c r="O232" s="290"/>
      <c r="P232" s="286"/>
      <c r="Q232" s="269">
        <f t="shared" si="48"/>
        <v>40.799999999999997</v>
      </c>
      <c r="R232" s="331">
        <f t="shared" si="49"/>
        <v>0</v>
      </c>
    </row>
    <row r="233" spans="1:18" s="284" customFormat="1" outlineLevel="1" x14ac:dyDescent="0.3">
      <c r="A233" s="318" t="s">
        <v>511</v>
      </c>
      <c r="B233" s="251" t="s">
        <v>469</v>
      </c>
      <c r="C233" s="237" t="s">
        <v>39</v>
      </c>
      <c r="D233" s="239">
        <v>8</v>
      </c>
      <c r="E233" s="239">
        <v>795.95</v>
      </c>
      <c r="F233" s="239">
        <f t="shared" si="53"/>
        <v>6367.6</v>
      </c>
      <c r="G233" s="239">
        <v>0</v>
      </c>
      <c r="H233" s="239">
        <f t="shared" si="58"/>
        <v>0</v>
      </c>
      <c r="I233" s="239">
        <f t="shared" si="59"/>
        <v>6367.6</v>
      </c>
      <c r="J233" s="237"/>
      <c r="K233" s="237"/>
      <c r="L233" s="237"/>
      <c r="M233" s="237"/>
      <c r="N233" s="237"/>
      <c r="O233" s="290"/>
      <c r="P233" s="286"/>
      <c r="Q233" s="269">
        <f t="shared" si="48"/>
        <v>8</v>
      </c>
      <c r="R233" s="331">
        <f t="shared" si="49"/>
        <v>0</v>
      </c>
    </row>
    <row r="234" spans="1:18" s="284" customFormat="1" outlineLevel="1" x14ac:dyDescent="0.3">
      <c r="A234" s="318" t="s">
        <v>512</v>
      </c>
      <c r="B234" s="251" t="s">
        <v>470</v>
      </c>
      <c r="C234" s="237" t="s">
        <v>39</v>
      </c>
      <c r="D234" s="239">
        <v>8</v>
      </c>
      <c r="E234" s="239">
        <v>1089.47</v>
      </c>
      <c r="F234" s="239">
        <f t="shared" si="53"/>
        <v>8715.76</v>
      </c>
      <c r="G234" s="239">
        <v>0</v>
      </c>
      <c r="H234" s="239">
        <f t="shared" si="58"/>
        <v>0</v>
      </c>
      <c r="I234" s="239">
        <f t="shared" si="59"/>
        <v>8715.76</v>
      </c>
      <c r="J234" s="237"/>
      <c r="K234" s="237"/>
      <c r="L234" s="237"/>
      <c r="M234" s="237"/>
      <c r="N234" s="237"/>
      <c r="O234" s="290"/>
      <c r="P234" s="286"/>
      <c r="Q234" s="269">
        <f t="shared" si="48"/>
        <v>8</v>
      </c>
      <c r="R234" s="331">
        <f t="shared" si="49"/>
        <v>0</v>
      </c>
    </row>
    <row r="235" spans="1:18" s="284" customFormat="1" outlineLevel="1" x14ac:dyDescent="0.3">
      <c r="A235" s="318" t="s">
        <v>513</v>
      </c>
      <c r="B235" s="251" t="s">
        <v>471</v>
      </c>
      <c r="C235" s="237" t="s">
        <v>39</v>
      </c>
      <c r="D235" s="239">
        <v>14</v>
      </c>
      <c r="E235" s="239">
        <v>795.95</v>
      </c>
      <c r="F235" s="239">
        <f t="shared" si="53"/>
        <v>11143.300000000001</v>
      </c>
      <c r="G235" s="239">
        <v>0</v>
      </c>
      <c r="H235" s="239">
        <f t="shared" si="58"/>
        <v>0</v>
      </c>
      <c r="I235" s="239">
        <f t="shared" si="59"/>
        <v>11143.300000000001</v>
      </c>
      <c r="J235" s="237"/>
      <c r="K235" s="237"/>
      <c r="L235" s="237"/>
      <c r="M235" s="237"/>
      <c r="N235" s="237"/>
      <c r="O235" s="290"/>
      <c r="P235" s="286"/>
      <c r="Q235" s="269">
        <f t="shared" si="48"/>
        <v>14</v>
      </c>
      <c r="R235" s="331">
        <f t="shared" si="49"/>
        <v>0</v>
      </c>
    </row>
    <row r="236" spans="1:18" s="284" customFormat="1" outlineLevel="1" x14ac:dyDescent="0.3">
      <c r="A236" s="318" t="s">
        <v>514</v>
      </c>
      <c r="B236" s="251" t="s">
        <v>472</v>
      </c>
      <c r="C236" s="237" t="s">
        <v>39</v>
      </c>
      <c r="D236" s="239">
        <v>3</v>
      </c>
      <c r="E236" s="239">
        <v>107394.78</v>
      </c>
      <c r="F236" s="239">
        <f t="shared" si="53"/>
        <v>322184.33999999997</v>
      </c>
      <c r="G236" s="239">
        <v>0</v>
      </c>
      <c r="H236" s="239">
        <f t="shared" si="58"/>
        <v>0</v>
      </c>
      <c r="I236" s="239">
        <f>F236+H236</f>
        <v>322184.33999999997</v>
      </c>
      <c r="J236" s="237"/>
      <c r="K236" s="237"/>
      <c r="L236" s="237"/>
      <c r="M236" s="237"/>
      <c r="N236" s="237"/>
      <c r="O236" s="290"/>
      <c r="P236" s="286"/>
      <c r="Q236" s="269">
        <f t="shared" si="48"/>
        <v>3</v>
      </c>
      <c r="R236" s="331">
        <f t="shared" si="49"/>
        <v>0</v>
      </c>
    </row>
    <row r="237" spans="1:18" s="284" customFormat="1" outlineLevel="1" x14ac:dyDescent="0.3">
      <c r="A237" s="318" t="s">
        <v>515</v>
      </c>
      <c r="B237" s="251" t="s">
        <v>473</v>
      </c>
      <c r="C237" s="237" t="s">
        <v>39</v>
      </c>
      <c r="D237" s="239">
        <v>16</v>
      </c>
      <c r="E237" s="239">
        <v>9840.26</v>
      </c>
      <c r="F237" s="239">
        <f t="shared" si="53"/>
        <v>157444.16</v>
      </c>
      <c r="G237" s="239">
        <v>0</v>
      </c>
      <c r="H237" s="239">
        <f t="shared" si="58"/>
        <v>0</v>
      </c>
      <c r="I237" s="239">
        <f t="shared" si="59"/>
        <v>157444.16</v>
      </c>
      <c r="J237" s="237"/>
      <c r="K237" s="237"/>
      <c r="L237" s="237"/>
      <c r="M237" s="237"/>
      <c r="N237" s="237"/>
      <c r="O237" s="290"/>
      <c r="P237" s="286"/>
      <c r="Q237" s="269">
        <f t="shared" si="48"/>
        <v>16</v>
      </c>
      <c r="R237" s="331">
        <f t="shared" si="49"/>
        <v>0</v>
      </c>
    </row>
    <row r="238" spans="1:18" s="284" customFormat="1" outlineLevel="1" x14ac:dyDescent="0.3">
      <c r="A238" s="318" t="s">
        <v>516</v>
      </c>
      <c r="B238" s="251" t="s">
        <v>474</v>
      </c>
      <c r="C238" s="237" t="s">
        <v>268</v>
      </c>
      <c r="D238" s="239">
        <v>150</v>
      </c>
      <c r="E238" s="239">
        <v>2672.84</v>
      </c>
      <c r="F238" s="239">
        <f t="shared" si="53"/>
        <v>400926</v>
      </c>
      <c r="G238" s="239">
        <v>0</v>
      </c>
      <c r="H238" s="239">
        <f t="shared" si="58"/>
        <v>0</v>
      </c>
      <c r="I238" s="239">
        <f t="shared" si="59"/>
        <v>400926</v>
      </c>
      <c r="J238" s="237"/>
      <c r="K238" s="237"/>
      <c r="L238" s="237"/>
      <c r="M238" s="237"/>
      <c r="N238" s="237"/>
      <c r="O238" s="290"/>
      <c r="P238" s="286"/>
      <c r="Q238" s="269">
        <f t="shared" si="48"/>
        <v>150</v>
      </c>
      <c r="R238" s="331">
        <f t="shared" si="49"/>
        <v>0</v>
      </c>
    </row>
    <row r="239" spans="1:18" s="284" customFormat="1" ht="25.5" outlineLevel="1" x14ac:dyDescent="0.3">
      <c r="A239" s="318" t="s">
        <v>517</v>
      </c>
      <c r="B239" s="251" t="s">
        <v>475</v>
      </c>
      <c r="C239" s="237" t="s">
        <v>39</v>
      </c>
      <c r="D239" s="239">
        <v>2</v>
      </c>
      <c r="E239" s="239">
        <v>15637.19</v>
      </c>
      <c r="F239" s="239">
        <f t="shared" si="53"/>
        <v>31274.38</v>
      </c>
      <c r="G239" s="239">
        <v>0</v>
      </c>
      <c r="H239" s="239">
        <f t="shared" si="58"/>
        <v>0</v>
      </c>
      <c r="I239" s="239">
        <f t="shared" si="59"/>
        <v>31274.38</v>
      </c>
      <c r="J239" s="237"/>
      <c r="K239" s="237"/>
      <c r="L239" s="237"/>
      <c r="M239" s="237"/>
      <c r="N239" s="237"/>
      <c r="O239" s="290"/>
      <c r="P239" s="286"/>
      <c r="Q239" s="269">
        <f t="shared" si="48"/>
        <v>2</v>
      </c>
      <c r="R239" s="331">
        <f t="shared" si="49"/>
        <v>0</v>
      </c>
    </row>
    <row r="240" spans="1:18" s="284" customFormat="1" outlineLevel="1" x14ac:dyDescent="0.3">
      <c r="A240" s="318" t="s">
        <v>518</v>
      </c>
      <c r="B240" s="251" t="s">
        <v>476</v>
      </c>
      <c r="C240" s="237" t="s">
        <v>39</v>
      </c>
      <c r="D240" s="239">
        <v>6</v>
      </c>
      <c r="E240" s="239">
        <v>6443.06</v>
      </c>
      <c r="F240" s="239">
        <f t="shared" si="53"/>
        <v>38658.36</v>
      </c>
      <c r="G240" s="239">
        <v>0</v>
      </c>
      <c r="H240" s="239">
        <f t="shared" si="58"/>
        <v>0</v>
      </c>
      <c r="I240" s="239">
        <f t="shared" si="59"/>
        <v>38658.36</v>
      </c>
      <c r="J240" s="237"/>
      <c r="K240" s="237"/>
      <c r="L240" s="237"/>
      <c r="M240" s="237"/>
      <c r="N240" s="237"/>
      <c r="O240" s="290"/>
      <c r="P240" s="286"/>
      <c r="Q240" s="269">
        <f t="shared" si="48"/>
        <v>6</v>
      </c>
      <c r="R240" s="331">
        <f t="shared" si="49"/>
        <v>0</v>
      </c>
    </row>
    <row r="241" spans="1:18" s="284" customFormat="1" outlineLevel="1" x14ac:dyDescent="0.3">
      <c r="A241" s="318" t="s">
        <v>519</v>
      </c>
      <c r="B241" s="251" t="s">
        <v>477</v>
      </c>
      <c r="C241" s="237" t="s">
        <v>39</v>
      </c>
      <c r="D241" s="239">
        <v>4</v>
      </c>
      <c r="E241" s="239">
        <v>17952</v>
      </c>
      <c r="F241" s="239">
        <f t="shared" si="53"/>
        <v>71808</v>
      </c>
      <c r="G241" s="239">
        <v>0</v>
      </c>
      <c r="H241" s="239">
        <f t="shared" si="58"/>
        <v>0</v>
      </c>
      <c r="I241" s="239">
        <f t="shared" si="59"/>
        <v>71808</v>
      </c>
      <c r="J241" s="237"/>
      <c r="K241" s="237"/>
      <c r="L241" s="237"/>
      <c r="M241" s="237"/>
      <c r="N241" s="237"/>
      <c r="O241" s="290"/>
      <c r="P241" s="286"/>
      <c r="Q241" s="269">
        <f t="shared" si="48"/>
        <v>4</v>
      </c>
      <c r="R241" s="331">
        <f t="shared" si="49"/>
        <v>0</v>
      </c>
    </row>
    <row r="242" spans="1:18" s="284" customFormat="1" outlineLevel="1" x14ac:dyDescent="0.3">
      <c r="A242" s="318" t="s">
        <v>520</v>
      </c>
      <c r="B242" s="251" t="s">
        <v>478</v>
      </c>
      <c r="C242" s="237" t="s">
        <v>39</v>
      </c>
      <c r="D242" s="239">
        <v>2</v>
      </c>
      <c r="E242" s="239">
        <v>19031</v>
      </c>
      <c r="F242" s="239">
        <f t="shared" si="53"/>
        <v>38062</v>
      </c>
      <c r="G242" s="239">
        <v>0</v>
      </c>
      <c r="H242" s="239">
        <f t="shared" si="58"/>
        <v>0</v>
      </c>
      <c r="I242" s="239">
        <f t="shared" si="59"/>
        <v>38062</v>
      </c>
      <c r="J242" s="237"/>
      <c r="K242" s="237"/>
      <c r="L242" s="237"/>
      <c r="M242" s="237"/>
      <c r="N242" s="237"/>
      <c r="O242" s="290"/>
      <c r="P242" s="286"/>
      <c r="Q242" s="269">
        <f t="shared" si="48"/>
        <v>2</v>
      </c>
      <c r="R242" s="331">
        <f t="shared" si="49"/>
        <v>0</v>
      </c>
    </row>
    <row r="243" spans="1:18" s="284" customFormat="1" outlineLevel="1" x14ac:dyDescent="0.3">
      <c r="A243" s="318" t="s">
        <v>521</v>
      </c>
      <c r="B243" s="251" t="s">
        <v>479</v>
      </c>
      <c r="C243" s="237" t="s">
        <v>39</v>
      </c>
      <c r="D243" s="239">
        <v>4</v>
      </c>
      <c r="E243" s="239">
        <v>4528.83</v>
      </c>
      <c r="F243" s="239">
        <f t="shared" si="53"/>
        <v>18115.32</v>
      </c>
      <c r="G243" s="239">
        <v>0</v>
      </c>
      <c r="H243" s="239">
        <f t="shared" si="58"/>
        <v>0</v>
      </c>
      <c r="I243" s="239">
        <f t="shared" si="59"/>
        <v>18115.32</v>
      </c>
      <c r="J243" s="237"/>
      <c r="K243" s="237"/>
      <c r="L243" s="237"/>
      <c r="M243" s="237"/>
      <c r="N243" s="237"/>
      <c r="O243" s="290"/>
      <c r="P243" s="286"/>
      <c r="Q243" s="269">
        <f t="shared" si="48"/>
        <v>4</v>
      </c>
      <c r="R243" s="331">
        <f t="shared" si="49"/>
        <v>0</v>
      </c>
    </row>
    <row r="244" spans="1:18" s="284" customFormat="1" outlineLevel="1" x14ac:dyDescent="0.3">
      <c r="A244" s="400">
        <v>8</v>
      </c>
      <c r="B244" s="401" t="s">
        <v>481</v>
      </c>
      <c r="C244" s="237"/>
      <c r="D244" s="239"/>
      <c r="E244" s="239"/>
      <c r="F244" s="402">
        <f>F245+F246+F247</f>
        <v>123395.23999999999</v>
      </c>
      <c r="G244" s="402"/>
      <c r="H244" s="402">
        <f>H245+H246+H247</f>
        <v>109200</v>
      </c>
      <c r="I244" s="402">
        <f>SUM(I245:I247)</f>
        <v>232595.24</v>
      </c>
      <c r="J244" s="237"/>
      <c r="K244" s="237"/>
      <c r="L244" s="237"/>
      <c r="M244" s="237"/>
      <c r="N244" s="237"/>
      <c r="O244" s="290"/>
      <c r="P244" s="286"/>
      <c r="Q244" s="269">
        <f t="shared" si="48"/>
        <v>0</v>
      </c>
      <c r="R244" s="331">
        <f t="shared" si="49"/>
        <v>0</v>
      </c>
    </row>
    <row r="245" spans="1:18" s="284" customFormat="1" outlineLevel="1" x14ac:dyDescent="0.3">
      <c r="A245" s="318" t="s">
        <v>522</v>
      </c>
      <c r="B245" s="251" t="s">
        <v>482</v>
      </c>
      <c r="C245" s="237" t="s">
        <v>39</v>
      </c>
      <c r="D245" s="239">
        <v>2</v>
      </c>
      <c r="E245" s="239">
        <v>14215.63</v>
      </c>
      <c r="F245" s="239">
        <f t="shared" si="53"/>
        <v>28431.26</v>
      </c>
      <c r="G245" s="239">
        <v>0</v>
      </c>
      <c r="H245" s="239">
        <f t="shared" ref="H245:H247" si="60">G245*D245</f>
        <v>0</v>
      </c>
      <c r="I245" s="239">
        <f t="shared" ref="I245:I247" si="61">F245+H245</f>
        <v>28431.26</v>
      </c>
      <c r="J245" s="237"/>
      <c r="K245" s="237"/>
      <c r="L245" s="237"/>
      <c r="M245" s="237"/>
      <c r="N245" s="237"/>
      <c r="O245" s="290"/>
      <c r="P245" s="286"/>
      <c r="Q245" s="269">
        <f t="shared" si="48"/>
        <v>2</v>
      </c>
      <c r="R245" s="331">
        <f t="shared" si="49"/>
        <v>0</v>
      </c>
    </row>
    <row r="246" spans="1:18" s="284" customFormat="1" outlineLevel="1" x14ac:dyDescent="0.3">
      <c r="A246" s="318" t="s">
        <v>523</v>
      </c>
      <c r="B246" s="251" t="s">
        <v>476</v>
      </c>
      <c r="C246" s="237" t="s">
        <v>39</v>
      </c>
      <c r="D246" s="239">
        <v>6</v>
      </c>
      <c r="E246" s="239">
        <v>5857.33</v>
      </c>
      <c r="F246" s="239">
        <f t="shared" si="53"/>
        <v>35143.979999999996</v>
      </c>
      <c r="G246" s="239">
        <v>0</v>
      </c>
      <c r="H246" s="239">
        <f t="shared" si="60"/>
        <v>0</v>
      </c>
      <c r="I246" s="239">
        <f t="shared" si="61"/>
        <v>35143.979999999996</v>
      </c>
      <c r="J246" s="237"/>
      <c r="K246" s="237"/>
      <c r="L246" s="237"/>
      <c r="M246" s="237"/>
      <c r="N246" s="237"/>
      <c r="O246" s="290"/>
      <c r="P246" s="286"/>
      <c r="Q246" s="269">
        <f t="shared" si="48"/>
        <v>6</v>
      </c>
      <c r="R246" s="331">
        <f t="shared" si="49"/>
        <v>0</v>
      </c>
    </row>
    <row r="247" spans="1:18" s="284" customFormat="1" ht="25.5" outlineLevel="1" x14ac:dyDescent="0.3">
      <c r="A247" s="318" t="s">
        <v>524</v>
      </c>
      <c r="B247" s="251" t="s">
        <v>483</v>
      </c>
      <c r="C247" s="237" t="s">
        <v>39</v>
      </c>
      <c r="D247" s="239">
        <v>6</v>
      </c>
      <c r="E247" s="239">
        <v>9970</v>
      </c>
      <c r="F247" s="239">
        <f t="shared" si="53"/>
        <v>59820</v>
      </c>
      <c r="G247" s="239">
        <v>18200</v>
      </c>
      <c r="H247" s="239">
        <f t="shared" si="60"/>
        <v>109200</v>
      </c>
      <c r="I247" s="239">
        <f t="shared" si="61"/>
        <v>169020</v>
      </c>
      <c r="J247" s="237"/>
      <c r="K247" s="237"/>
      <c r="L247" s="237"/>
      <c r="M247" s="237"/>
      <c r="N247" s="237"/>
      <c r="O247" s="290"/>
      <c r="P247" s="286"/>
      <c r="Q247" s="269">
        <f t="shared" si="48"/>
        <v>6</v>
      </c>
      <c r="R247" s="331">
        <f t="shared" si="49"/>
        <v>0</v>
      </c>
    </row>
    <row r="248" spans="1:18" s="284" customFormat="1" outlineLevel="1" x14ac:dyDescent="0.3">
      <c r="A248" s="400">
        <v>9</v>
      </c>
      <c r="B248" s="401" t="s">
        <v>484</v>
      </c>
      <c r="C248" s="237"/>
      <c r="D248" s="239"/>
      <c r="E248" s="239"/>
      <c r="F248" s="402">
        <f>SUM(F249:F257)</f>
        <v>657295</v>
      </c>
      <c r="G248" s="402"/>
      <c r="H248" s="402">
        <f>SUM(H249:H257)</f>
        <v>1397165</v>
      </c>
      <c r="I248" s="402">
        <f>SUM(I249:I257)</f>
        <v>2054460</v>
      </c>
      <c r="J248" s="237"/>
      <c r="K248" s="237"/>
      <c r="L248" s="237"/>
      <c r="M248" s="237"/>
      <c r="N248" s="237"/>
      <c r="O248" s="290"/>
      <c r="P248" s="286"/>
      <c r="Q248" s="269">
        <f t="shared" si="48"/>
        <v>0</v>
      </c>
      <c r="R248" s="331">
        <f t="shared" si="49"/>
        <v>0</v>
      </c>
    </row>
    <row r="249" spans="1:18" s="284" customFormat="1" outlineLevel="1" x14ac:dyDescent="0.3">
      <c r="A249" s="318" t="s">
        <v>525</v>
      </c>
      <c r="B249" s="251" t="s">
        <v>485</v>
      </c>
      <c r="C249" s="237" t="s">
        <v>39</v>
      </c>
      <c r="D249" s="239">
        <v>65</v>
      </c>
      <c r="E249" s="239">
        <v>2550</v>
      </c>
      <c r="F249" s="239">
        <f t="shared" si="53"/>
        <v>165750</v>
      </c>
      <c r="G249" s="239">
        <v>5950</v>
      </c>
      <c r="H249" s="239">
        <f t="shared" ref="H249:H257" si="62">G249*D249</f>
        <v>386750</v>
      </c>
      <c r="I249" s="239">
        <f t="shared" ref="I249:I257" si="63">F249+H249</f>
        <v>552500</v>
      </c>
      <c r="J249" s="237"/>
      <c r="K249" s="237"/>
      <c r="L249" s="237"/>
      <c r="M249" s="237"/>
      <c r="N249" s="237"/>
      <c r="O249" s="340">
        <v>65</v>
      </c>
      <c r="P249" s="286"/>
      <c r="Q249" s="269">
        <f t="shared" si="48"/>
        <v>0</v>
      </c>
      <c r="R249" s="331">
        <f t="shared" si="49"/>
        <v>65</v>
      </c>
    </row>
    <row r="250" spans="1:18" s="284" customFormat="1" outlineLevel="1" x14ac:dyDescent="0.3">
      <c r="A250" s="318" t="s">
        <v>526</v>
      </c>
      <c r="B250" s="251" t="s">
        <v>486</v>
      </c>
      <c r="C250" s="237" t="s">
        <v>39</v>
      </c>
      <c r="D250" s="239">
        <v>4</v>
      </c>
      <c r="E250" s="239">
        <v>2300</v>
      </c>
      <c r="F250" s="239">
        <f t="shared" si="53"/>
        <v>9200</v>
      </c>
      <c r="G250" s="239">
        <v>0</v>
      </c>
      <c r="H250" s="239">
        <f t="shared" si="62"/>
        <v>0</v>
      </c>
      <c r="I250" s="239">
        <f t="shared" si="63"/>
        <v>9200</v>
      </c>
      <c r="J250" s="237"/>
      <c r="K250" s="237"/>
      <c r="L250" s="237"/>
      <c r="M250" s="237"/>
      <c r="N250" s="237"/>
      <c r="O250" s="290"/>
      <c r="P250" s="286"/>
      <c r="Q250" s="269">
        <f t="shared" si="48"/>
        <v>4</v>
      </c>
      <c r="R250" s="331">
        <f t="shared" si="49"/>
        <v>0</v>
      </c>
    </row>
    <row r="251" spans="1:18" s="284" customFormat="1" outlineLevel="1" x14ac:dyDescent="0.3">
      <c r="A251" s="318" t="s">
        <v>527</v>
      </c>
      <c r="B251" s="251" t="s">
        <v>487</v>
      </c>
      <c r="C251" s="237" t="s">
        <v>268</v>
      </c>
      <c r="D251" s="239">
        <v>375</v>
      </c>
      <c r="E251" s="239">
        <v>200</v>
      </c>
      <c r="F251" s="239">
        <f t="shared" si="53"/>
        <v>75000</v>
      </c>
      <c r="G251" s="239">
        <v>220</v>
      </c>
      <c r="H251" s="239">
        <f t="shared" si="62"/>
        <v>82500</v>
      </c>
      <c r="I251" s="239">
        <f t="shared" si="63"/>
        <v>157500</v>
      </c>
      <c r="J251" s="237"/>
      <c r="K251" s="237"/>
      <c r="L251" s="237"/>
      <c r="M251" s="237"/>
      <c r="N251" s="237"/>
      <c r="O251" s="290"/>
      <c r="P251" s="286"/>
      <c r="Q251" s="269">
        <f t="shared" si="48"/>
        <v>375</v>
      </c>
      <c r="R251" s="331">
        <f t="shared" si="49"/>
        <v>0</v>
      </c>
    </row>
    <row r="252" spans="1:18" s="284" customFormat="1" ht="38.25" outlineLevel="1" x14ac:dyDescent="0.3">
      <c r="A252" s="318" t="s">
        <v>528</v>
      </c>
      <c r="B252" s="251" t="s">
        <v>488</v>
      </c>
      <c r="C252" s="237" t="s">
        <v>39</v>
      </c>
      <c r="D252" s="239">
        <v>6</v>
      </c>
      <c r="E252" s="239">
        <v>20400</v>
      </c>
      <c r="F252" s="239">
        <f t="shared" si="53"/>
        <v>122400</v>
      </c>
      <c r="G252" s="239">
        <v>47600</v>
      </c>
      <c r="H252" s="239">
        <f t="shared" si="62"/>
        <v>285600</v>
      </c>
      <c r="I252" s="239">
        <f t="shared" si="63"/>
        <v>408000</v>
      </c>
      <c r="J252" s="237"/>
      <c r="K252" s="237"/>
      <c r="L252" s="237"/>
      <c r="M252" s="237"/>
      <c r="N252" s="237"/>
      <c r="O252" s="290"/>
      <c r="P252" s="286"/>
      <c r="Q252" s="269">
        <f t="shared" si="48"/>
        <v>6</v>
      </c>
      <c r="R252" s="331">
        <f t="shared" si="49"/>
        <v>0</v>
      </c>
    </row>
    <row r="253" spans="1:18" s="284" customFormat="1" ht="25.5" outlineLevel="1" x14ac:dyDescent="0.3">
      <c r="A253" s="318" t="s">
        <v>529</v>
      </c>
      <c r="B253" s="251" t="s">
        <v>489</v>
      </c>
      <c r="C253" s="237" t="s">
        <v>39</v>
      </c>
      <c r="D253" s="239">
        <v>11</v>
      </c>
      <c r="E253" s="239">
        <v>4800</v>
      </c>
      <c r="F253" s="239">
        <f t="shared" si="53"/>
        <v>52800</v>
      </c>
      <c r="G253" s="239">
        <v>11200</v>
      </c>
      <c r="H253" s="239">
        <f t="shared" si="62"/>
        <v>123200</v>
      </c>
      <c r="I253" s="239">
        <f t="shared" si="63"/>
        <v>176000</v>
      </c>
      <c r="J253" s="237"/>
      <c r="K253" s="237"/>
      <c r="L253" s="237"/>
      <c r="M253" s="237"/>
      <c r="N253" s="237"/>
      <c r="O253" s="290"/>
      <c r="P253" s="286"/>
      <c r="Q253" s="269">
        <f t="shared" si="48"/>
        <v>11</v>
      </c>
      <c r="R253" s="331">
        <f t="shared" si="49"/>
        <v>0</v>
      </c>
    </row>
    <row r="254" spans="1:18" s="284" customFormat="1" ht="25.5" outlineLevel="1" x14ac:dyDescent="0.3">
      <c r="A254" s="318" t="s">
        <v>530</v>
      </c>
      <c r="B254" s="251" t="s">
        <v>490</v>
      </c>
      <c r="C254" s="237" t="s">
        <v>39</v>
      </c>
      <c r="D254" s="239">
        <v>8</v>
      </c>
      <c r="E254" s="239">
        <v>10200</v>
      </c>
      <c r="F254" s="239">
        <f t="shared" si="53"/>
        <v>81600</v>
      </c>
      <c r="G254" s="239">
        <v>23800</v>
      </c>
      <c r="H254" s="239">
        <f t="shared" si="62"/>
        <v>190400</v>
      </c>
      <c r="I254" s="239">
        <f t="shared" si="63"/>
        <v>272000</v>
      </c>
      <c r="J254" s="237"/>
      <c r="K254" s="237"/>
      <c r="L254" s="237"/>
      <c r="M254" s="237"/>
      <c r="N254" s="237"/>
      <c r="O254" s="340">
        <v>8</v>
      </c>
      <c r="P254" s="286"/>
      <c r="Q254" s="269">
        <f t="shared" si="48"/>
        <v>0</v>
      </c>
      <c r="R254" s="331">
        <f t="shared" si="49"/>
        <v>8</v>
      </c>
    </row>
    <row r="255" spans="1:18" s="284" customFormat="1" outlineLevel="1" x14ac:dyDescent="0.3">
      <c r="A255" s="318" t="s">
        <v>531</v>
      </c>
      <c r="B255" s="251" t="s">
        <v>491</v>
      </c>
      <c r="C255" s="237" t="s">
        <v>268</v>
      </c>
      <c r="D255" s="239">
        <v>201.45</v>
      </c>
      <c r="E255" s="239">
        <v>280</v>
      </c>
      <c r="F255" s="239">
        <f t="shared" si="53"/>
        <v>56406</v>
      </c>
      <c r="G255" s="239">
        <v>520</v>
      </c>
      <c r="H255" s="239">
        <f t="shared" si="62"/>
        <v>104754</v>
      </c>
      <c r="I255" s="239">
        <f t="shared" si="63"/>
        <v>161160</v>
      </c>
      <c r="J255" s="237"/>
      <c r="K255" s="237"/>
      <c r="L255" s="237"/>
      <c r="M255" s="237"/>
      <c r="N255" s="237"/>
      <c r="O255" s="290"/>
      <c r="P255" s="286"/>
      <c r="Q255" s="269">
        <f t="shared" si="48"/>
        <v>201.45</v>
      </c>
      <c r="R255" s="331">
        <f t="shared" si="49"/>
        <v>0</v>
      </c>
    </row>
    <row r="256" spans="1:18" s="284" customFormat="1" ht="13.9" customHeight="1" outlineLevel="1" x14ac:dyDescent="0.3">
      <c r="A256" s="318" t="s">
        <v>532</v>
      </c>
      <c r="B256" s="251" t="s">
        <v>492</v>
      </c>
      <c r="C256" s="237" t="s">
        <v>30</v>
      </c>
      <c r="D256" s="239">
        <v>15.91</v>
      </c>
      <c r="E256" s="239">
        <v>2900</v>
      </c>
      <c r="F256" s="239">
        <f t="shared" si="53"/>
        <v>46139</v>
      </c>
      <c r="G256" s="239">
        <v>7100</v>
      </c>
      <c r="H256" s="239">
        <f t="shared" si="62"/>
        <v>112961</v>
      </c>
      <c r="I256" s="239">
        <f t="shared" si="63"/>
        <v>159100</v>
      </c>
      <c r="J256" s="237"/>
      <c r="K256" s="237"/>
      <c r="L256" s="237"/>
      <c r="M256" s="237"/>
      <c r="N256" s="237"/>
      <c r="O256" s="290"/>
      <c r="P256" s="286"/>
      <c r="Q256" s="269">
        <f t="shared" si="48"/>
        <v>15.91</v>
      </c>
      <c r="R256" s="331">
        <f t="shared" si="49"/>
        <v>0</v>
      </c>
    </row>
    <row r="257" spans="1:18" s="284" customFormat="1" outlineLevel="1" x14ac:dyDescent="0.3">
      <c r="A257" s="318" t="s">
        <v>533</v>
      </c>
      <c r="B257" s="251" t="s">
        <v>493</v>
      </c>
      <c r="C257" s="237" t="s">
        <v>39</v>
      </c>
      <c r="D257" s="239">
        <v>6</v>
      </c>
      <c r="E257" s="239">
        <v>8000</v>
      </c>
      <c r="F257" s="239">
        <f t="shared" si="53"/>
        <v>48000</v>
      </c>
      <c r="G257" s="239">
        <v>18500</v>
      </c>
      <c r="H257" s="239">
        <f t="shared" si="62"/>
        <v>111000</v>
      </c>
      <c r="I257" s="239">
        <f t="shared" si="63"/>
        <v>159000</v>
      </c>
      <c r="J257" s="237"/>
      <c r="K257" s="237"/>
      <c r="L257" s="237"/>
      <c r="M257" s="237"/>
      <c r="N257" s="237"/>
      <c r="O257" s="290"/>
      <c r="P257" s="286"/>
      <c r="Q257" s="277">
        <f t="shared" ref="Q257" si="64">D257-K257-L257-M257-N257-O257-P257</f>
        <v>6</v>
      </c>
      <c r="R257" s="331">
        <f t="shared" si="49"/>
        <v>0</v>
      </c>
    </row>
    <row r="258" spans="1:18" s="21" customFormat="1" x14ac:dyDescent="0.3">
      <c r="A258" s="409" t="s">
        <v>339</v>
      </c>
      <c r="B258" s="409"/>
      <c r="C258" s="409"/>
      <c r="D258" s="409"/>
      <c r="E258" s="409"/>
      <c r="F258" s="409"/>
      <c r="G258" s="409"/>
      <c r="H258" s="409"/>
      <c r="I258" s="258">
        <f>I13+I90+I101+I118+I130</f>
        <v>79035455.467050016</v>
      </c>
      <c r="J258" s="259"/>
      <c r="K258" s="285"/>
      <c r="L258" s="285"/>
      <c r="M258" s="285"/>
      <c r="N258" s="285">
        <f>SUM(N11:N257)</f>
        <v>1892.87</v>
      </c>
      <c r="O258" s="285"/>
      <c r="P258" s="285"/>
      <c r="Q258" s="291"/>
      <c r="R258" s="337"/>
    </row>
    <row r="259" spans="1:18" s="21" customFormat="1" x14ac:dyDescent="0.3">
      <c r="A259" s="409" t="s">
        <v>340</v>
      </c>
      <c r="B259" s="409"/>
      <c r="C259" s="409"/>
      <c r="D259" s="409"/>
      <c r="E259" s="409"/>
      <c r="F259" s="409"/>
      <c r="G259" s="409"/>
      <c r="H259" s="409"/>
      <c r="I259" s="258">
        <f>I258/120*20</f>
        <v>13172575.911175003</v>
      </c>
      <c r="J259" s="258"/>
      <c r="K259" s="259"/>
      <c r="L259" s="259"/>
      <c r="M259" s="258"/>
      <c r="N259" s="259"/>
      <c r="O259" s="285"/>
      <c r="P259" s="285"/>
      <c r="Q259" s="291"/>
      <c r="R259" s="337"/>
    </row>
    <row r="260" spans="1:18" s="21" customForma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60"/>
      <c r="L260" s="22"/>
      <c r="M260" s="266"/>
      <c r="N260" s="22"/>
      <c r="O260" s="291"/>
      <c r="P260" s="291"/>
      <c r="Q260" s="291"/>
      <c r="R260" s="337"/>
    </row>
    <row r="261" spans="1:18" s="21" customFormat="1" x14ac:dyDescent="0.3">
      <c r="A261" s="22"/>
      <c r="B261" s="22"/>
      <c r="C261" s="22"/>
      <c r="D261" s="22"/>
      <c r="E261" s="22"/>
      <c r="F261" s="22"/>
      <c r="G261" s="22"/>
      <c r="H261" s="22"/>
      <c r="I261" s="260"/>
      <c r="J261" s="22"/>
      <c r="K261" s="22"/>
      <c r="L261" s="22"/>
      <c r="M261" s="260"/>
      <c r="N261" s="22"/>
      <c r="O261" s="291"/>
      <c r="P261" s="291"/>
      <c r="Q261" s="291"/>
      <c r="R261" s="337"/>
    </row>
    <row r="262" spans="1:18" s="21" customForma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60"/>
      <c r="N262" s="22"/>
      <c r="O262" s="291"/>
      <c r="P262" s="291"/>
      <c r="Q262" s="291"/>
      <c r="R262" s="337"/>
    </row>
    <row r="263" spans="1:18" x14ac:dyDescent="0.3">
      <c r="B263" s="410" t="s">
        <v>271</v>
      </c>
      <c r="C263" s="410"/>
      <c r="D263" s="349"/>
      <c r="F263" s="411" t="s">
        <v>272</v>
      </c>
      <c r="G263" s="411"/>
      <c r="I263" s="260"/>
      <c r="O263" s="291"/>
      <c r="P263" s="291"/>
      <c r="Q263" s="291"/>
    </row>
    <row r="264" spans="1:18" x14ac:dyDescent="0.3">
      <c r="B264" s="261" t="s">
        <v>273</v>
      </c>
      <c r="C264" s="261"/>
      <c r="D264" s="261"/>
      <c r="F264" s="259" t="s">
        <v>274</v>
      </c>
      <c r="G264" s="259"/>
      <c r="I264" s="260"/>
      <c r="O264" s="291"/>
      <c r="P264" s="291"/>
      <c r="Q264" s="291"/>
    </row>
    <row r="265" spans="1:18" x14ac:dyDescent="0.3">
      <c r="B265" s="262" t="s">
        <v>275</v>
      </c>
      <c r="C265" s="262"/>
      <c r="D265" s="262"/>
      <c r="F265" s="215" t="s">
        <v>275</v>
      </c>
      <c r="G265" s="215"/>
      <c r="O265" s="291"/>
      <c r="P265" s="291"/>
      <c r="Q265" s="291"/>
    </row>
    <row r="266" spans="1:18" x14ac:dyDescent="0.3">
      <c r="B266" s="262"/>
      <c r="C266" s="262"/>
      <c r="D266" s="262"/>
      <c r="F266" s="215"/>
      <c r="G266" s="215"/>
      <c r="O266" s="291"/>
      <c r="P266" s="291"/>
      <c r="Q266" s="291"/>
      <c r="R266" s="338"/>
    </row>
    <row r="267" spans="1:18" s="19" customFormat="1" x14ac:dyDescent="0.3">
      <c r="A267" s="22"/>
      <c r="B267" s="262"/>
      <c r="C267" s="262"/>
      <c r="D267" s="262"/>
      <c r="E267" s="22"/>
      <c r="F267" s="215"/>
      <c r="G267" s="215"/>
      <c r="H267" s="22"/>
      <c r="I267" s="22"/>
      <c r="J267" s="22"/>
      <c r="K267" s="22"/>
      <c r="L267" s="22"/>
      <c r="M267" s="22"/>
      <c r="N267" s="22"/>
      <c r="O267" s="291"/>
      <c r="P267" s="291"/>
      <c r="Q267" s="291"/>
      <c r="R267" s="331"/>
    </row>
    <row r="268" spans="1:18" x14ac:dyDescent="0.3">
      <c r="B268" s="408" t="s">
        <v>276</v>
      </c>
      <c r="C268" s="408"/>
      <c r="D268" s="347"/>
      <c r="F268" s="22" t="s">
        <v>277</v>
      </c>
      <c r="O268" s="291"/>
      <c r="P268" s="291"/>
      <c r="Q268" s="291"/>
    </row>
    <row r="269" spans="1:18" x14ac:dyDescent="0.3">
      <c r="B269" s="261"/>
      <c r="C269" s="261"/>
      <c r="D269" s="261"/>
      <c r="F269" s="259"/>
      <c r="G269" s="259"/>
      <c r="O269" s="291"/>
      <c r="P269" s="291"/>
      <c r="Q269" s="291"/>
    </row>
    <row r="270" spans="1:18" x14ac:dyDescent="0.3">
      <c r="B270" s="261" t="s">
        <v>278</v>
      </c>
      <c r="C270" s="261"/>
      <c r="D270" s="261"/>
      <c r="F270" s="259" t="s">
        <v>278</v>
      </c>
      <c r="G270" s="259"/>
      <c r="O270" s="291"/>
      <c r="P270" s="291"/>
      <c r="Q270" s="291"/>
    </row>
    <row r="271" spans="1:18" x14ac:dyDescent="0.3">
      <c r="B271" s="261"/>
      <c r="C271" s="263"/>
    </row>
    <row r="276" spans="1:18" s="19" customForma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89"/>
      <c r="P276" s="22"/>
      <c r="Q276" s="268"/>
      <c r="R276" s="339"/>
    </row>
    <row r="277" spans="1:18" s="19" customForma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89"/>
      <c r="P277" s="22"/>
      <c r="Q277" s="268"/>
      <c r="R277" s="339"/>
    </row>
    <row r="278" spans="1:18" s="19" customForma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89"/>
      <c r="P278" s="22"/>
      <c r="Q278" s="268"/>
      <c r="R278" s="339"/>
    </row>
    <row r="279" spans="1:18" s="19" customForma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89"/>
      <c r="P279" s="22"/>
      <c r="Q279" s="268"/>
      <c r="R279" s="339"/>
    </row>
    <row r="294" spans="15:18" s="22" customFormat="1" x14ac:dyDescent="0.3">
      <c r="O294" s="289"/>
      <c r="Q294" s="268"/>
      <c r="R294" s="332"/>
    </row>
  </sheetData>
  <autoFilter ref="A12:K259" xr:uid="{00000000-0009-0000-0000-000000000000}"/>
  <mergeCells count="23"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  <mergeCell ref="B268:C268"/>
    <mergeCell ref="P9:P10"/>
    <mergeCell ref="Q9:Q10"/>
    <mergeCell ref="A258:H258"/>
    <mergeCell ref="A259:H259"/>
    <mergeCell ref="B263:C263"/>
    <mergeCell ref="F263:G263"/>
    <mergeCell ref="J9:J10"/>
    <mergeCell ref="K9:K10"/>
    <mergeCell ref="L9:L10"/>
    <mergeCell ref="M9:M10"/>
    <mergeCell ref="N9:N10"/>
    <mergeCell ref="O9:O10"/>
  </mergeCells>
  <conditionalFormatting sqref="Q1:Q257 Q271:Q1048576">
    <cfRule type="cellIs" dxfId="4" priority="12" operator="lessThan">
      <formula>-1</formula>
    </cfRule>
    <cfRule type="cellIs" dxfId="3" priority="13" operator="equal">
      <formula>0</formula>
    </cfRule>
    <cfRule type="cellIs" dxfId="2" priority="14" operator="lessThan">
      <formula>0</formula>
    </cfRule>
    <cfRule type="cellIs" dxfId="1" priority="15" operator="lessThan">
      <formula>-1</formula>
    </cfRule>
    <cfRule type="cellIs" dxfId="0" priority="16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37" fitToHeight="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28" customWidth="1"/>
    <col min="2" max="2" width="10.42578125" style="28" customWidth="1"/>
    <col min="3" max="3" width="22.5703125" style="28" customWidth="1"/>
    <col min="4" max="4" width="18.85546875" style="28" customWidth="1"/>
    <col min="5" max="5" width="12.85546875" style="28" customWidth="1"/>
    <col min="6" max="6" width="15.42578125" style="28" customWidth="1"/>
    <col min="7" max="7" width="15.5703125" style="28" customWidth="1"/>
    <col min="8" max="8" width="16.85546875" style="28" customWidth="1"/>
    <col min="9" max="9" width="6.42578125" style="28" customWidth="1"/>
    <col min="10" max="10" width="10.85546875" style="31" customWidth="1"/>
    <col min="11" max="11" width="15.5703125" style="31" customWidth="1"/>
    <col min="12" max="12" width="15.85546875" style="31" customWidth="1"/>
    <col min="13" max="13" width="8.140625" style="31" customWidth="1"/>
    <col min="14" max="14" width="14.7109375" style="28" customWidth="1"/>
    <col min="15" max="15" width="14" style="28" bestFit="1" customWidth="1"/>
    <col min="16" max="16" width="14.28515625" style="28" customWidth="1"/>
    <col min="17" max="256" width="9" style="28"/>
    <col min="257" max="257" width="6.28515625" style="28" customWidth="1"/>
    <col min="258" max="258" width="10.42578125" style="28" customWidth="1"/>
    <col min="259" max="259" width="22.5703125" style="28" customWidth="1"/>
    <col min="260" max="260" width="18.85546875" style="28" customWidth="1"/>
    <col min="261" max="261" width="12.85546875" style="28" customWidth="1"/>
    <col min="262" max="262" width="15.42578125" style="28" customWidth="1"/>
    <col min="263" max="263" width="15.5703125" style="28" customWidth="1"/>
    <col min="264" max="264" width="16.85546875" style="28" customWidth="1"/>
    <col min="265" max="265" width="6.42578125" style="28" customWidth="1"/>
    <col min="266" max="266" width="10.85546875" style="28" customWidth="1"/>
    <col min="267" max="267" width="15.5703125" style="28" customWidth="1"/>
    <col min="268" max="268" width="15.85546875" style="28" customWidth="1"/>
    <col min="269" max="269" width="8.140625" style="28" customWidth="1"/>
    <col min="270" max="270" width="14.7109375" style="28" customWidth="1"/>
    <col min="271" max="271" width="14" style="28" bestFit="1" customWidth="1"/>
    <col min="272" max="272" width="14.28515625" style="28" customWidth="1"/>
    <col min="273" max="512" width="9" style="28"/>
    <col min="513" max="513" width="6.28515625" style="28" customWidth="1"/>
    <col min="514" max="514" width="10.42578125" style="28" customWidth="1"/>
    <col min="515" max="515" width="22.5703125" style="28" customWidth="1"/>
    <col min="516" max="516" width="18.85546875" style="28" customWidth="1"/>
    <col min="517" max="517" width="12.85546875" style="28" customWidth="1"/>
    <col min="518" max="518" width="15.42578125" style="28" customWidth="1"/>
    <col min="519" max="519" width="15.5703125" style="28" customWidth="1"/>
    <col min="520" max="520" width="16.85546875" style="28" customWidth="1"/>
    <col min="521" max="521" width="6.42578125" style="28" customWidth="1"/>
    <col min="522" max="522" width="10.85546875" style="28" customWidth="1"/>
    <col min="523" max="523" width="15.5703125" style="28" customWidth="1"/>
    <col min="524" max="524" width="15.85546875" style="28" customWidth="1"/>
    <col min="525" max="525" width="8.140625" style="28" customWidth="1"/>
    <col min="526" max="526" width="14.7109375" style="28" customWidth="1"/>
    <col min="527" max="527" width="14" style="28" bestFit="1" customWidth="1"/>
    <col min="528" max="528" width="14.28515625" style="28" customWidth="1"/>
    <col min="529" max="768" width="9" style="28"/>
    <col min="769" max="769" width="6.28515625" style="28" customWidth="1"/>
    <col min="770" max="770" width="10.42578125" style="28" customWidth="1"/>
    <col min="771" max="771" width="22.5703125" style="28" customWidth="1"/>
    <col min="772" max="772" width="18.85546875" style="28" customWidth="1"/>
    <col min="773" max="773" width="12.85546875" style="28" customWidth="1"/>
    <col min="774" max="774" width="15.42578125" style="28" customWidth="1"/>
    <col min="775" max="775" width="15.5703125" style="28" customWidth="1"/>
    <col min="776" max="776" width="16.85546875" style="28" customWidth="1"/>
    <col min="777" max="777" width="6.42578125" style="28" customWidth="1"/>
    <col min="778" max="778" width="10.85546875" style="28" customWidth="1"/>
    <col min="779" max="779" width="15.5703125" style="28" customWidth="1"/>
    <col min="780" max="780" width="15.85546875" style="28" customWidth="1"/>
    <col min="781" max="781" width="8.140625" style="28" customWidth="1"/>
    <col min="782" max="782" width="14.7109375" style="28" customWidth="1"/>
    <col min="783" max="783" width="14" style="28" bestFit="1" customWidth="1"/>
    <col min="784" max="784" width="14.28515625" style="28" customWidth="1"/>
    <col min="785" max="1024" width="9" style="28"/>
    <col min="1025" max="1025" width="6.28515625" style="28" customWidth="1"/>
    <col min="1026" max="1026" width="10.42578125" style="28" customWidth="1"/>
    <col min="1027" max="1027" width="22.5703125" style="28" customWidth="1"/>
    <col min="1028" max="1028" width="18.85546875" style="28" customWidth="1"/>
    <col min="1029" max="1029" width="12.85546875" style="28" customWidth="1"/>
    <col min="1030" max="1030" width="15.42578125" style="28" customWidth="1"/>
    <col min="1031" max="1031" width="15.5703125" style="28" customWidth="1"/>
    <col min="1032" max="1032" width="16.85546875" style="28" customWidth="1"/>
    <col min="1033" max="1033" width="6.42578125" style="28" customWidth="1"/>
    <col min="1034" max="1034" width="10.85546875" style="28" customWidth="1"/>
    <col min="1035" max="1035" width="15.5703125" style="28" customWidth="1"/>
    <col min="1036" max="1036" width="15.85546875" style="28" customWidth="1"/>
    <col min="1037" max="1037" width="8.140625" style="28" customWidth="1"/>
    <col min="1038" max="1038" width="14.7109375" style="28" customWidth="1"/>
    <col min="1039" max="1039" width="14" style="28" bestFit="1" customWidth="1"/>
    <col min="1040" max="1040" width="14.28515625" style="28" customWidth="1"/>
    <col min="1041" max="1280" width="9" style="28"/>
    <col min="1281" max="1281" width="6.28515625" style="28" customWidth="1"/>
    <col min="1282" max="1282" width="10.42578125" style="28" customWidth="1"/>
    <col min="1283" max="1283" width="22.5703125" style="28" customWidth="1"/>
    <col min="1284" max="1284" width="18.85546875" style="28" customWidth="1"/>
    <col min="1285" max="1285" width="12.85546875" style="28" customWidth="1"/>
    <col min="1286" max="1286" width="15.42578125" style="28" customWidth="1"/>
    <col min="1287" max="1287" width="15.5703125" style="28" customWidth="1"/>
    <col min="1288" max="1288" width="16.85546875" style="28" customWidth="1"/>
    <col min="1289" max="1289" width="6.42578125" style="28" customWidth="1"/>
    <col min="1290" max="1290" width="10.85546875" style="28" customWidth="1"/>
    <col min="1291" max="1291" width="15.5703125" style="28" customWidth="1"/>
    <col min="1292" max="1292" width="15.85546875" style="28" customWidth="1"/>
    <col min="1293" max="1293" width="8.140625" style="28" customWidth="1"/>
    <col min="1294" max="1294" width="14.7109375" style="28" customWidth="1"/>
    <col min="1295" max="1295" width="14" style="28" bestFit="1" customWidth="1"/>
    <col min="1296" max="1296" width="14.28515625" style="28" customWidth="1"/>
    <col min="1297" max="1536" width="9" style="28"/>
    <col min="1537" max="1537" width="6.28515625" style="28" customWidth="1"/>
    <col min="1538" max="1538" width="10.42578125" style="28" customWidth="1"/>
    <col min="1539" max="1539" width="22.5703125" style="28" customWidth="1"/>
    <col min="1540" max="1540" width="18.85546875" style="28" customWidth="1"/>
    <col min="1541" max="1541" width="12.85546875" style="28" customWidth="1"/>
    <col min="1542" max="1542" width="15.42578125" style="28" customWidth="1"/>
    <col min="1543" max="1543" width="15.5703125" style="28" customWidth="1"/>
    <col min="1544" max="1544" width="16.85546875" style="28" customWidth="1"/>
    <col min="1545" max="1545" width="6.42578125" style="28" customWidth="1"/>
    <col min="1546" max="1546" width="10.85546875" style="28" customWidth="1"/>
    <col min="1547" max="1547" width="15.5703125" style="28" customWidth="1"/>
    <col min="1548" max="1548" width="15.85546875" style="28" customWidth="1"/>
    <col min="1549" max="1549" width="8.140625" style="28" customWidth="1"/>
    <col min="1550" max="1550" width="14.7109375" style="28" customWidth="1"/>
    <col min="1551" max="1551" width="14" style="28" bestFit="1" customWidth="1"/>
    <col min="1552" max="1552" width="14.28515625" style="28" customWidth="1"/>
    <col min="1553" max="1792" width="9" style="28"/>
    <col min="1793" max="1793" width="6.28515625" style="28" customWidth="1"/>
    <col min="1794" max="1794" width="10.42578125" style="28" customWidth="1"/>
    <col min="1795" max="1795" width="22.5703125" style="28" customWidth="1"/>
    <col min="1796" max="1796" width="18.85546875" style="28" customWidth="1"/>
    <col min="1797" max="1797" width="12.85546875" style="28" customWidth="1"/>
    <col min="1798" max="1798" width="15.42578125" style="28" customWidth="1"/>
    <col min="1799" max="1799" width="15.5703125" style="28" customWidth="1"/>
    <col min="1800" max="1800" width="16.85546875" style="28" customWidth="1"/>
    <col min="1801" max="1801" width="6.42578125" style="28" customWidth="1"/>
    <col min="1802" max="1802" width="10.85546875" style="28" customWidth="1"/>
    <col min="1803" max="1803" width="15.5703125" style="28" customWidth="1"/>
    <col min="1804" max="1804" width="15.85546875" style="28" customWidth="1"/>
    <col min="1805" max="1805" width="8.140625" style="28" customWidth="1"/>
    <col min="1806" max="1806" width="14.7109375" style="28" customWidth="1"/>
    <col min="1807" max="1807" width="14" style="28" bestFit="1" customWidth="1"/>
    <col min="1808" max="1808" width="14.28515625" style="28" customWidth="1"/>
    <col min="1809" max="2048" width="9" style="28"/>
    <col min="2049" max="2049" width="6.28515625" style="28" customWidth="1"/>
    <col min="2050" max="2050" width="10.42578125" style="28" customWidth="1"/>
    <col min="2051" max="2051" width="22.5703125" style="28" customWidth="1"/>
    <col min="2052" max="2052" width="18.85546875" style="28" customWidth="1"/>
    <col min="2053" max="2053" width="12.85546875" style="28" customWidth="1"/>
    <col min="2054" max="2054" width="15.42578125" style="28" customWidth="1"/>
    <col min="2055" max="2055" width="15.5703125" style="28" customWidth="1"/>
    <col min="2056" max="2056" width="16.85546875" style="28" customWidth="1"/>
    <col min="2057" max="2057" width="6.42578125" style="28" customWidth="1"/>
    <col min="2058" max="2058" width="10.85546875" style="28" customWidth="1"/>
    <col min="2059" max="2059" width="15.5703125" style="28" customWidth="1"/>
    <col min="2060" max="2060" width="15.85546875" style="28" customWidth="1"/>
    <col min="2061" max="2061" width="8.140625" style="28" customWidth="1"/>
    <col min="2062" max="2062" width="14.7109375" style="28" customWidth="1"/>
    <col min="2063" max="2063" width="14" style="28" bestFit="1" customWidth="1"/>
    <col min="2064" max="2064" width="14.28515625" style="28" customWidth="1"/>
    <col min="2065" max="2304" width="9" style="28"/>
    <col min="2305" max="2305" width="6.28515625" style="28" customWidth="1"/>
    <col min="2306" max="2306" width="10.42578125" style="28" customWidth="1"/>
    <col min="2307" max="2307" width="22.5703125" style="28" customWidth="1"/>
    <col min="2308" max="2308" width="18.85546875" style="28" customWidth="1"/>
    <col min="2309" max="2309" width="12.85546875" style="28" customWidth="1"/>
    <col min="2310" max="2310" width="15.42578125" style="28" customWidth="1"/>
    <col min="2311" max="2311" width="15.5703125" style="28" customWidth="1"/>
    <col min="2312" max="2312" width="16.85546875" style="28" customWidth="1"/>
    <col min="2313" max="2313" width="6.42578125" style="28" customWidth="1"/>
    <col min="2314" max="2314" width="10.85546875" style="28" customWidth="1"/>
    <col min="2315" max="2315" width="15.5703125" style="28" customWidth="1"/>
    <col min="2316" max="2316" width="15.85546875" style="28" customWidth="1"/>
    <col min="2317" max="2317" width="8.140625" style="28" customWidth="1"/>
    <col min="2318" max="2318" width="14.7109375" style="28" customWidth="1"/>
    <col min="2319" max="2319" width="14" style="28" bestFit="1" customWidth="1"/>
    <col min="2320" max="2320" width="14.28515625" style="28" customWidth="1"/>
    <col min="2321" max="2560" width="9" style="28"/>
    <col min="2561" max="2561" width="6.28515625" style="28" customWidth="1"/>
    <col min="2562" max="2562" width="10.42578125" style="28" customWidth="1"/>
    <col min="2563" max="2563" width="22.5703125" style="28" customWidth="1"/>
    <col min="2564" max="2564" width="18.85546875" style="28" customWidth="1"/>
    <col min="2565" max="2565" width="12.85546875" style="28" customWidth="1"/>
    <col min="2566" max="2566" width="15.42578125" style="28" customWidth="1"/>
    <col min="2567" max="2567" width="15.5703125" style="28" customWidth="1"/>
    <col min="2568" max="2568" width="16.85546875" style="28" customWidth="1"/>
    <col min="2569" max="2569" width="6.42578125" style="28" customWidth="1"/>
    <col min="2570" max="2570" width="10.85546875" style="28" customWidth="1"/>
    <col min="2571" max="2571" width="15.5703125" style="28" customWidth="1"/>
    <col min="2572" max="2572" width="15.85546875" style="28" customWidth="1"/>
    <col min="2573" max="2573" width="8.140625" style="28" customWidth="1"/>
    <col min="2574" max="2574" width="14.7109375" style="28" customWidth="1"/>
    <col min="2575" max="2575" width="14" style="28" bestFit="1" customWidth="1"/>
    <col min="2576" max="2576" width="14.28515625" style="28" customWidth="1"/>
    <col min="2577" max="2816" width="9" style="28"/>
    <col min="2817" max="2817" width="6.28515625" style="28" customWidth="1"/>
    <col min="2818" max="2818" width="10.42578125" style="28" customWidth="1"/>
    <col min="2819" max="2819" width="22.5703125" style="28" customWidth="1"/>
    <col min="2820" max="2820" width="18.85546875" style="28" customWidth="1"/>
    <col min="2821" max="2821" width="12.85546875" style="28" customWidth="1"/>
    <col min="2822" max="2822" width="15.42578125" style="28" customWidth="1"/>
    <col min="2823" max="2823" width="15.5703125" style="28" customWidth="1"/>
    <col min="2824" max="2824" width="16.85546875" style="28" customWidth="1"/>
    <col min="2825" max="2825" width="6.42578125" style="28" customWidth="1"/>
    <col min="2826" max="2826" width="10.85546875" style="28" customWidth="1"/>
    <col min="2827" max="2827" width="15.5703125" style="28" customWidth="1"/>
    <col min="2828" max="2828" width="15.85546875" style="28" customWidth="1"/>
    <col min="2829" max="2829" width="8.140625" style="28" customWidth="1"/>
    <col min="2830" max="2830" width="14.7109375" style="28" customWidth="1"/>
    <col min="2831" max="2831" width="14" style="28" bestFit="1" customWidth="1"/>
    <col min="2832" max="2832" width="14.28515625" style="28" customWidth="1"/>
    <col min="2833" max="3072" width="9" style="28"/>
    <col min="3073" max="3073" width="6.28515625" style="28" customWidth="1"/>
    <col min="3074" max="3074" width="10.42578125" style="28" customWidth="1"/>
    <col min="3075" max="3075" width="22.5703125" style="28" customWidth="1"/>
    <col min="3076" max="3076" width="18.85546875" style="28" customWidth="1"/>
    <col min="3077" max="3077" width="12.85546875" style="28" customWidth="1"/>
    <col min="3078" max="3078" width="15.42578125" style="28" customWidth="1"/>
    <col min="3079" max="3079" width="15.5703125" style="28" customWidth="1"/>
    <col min="3080" max="3080" width="16.85546875" style="28" customWidth="1"/>
    <col min="3081" max="3081" width="6.42578125" style="28" customWidth="1"/>
    <col min="3082" max="3082" width="10.85546875" style="28" customWidth="1"/>
    <col min="3083" max="3083" width="15.5703125" style="28" customWidth="1"/>
    <col min="3084" max="3084" width="15.85546875" style="28" customWidth="1"/>
    <col min="3085" max="3085" width="8.140625" style="28" customWidth="1"/>
    <col min="3086" max="3086" width="14.7109375" style="28" customWidth="1"/>
    <col min="3087" max="3087" width="14" style="28" bestFit="1" customWidth="1"/>
    <col min="3088" max="3088" width="14.28515625" style="28" customWidth="1"/>
    <col min="3089" max="3328" width="9" style="28"/>
    <col min="3329" max="3329" width="6.28515625" style="28" customWidth="1"/>
    <col min="3330" max="3330" width="10.42578125" style="28" customWidth="1"/>
    <col min="3331" max="3331" width="22.5703125" style="28" customWidth="1"/>
    <col min="3332" max="3332" width="18.85546875" style="28" customWidth="1"/>
    <col min="3333" max="3333" width="12.85546875" style="28" customWidth="1"/>
    <col min="3334" max="3334" width="15.42578125" style="28" customWidth="1"/>
    <col min="3335" max="3335" width="15.5703125" style="28" customWidth="1"/>
    <col min="3336" max="3336" width="16.85546875" style="28" customWidth="1"/>
    <col min="3337" max="3337" width="6.42578125" style="28" customWidth="1"/>
    <col min="3338" max="3338" width="10.85546875" style="28" customWidth="1"/>
    <col min="3339" max="3339" width="15.5703125" style="28" customWidth="1"/>
    <col min="3340" max="3340" width="15.85546875" style="28" customWidth="1"/>
    <col min="3341" max="3341" width="8.140625" style="28" customWidth="1"/>
    <col min="3342" max="3342" width="14.7109375" style="28" customWidth="1"/>
    <col min="3343" max="3343" width="14" style="28" bestFit="1" customWidth="1"/>
    <col min="3344" max="3344" width="14.28515625" style="28" customWidth="1"/>
    <col min="3345" max="3584" width="9" style="28"/>
    <col min="3585" max="3585" width="6.28515625" style="28" customWidth="1"/>
    <col min="3586" max="3586" width="10.42578125" style="28" customWidth="1"/>
    <col min="3587" max="3587" width="22.5703125" style="28" customWidth="1"/>
    <col min="3588" max="3588" width="18.85546875" style="28" customWidth="1"/>
    <col min="3589" max="3589" width="12.85546875" style="28" customWidth="1"/>
    <col min="3590" max="3590" width="15.42578125" style="28" customWidth="1"/>
    <col min="3591" max="3591" width="15.5703125" style="28" customWidth="1"/>
    <col min="3592" max="3592" width="16.85546875" style="28" customWidth="1"/>
    <col min="3593" max="3593" width="6.42578125" style="28" customWidth="1"/>
    <col min="3594" max="3594" width="10.85546875" style="28" customWidth="1"/>
    <col min="3595" max="3595" width="15.5703125" style="28" customWidth="1"/>
    <col min="3596" max="3596" width="15.85546875" style="28" customWidth="1"/>
    <col min="3597" max="3597" width="8.140625" style="28" customWidth="1"/>
    <col min="3598" max="3598" width="14.7109375" style="28" customWidth="1"/>
    <col min="3599" max="3599" width="14" style="28" bestFit="1" customWidth="1"/>
    <col min="3600" max="3600" width="14.28515625" style="28" customWidth="1"/>
    <col min="3601" max="3840" width="9" style="28"/>
    <col min="3841" max="3841" width="6.28515625" style="28" customWidth="1"/>
    <col min="3842" max="3842" width="10.42578125" style="28" customWidth="1"/>
    <col min="3843" max="3843" width="22.5703125" style="28" customWidth="1"/>
    <col min="3844" max="3844" width="18.85546875" style="28" customWidth="1"/>
    <col min="3845" max="3845" width="12.85546875" style="28" customWidth="1"/>
    <col min="3846" max="3846" width="15.42578125" style="28" customWidth="1"/>
    <col min="3847" max="3847" width="15.5703125" style="28" customWidth="1"/>
    <col min="3848" max="3848" width="16.85546875" style="28" customWidth="1"/>
    <col min="3849" max="3849" width="6.42578125" style="28" customWidth="1"/>
    <col min="3850" max="3850" width="10.85546875" style="28" customWidth="1"/>
    <col min="3851" max="3851" width="15.5703125" style="28" customWidth="1"/>
    <col min="3852" max="3852" width="15.85546875" style="28" customWidth="1"/>
    <col min="3853" max="3853" width="8.140625" style="28" customWidth="1"/>
    <col min="3854" max="3854" width="14.7109375" style="28" customWidth="1"/>
    <col min="3855" max="3855" width="14" style="28" bestFit="1" customWidth="1"/>
    <col min="3856" max="3856" width="14.28515625" style="28" customWidth="1"/>
    <col min="3857" max="4096" width="9" style="28"/>
    <col min="4097" max="4097" width="6.28515625" style="28" customWidth="1"/>
    <col min="4098" max="4098" width="10.42578125" style="28" customWidth="1"/>
    <col min="4099" max="4099" width="22.5703125" style="28" customWidth="1"/>
    <col min="4100" max="4100" width="18.85546875" style="28" customWidth="1"/>
    <col min="4101" max="4101" width="12.85546875" style="28" customWidth="1"/>
    <col min="4102" max="4102" width="15.42578125" style="28" customWidth="1"/>
    <col min="4103" max="4103" width="15.5703125" style="28" customWidth="1"/>
    <col min="4104" max="4104" width="16.85546875" style="28" customWidth="1"/>
    <col min="4105" max="4105" width="6.42578125" style="28" customWidth="1"/>
    <col min="4106" max="4106" width="10.85546875" style="28" customWidth="1"/>
    <col min="4107" max="4107" width="15.5703125" style="28" customWidth="1"/>
    <col min="4108" max="4108" width="15.85546875" style="28" customWidth="1"/>
    <col min="4109" max="4109" width="8.140625" style="28" customWidth="1"/>
    <col min="4110" max="4110" width="14.7109375" style="28" customWidth="1"/>
    <col min="4111" max="4111" width="14" style="28" bestFit="1" customWidth="1"/>
    <col min="4112" max="4112" width="14.28515625" style="28" customWidth="1"/>
    <col min="4113" max="4352" width="9" style="28"/>
    <col min="4353" max="4353" width="6.28515625" style="28" customWidth="1"/>
    <col min="4354" max="4354" width="10.42578125" style="28" customWidth="1"/>
    <col min="4355" max="4355" width="22.5703125" style="28" customWidth="1"/>
    <col min="4356" max="4356" width="18.85546875" style="28" customWidth="1"/>
    <col min="4357" max="4357" width="12.85546875" style="28" customWidth="1"/>
    <col min="4358" max="4358" width="15.42578125" style="28" customWidth="1"/>
    <col min="4359" max="4359" width="15.5703125" style="28" customWidth="1"/>
    <col min="4360" max="4360" width="16.85546875" style="28" customWidth="1"/>
    <col min="4361" max="4361" width="6.42578125" style="28" customWidth="1"/>
    <col min="4362" max="4362" width="10.85546875" style="28" customWidth="1"/>
    <col min="4363" max="4363" width="15.5703125" style="28" customWidth="1"/>
    <col min="4364" max="4364" width="15.85546875" style="28" customWidth="1"/>
    <col min="4365" max="4365" width="8.140625" style="28" customWidth="1"/>
    <col min="4366" max="4366" width="14.7109375" style="28" customWidth="1"/>
    <col min="4367" max="4367" width="14" style="28" bestFit="1" customWidth="1"/>
    <col min="4368" max="4368" width="14.28515625" style="28" customWidth="1"/>
    <col min="4369" max="4608" width="9" style="28"/>
    <col min="4609" max="4609" width="6.28515625" style="28" customWidth="1"/>
    <col min="4610" max="4610" width="10.42578125" style="28" customWidth="1"/>
    <col min="4611" max="4611" width="22.5703125" style="28" customWidth="1"/>
    <col min="4612" max="4612" width="18.85546875" style="28" customWidth="1"/>
    <col min="4613" max="4613" width="12.85546875" style="28" customWidth="1"/>
    <col min="4614" max="4614" width="15.42578125" style="28" customWidth="1"/>
    <col min="4615" max="4615" width="15.5703125" style="28" customWidth="1"/>
    <col min="4616" max="4616" width="16.85546875" style="28" customWidth="1"/>
    <col min="4617" max="4617" width="6.42578125" style="28" customWidth="1"/>
    <col min="4618" max="4618" width="10.85546875" style="28" customWidth="1"/>
    <col min="4619" max="4619" width="15.5703125" style="28" customWidth="1"/>
    <col min="4620" max="4620" width="15.85546875" style="28" customWidth="1"/>
    <col min="4621" max="4621" width="8.140625" style="28" customWidth="1"/>
    <col min="4622" max="4622" width="14.7109375" style="28" customWidth="1"/>
    <col min="4623" max="4623" width="14" style="28" bestFit="1" customWidth="1"/>
    <col min="4624" max="4624" width="14.28515625" style="28" customWidth="1"/>
    <col min="4625" max="4864" width="9" style="28"/>
    <col min="4865" max="4865" width="6.28515625" style="28" customWidth="1"/>
    <col min="4866" max="4866" width="10.42578125" style="28" customWidth="1"/>
    <col min="4867" max="4867" width="22.5703125" style="28" customWidth="1"/>
    <col min="4868" max="4868" width="18.85546875" style="28" customWidth="1"/>
    <col min="4869" max="4869" width="12.85546875" style="28" customWidth="1"/>
    <col min="4870" max="4870" width="15.42578125" style="28" customWidth="1"/>
    <col min="4871" max="4871" width="15.5703125" style="28" customWidth="1"/>
    <col min="4872" max="4872" width="16.85546875" style="28" customWidth="1"/>
    <col min="4873" max="4873" width="6.42578125" style="28" customWidth="1"/>
    <col min="4874" max="4874" width="10.85546875" style="28" customWidth="1"/>
    <col min="4875" max="4875" width="15.5703125" style="28" customWidth="1"/>
    <col min="4876" max="4876" width="15.85546875" style="28" customWidth="1"/>
    <col min="4877" max="4877" width="8.140625" style="28" customWidth="1"/>
    <col min="4878" max="4878" width="14.7109375" style="28" customWidth="1"/>
    <col min="4879" max="4879" width="14" style="28" bestFit="1" customWidth="1"/>
    <col min="4880" max="4880" width="14.28515625" style="28" customWidth="1"/>
    <col min="4881" max="5120" width="9" style="28"/>
    <col min="5121" max="5121" width="6.28515625" style="28" customWidth="1"/>
    <col min="5122" max="5122" width="10.42578125" style="28" customWidth="1"/>
    <col min="5123" max="5123" width="22.5703125" style="28" customWidth="1"/>
    <col min="5124" max="5124" width="18.85546875" style="28" customWidth="1"/>
    <col min="5125" max="5125" width="12.85546875" style="28" customWidth="1"/>
    <col min="5126" max="5126" width="15.42578125" style="28" customWidth="1"/>
    <col min="5127" max="5127" width="15.5703125" style="28" customWidth="1"/>
    <col min="5128" max="5128" width="16.85546875" style="28" customWidth="1"/>
    <col min="5129" max="5129" width="6.42578125" style="28" customWidth="1"/>
    <col min="5130" max="5130" width="10.85546875" style="28" customWidth="1"/>
    <col min="5131" max="5131" width="15.5703125" style="28" customWidth="1"/>
    <col min="5132" max="5132" width="15.85546875" style="28" customWidth="1"/>
    <col min="5133" max="5133" width="8.140625" style="28" customWidth="1"/>
    <col min="5134" max="5134" width="14.7109375" style="28" customWidth="1"/>
    <col min="5135" max="5135" width="14" style="28" bestFit="1" customWidth="1"/>
    <col min="5136" max="5136" width="14.28515625" style="28" customWidth="1"/>
    <col min="5137" max="5376" width="9" style="28"/>
    <col min="5377" max="5377" width="6.28515625" style="28" customWidth="1"/>
    <col min="5378" max="5378" width="10.42578125" style="28" customWidth="1"/>
    <col min="5379" max="5379" width="22.5703125" style="28" customWidth="1"/>
    <col min="5380" max="5380" width="18.85546875" style="28" customWidth="1"/>
    <col min="5381" max="5381" width="12.85546875" style="28" customWidth="1"/>
    <col min="5382" max="5382" width="15.42578125" style="28" customWidth="1"/>
    <col min="5383" max="5383" width="15.5703125" style="28" customWidth="1"/>
    <col min="5384" max="5384" width="16.85546875" style="28" customWidth="1"/>
    <col min="5385" max="5385" width="6.42578125" style="28" customWidth="1"/>
    <col min="5386" max="5386" width="10.85546875" style="28" customWidth="1"/>
    <col min="5387" max="5387" width="15.5703125" style="28" customWidth="1"/>
    <col min="5388" max="5388" width="15.85546875" style="28" customWidth="1"/>
    <col min="5389" max="5389" width="8.140625" style="28" customWidth="1"/>
    <col min="5390" max="5390" width="14.7109375" style="28" customWidth="1"/>
    <col min="5391" max="5391" width="14" style="28" bestFit="1" customWidth="1"/>
    <col min="5392" max="5392" width="14.28515625" style="28" customWidth="1"/>
    <col min="5393" max="5632" width="9" style="28"/>
    <col min="5633" max="5633" width="6.28515625" style="28" customWidth="1"/>
    <col min="5634" max="5634" width="10.42578125" style="28" customWidth="1"/>
    <col min="5635" max="5635" width="22.5703125" style="28" customWidth="1"/>
    <col min="5636" max="5636" width="18.85546875" style="28" customWidth="1"/>
    <col min="5637" max="5637" width="12.85546875" style="28" customWidth="1"/>
    <col min="5638" max="5638" width="15.42578125" style="28" customWidth="1"/>
    <col min="5639" max="5639" width="15.5703125" style="28" customWidth="1"/>
    <col min="5640" max="5640" width="16.85546875" style="28" customWidth="1"/>
    <col min="5641" max="5641" width="6.42578125" style="28" customWidth="1"/>
    <col min="5642" max="5642" width="10.85546875" style="28" customWidth="1"/>
    <col min="5643" max="5643" width="15.5703125" style="28" customWidth="1"/>
    <col min="5644" max="5644" width="15.85546875" style="28" customWidth="1"/>
    <col min="5645" max="5645" width="8.140625" style="28" customWidth="1"/>
    <col min="5646" max="5646" width="14.7109375" style="28" customWidth="1"/>
    <col min="5647" max="5647" width="14" style="28" bestFit="1" customWidth="1"/>
    <col min="5648" max="5648" width="14.28515625" style="28" customWidth="1"/>
    <col min="5649" max="5888" width="9" style="28"/>
    <col min="5889" max="5889" width="6.28515625" style="28" customWidth="1"/>
    <col min="5890" max="5890" width="10.42578125" style="28" customWidth="1"/>
    <col min="5891" max="5891" width="22.5703125" style="28" customWidth="1"/>
    <col min="5892" max="5892" width="18.85546875" style="28" customWidth="1"/>
    <col min="5893" max="5893" width="12.85546875" style="28" customWidth="1"/>
    <col min="5894" max="5894" width="15.42578125" style="28" customWidth="1"/>
    <col min="5895" max="5895" width="15.5703125" style="28" customWidth="1"/>
    <col min="5896" max="5896" width="16.85546875" style="28" customWidth="1"/>
    <col min="5897" max="5897" width="6.42578125" style="28" customWidth="1"/>
    <col min="5898" max="5898" width="10.85546875" style="28" customWidth="1"/>
    <col min="5899" max="5899" width="15.5703125" style="28" customWidth="1"/>
    <col min="5900" max="5900" width="15.85546875" style="28" customWidth="1"/>
    <col min="5901" max="5901" width="8.140625" style="28" customWidth="1"/>
    <col min="5902" max="5902" width="14.7109375" style="28" customWidth="1"/>
    <col min="5903" max="5903" width="14" style="28" bestFit="1" customWidth="1"/>
    <col min="5904" max="5904" width="14.28515625" style="28" customWidth="1"/>
    <col min="5905" max="6144" width="9" style="28"/>
    <col min="6145" max="6145" width="6.28515625" style="28" customWidth="1"/>
    <col min="6146" max="6146" width="10.42578125" style="28" customWidth="1"/>
    <col min="6147" max="6147" width="22.5703125" style="28" customWidth="1"/>
    <col min="6148" max="6148" width="18.85546875" style="28" customWidth="1"/>
    <col min="6149" max="6149" width="12.85546875" style="28" customWidth="1"/>
    <col min="6150" max="6150" width="15.42578125" style="28" customWidth="1"/>
    <col min="6151" max="6151" width="15.5703125" style="28" customWidth="1"/>
    <col min="6152" max="6152" width="16.85546875" style="28" customWidth="1"/>
    <col min="6153" max="6153" width="6.42578125" style="28" customWidth="1"/>
    <col min="6154" max="6154" width="10.85546875" style="28" customWidth="1"/>
    <col min="6155" max="6155" width="15.5703125" style="28" customWidth="1"/>
    <col min="6156" max="6156" width="15.85546875" style="28" customWidth="1"/>
    <col min="6157" max="6157" width="8.140625" style="28" customWidth="1"/>
    <col min="6158" max="6158" width="14.7109375" style="28" customWidth="1"/>
    <col min="6159" max="6159" width="14" style="28" bestFit="1" customWidth="1"/>
    <col min="6160" max="6160" width="14.28515625" style="28" customWidth="1"/>
    <col min="6161" max="6400" width="9" style="28"/>
    <col min="6401" max="6401" width="6.28515625" style="28" customWidth="1"/>
    <col min="6402" max="6402" width="10.42578125" style="28" customWidth="1"/>
    <col min="6403" max="6403" width="22.5703125" style="28" customWidth="1"/>
    <col min="6404" max="6404" width="18.85546875" style="28" customWidth="1"/>
    <col min="6405" max="6405" width="12.85546875" style="28" customWidth="1"/>
    <col min="6406" max="6406" width="15.42578125" style="28" customWidth="1"/>
    <col min="6407" max="6407" width="15.5703125" style="28" customWidth="1"/>
    <col min="6408" max="6408" width="16.85546875" style="28" customWidth="1"/>
    <col min="6409" max="6409" width="6.42578125" style="28" customWidth="1"/>
    <col min="6410" max="6410" width="10.85546875" style="28" customWidth="1"/>
    <col min="6411" max="6411" width="15.5703125" style="28" customWidth="1"/>
    <col min="6412" max="6412" width="15.85546875" style="28" customWidth="1"/>
    <col min="6413" max="6413" width="8.140625" style="28" customWidth="1"/>
    <col min="6414" max="6414" width="14.7109375" style="28" customWidth="1"/>
    <col min="6415" max="6415" width="14" style="28" bestFit="1" customWidth="1"/>
    <col min="6416" max="6416" width="14.28515625" style="28" customWidth="1"/>
    <col min="6417" max="6656" width="9" style="28"/>
    <col min="6657" max="6657" width="6.28515625" style="28" customWidth="1"/>
    <col min="6658" max="6658" width="10.42578125" style="28" customWidth="1"/>
    <col min="6659" max="6659" width="22.5703125" style="28" customWidth="1"/>
    <col min="6660" max="6660" width="18.85546875" style="28" customWidth="1"/>
    <col min="6661" max="6661" width="12.85546875" style="28" customWidth="1"/>
    <col min="6662" max="6662" width="15.42578125" style="28" customWidth="1"/>
    <col min="6663" max="6663" width="15.5703125" style="28" customWidth="1"/>
    <col min="6664" max="6664" width="16.85546875" style="28" customWidth="1"/>
    <col min="6665" max="6665" width="6.42578125" style="28" customWidth="1"/>
    <col min="6666" max="6666" width="10.85546875" style="28" customWidth="1"/>
    <col min="6667" max="6667" width="15.5703125" style="28" customWidth="1"/>
    <col min="6668" max="6668" width="15.85546875" style="28" customWidth="1"/>
    <col min="6669" max="6669" width="8.140625" style="28" customWidth="1"/>
    <col min="6670" max="6670" width="14.7109375" style="28" customWidth="1"/>
    <col min="6671" max="6671" width="14" style="28" bestFit="1" customWidth="1"/>
    <col min="6672" max="6672" width="14.28515625" style="28" customWidth="1"/>
    <col min="6673" max="6912" width="9" style="28"/>
    <col min="6913" max="6913" width="6.28515625" style="28" customWidth="1"/>
    <col min="6914" max="6914" width="10.42578125" style="28" customWidth="1"/>
    <col min="6915" max="6915" width="22.5703125" style="28" customWidth="1"/>
    <col min="6916" max="6916" width="18.85546875" style="28" customWidth="1"/>
    <col min="6917" max="6917" width="12.85546875" style="28" customWidth="1"/>
    <col min="6918" max="6918" width="15.42578125" style="28" customWidth="1"/>
    <col min="6919" max="6919" width="15.5703125" style="28" customWidth="1"/>
    <col min="6920" max="6920" width="16.85546875" style="28" customWidth="1"/>
    <col min="6921" max="6921" width="6.42578125" style="28" customWidth="1"/>
    <col min="6922" max="6922" width="10.85546875" style="28" customWidth="1"/>
    <col min="6923" max="6923" width="15.5703125" style="28" customWidth="1"/>
    <col min="6924" max="6924" width="15.85546875" style="28" customWidth="1"/>
    <col min="6925" max="6925" width="8.140625" style="28" customWidth="1"/>
    <col min="6926" max="6926" width="14.7109375" style="28" customWidth="1"/>
    <col min="6927" max="6927" width="14" style="28" bestFit="1" customWidth="1"/>
    <col min="6928" max="6928" width="14.28515625" style="28" customWidth="1"/>
    <col min="6929" max="7168" width="9" style="28"/>
    <col min="7169" max="7169" width="6.28515625" style="28" customWidth="1"/>
    <col min="7170" max="7170" width="10.42578125" style="28" customWidth="1"/>
    <col min="7171" max="7171" width="22.5703125" style="28" customWidth="1"/>
    <col min="7172" max="7172" width="18.85546875" style="28" customWidth="1"/>
    <col min="7173" max="7173" width="12.85546875" style="28" customWidth="1"/>
    <col min="7174" max="7174" width="15.42578125" style="28" customWidth="1"/>
    <col min="7175" max="7175" width="15.5703125" style="28" customWidth="1"/>
    <col min="7176" max="7176" width="16.85546875" style="28" customWidth="1"/>
    <col min="7177" max="7177" width="6.42578125" style="28" customWidth="1"/>
    <col min="7178" max="7178" width="10.85546875" style="28" customWidth="1"/>
    <col min="7179" max="7179" width="15.5703125" style="28" customWidth="1"/>
    <col min="7180" max="7180" width="15.85546875" style="28" customWidth="1"/>
    <col min="7181" max="7181" width="8.140625" style="28" customWidth="1"/>
    <col min="7182" max="7182" width="14.7109375" style="28" customWidth="1"/>
    <col min="7183" max="7183" width="14" style="28" bestFit="1" customWidth="1"/>
    <col min="7184" max="7184" width="14.28515625" style="28" customWidth="1"/>
    <col min="7185" max="7424" width="9" style="28"/>
    <col min="7425" max="7425" width="6.28515625" style="28" customWidth="1"/>
    <col min="7426" max="7426" width="10.42578125" style="28" customWidth="1"/>
    <col min="7427" max="7427" width="22.5703125" style="28" customWidth="1"/>
    <col min="7428" max="7428" width="18.85546875" style="28" customWidth="1"/>
    <col min="7429" max="7429" width="12.85546875" style="28" customWidth="1"/>
    <col min="7430" max="7430" width="15.42578125" style="28" customWidth="1"/>
    <col min="7431" max="7431" width="15.5703125" style="28" customWidth="1"/>
    <col min="7432" max="7432" width="16.85546875" style="28" customWidth="1"/>
    <col min="7433" max="7433" width="6.42578125" style="28" customWidth="1"/>
    <col min="7434" max="7434" width="10.85546875" style="28" customWidth="1"/>
    <col min="7435" max="7435" width="15.5703125" style="28" customWidth="1"/>
    <col min="7436" max="7436" width="15.85546875" style="28" customWidth="1"/>
    <col min="7437" max="7437" width="8.140625" style="28" customWidth="1"/>
    <col min="7438" max="7438" width="14.7109375" style="28" customWidth="1"/>
    <col min="7439" max="7439" width="14" style="28" bestFit="1" customWidth="1"/>
    <col min="7440" max="7440" width="14.28515625" style="28" customWidth="1"/>
    <col min="7441" max="7680" width="9" style="28"/>
    <col min="7681" max="7681" width="6.28515625" style="28" customWidth="1"/>
    <col min="7682" max="7682" width="10.42578125" style="28" customWidth="1"/>
    <col min="7683" max="7683" width="22.5703125" style="28" customWidth="1"/>
    <col min="7684" max="7684" width="18.85546875" style="28" customWidth="1"/>
    <col min="7685" max="7685" width="12.85546875" style="28" customWidth="1"/>
    <col min="7686" max="7686" width="15.42578125" style="28" customWidth="1"/>
    <col min="7687" max="7687" width="15.5703125" style="28" customWidth="1"/>
    <col min="7688" max="7688" width="16.85546875" style="28" customWidth="1"/>
    <col min="7689" max="7689" width="6.42578125" style="28" customWidth="1"/>
    <col min="7690" max="7690" width="10.85546875" style="28" customWidth="1"/>
    <col min="7691" max="7691" width="15.5703125" style="28" customWidth="1"/>
    <col min="7692" max="7692" width="15.85546875" style="28" customWidth="1"/>
    <col min="7693" max="7693" width="8.140625" style="28" customWidth="1"/>
    <col min="7694" max="7694" width="14.7109375" style="28" customWidth="1"/>
    <col min="7695" max="7695" width="14" style="28" bestFit="1" customWidth="1"/>
    <col min="7696" max="7696" width="14.28515625" style="28" customWidth="1"/>
    <col min="7697" max="7936" width="9" style="28"/>
    <col min="7937" max="7937" width="6.28515625" style="28" customWidth="1"/>
    <col min="7938" max="7938" width="10.42578125" style="28" customWidth="1"/>
    <col min="7939" max="7939" width="22.5703125" style="28" customWidth="1"/>
    <col min="7940" max="7940" width="18.85546875" style="28" customWidth="1"/>
    <col min="7941" max="7941" width="12.85546875" style="28" customWidth="1"/>
    <col min="7942" max="7942" width="15.42578125" style="28" customWidth="1"/>
    <col min="7943" max="7943" width="15.5703125" style="28" customWidth="1"/>
    <col min="7944" max="7944" width="16.85546875" style="28" customWidth="1"/>
    <col min="7945" max="7945" width="6.42578125" style="28" customWidth="1"/>
    <col min="7946" max="7946" width="10.85546875" style="28" customWidth="1"/>
    <col min="7947" max="7947" width="15.5703125" style="28" customWidth="1"/>
    <col min="7948" max="7948" width="15.85546875" style="28" customWidth="1"/>
    <col min="7949" max="7949" width="8.140625" style="28" customWidth="1"/>
    <col min="7950" max="7950" width="14.7109375" style="28" customWidth="1"/>
    <col min="7951" max="7951" width="14" style="28" bestFit="1" customWidth="1"/>
    <col min="7952" max="7952" width="14.28515625" style="28" customWidth="1"/>
    <col min="7953" max="8192" width="9" style="28"/>
    <col min="8193" max="8193" width="6.28515625" style="28" customWidth="1"/>
    <col min="8194" max="8194" width="10.42578125" style="28" customWidth="1"/>
    <col min="8195" max="8195" width="22.5703125" style="28" customWidth="1"/>
    <col min="8196" max="8196" width="18.85546875" style="28" customWidth="1"/>
    <col min="8197" max="8197" width="12.85546875" style="28" customWidth="1"/>
    <col min="8198" max="8198" width="15.42578125" style="28" customWidth="1"/>
    <col min="8199" max="8199" width="15.5703125" style="28" customWidth="1"/>
    <col min="8200" max="8200" width="16.85546875" style="28" customWidth="1"/>
    <col min="8201" max="8201" width="6.42578125" style="28" customWidth="1"/>
    <col min="8202" max="8202" width="10.85546875" style="28" customWidth="1"/>
    <col min="8203" max="8203" width="15.5703125" style="28" customWidth="1"/>
    <col min="8204" max="8204" width="15.85546875" style="28" customWidth="1"/>
    <col min="8205" max="8205" width="8.140625" style="28" customWidth="1"/>
    <col min="8206" max="8206" width="14.7109375" style="28" customWidth="1"/>
    <col min="8207" max="8207" width="14" style="28" bestFit="1" customWidth="1"/>
    <col min="8208" max="8208" width="14.28515625" style="28" customWidth="1"/>
    <col min="8209" max="8448" width="9" style="28"/>
    <col min="8449" max="8449" width="6.28515625" style="28" customWidth="1"/>
    <col min="8450" max="8450" width="10.42578125" style="28" customWidth="1"/>
    <col min="8451" max="8451" width="22.5703125" style="28" customWidth="1"/>
    <col min="8452" max="8452" width="18.85546875" style="28" customWidth="1"/>
    <col min="8453" max="8453" width="12.85546875" style="28" customWidth="1"/>
    <col min="8454" max="8454" width="15.42578125" style="28" customWidth="1"/>
    <col min="8455" max="8455" width="15.5703125" style="28" customWidth="1"/>
    <col min="8456" max="8456" width="16.85546875" style="28" customWidth="1"/>
    <col min="8457" max="8457" width="6.42578125" style="28" customWidth="1"/>
    <col min="8458" max="8458" width="10.85546875" style="28" customWidth="1"/>
    <col min="8459" max="8459" width="15.5703125" style="28" customWidth="1"/>
    <col min="8460" max="8460" width="15.85546875" style="28" customWidth="1"/>
    <col min="8461" max="8461" width="8.140625" style="28" customWidth="1"/>
    <col min="8462" max="8462" width="14.7109375" style="28" customWidth="1"/>
    <col min="8463" max="8463" width="14" style="28" bestFit="1" customWidth="1"/>
    <col min="8464" max="8464" width="14.28515625" style="28" customWidth="1"/>
    <col min="8465" max="8704" width="9" style="28"/>
    <col min="8705" max="8705" width="6.28515625" style="28" customWidth="1"/>
    <col min="8706" max="8706" width="10.42578125" style="28" customWidth="1"/>
    <col min="8707" max="8707" width="22.5703125" style="28" customWidth="1"/>
    <col min="8708" max="8708" width="18.85546875" style="28" customWidth="1"/>
    <col min="8709" max="8709" width="12.85546875" style="28" customWidth="1"/>
    <col min="8710" max="8710" width="15.42578125" style="28" customWidth="1"/>
    <col min="8711" max="8711" width="15.5703125" style="28" customWidth="1"/>
    <col min="8712" max="8712" width="16.85546875" style="28" customWidth="1"/>
    <col min="8713" max="8713" width="6.42578125" style="28" customWidth="1"/>
    <col min="8714" max="8714" width="10.85546875" style="28" customWidth="1"/>
    <col min="8715" max="8715" width="15.5703125" style="28" customWidth="1"/>
    <col min="8716" max="8716" width="15.85546875" style="28" customWidth="1"/>
    <col min="8717" max="8717" width="8.140625" style="28" customWidth="1"/>
    <col min="8718" max="8718" width="14.7109375" style="28" customWidth="1"/>
    <col min="8719" max="8719" width="14" style="28" bestFit="1" customWidth="1"/>
    <col min="8720" max="8720" width="14.28515625" style="28" customWidth="1"/>
    <col min="8721" max="8960" width="9" style="28"/>
    <col min="8961" max="8961" width="6.28515625" style="28" customWidth="1"/>
    <col min="8962" max="8962" width="10.42578125" style="28" customWidth="1"/>
    <col min="8963" max="8963" width="22.5703125" style="28" customWidth="1"/>
    <col min="8964" max="8964" width="18.85546875" style="28" customWidth="1"/>
    <col min="8965" max="8965" width="12.85546875" style="28" customWidth="1"/>
    <col min="8966" max="8966" width="15.42578125" style="28" customWidth="1"/>
    <col min="8967" max="8967" width="15.5703125" style="28" customWidth="1"/>
    <col min="8968" max="8968" width="16.85546875" style="28" customWidth="1"/>
    <col min="8969" max="8969" width="6.42578125" style="28" customWidth="1"/>
    <col min="8970" max="8970" width="10.85546875" style="28" customWidth="1"/>
    <col min="8971" max="8971" width="15.5703125" style="28" customWidth="1"/>
    <col min="8972" max="8972" width="15.85546875" style="28" customWidth="1"/>
    <col min="8973" max="8973" width="8.140625" style="28" customWidth="1"/>
    <col min="8974" max="8974" width="14.7109375" style="28" customWidth="1"/>
    <col min="8975" max="8975" width="14" style="28" bestFit="1" customWidth="1"/>
    <col min="8976" max="8976" width="14.28515625" style="28" customWidth="1"/>
    <col min="8977" max="9216" width="9" style="28"/>
    <col min="9217" max="9217" width="6.28515625" style="28" customWidth="1"/>
    <col min="9218" max="9218" width="10.42578125" style="28" customWidth="1"/>
    <col min="9219" max="9219" width="22.5703125" style="28" customWidth="1"/>
    <col min="9220" max="9220" width="18.85546875" style="28" customWidth="1"/>
    <col min="9221" max="9221" width="12.85546875" style="28" customWidth="1"/>
    <col min="9222" max="9222" width="15.42578125" style="28" customWidth="1"/>
    <col min="9223" max="9223" width="15.5703125" style="28" customWidth="1"/>
    <col min="9224" max="9224" width="16.85546875" style="28" customWidth="1"/>
    <col min="9225" max="9225" width="6.42578125" style="28" customWidth="1"/>
    <col min="9226" max="9226" width="10.85546875" style="28" customWidth="1"/>
    <col min="9227" max="9227" width="15.5703125" style="28" customWidth="1"/>
    <col min="9228" max="9228" width="15.85546875" style="28" customWidth="1"/>
    <col min="9229" max="9229" width="8.140625" style="28" customWidth="1"/>
    <col min="9230" max="9230" width="14.7109375" style="28" customWidth="1"/>
    <col min="9231" max="9231" width="14" style="28" bestFit="1" customWidth="1"/>
    <col min="9232" max="9232" width="14.28515625" style="28" customWidth="1"/>
    <col min="9233" max="9472" width="9" style="28"/>
    <col min="9473" max="9473" width="6.28515625" style="28" customWidth="1"/>
    <col min="9474" max="9474" width="10.42578125" style="28" customWidth="1"/>
    <col min="9475" max="9475" width="22.5703125" style="28" customWidth="1"/>
    <col min="9476" max="9476" width="18.85546875" style="28" customWidth="1"/>
    <col min="9477" max="9477" width="12.85546875" style="28" customWidth="1"/>
    <col min="9478" max="9478" width="15.42578125" style="28" customWidth="1"/>
    <col min="9479" max="9479" width="15.5703125" style="28" customWidth="1"/>
    <col min="9480" max="9480" width="16.85546875" style="28" customWidth="1"/>
    <col min="9481" max="9481" width="6.42578125" style="28" customWidth="1"/>
    <col min="9482" max="9482" width="10.85546875" style="28" customWidth="1"/>
    <col min="9483" max="9483" width="15.5703125" style="28" customWidth="1"/>
    <col min="9484" max="9484" width="15.85546875" style="28" customWidth="1"/>
    <col min="9485" max="9485" width="8.140625" style="28" customWidth="1"/>
    <col min="9486" max="9486" width="14.7109375" style="28" customWidth="1"/>
    <col min="9487" max="9487" width="14" style="28" bestFit="1" customWidth="1"/>
    <col min="9488" max="9488" width="14.28515625" style="28" customWidth="1"/>
    <col min="9489" max="9728" width="9" style="28"/>
    <col min="9729" max="9729" width="6.28515625" style="28" customWidth="1"/>
    <col min="9730" max="9730" width="10.42578125" style="28" customWidth="1"/>
    <col min="9731" max="9731" width="22.5703125" style="28" customWidth="1"/>
    <col min="9732" max="9732" width="18.85546875" style="28" customWidth="1"/>
    <col min="9733" max="9733" width="12.85546875" style="28" customWidth="1"/>
    <col min="9734" max="9734" width="15.42578125" style="28" customWidth="1"/>
    <col min="9735" max="9735" width="15.5703125" style="28" customWidth="1"/>
    <col min="9736" max="9736" width="16.85546875" style="28" customWidth="1"/>
    <col min="9737" max="9737" width="6.42578125" style="28" customWidth="1"/>
    <col min="9738" max="9738" width="10.85546875" style="28" customWidth="1"/>
    <col min="9739" max="9739" width="15.5703125" style="28" customWidth="1"/>
    <col min="9740" max="9740" width="15.85546875" style="28" customWidth="1"/>
    <col min="9741" max="9741" width="8.140625" style="28" customWidth="1"/>
    <col min="9742" max="9742" width="14.7109375" style="28" customWidth="1"/>
    <col min="9743" max="9743" width="14" style="28" bestFit="1" customWidth="1"/>
    <col min="9744" max="9744" width="14.28515625" style="28" customWidth="1"/>
    <col min="9745" max="9984" width="9" style="28"/>
    <col min="9985" max="9985" width="6.28515625" style="28" customWidth="1"/>
    <col min="9986" max="9986" width="10.42578125" style="28" customWidth="1"/>
    <col min="9987" max="9987" width="22.5703125" style="28" customWidth="1"/>
    <col min="9988" max="9988" width="18.85546875" style="28" customWidth="1"/>
    <col min="9989" max="9989" width="12.85546875" style="28" customWidth="1"/>
    <col min="9990" max="9990" width="15.42578125" style="28" customWidth="1"/>
    <col min="9991" max="9991" width="15.5703125" style="28" customWidth="1"/>
    <col min="9992" max="9992" width="16.85546875" style="28" customWidth="1"/>
    <col min="9993" max="9993" width="6.42578125" style="28" customWidth="1"/>
    <col min="9994" max="9994" width="10.85546875" style="28" customWidth="1"/>
    <col min="9995" max="9995" width="15.5703125" style="28" customWidth="1"/>
    <col min="9996" max="9996" width="15.85546875" style="28" customWidth="1"/>
    <col min="9997" max="9997" width="8.140625" style="28" customWidth="1"/>
    <col min="9998" max="9998" width="14.7109375" style="28" customWidth="1"/>
    <col min="9999" max="9999" width="14" style="28" bestFit="1" customWidth="1"/>
    <col min="10000" max="10000" width="14.28515625" style="28" customWidth="1"/>
    <col min="10001" max="10240" width="9" style="28"/>
    <col min="10241" max="10241" width="6.28515625" style="28" customWidth="1"/>
    <col min="10242" max="10242" width="10.42578125" style="28" customWidth="1"/>
    <col min="10243" max="10243" width="22.5703125" style="28" customWidth="1"/>
    <col min="10244" max="10244" width="18.85546875" style="28" customWidth="1"/>
    <col min="10245" max="10245" width="12.85546875" style="28" customWidth="1"/>
    <col min="10246" max="10246" width="15.42578125" style="28" customWidth="1"/>
    <col min="10247" max="10247" width="15.5703125" style="28" customWidth="1"/>
    <col min="10248" max="10248" width="16.85546875" style="28" customWidth="1"/>
    <col min="10249" max="10249" width="6.42578125" style="28" customWidth="1"/>
    <col min="10250" max="10250" width="10.85546875" style="28" customWidth="1"/>
    <col min="10251" max="10251" width="15.5703125" style="28" customWidth="1"/>
    <col min="10252" max="10252" width="15.85546875" style="28" customWidth="1"/>
    <col min="10253" max="10253" width="8.140625" style="28" customWidth="1"/>
    <col min="10254" max="10254" width="14.7109375" style="28" customWidth="1"/>
    <col min="10255" max="10255" width="14" style="28" bestFit="1" customWidth="1"/>
    <col min="10256" max="10256" width="14.28515625" style="28" customWidth="1"/>
    <col min="10257" max="10496" width="9" style="28"/>
    <col min="10497" max="10497" width="6.28515625" style="28" customWidth="1"/>
    <col min="10498" max="10498" width="10.42578125" style="28" customWidth="1"/>
    <col min="10499" max="10499" width="22.5703125" style="28" customWidth="1"/>
    <col min="10500" max="10500" width="18.85546875" style="28" customWidth="1"/>
    <col min="10501" max="10501" width="12.85546875" style="28" customWidth="1"/>
    <col min="10502" max="10502" width="15.42578125" style="28" customWidth="1"/>
    <col min="10503" max="10503" width="15.5703125" style="28" customWidth="1"/>
    <col min="10504" max="10504" width="16.85546875" style="28" customWidth="1"/>
    <col min="10505" max="10505" width="6.42578125" style="28" customWidth="1"/>
    <col min="10506" max="10506" width="10.85546875" style="28" customWidth="1"/>
    <col min="10507" max="10507" width="15.5703125" style="28" customWidth="1"/>
    <col min="10508" max="10508" width="15.85546875" style="28" customWidth="1"/>
    <col min="10509" max="10509" width="8.140625" style="28" customWidth="1"/>
    <col min="10510" max="10510" width="14.7109375" style="28" customWidth="1"/>
    <col min="10511" max="10511" width="14" style="28" bestFit="1" customWidth="1"/>
    <col min="10512" max="10512" width="14.28515625" style="28" customWidth="1"/>
    <col min="10513" max="10752" width="9" style="28"/>
    <col min="10753" max="10753" width="6.28515625" style="28" customWidth="1"/>
    <col min="10754" max="10754" width="10.42578125" style="28" customWidth="1"/>
    <col min="10755" max="10755" width="22.5703125" style="28" customWidth="1"/>
    <col min="10756" max="10756" width="18.85546875" style="28" customWidth="1"/>
    <col min="10757" max="10757" width="12.85546875" style="28" customWidth="1"/>
    <col min="10758" max="10758" width="15.42578125" style="28" customWidth="1"/>
    <col min="10759" max="10759" width="15.5703125" style="28" customWidth="1"/>
    <col min="10760" max="10760" width="16.85546875" style="28" customWidth="1"/>
    <col min="10761" max="10761" width="6.42578125" style="28" customWidth="1"/>
    <col min="10762" max="10762" width="10.85546875" style="28" customWidth="1"/>
    <col min="10763" max="10763" width="15.5703125" style="28" customWidth="1"/>
    <col min="10764" max="10764" width="15.85546875" style="28" customWidth="1"/>
    <col min="10765" max="10765" width="8.140625" style="28" customWidth="1"/>
    <col min="10766" max="10766" width="14.7109375" style="28" customWidth="1"/>
    <col min="10767" max="10767" width="14" style="28" bestFit="1" customWidth="1"/>
    <col min="10768" max="10768" width="14.28515625" style="28" customWidth="1"/>
    <col min="10769" max="11008" width="9" style="28"/>
    <col min="11009" max="11009" width="6.28515625" style="28" customWidth="1"/>
    <col min="11010" max="11010" width="10.42578125" style="28" customWidth="1"/>
    <col min="11011" max="11011" width="22.5703125" style="28" customWidth="1"/>
    <col min="11012" max="11012" width="18.85546875" style="28" customWidth="1"/>
    <col min="11013" max="11013" width="12.85546875" style="28" customWidth="1"/>
    <col min="11014" max="11014" width="15.42578125" style="28" customWidth="1"/>
    <col min="11015" max="11015" width="15.5703125" style="28" customWidth="1"/>
    <col min="11016" max="11016" width="16.85546875" style="28" customWidth="1"/>
    <col min="11017" max="11017" width="6.42578125" style="28" customWidth="1"/>
    <col min="11018" max="11018" width="10.85546875" style="28" customWidth="1"/>
    <col min="11019" max="11019" width="15.5703125" style="28" customWidth="1"/>
    <col min="11020" max="11020" width="15.85546875" style="28" customWidth="1"/>
    <col min="11021" max="11021" width="8.140625" style="28" customWidth="1"/>
    <col min="11022" max="11022" width="14.7109375" style="28" customWidth="1"/>
    <col min="11023" max="11023" width="14" style="28" bestFit="1" customWidth="1"/>
    <col min="11024" max="11024" width="14.28515625" style="28" customWidth="1"/>
    <col min="11025" max="11264" width="9" style="28"/>
    <col min="11265" max="11265" width="6.28515625" style="28" customWidth="1"/>
    <col min="11266" max="11266" width="10.42578125" style="28" customWidth="1"/>
    <col min="11267" max="11267" width="22.5703125" style="28" customWidth="1"/>
    <col min="11268" max="11268" width="18.85546875" style="28" customWidth="1"/>
    <col min="11269" max="11269" width="12.85546875" style="28" customWidth="1"/>
    <col min="11270" max="11270" width="15.42578125" style="28" customWidth="1"/>
    <col min="11271" max="11271" width="15.5703125" style="28" customWidth="1"/>
    <col min="11272" max="11272" width="16.85546875" style="28" customWidth="1"/>
    <col min="11273" max="11273" width="6.42578125" style="28" customWidth="1"/>
    <col min="11274" max="11274" width="10.85546875" style="28" customWidth="1"/>
    <col min="11275" max="11275" width="15.5703125" style="28" customWidth="1"/>
    <col min="11276" max="11276" width="15.85546875" style="28" customWidth="1"/>
    <col min="11277" max="11277" width="8.140625" style="28" customWidth="1"/>
    <col min="11278" max="11278" width="14.7109375" style="28" customWidth="1"/>
    <col min="11279" max="11279" width="14" style="28" bestFit="1" customWidth="1"/>
    <col min="11280" max="11280" width="14.28515625" style="28" customWidth="1"/>
    <col min="11281" max="11520" width="9" style="28"/>
    <col min="11521" max="11521" width="6.28515625" style="28" customWidth="1"/>
    <col min="11522" max="11522" width="10.42578125" style="28" customWidth="1"/>
    <col min="11523" max="11523" width="22.5703125" style="28" customWidth="1"/>
    <col min="11524" max="11524" width="18.85546875" style="28" customWidth="1"/>
    <col min="11525" max="11525" width="12.85546875" style="28" customWidth="1"/>
    <col min="11526" max="11526" width="15.42578125" style="28" customWidth="1"/>
    <col min="11527" max="11527" width="15.5703125" style="28" customWidth="1"/>
    <col min="11528" max="11528" width="16.85546875" style="28" customWidth="1"/>
    <col min="11529" max="11529" width="6.42578125" style="28" customWidth="1"/>
    <col min="11530" max="11530" width="10.85546875" style="28" customWidth="1"/>
    <col min="11531" max="11531" width="15.5703125" style="28" customWidth="1"/>
    <col min="11532" max="11532" width="15.85546875" style="28" customWidth="1"/>
    <col min="11533" max="11533" width="8.140625" style="28" customWidth="1"/>
    <col min="11534" max="11534" width="14.7109375" style="28" customWidth="1"/>
    <col min="11535" max="11535" width="14" style="28" bestFit="1" customWidth="1"/>
    <col min="11536" max="11536" width="14.28515625" style="28" customWidth="1"/>
    <col min="11537" max="11776" width="9" style="28"/>
    <col min="11777" max="11777" width="6.28515625" style="28" customWidth="1"/>
    <col min="11778" max="11778" width="10.42578125" style="28" customWidth="1"/>
    <col min="11779" max="11779" width="22.5703125" style="28" customWidth="1"/>
    <col min="11780" max="11780" width="18.85546875" style="28" customWidth="1"/>
    <col min="11781" max="11781" width="12.85546875" style="28" customWidth="1"/>
    <col min="11782" max="11782" width="15.42578125" style="28" customWidth="1"/>
    <col min="11783" max="11783" width="15.5703125" style="28" customWidth="1"/>
    <col min="11784" max="11784" width="16.85546875" style="28" customWidth="1"/>
    <col min="11785" max="11785" width="6.42578125" style="28" customWidth="1"/>
    <col min="11786" max="11786" width="10.85546875" style="28" customWidth="1"/>
    <col min="11787" max="11787" width="15.5703125" style="28" customWidth="1"/>
    <col min="11788" max="11788" width="15.85546875" style="28" customWidth="1"/>
    <col min="11789" max="11789" width="8.140625" style="28" customWidth="1"/>
    <col min="11790" max="11790" width="14.7109375" style="28" customWidth="1"/>
    <col min="11791" max="11791" width="14" style="28" bestFit="1" customWidth="1"/>
    <col min="11792" max="11792" width="14.28515625" style="28" customWidth="1"/>
    <col min="11793" max="12032" width="9" style="28"/>
    <col min="12033" max="12033" width="6.28515625" style="28" customWidth="1"/>
    <col min="12034" max="12034" width="10.42578125" style="28" customWidth="1"/>
    <col min="12035" max="12035" width="22.5703125" style="28" customWidth="1"/>
    <col min="12036" max="12036" width="18.85546875" style="28" customWidth="1"/>
    <col min="12037" max="12037" width="12.85546875" style="28" customWidth="1"/>
    <col min="12038" max="12038" width="15.42578125" style="28" customWidth="1"/>
    <col min="12039" max="12039" width="15.5703125" style="28" customWidth="1"/>
    <col min="12040" max="12040" width="16.85546875" style="28" customWidth="1"/>
    <col min="12041" max="12041" width="6.42578125" style="28" customWidth="1"/>
    <col min="12042" max="12042" width="10.85546875" style="28" customWidth="1"/>
    <col min="12043" max="12043" width="15.5703125" style="28" customWidth="1"/>
    <col min="12044" max="12044" width="15.85546875" style="28" customWidth="1"/>
    <col min="12045" max="12045" width="8.140625" style="28" customWidth="1"/>
    <col min="12046" max="12046" width="14.7109375" style="28" customWidth="1"/>
    <col min="12047" max="12047" width="14" style="28" bestFit="1" customWidth="1"/>
    <col min="12048" max="12048" width="14.28515625" style="28" customWidth="1"/>
    <col min="12049" max="12288" width="9" style="28"/>
    <col min="12289" max="12289" width="6.28515625" style="28" customWidth="1"/>
    <col min="12290" max="12290" width="10.42578125" style="28" customWidth="1"/>
    <col min="12291" max="12291" width="22.5703125" style="28" customWidth="1"/>
    <col min="12292" max="12292" width="18.85546875" style="28" customWidth="1"/>
    <col min="12293" max="12293" width="12.85546875" style="28" customWidth="1"/>
    <col min="12294" max="12294" width="15.42578125" style="28" customWidth="1"/>
    <col min="12295" max="12295" width="15.5703125" style="28" customWidth="1"/>
    <col min="12296" max="12296" width="16.85546875" style="28" customWidth="1"/>
    <col min="12297" max="12297" width="6.42578125" style="28" customWidth="1"/>
    <col min="12298" max="12298" width="10.85546875" style="28" customWidth="1"/>
    <col min="12299" max="12299" width="15.5703125" style="28" customWidth="1"/>
    <col min="12300" max="12300" width="15.85546875" style="28" customWidth="1"/>
    <col min="12301" max="12301" width="8.140625" style="28" customWidth="1"/>
    <col min="12302" max="12302" width="14.7109375" style="28" customWidth="1"/>
    <col min="12303" max="12303" width="14" style="28" bestFit="1" customWidth="1"/>
    <col min="12304" max="12304" width="14.28515625" style="28" customWidth="1"/>
    <col min="12305" max="12544" width="9" style="28"/>
    <col min="12545" max="12545" width="6.28515625" style="28" customWidth="1"/>
    <col min="12546" max="12546" width="10.42578125" style="28" customWidth="1"/>
    <col min="12547" max="12547" width="22.5703125" style="28" customWidth="1"/>
    <col min="12548" max="12548" width="18.85546875" style="28" customWidth="1"/>
    <col min="12549" max="12549" width="12.85546875" style="28" customWidth="1"/>
    <col min="12550" max="12550" width="15.42578125" style="28" customWidth="1"/>
    <col min="12551" max="12551" width="15.5703125" style="28" customWidth="1"/>
    <col min="12552" max="12552" width="16.85546875" style="28" customWidth="1"/>
    <col min="12553" max="12553" width="6.42578125" style="28" customWidth="1"/>
    <col min="12554" max="12554" width="10.85546875" style="28" customWidth="1"/>
    <col min="12555" max="12555" width="15.5703125" style="28" customWidth="1"/>
    <col min="12556" max="12556" width="15.85546875" style="28" customWidth="1"/>
    <col min="12557" max="12557" width="8.140625" style="28" customWidth="1"/>
    <col min="12558" max="12558" width="14.7109375" style="28" customWidth="1"/>
    <col min="12559" max="12559" width="14" style="28" bestFit="1" customWidth="1"/>
    <col min="12560" max="12560" width="14.28515625" style="28" customWidth="1"/>
    <col min="12561" max="12800" width="9" style="28"/>
    <col min="12801" max="12801" width="6.28515625" style="28" customWidth="1"/>
    <col min="12802" max="12802" width="10.42578125" style="28" customWidth="1"/>
    <col min="12803" max="12803" width="22.5703125" style="28" customWidth="1"/>
    <col min="12804" max="12804" width="18.85546875" style="28" customWidth="1"/>
    <col min="12805" max="12805" width="12.85546875" style="28" customWidth="1"/>
    <col min="12806" max="12806" width="15.42578125" style="28" customWidth="1"/>
    <col min="12807" max="12807" width="15.5703125" style="28" customWidth="1"/>
    <col min="12808" max="12808" width="16.85546875" style="28" customWidth="1"/>
    <col min="12809" max="12809" width="6.42578125" style="28" customWidth="1"/>
    <col min="12810" max="12810" width="10.85546875" style="28" customWidth="1"/>
    <col min="12811" max="12811" width="15.5703125" style="28" customWidth="1"/>
    <col min="12812" max="12812" width="15.85546875" style="28" customWidth="1"/>
    <col min="12813" max="12813" width="8.140625" style="28" customWidth="1"/>
    <col min="12814" max="12814" width="14.7109375" style="28" customWidth="1"/>
    <col min="12815" max="12815" width="14" style="28" bestFit="1" customWidth="1"/>
    <col min="12816" max="12816" width="14.28515625" style="28" customWidth="1"/>
    <col min="12817" max="13056" width="9" style="28"/>
    <col min="13057" max="13057" width="6.28515625" style="28" customWidth="1"/>
    <col min="13058" max="13058" width="10.42578125" style="28" customWidth="1"/>
    <col min="13059" max="13059" width="22.5703125" style="28" customWidth="1"/>
    <col min="13060" max="13060" width="18.85546875" style="28" customWidth="1"/>
    <col min="13061" max="13061" width="12.85546875" style="28" customWidth="1"/>
    <col min="13062" max="13062" width="15.42578125" style="28" customWidth="1"/>
    <col min="13063" max="13063" width="15.5703125" style="28" customWidth="1"/>
    <col min="13064" max="13064" width="16.85546875" style="28" customWidth="1"/>
    <col min="13065" max="13065" width="6.42578125" style="28" customWidth="1"/>
    <col min="13066" max="13066" width="10.85546875" style="28" customWidth="1"/>
    <col min="13067" max="13067" width="15.5703125" style="28" customWidth="1"/>
    <col min="13068" max="13068" width="15.85546875" style="28" customWidth="1"/>
    <col min="13069" max="13069" width="8.140625" style="28" customWidth="1"/>
    <col min="13070" max="13070" width="14.7109375" style="28" customWidth="1"/>
    <col min="13071" max="13071" width="14" style="28" bestFit="1" customWidth="1"/>
    <col min="13072" max="13072" width="14.28515625" style="28" customWidth="1"/>
    <col min="13073" max="13312" width="9" style="28"/>
    <col min="13313" max="13313" width="6.28515625" style="28" customWidth="1"/>
    <col min="13314" max="13314" width="10.42578125" style="28" customWidth="1"/>
    <col min="13315" max="13315" width="22.5703125" style="28" customWidth="1"/>
    <col min="13316" max="13316" width="18.85546875" style="28" customWidth="1"/>
    <col min="13317" max="13317" width="12.85546875" style="28" customWidth="1"/>
    <col min="13318" max="13318" width="15.42578125" style="28" customWidth="1"/>
    <col min="13319" max="13319" width="15.5703125" style="28" customWidth="1"/>
    <col min="13320" max="13320" width="16.85546875" style="28" customWidth="1"/>
    <col min="13321" max="13321" width="6.42578125" style="28" customWidth="1"/>
    <col min="13322" max="13322" width="10.85546875" style="28" customWidth="1"/>
    <col min="13323" max="13323" width="15.5703125" style="28" customWidth="1"/>
    <col min="13324" max="13324" width="15.85546875" style="28" customWidth="1"/>
    <col min="13325" max="13325" width="8.140625" style="28" customWidth="1"/>
    <col min="13326" max="13326" width="14.7109375" style="28" customWidth="1"/>
    <col min="13327" max="13327" width="14" style="28" bestFit="1" customWidth="1"/>
    <col min="13328" max="13328" width="14.28515625" style="28" customWidth="1"/>
    <col min="13329" max="13568" width="9" style="28"/>
    <col min="13569" max="13569" width="6.28515625" style="28" customWidth="1"/>
    <col min="13570" max="13570" width="10.42578125" style="28" customWidth="1"/>
    <col min="13571" max="13571" width="22.5703125" style="28" customWidth="1"/>
    <col min="13572" max="13572" width="18.85546875" style="28" customWidth="1"/>
    <col min="13573" max="13573" width="12.85546875" style="28" customWidth="1"/>
    <col min="13574" max="13574" width="15.42578125" style="28" customWidth="1"/>
    <col min="13575" max="13575" width="15.5703125" style="28" customWidth="1"/>
    <col min="13576" max="13576" width="16.85546875" style="28" customWidth="1"/>
    <col min="13577" max="13577" width="6.42578125" style="28" customWidth="1"/>
    <col min="13578" max="13578" width="10.85546875" style="28" customWidth="1"/>
    <col min="13579" max="13579" width="15.5703125" style="28" customWidth="1"/>
    <col min="13580" max="13580" width="15.85546875" style="28" customWidth="1"/>
    <col min="13581" max="13581" width="8.140625" style="28" customWidth="1"/>
    <col min="13582" max="13582" width="14.7109375" style="28" customWidth="1"/>
    <col min="13583" max="13583" width="14" style="28" bestFit="1" customWidth="1"/>
    <col min="13584" max="13584" width="14.28515625" style="28" customWidth="1"/>
    <col min="13585" max="13824" width="9" style="28"/>
    <col min="13825" max="13825" width="6.28515625" style="28" customWidth="1"/>
    <col min="13826" max="13826" width="10.42578125" style="28" customWidth="1"/>
    <col min="13827" max="13827" width="22.5703125" style="28" customWidth="1"/>
    <col min="13828" max="13828" width="18.85546875" style="28" customWidth="1"/>
    <col min="13829" max="13829" width="12.85546875" style="28" customWidth="1"/>
    <col min="13830" max="13830" width="15.42578125" style="28" customWidth="1"/>
    <col min="13831" max="13831" width="15.5703125" style="28" customWidth="1"/>
    <col min="13832" max="13832" width="16.85546875" style="28" customWidth="1"/>
    <col min="13833" max="13833" width="6.42578125" style="28" customWidth="1"/>
    <col min="13834" max="13834" width="10.85546875" style="28" customWidth="1"/>
    <col min="13835" max="13835" width="15.5703125" style="28" customWidth="1"/>
    <col min="13836" max="13836" width="15.85546875" style="28" customWidth="1"/>
    <col min="13837" max="13837" width="8.140625" style="28" customWidth="1"/>
    <col min="13838" max="13838" width="14.7109375" style="28" customWidth="1"/>
    <col min="13839" max="13839" width="14" style="28" bestFit="1" customWidth="1"/>
    <col min="13840" max="13840" width="14.28515625" style="28" customWidth="1"/>
    <col min="13841" max="14080" width="9" style="28"/>
    <col min="14081" max="14081" width="6.28515625" style="28" customWidth="1"/>
    <col min="14082" max="14082" width="10.42578125" style="28" customWidth="1"/>
    <col min="14083" max="14083" width="22.5703125" style="28" customWidth="1"/>
    <col min="14084" max="14084" width="18.85546875" style="28" customWidth="1"/>
    <col min="14085" max="14085" width="12.85546875" style="28" customWidth="1"/>
    <col min="14086" max="14086" width="15.42578125" style="28" customWidth="1"/>
    <col min="14087" max="14087" width="15.5703125" style="28" customWidth="1"/>
    <col min="14088" max="14088" width="16.85546875" style="28" customWidth="1"/>
    <col min="14089" max="14089" width="6.42578125" style="28" customWidth="1"/>
    <col min="14090" max="14090" width="10.85546875" style="28" customWidth="1"/>
    <col min="14091" max="14091" width="15.5703125" style="28" customWidth="1"/>
    <col min="14092" max="14092" width="15.85546875" style="28" customWidth="1"/>
    <col min="14093" max="14093" width="8.140625" style="28" customWidth="1"/>
    <col min="14094" max="14094" width="14.7109375" style="28" customWidth="1"/>
    <col min="14095" max="14095" width="14" style="28" bestFit="1" customWidth="1"/>
    <col min="14096" max="14096" width="14.28515625" style="28" customWidth="1"/>
    <col min="14097" max="14336" width="9" style="28"/>
    <col min="14337" max="14337" width="6.28515625" style="28" customWidth="1"/>
    <col min="14338" max="14338" width="10.42578125" style="28" customWidth="1"/>
    <col min="14339" max="14339" width="22.5703125" style="28" customWidth="1"/>
    <col min="14340" max="14340" width="18.85546875" style="28" customWidth="1"/>
    <col min="14341" max="14341" width="12.85546875" style="28" customWidth="1"/>
    <col min="14342" max="14342" width="15.42578125" style="28" customWidth="1"/>
    <col min="14343" max="14343" width="15.5703125" style="28" customWidth="1"/>
    <col min="14344" max="14344" width="16.85546875" style="28" customWidth="1"/>
    <col min="14345" max="14345" width="6.42578125" style="28" customWidth="1"/>
    <col min="14346" max="14346" width="10.85546875" style="28" customWidth="1"/>
    <col min="14347" max="14347" width="15.5703125" style="28" customWidth="1"/>
    <col min="14348" max="14348" width="15.85546875" style="28" customWidth="1"/>
    <col min="14349" max="14349" width="8.140625" style="28" customWidth="1"/>
    <col min="14350" max="14350" width="14.7109375" style="28" customWidth="1"/>
    <col min="14351" max="14351" width="14" style="28" bestFit="1" customWidth="1"/>
    <col min="14352" max="14352" width="14.28515625" style="28" customWidth="1"/>
    <col min="14353" max="14592" width="9" style="28"/>
    <col min="14593" max="14593" width="6.28515625" style="28" customWidth="1"/>
    <col min="14594" max="14594" width="10.42578125" style="28" customWidth="1"/>
    <col min="14595" max="14595" width="22.5703125" style="28" customWidth="1"/>
    <col min="14596" max="14596" width="18.85546875" style="28" customWidth="1"/>
    <col min="14597" max="14597" width="12.85546875" style="28" customWidth="1"/>
    <col min="14598" max="14598" width="15.42578125" style="28" customWidth="1"/>
    <col min="14599" max="14599" width="15.5703125" style="28" customWidth="1"/>
    <col min="14600" max="14600" width="16.85546875" style="28" customWidth="1"/>
    <col min="14601" max="14601" width="6.42578125" style="28" customWidth="1"/>
    <col min="14602" max="14602" width="10.85546875" style="28" customWidth="1"/>
    <col min="14603" max="14603" width="15.5703125" style="28" customWidth="1"/>
    <col min="14604" max="14604" width="15.85546875" style="28" customWidth="1"/>
    <col min="14605" max="14605" width="8.140625" style="28" customWidth="1"/>
    <col min="14606" max="14606" width="14.7109375" style="28" customWidth="1"/>
    <col min="14607" max="14607" width="14" style="28" bestFit="1" customWidth="1"/>
    <col min="14608" max="14608" width="14.28515625" style="28" customWidth="1"/>
    <col min="14609" max="14848" width="9" style="28"/>
    <col min="14849" max="14849" width="6.28515625" style="28" customWidth="1"/>
    <col min="14850" max="14850" width="10.42578125" style="28" customWidth="1"/>
    <col min="14851" max="14851" width="22.5703125" style="28" customWidth="1"/>
    <col min="14852" max="14852" width="18.85546875" style="28" customWidth="1"/>
    <col min="14853" max="14853" width="12.85546875" style="28" customWidth="1"/>
    <col min="14854" max="14854" width="15.42578125" style="28" customWidth="1"/>
    <col min="14855" max="14855" width="15.5703125" style="28" customWidth="1"/>
    <col min="14856" max="14856" width="16.85546875" style="28" customWidth="1"/>
    <col min="14857" max="14857" width="6.42578125" style="28" customWidth="1"/>
    <col min="14858" max="14858" width="10.85546875" style="28" customWidth="1"/>
    <col min="14859" max="14859" width="15.5703125" style="28" customWidth="1"/>
    <col min="14860" max="14860" width="15.85546875" style="28" customWidth="1"/>
    <col min="14861" max="14861" width="8.140625" style="28" customWidth="1"/>
    <col min="14862" max="14862" width="14.7109375" style="28" customWidth="1"/>
    <col min="14863" max="14863" width="14" style="28" bestFit="1" customWidth="1"/>
    <col min="14864" max="14864" width="14.28515625" style="28" customWidth="1"/>
    <col min="14865" max="15104" width="9" style="28"/>
    <col min="15105" max="15105" width="6.28515625" style="28" customWidth="1"/>
    <col min="15106" max="15106" width="10.42578125" style="28" customWidth="1"/>
    <col min="15107" max="15107" width="22.5703125" style="28" customWidth="1"/>
    <col min="15108" max="15108" width="18.85546875" style="28" customWidth="1"/>
    <col min="15109" max="15109" width="12.85546875" style="28" customWidth="1"/>
    <col min="15110" max="15110" width="15.42578125" style="28" customWidth="1"/>
    <col min="15111" max="15111" width="15.5703125" style="28" customWidth="1"/>
    <col min="15112" max="15112" width="16.85546875" style="28" customWidth="1"/>
    <col min="15113" max="15113" width="6.42578125" style="28" customWidth="1"/>
    <col min="15114" max="15114" width="10.85546875" style="28" customWidth="1"/>
    <col min="15115" max="15115" width="15.5703125" style="28" customWidth="1"/>
    <col min="15116" max="15116" width="15.85546875" style="28" customWidth="1"/>
    <col min="15117" max="15117" width="8.140625" style="28" customWidth="1"/>
    <col min="15118" max="15118" width="14.7109375" style="28" customWidth="1"/>
    <col min="15119" max="15119" width="14" style="28" bestFit="1" customWidth="1"/>
    <col min="15120" max="15120" width="14.28515625" style="28" customWidth="1"/>
    <col min="15121" max="15360" width="9" style="28"/>
    <col min="15361" max="15361" width="6.28515625" style="28" customWidth="1"/>
    <col min="15362" max="15362" width="10.42578125" style="28" customWidth="1"/>
    <col min="15363" max="15363" width="22.5703125" style="28" customWidth="1"/>
    <col min="15364" max="15364" width="18.85546875" style="28" customWidth="1"/>
    <col min="15365" max="15365" width="12.85546875" style="28" customWidth="1"/>
    <col min="15366" max="15366" width="15.42578125" style="28" customWidth="1"/>
    <col min="15367" max="15367" width="15.5703125" style="28" customWidth="1"/>
    <col min="15368" max="15368" width="16.85546875" style="28" customWidth="1"/>
    <col min="15369" max="15369" width="6.42578125" style="28" customWidth="1"/>
    <col min="15370" max="15370" width="10.85546875" style="28" customWidth="1"/>
    <col min="15371" max="15371" width="15.5703125" style="28" customWidth="1"/>
    <col min="15372" max="15372" width="15.85546875" style="28" customWidth="1"/>
    <col min="15373" max="15373" width="8.140625" style="28" customWidth="1"/>
    <col min="15374" max="15374" width="14.7109375" style="28" customWidth="1"/>
    <col min="15375" max="15375" width="14" style="28" bestFit="1" customWidth="1"/>
    <col min="15376" max="15376" width="14.28515625" style="28" customWidth="1"/>
    <col min="15377" max="15616" width="9" style="28"/>
    <col min="15617" max="15617" width="6.28515625" style="28" customWidth="1"/>
    <col min="15618" max="15618" width="10.42578125" style="28" customWidth="1"/>
    <col min="15619" max="15619" width="22.5703125" style="28" customWidth="1"/>
    <col min="15620" max="15620" width="18.85546875" style="28" customWidth="1"/>
    <col min="15621" max="15621" width="12.85546875" style="28" customWidth="1"/>
    <col min="15622" max="15622" width="15.42578125" style="28" customWidth="1"/>
    <col min="15623" max="15623" width="15.5703125" style="28" customWidth="1"/>
    <col min="15624" max="15624" width="16.85546875" style="28" customWidth="1"/>
    <col min="15625" max="15625" width="6.42578125" style="28" customWidth="1"/>
    <col min="15626" max="15626" width="10.85546875" style="28" customWidth="1"/>
    <col min="15627" max="15627" width="15.5703125" style="28" customWidth="1"/>
    <col min="15628" max="15628" width="15.85546875" style="28" customWidth="1"/>
    <col min="15629" max="15629" width="8.140625" style="28" customWidth="1"/>
    <col min="15630" max="15630" width="14.7109375" style="28" customWidth="1"/>
    <col min="15631" max="15631" width="14" style="28" bestFit="1" customWidth="1"/>
    <col min="15632" max="15632" width="14.28515625" style="28" customWidth="1"/>
    <col min="15633" max="15872" width="9" style="28"/>
    <col min="15873" max="15873" width="6.28515625" style="28" customWidth="1"/>
    <col min="15874" max="15874" width="10.42578125" style="28" customWidth="1"/>
    <col min="15875" max="15875" width="22.5703125" style="28" customWidth="1"/>
    <col min="15876" max="15876" width="18.85546875" style="28" customWidth="1"/>
    <col min="15877" max="15877" width="12.85546875" style="28" customWidth="1"/>
    <col min="15878" max="15878" width="15.42578125" style="28" customWidth="1"/>
    <col min="15879" max="15879" width="15.5703125" style="28" customWidth="1"/>
    <col min="15880" max="15880" width="16.85546875" style="28" customWidth="1"/>
    <col min="15881" max="15881" width="6.42578125" style="28" customWidth="1"/>
    <col min="15882" max="15882" width="10.85546875" style="28" customWidth="1"/>
    <col min="15883" max="15883" width="15.5703125" style="28" customWidth="1"/>
    <col min="15884" max="15884" width="15.85546875" style="28" customWidth="1"/>
    <col min="15885" max="15885" width="8.140625" style="28" customWidth="1"/>
    <col min="15886" max="15886" width="14.7109375" style="28" customWidth="1"/>
    <col min="15887" max="15887" width="14" style="28" bestFit="1" customWidth="1"/>
    <col min="15888" max="15888" width="14.28515625" style="28" customWidth="1"/>
    <col min="15889" max="16128" width="9" style="28"/>
    <col min="16129" max="16129" width="6.28515625" style="28" customWidth="1"/>
    <col min="16130" max="16130" width="10.42578125" style="28" customWidth="1"/>
    <col min="16131" max="16131" width="22.5703125" style="28" customWidth="1"/>
    <col min="16132" max="16132" width="18.85546875" style="28" customWidth="1"/>
    <col min="16133" max="16133" width="12.85546875" style="28" customWidth="1"/>
    <col min="16134" max="16134" width="15.42578125" style="28" customWidth="1"/>
    <col min="16135" max="16135" width="15.5703125" style="28" customWidth="1"/>
    <col min="16136" max="16136" width="16.85546875" style="28" customWidth="1"/>
    <col min="16137" max="16137" width="6.42578125" style="28" customWidth="1"/>
    <col min="16138" max="16138" width="10.85546875" style="28" customWidth="1"/>
    <col min="16139" max="16139" width="15.5703125" style="28" customWidth="1"/>
    <col min="16140" max="16140" width="15.85546875" style="28" customWidth="1"/>
    <col min="16141" max="16141" width="8.140625" style="28" customWidth="1"/>
    <col min="16142" max="16142" width="14.7109375" style="28" customWidth="1"/>
    <col min="16143" max="16143" width="14" style="28" bestFit="1" customWidth="1"/>
    <col min="16144" max="16144" width="14.28515625" style="28" customWidth="1"/>
    <col min="16145" max="16384" width="9" style="28"/>
  </cols>
  <sheetData>
    <row r="1" spans="1:14" x14ac:dyDescent="0.2">
      <c r="G1" s="29"/>
      <c r="H1" s="30" t="s">
        <v>351</v>
      </c>
    </row>
    <row r="2" spans="1:14" x14ac:dyDescent="0.2">
      <c r="G2" s="29"/>
      <c r="H2" s="30" t="s">
        <v>326</v>
      </c>
    </row>
    <row r="3" spans="1:14" x14ac:dyDescent="0.2">
      <c r="G3" s="29"/>
      <c r="H3" s="30" t="s">
        <v>352</v>
      </c>
    </row>
    <row r="4" spans="1:14" ht="9.75" customHeight="1" x14ac:dyDescent="0.2"/>
    <row r="5" spans="1:14" ht="16.350000000000001" customHeight="1" x14ac:dyDescent="0.2">
      <c r="G5" s="32"/>
      <c r="H5" s="33" t="s">
        <v>327</v>
      </c>
    </row>
    <row r="6" spans="1:14" x14ac:dyDescent="0.2">
      <c r="G6" s="34" t="s">
        <v>328</v>
      </c>
      <c r="H6" s="35" t="s">
        <v>341</v>
      </c>
    </row>
    <row r="7" spans="1:14" ht="25.9" customHeight="1" x14ac:dyDescent="0.2">
      <c r="A7" s="36" t="s">
        <v>353</v>
      </c>
      <c r="C7" s="459"/>
      <c r="D7" s="459"/>
      <c r="E7" s="459"/>
      <c r="F7" s="459"/>
      <c r="G7" s="34"/>
      <c r="H7" s="37"/>
    </row>
    <row r="8" spans="1:14" s="29" customFormat="1" ht="18.399999999999999" customHeight="1" x14ac:dyDescent="0.2">
      <c r="A8" s="36"/>
      <c r="B8" s="28"/>
      <c r="C8" s="28"/>
      <c r="D8" s="38"/>
      <c r="E8" s="38"/>
      <c r="F8" s="28"/>
      <c r="G8" s="34"/>
      <c r="H8" s="37"/>
      <c r="J8" s="39"/>
      <c r="K8" s="39"/>
      <c r="L8" s="39"/>
      <c r="M8" s="39"/>
    </row>
    <row r="9" spans="1:14" s="29" customFormat="1" ht="47.25" customHeight="1" x14ac:dyDescent="0.2">
      <c r="A9" s="36" t="s">
        <v>354</v>
      </c>
      <c r="B9" s="40"/>
      <c r="C9" s="460" t="s">
        <v>355</v>
      </c>
      <c r="D9" s="460"/>
      <c r="E9" s="460"/>
      <c r="F9" s="460"/>
      <c r="G9" s="34" t="s">
        <v>329</v>
      </c>
      <c r="H9" s="33">
        <v>58306175</v>
      </c>
      <c r="J9" s="39"/>
      <c r="K9" s="39"/>
      <c r="L9" s="39"/>
      <c r="M9" s="39"/>
    </row>
    <row r="10" spans="1:14" s="29" customFormat="1" x14ac:dyDescent="0.2">
      <c r="A10" s="36"/>
      <c r="B10" s="40"/>
      <c r="C10" s="28"/>
      <c r="D10" s="38"/>
      <c r="E10" s="28"/>
      <c r="H10" s="33"/>
      <c r="J10" s="39"/>
      <c r="K10" s="39"/>
      <c r="L10" s="39"/>
      <c r="M10" s="39"/>
    </row>
    <row r="11" spans="1:14" s="29" customFormat="1" ht="49.5" customHeight="1" x14ac:dyDescent="0.2">
      <c r="A11" s="36" t="s">
        <v>356</v>
      </c>
      <c r="B11" s="40"/>
      <c r="C11" s="461" t="s">
        <v>357</v>
      </c>
      <c r="D11" s="461"/>
      <c r="E11" s="461"/>
      <c r="F11" s="461"/>
      <c r="G11" s="41" t="s">
        <v>329</v>
      </c>
      <c r="H11" s="42">
        <v>18221397</v>
      </c>
      <c r="J11" s="39"/>
      <c r="K11" s="39"/>
      <c r="L11" s="39"/>
      <c r="M11" s="39"/>
    </row>
    <row r="12" spans="1:14" s="29" customFormat="1" x14ac:dyDescent="0.2">
      <c r="A12" s="36"/>
      <c r="B12" s="40"/>
      <c r="C12" s="28"/>
      <c r="D12" s="38"/>
      <c r="G12" s="34"/>
      <c r="H12" s="33"/>
      <c r="J12" s="39"/>
      <c r="K12" s="39"/>
      <c r="L12" s="39"/>
      <c r="M12" s="39"/>
    </row>
    <row r="13" spans="1:14" s="29" customFormat="1" ht="42" hidden="1" customHeight="1" x14ac:dyDescent="0.2">
      <c r="A13" s="36" t="s">
        <v>330</v>
      </c>
      <c r="B13" s="40"/>
      <c r="C13" s="459" t="s">
        <v>358</v>
      </c>
      <c r="D13" s="459"/>
      <c r="E13" s="459"/>
      <c r="F13" s="459"/>
      <c r="G13" s="28"/>
      <c r="H13" s="37"/>
      <c r="J13" s="39"/>
      <c r="K13" s="39"/>
      <c r="L13" s="43"/>
      <c r="M13" s="39"/>
    </row>
    <row r="14" spans="1:14" ht="36.75" customHeight="1" x14ac:dyDescent="0.2">
      <c r="A14" s="44" t="s">
        <v>359</v>
      </c>
      <c r="B14" s="40"/>
      <c r="C14" s="459" t="s">
        <v>360</v>
      </c>
      <c r="D14" s="459"/>
      <c r="E14" s="459"/>
      <c r="F14" s="459"/>
      <c r="G14" s="45"/>
      <c r="H14" s="37"/>
      <c r="I14" s="46"/>
    </row>
    <row r="15" spans="1:14" ht="48.75" customHeight="1" x14ac:dyDescent="0.2">
      <c r="D15" s="28" t="s">
        <v>361</v>
      </c>
      <c r="E15" s="47"/>
      <c r="F15" s="47"/>
      <c r="G15" s="48" t="s">
        <v>362</v>
      </c>
      <c r="H15" s="48"/>
      <c r="I15" s="29"/>
      <c r="J15" s="29"/>
      <c r="K15" s="29"/>
      <c r="L15" s="29"/>
      <c r="M15" s="29"/>
      <c r="N15" s="29"/>
    </row>
    <row r="16" spans="1:14" s="29" customFormat="1" ht="15.6" customHeight="1" thickBot="1" x14ac:dyDescent="0.25">
      <c r="D16" s="47"/>
      <c r="E16" s="47"/>
      <c r="F16" s="49" t="s">
        <v>363</v>
      </c>
      <c r="G16" s="34" t="s">
        <v>364</v>
      </c>
      <c r="H16" s="37"/>
    </row>
    <row r="17" spans="1:16" s="29" customFormat="1" ht="15" customHeight="1" thickBot="1" x14ac:dyDescent="0.25">
      <c r="D17" s="45"/>
      <c r="E17" s="45"/>
      <c r="F17" s="34" t="s">
        <v>365</v>
      </c>
      <c r="G17" s="48" t="s">
        <v>331</v>
      </c>
      <c r="H17" s="50" t="s">
        <v>433</v>
      </c>
    </row>
    <row r="18" spans="1:16" s="29" customFormat="1" ht="15" customHeight="1" thickBot="1" x14ac:dyDescent="0.25">
      <c r="C18" s="51"/>
      <c r="D18" s="52"/>
      <c r="G18" s="48" t="s">
        <v>332</v>
      </c>
      <c r="H18" s="53">
        <v>45173</v>
      </c>
    </row>
    <row r="19" spans="1:16" s="29" customFormat="1" ht="15" customHeight="1" thickBot="1" x14ac:dyDescent="0.25">
      <c r="D19" s="45"/>
      <c r="E19" s="45"/>
      <c r="F19" s="49" t="s">
        <v>333</v>
      </c>
      <c r="G19" s="48" t="s">
        <v>331</v>
      </c>
      <c r="H19" s="50" t="s">
        <v>334</v>
      </c>
    </row>
    <row r="20" spans="1:16" s="29" customFormat="1" ht="15" customHeight="1" thickBot="1" x14ac:dyDescent="0.25">
      <c r="C20" s="51"/>
      <c r="D20" s="52"/>
      <c r="G20" s="48" t="s">
        <v>332</v>
      </c>
      <c r="H20" s="54">
        <v>45364</v>
      </c>
    </row>
    <row r="21" spans="1:16" s="29" customFormat="1" ht="15" customHeight="1" x14ac:dyDescent="0.2">
      <c r="C21" s="51"/>
      <c r="D21" s="55"/>
      <c r="F21" s="49"/>
      <c r="G21" s="34" t="s">
        <v>342</v>
      </c>
      <c r="H21" s="37"/>
    </row>
    <row r="22" spans="1:16" s="29" customFormat="1" ht="15" customHeight="1" x14ac:dyDescent="0.2">
      <c r="C22" s="51"/>
      <c r="D22" s="56"/>
      <c r="F22" s="30"/>
      <c r="G22" s="28" t="s">
        <v>361</v>
      </c>
      <c r="H22" s="28"/>
    </row>
    <row r="23" spans="1:16" s="29" customFormat="1" ht="5.45" customHeight="1" thickBot="1" x14ac:dyDescent="0.25">
      <c r="C23" s="57"/>
      <c r="D23" s="58"/>
      <c r="F23" s="30"/>
      <c r="G23" s="28"/>
      <c r="H23" s="28"/>
      <c r="J23" s="39"/>
      <c r="K23" s="39"/>
      <c r="L23" s="39"/>
      <c r="M23" s="39"/>
    </row>
    <row r="24" spans="1:16" s="29" customFormat="1" ht="12.2" customHeight="1" thickBot="1" x14ac:dyDescent="0.25">
      <c r="D24" s="59"/>
      <c r="E24" s="60" t="s">
        <v>366</v>
      </c>
      <c r="F24" s="61" t="s">
        <v>367</v>
      </c>
      <c r="G24" s="457" t="s">
        <v>336</v>
      </c>
      <c r="H24" s="458"/>
      <c r="J24" s="39"/>
      <c r="K24" s="39"/>
      <c r="L24" s="39"/>
      <c r="M24" s="39"/>
    </row>
    <row r="25" spans="1:16" s="29" customFormat="1" ht="12.2" customHeight="1" thickBot="1" x14ac:dyDescent="0.25">
      <c r="D25" s="62"/>
      <c r="E25" s="63"/>
      <c r="F25" s="64"/>
      <c r="G25" s="65" t="s">
        <v>337</v>
      </c>
      <c r="H25" s="65" t="s">
        <v>338</v>
      </c>
      <c r="J25" s="39"/>
      <c r="K25" s="39"/>
      <c r="L25" s="39"/>
      <c r="M25" s="39"/>
    </row>
    <row r="26" spans="1:16" s="29" customFormat="1" ht="18" customHeight="1" thickBot="1" x14ac:dyDescent="0.25">
      <c r="D26" s="28"/>
      <c r="E26" s="66">
        <v>1</v>
      </c>
      <c r="F26" s="67">
        <v>45371</v>
      </c>
      <c r="G26" s="68">
        <v>45173</v>
      </c>
      <c r="H26" s="67">
        <f>F26</f>
        <v>45371</v>
      </c>
      <c r="I26" s="69"/>
      <c r="J26" s="39"/>
      <c r="K26" s="39"/>
      <c r="L26" s="39"/>
      <c r="M26" s="39"/>
    </row>
    <row r="27" spans="1:16" s="70" customFormat="1" ht="11.25" x14ac:dyDescent="0.2">
      <c r="J27" s="71"/>
      <c r="K27" s="71"/>
      <c r="L27" s="71"/>
      <c r="M27" s="71"/>
    </row>
    <row r="28" spans="1:16" x14ac:dyDescent="0.2">
      <c r="E28" s="32" t="s">
        <v>343</v>
      </c>
    </row>
    <row r="29" spans="1:16" x14ac:dyDescent="0.2">
      <c r="D29" s="72"/>
      <c r="E29" s="32" t="s">
        <v>345</v>
      </c>
      <c r="F29" s="72"/>
      <c r="G29" s="72"/>
    </row>
    <row r="30" spans="1:16" ht="20.25" customHeight="1" x14ac:dyDescent="0.2">
      <c r="A30" s="73" t="s">
        <v>335</v>
      </c>
      <c r="B30" s="446" t="s">
        <v>368</v>
      </c>
      <c r="C30" s="447"/>
      <c r="D30" s="448"/>
      <c r="E30" s="74" t="s">
        <v>369</v>
      </c>
      <c r="F30" s="75" t="s">
        <v>370</v>
      </c>
      <c r="G30" s="76"/>
      <c r="H30" s="77"/>
      <c r="J30" s="449" t="s">
        <v>432</v>
      </c>
      <c r="K30" s="449"/>
      <c r="L30" s="449"/>
      <c r="M30" s="449"/>
      <c r="N30" s="449"/>
      <c r="O30" s="78"/>
      <c r="P30" s="78"/>
    </row>
    <row r="31" spans="1:16" ht="22.5" customHeight="1" x14ac:dyDescent="0.2">
      <c r="A31" s="79" t="s">
        <v>371</v>
      </c>
      <c r="B31" s="450" t="s">
        <v>372</v>
      </c>
      <c r="C31" s="451"/>
      <c r="D31" s="452"/>
      <c r="E31" s="80"/>
      <c r="F31" s="81" t="s">
        <v>373</v>
      </c>
      <c r="G31" s="82"/>
      <c r="H31" s="81" t="s">
        <v>374</v>
      </c>
      <c r="J31" s="453" t="s">
        <v>375</v>
      </c>
      <c r="K31" s="453"/>
      <c r="L31" s="83" t="e">
        <f>#REF!</f>
        <v>#REF!</v>
      </c>
      <c r="M31" s="84"/>
      <c r="N31" s="85"/>
      <c r="O31" s="86"/>
      <c r="P31" s="86"/>
    </row>
    <row r="32" spans="1:16" ht="17.25" customHeight="1" x14ac:dyDescent="0.25">
      <c r="A32" s="79" t="s">
        <v>376</v>
      </c>
      <c r="B32" s="450"/>
      <c r="C32" s="451"/>
      <c r="D32" s="452"/>
      <c r="E32" s="80"/>
      <c r="F32" s="81" t="s">
        <v>377</v>
      </c>
      <c r="G32" s="87" t="s">
        <v>346</v>
      </c>
      <c r="H32" s="81" t="s">
        <v>378</v>
      </c>
      <c r="J32" s="88"/>
      <c r="K32" s="89" t="s">
        <v>379</v>
      </c>
      <c r="L32" s="89" t="s">
        <v>380</v>
      </c>
      <c r="M32" s="90" t="s">
        <v>381</v>
      </c>
      <c r="N32" s="90" t="s">
        <v>382</v>
      </c>
      <c r="O32" s="78" t="s">
        <v>383</v>
      </c>
      <c r="P32" s="78"/>
    </row>
    <row r="33" spans="1:17" x14ac:dyDescent="0.2">
      <c r="A33" s="91"/>
      <c r="B33" s="454"/>
      <c r="C33" s="455"/>
      <c r="D33" s="456"/>
      <c r="E33" s="92"/>
      <c r="F33" s="93" t="s">
        <v>384</v>
      </c>
      <c r="G33" s="94"/>
      <c r="H33" s="93" t="s">
        <v>385</v>
      </c>
      <c r="J33" s="95" t="s">
        <v>386</v>
      </c>
      <c r="K33" s="96" t="e">
        <f>#REF!/1.2</f>
        <v>#REF!</v>
      </c>
      <c r="L33" s="96" t="e">
        <f>#REF!</f>
        <v>#REF!</v>
      </c>
      <c r="M33" s="97">
        <v>1</v>
      </c>
      <c r="N33" s="98">
        <v>1</v>
      </c>
      <c r="O33" s="78"/>
      <c r="P33" s="78"/>
    </row>
    <row r="34" spans="1:17" ht="13.5" thickBot="1" x14ac:dyDescent="0.25">
      <c r="A34" s="99">
        <v>1</v>
      </c>
      <c r="B34" s="436">
        <v>2</v>
      </c>
      <c r="C34" s="437"/>
      <c r="D34" s="438"/>
      <c r="E34" s="99">
        <v>3</v>
      </c>
      <c r="F34" s="99">
        <v>4</v>
      </c>
      <c r="G34" s="99">
        <v>5</v>
      </c>
      <c r="H34" s="99">
        <v>6</v>
      </c>
      <c r="J34" s="95"/>
      <c r="K34" s="100"/>
      <c r="L34" s="96"/>
      <c r="M34" s="97"/>
      <c r="N34" s="98"/>
      <c r="O34" s="86"/>
      <c r="P34" s="78"/>
    </row>
    <row r="35" spans="1:17" ht="27" customHeight="1" thickBot="1" x14ac:dyDescent="0.25">
      <c r="A35" s="101"/>
      <c r="B35" s="439" t="s">
        <v>387</v>
      </c>
      <c r="C35" s="440"/>
      <c r="D35" s="441"/>
      <c r="E35" s="102" t="s">
        <v>388</v>
      </c>
      <c r="F35" s="103" t="e">
        <f>F36</f>
        <v>#REF!</v>
      </c>
      <c r="G35" s="103" t="e">
        <f>G36</f>
        <v>#REF!</v>
      </c>
      <c r="H35" s="103" t="e">
        <f>H36</f>
        <v>#REF!</v>
      </c>
      <c r="I35" s="31"/>
      <c r="J35" s="104"/>
      <c r="K35" s="105"/>
      <c r="L35" s="105"/>
      <c r="M35" s="106"/>
      <c r="N35" s="107"/>
      <c r="O35" s="86"/>
      <c r="P35" s="86"/>
      <c r="Q35" s="108"/>
    </row>
    <row r="36" spans="1:17" ht="18.75" customHeight="1" x14ac:dyDescent="0.2">
      <c r="A36" s="109" t="s">
        <v>344</v>
      </c>
      <c r="B36" s="442" t="s">
        <v>389</v>
      </c>
      <c r="C36" s="443"/>
      <c r="D36" s="444"/>
      <c r="E36" s="91"/>
      <c r="F36" s="110" t="e">
        <f>G36</f>
        <v>#REF!</v>
      </c>
      <c r="G36" s="111" t="e">
        <f>H36</f>
        <v>#REF!</v>
      </c>
      <c r="H36" s="112" t="e">
        <f>K33</f>
        <v>#REF!</v>
      </c>
      <c r="I36" s="31"/>
      <c r="J36" s="113"/>
      <c r="K36" s="114"/>
      <c r="L36" s="114"/>
      <c r="M36" s="115"/>
      <c r="N36" s="116"/>
      <c r="O36" s="86"/>
      <c r="P36" s="117"/>
    </row>
    <row r="37" spans="1:17" hidden="1" x14ac:dyDescent="0.2">
      <c r="A37" s="109" t="s">
        <v>390</v>
      </c>
      <c r="B37" s="442" t="s">
        <v>389</v>
      </c>
      <c r="C37" s="443"/>
      <c r="D37" s="444"/>
      <c r="E37" s="91"/>
      <c r="F37" s="110">
        <f t="shared" ref="F37:G41" si="0">G37</f>
        <v>0</v>
      </c>
      <c r="G37" s="111">
        <f t="shared" si="0"/>
        <v>0</v>
      </c>
      <c r="H37" s="118">
        <f>SUM(I37:Q37)</f>
        <v>0</v>
      </c>
      <c r="I37" s="31"/>
      <c r="J37" s="119"/>
      <c r="K37" s="120"/>
      <c r="L37" s="120"/>
      <c r="M37" s="121"/>
      <c r="N37" s="98"/>
      <c r="O37" s="78"/>
      <c r="P37" s="78"/>
    </row>
    <row r="38" spans="1:17" hidden="1" x14ac:dyDescent="0.2">
      <c r="A38" s="109" t="s">
        <v>334</v>
      </c>
      <c r="B38" s="442" t="s">
        <v>391</v>
      </c>
      <c r="C38" s="443"/>
      <c r="D38" s="444"/>
      <c r="E38" s="91"/>
      <c r="F38" s="110">
        <f t="shared" si="0"/>
        <v>0</v>
      </c>
      <c r="G38" s="111">
        <f t="shared" si="0"/>
        <v>0</v>
      </c>
      <c r="H38" s="118">
        <f>SUM(I38:Q38)</f>
        <v>0</v>
      </c>
      <c r="I38" s="31"/>
      <c r="J38" s="119"/>
      <c r="K38" s="120"/>
      <c r="L38" s="120"/>
      <c r="M38" s="121"/>
      <c r="N38" s="98"/>
      <c r="O38" s="445"/>
      <c r="P38" s="445"/>
    </row>
    <row r="39" spans="1:17" hidden="1" x14ac:dyDescent="0.2">
      <c r="A39" s="109" t="s">
        <v>392</v>
      </c>
      <c r="B39" s="442" t="s">
        <v>393</v>
      </c>
      <c r="C39" s="443"/>
      <c r="D39" s="444"/>
      <c r="E39" s="91"/>
      <c r="F39" s="110"/>
      <c r="G39" s="111"/>
      <c r="H39" s="118"/>
      <c r="I39" s="31"/>
      <c r="J39" s="119"/>
      <c r="K39" s="120"/>
      <c r="L39" s="120"/>
      <c r="M39" s="121"/>
      <c r="N39" s="97"/>
      <c r="O39" s="86"/>
      <c r="P39" s="86"/>
    </row>
    <row r="40" spans="1:17" hidden="1" x14ac:dyDescent="0.2">
      <c r="A40" s="109" t="s">
        <v>392</v>
      </c>
      <c r="B40" s="442" t="s">
        <v>394</v>
      </c>
      <c r="C40" s="443"/>
      <c r="D40" s="444"/>
      <c r="E40" s="91"/>
      <c r="F40" s="110"/>
      <c r="G40" s="111"/>
      <c r="H40" s="118"/>
      <c r="I40" s="31"/>
      <c r="J40" s="119"/>
      <c r="K40" s="120"/>
      <c r="L40" s="120"/>
      <c r="M40" s="121"/>
      <c r="N40" s="97"/>
      <c r="O40" s="78"/>
      <c r="P40" s="78"/>
    </row>
    <row r="41" spans="1:17" hidden="1" x14ac:dyDescent="0.2">
      <c r="A41" s="109" t="s">
        <v>395</v>
      </c>
      <c r="B41" s="442" t="s">
        <v>396</v>
      </c>
      <c r="C41" s="443"/>
      <c r="D41" s="444"/>
      <c r="E41" s="91"/>
      <c r="F41" s="110">
        <f t="shared" si="0"/>
        <v>0</v>
      </c>
      <c r="G41" s="111">
        <f t="shared" si="0"/>
        <v>0</v>
      </c>
      <c r="H41" s="118">
        <f>SUM(I41:Q41)</f>
        <v>0</v>
      </c>
      <c r="I41" s="31"/>
      <c r="J41" s="119"/>
      <c r="K41" s="120"/>
      <c r="L41" s="120"/>
      <c r="M41" s="121"/>
      <c r="N41" s="98"/>
      <c r="O41" s="78"/>
      <c r="P41" s="78"/>
    </row>
    <row r="42" spans="1:17" ht="14.25" customHeight="1" x14ac:dyDescent="0.2">
      <c r="A42" s="122"/>
      <c r="E42" s="435" t="s">
        <v>397</v>
      </c>
      <c r="F42" s="435"/>
      <c r="G42" s="435"/>
      <c r="H42" s="123" t="e">
        <f>H35</f>
        <v>#REF!</v>
      </c>
      <c r="I42" s="31"/>
      <c r="J42" s="119"/>
      <c r="K42" s="120"/>
      <c r="L42" s="120"/>
      <c r="M42" s="97"/>
      <c r="N42" s="97"/>
      <c r="O42" s="86"/>
      <c r="P42" s="117"/>
    </row>
    <row r="43" spans="1:17" ht="14.25" customHeight="1" x14ac:dyDescent="0.2">
      <c r="A43" s="122"/>
      <c r="E43" s="435" t="s">
        <v>398</v>
      </c>
      <c r="F43" s="435"/>
      <c r="G43" s="435"/>
      <c r="H43" s="123" t="e">
        <f>ROUND(H42*0.2,2)</f>
        <v>#REF!</v>
      </c>
      <c r="I43" s="31"/>
      <c r="J43" s="119"/>
      <c r="K43" s="120"/>
      <c r="L43" s="120"/>
      <c r="M43" s="121"/>
      <c r="N43" s="124"/>
      <c r="O43" s="86"/>
      <c r="P43" s="78"/>
    </row>
    <row r="44" spans="1:17" ht="14.25" customHeight="1" x14ac:dyDescent="0.2">
      <c r="A44" s="122"/>
      <c r="E44" s="435" t="s">
        <v>399</v>
      </c>
      <c r="F44" s="435"/>
      <c r="G44" s="435"/>
      <c r="H44" s="123" t="e">
        <f>H42+H43</f>
        <v>#REF!</v>
      </c>
      <c r="I44" s="31"/>
      <c r="J44" s="125"/>
      <c r="K44" s="126"/>
      <c r="L44" s="126"/>
      <c r="M44" s="127"/>
      <c r="N44" s="128"/>
      <c r="O44" s="78"/>
      <c r="P44" s="78"/>
    </row>
    <row r="45" spans="1:17" ht="12.75" hidden="1" customHeight="1" x14ac:dyDescent="0.2">
      <c r="A45" s="129"/>
      <c r="B45" s="130"/>
      <c r="C45" s="130"/>
      <c r="D45" s="131"/>
      <c r="E45" s="91"/>
      <c r="F45" s="132"/>
      <c r="G45" s="133"/>
      <c r="H45" s="134"/>
      <c r="I45" s="31"/>
      <c r="J45" s="125"/>
      <c r="K45" s="126"/>
      <c r="L45" s="126"/>
      <c r="M45" s="127"/>
      <c r="N45" s="128"/>
      <c r="O45" s="78"/>
      <c r="P45" s="78"/>
    </row>
    <row r="46" spans="1:17" ht="12.75" hidden="1" customHeight="1" x14ac:dyDescent="0.2">
      <c r="A46" s="129" t="s">
        <v>400</v>
      </c>
      <c r="B46" s="135"/>
      <c r="C46" s="135"/>
      <c r="D46" s="136" t="s">
        <v>401</v>
      </c>
      <c r="E46" s="91"/>
      <c r="F46" s="118" t="e">
        <v>#REF!</v>
      </c>
      <c r="G46" s="111" t="e">
        <v>#REF!</v>
      </c>
      <c r="H46" s="137">
        <v>68388.36</v>
      </c>
      <c r="I46" s="31"/>
      <c r="J46" s="125"/>
      <c r="K46" s="126"/>
      <c r="L46" s="126"/>
      <c r="M46" s="127"/>
      <c r="N46" s="128"/>
      <c r="O46" s="78"/>
      <c r="P46" s="78"/>
    </row>
    <row r="47" spans="1:17" ht="12.75" hidden="1" customHeight="1" x14ac:dyDescent="0.2">
      <c r="A47" s="35"/>
      <c r="B47" s="138"/>
      <c r="C47" s="138"/>
      <c r="D47" s="139" t="s">
        <v>402</v>
      </c>
      <c r="E47" s="37"/>
      <c r="F47" s="140"/>
      <c r="G47" s="111" t="e">
        <v>#REF!</v>
      </c>
      <c r="H47" s="141">
        <v>437891.54</v>
      </c>
      <c r="I47" s="31"/>
      <c r="J47" s="125"/>
      <c r="K47" s="126"/>
      <c r="L47" s="126"/>
      <c r="M47" s="127"/>
      <c r="N47" s="128"/>
      <c r="O47" s="78"/>
      <c r="P47" s="78"/>
    </row>
    <row r="48" spans="1:17" ht="12.75" hidden="1" customHeight="1" x14ac:dyDescent="0.2">
      <c r="A48" s="35"/>
      <c r="B48" s="138"/>
      <c r="C48" s="138"/>
      <c r="D48" s="139" t="s">
        <v>403</v>
      </c>
      <c r="E48" s="37"/>
      <c r="F48" s="140"/>
      <c r="G48" s="111">
        <v>0</v>
      </c>
      <c r="H48" s="141">
        <v>0</v>
      </c>
      <c r="I48" s="31"/>
      <c r="J48" s="125"/>
      <c r="K48" s="126"/>
      <c r="L48" s="126"/>
      <c r="M48" s="127"/>
      <c r="N48" s="128"/>
      <c r="O48" s="78"/>
      <c r="P48" s="78"/>
    </row>
    <row r="49" spans="1:16" ht="12.75" hidden="1" customHeight="1" x14ac:dyDescent="0.2">
      <c r="A49" s="35"/>
      <c r="B49" s="138"/>
      <c r="C49" s="138"/>
      <c r="D49" s="139" t="s">
        <v>401</v>
      </c>
      <c r="E49" s="37"/>
      <c r="F49" s="140"/>
      <c r="G49" s="111">
        <v>0</v>
      </c>
      <c r="H49" s="141">
        <v>0</v>
      </c>
      <c r="I49" s="31"/>
      <c r="J49" s="125"/>
      <c r="K49" s="126"/>
      <c r="L49" s="126"/>
      <c r="M49" s="127"/>
      <c r="N49" s="128"/>
      <c r="O49" s="78"/>
      <c r="P49" s="78"/>
    </row>
    <row r="50" spans="1:16" ht="12.75" hidden="1" customHeight="1" x14ac:dyDescent="0.2">
      <c r="A50" s="35"/>
      <c r="B50" s="138"/>
      <c r="C50" s="138"/>
      <c r="D50" s="139" t="s">
        <v>404</v>
      </c>
      <c r="E50" s="37"/>
      <c r="F50" s="140"/>
      <c r="G50" s="111">
        <v>0</v>
      </c>
      <c r="H50" s="137">
        <v>0</v>
      </c>
      <c r="I50" s="31"/>
      <c r="J50" s="125"/>
      <c r="K50" s="126"/>
      <c r="L50" s="126"/>
      <c r="M50" s="127"/>
      <c r="N50" s="128"/>
      <c r="O50" s="78"/>
      <c r="P50" s="78"/>
    </row>
    <row r="51" spans="1:16" ht="12.75" hidden="1" customHeight="1" x14ac:dyDescent="0.2">
      <c r="A51" s="109" t="s">
        <v>405</v>
      </c>
      <c r="B51" s="142"/>
      <c r="C51" s="142"/>
      <c r="D51" s="131" t="s">
        <v>401</v>
      </c>
      <c r="E51" s="91"/>
      <c r="F51" s="143">
        <v>0</v>
      </c>
      <c r="G51" s="144">
        <v>0</v>
      </c>
      <c r="H51" s="134">
        <v>0</v>
      </c>
      <c r="I51" s="31"/>
      <c r="J51" s="125"/>
      <c r="K51" s="126"/>
      <c r="L51" s="126"/>
      <c r="M51" s="127"/>
      <c r="N51" s="128"/>
      <c r="O51" s="78"/>
      <c r="P51" s="78"/>
    </row>
    <row r="52" spans="1:16" ht="13.5" hidden="1" customHeight="1" x14ac:dyDescent="0.2">
      <c r="A52" s="109"/>
      <c r="B52" s="142"/>
      <c r="C52" s="142"/>
      <c r="D52" s="131"/>
      <c r="E52" s="91"/>
      <c r="F52" s="145"/>
      <c r="G52" s="111"/>
      <c r="H52" s="137"/>
      <c r="I52" s="31"/>
      <c r="J52" s="125"/>
      <c r="K52" s="126"/>
      <c r="L52" s="126"/>
      <c r="M52" s="127"/>
      <c r="N52" s="128"/>
      <c r="O52" s="78"/>
      <c r="P52" s="78"/>
    </row>
    <row r="53" spans="1:16" ht="12.75" hidden="1" customHeight="1" x14ac:dyDescent="0.2">
      <c r="A53" s="109" t="s">
        <v>406</v>
      </c>
      <c r="B53" s="142"/>
      <c r="C53" s="142"/>
      <c r="D53" s="131" t="s">
        <v>407</v>
      </c>
      <c r="E53" s="91"/>
      <c r="F53" s="145">
        <v>0</v>
      </c>
      <c r="G53" s="111">
        <v>0</v>
      </c>
      <c r="H53" s="137">
        <v>0</v>
      </c>
      <c r="I53" s="31"/>
      <c r="J53" s="125"/>
      <c r="K53" s="126"/>
      <c r="L53" s="126"/>
      <c r="M53" s="127"/>
      <c r="N53" s="128"/>
      <c r="O53" s="78"/>
      <c r="P53" s="78"/>
    </row>
    <row r="54" spans="1:16" ht="15.75" hidden="1" customHeight="1" x14ac:dyDescent="0.2">
      <c r="A54" s="109"/>
      <c r="B54" s="142"/>
      <c r="C54" s="142"/>
      <c r="D54" s="131" t="s">
        <v>408</v>
      </c>
      <c r="E54" s="91"/>
      <c r="F54" s="145">
        <v>0</v>
      </c>
      <c r="G54" s="133">
        <v>0</v>
      </c>
      <c r="H54" s="146">
        <v>0</v>
      </c>
      <c r="I54" s="31"/>
      <c r="J54" s="125"/>
      <c r="K54" s="126"/>
      <c r="L54" s="126"/>
      <c r="M54" s="127"/>
      <c r="N54" s="128"/>
      <c r="O54" s="78"/>
      <c r="P54" s="78"/>
    </row>
    <row r="55" spans="1:16" ht="15.75" hidden="1" customHeight="1" x14ac:dyDescent="0.2">
      <c r="A55" s="109"/>
      <c r="B55" s="142"/>
      <c r="C55" s="142"/>
      <c r="D55" s="131"/>
      <c r="E55" s="91"/>
      <c r="F55" s="147"/>
      <c r="G55" s="148"/>
      <c r="H55" s="149"/>
      <c r="I55" s="31"/>
      <c r="J55" s="125"/>
      <c r="K55" s="126"/>
      <c r="L55" s="126"/>
      <c r="M55" s="127"/>
      <c r="N55" s="128"/>
      <c r="O55" s="78"/>
      <c r="P55" s="78"/>
    </row>
    <row r="56" spans="1:16" ht="15.75" hidden="1" customHeight="1" x14ac:dyDescent="0.2">
      <c r="A56" s="35" t="s">
        <v>409</v>
      </c>
      <c r="B56" s="150"/>
      <c r="C56" s="150"/>
      <c r="D56" s="151" t="s">
        <v>401</v>
      </c>
      <c r="E56" s="37"/>
      <c r="F56" s="145">
        <v>0</v>
      </c>
      <c r="G56" s="111">
        <v>0</v>
      </c>
      <c r="H56" s="137">
        <v>0</v>
      </c>
      <c r="I56" s="31"/>
      <c r="J56" s="125"/>
      <c r="K56" s="126"/>
      <c r="L56" s="126"/>
      <c r="M56" s="127"/>
      <c r="N56" s="128"/>
      <c r="O56" s="78"/>
      <c r="P56" s="78"/>
    </row>
    <row r="57" spans="1:16" ht="12.75" hidden="1" customHeight="1" x14ac:dyDescent="0.2">
      <c r="A57" s="35"/>
      <c r="B57" s="150"/>
      <c r="C57" s="150"/>
      <c r="D57" s="151"/>
      <c r="E57" s="37"/>
      <c r="F57" s="145"/>
      <c r="G57" s="111"/>
      <c r="H57" s="137"/>
      <c r="I57" s="31"/>
      <c r="J57" s="125"/>
      <c r="K57" s="126"/>
      <c r="L57" s="126"/>
      <c r="M57" s="127"/>
      <c r="N57" s="152"/>
    </row>
    <row r="58" spans="1:16" ht="12.75" hidden="1" customHeight="1" x14ac:dyDescent="0.2">
      <c r="A58" s="35" t="s">
        <v>406</v>
      </c>
      <c r="B58" s="150"/>
      <c r="C58" s="150"/>
      <c r="D58" s="151" t="s">
        <v>410</v>
      </c>
      <c r="E58" s="37"/>
      <c r="F58" s="145">
        <v>401728.83</v>
      </c>
      <c r="G58" s="111">
        <v>401728.83</v>
      </c>
      <c r="H58" s="137">
        <v>401728.83</v>
      </c>
      <c r="I58" s="31"/>
      <c r="J58" s="125"/>
      <c r="K58" s="126"/>
      <c r="L58" s="126"/>
      <c r="M58" s="127"/>
      <c r="N58" s="152"/>
    </row>
    <row r="59" spans="1:16" ht="12.75" hidden="1" customHeight="1" x14ac:dyDescent="0.2">
      <c r="A59" s="35"/>
      <c r="B59" s="150"/>
      <c r="C59" s="150"/>
      <c r="D59" s="151"/>
      <c r="E59" s="37"/>
      <c r="F59" s="147"/>
      <c r="G59" s="153"/>
      <c r="H59" s="154"/>
      <c r="I59" s="31"/>
      <c r="J59" s="125"/>
      <c r="K59" s="126"/>
      <c r="L59" s="126"/>
      <c r="M59" s="127"/>
      <c r="N59" s="152"/>
    </row>
    <row r="60" spans="1:16" ht="12.75" hidden="1" customHeight="1" x14ac:dyDescent="0.2">
      <c r="A60" s="35" t="s">
        <v>409</v>
      </c>
      <c r="B60" s="150"/>
      <c r="C60" s="150"/>
      <c r="D60" s="151" t="s">
        <v>401</v>
      </c>
      <c r="E60" s="37"/>
      <c r="F60" s="145">
        <v>72311.19</v>
      </c>
      <c r="G60" s="111">
        <v>72311.19</v>
      </c>
      <c r="H60" s="137">
        <v>72311.19</v>
      </c>
      <c r="I60" s="31"/>
      <c r="J60" s="125"/>
      <c r="K60" s="126"/>
      <c r="L60" s="126"/>
      <c r="M60" s="127"/>
      <c r="N60" s="152"/>
    </row>
    <row r="61" spans="1:16" ht="12.75" hidden="1" customHeight="1" x14ac:dyDescent="0.2">
      <c r="A61" s="35"/>
      <c r="B61" s="150"/>
      <c r="C61" s="150"/>
      <c r="D61" s="151"/>
      <c r="E61" s="37"/>
      <c r="F61" s="147"/>
      <c r="G61" s="153"/>
      <c r="H61" s="154"/>
      <c r="I61" s="31"/>
      <c r="J61" s="125"/>
      <c r="K61" s="126"/>
      <c r="L61" s="126"/>
      <c r="M61" s="127"/>
      <c r="N61" s="152"/>
    </row>
    <row r="62" spans="1:16" ht="12.75" hidden="1" customHeight="1" x14ac:dyDescent="0.2">
      <c r="A62" s="35"/>
      <c r="B62" s="150"/>
      <c r="C62" s="150"/>
      <c r="D62" s="151"/>
      <c r="E62" s="37"/>
      <c r="F62" s="77"/>
      <c r="G62" s="155"/>
      <c r="H62" s="137"/>
      <c r="I62" s="31"/>
      <c r="J62" s="125"/>
      <c r="K62" s="126"/>
      <c r="L62" s="126"/>
      <c r="M62" s="127"/>
      <c r="N62" s="152"/>
    </row>
    <row r="63" spans="1:16" ht="12.75" hidden="1" customHeight="1" x14ac:dyDescent="0.2">
      <c r="A63" s="156"/>
      <c r="B63" s="157"/>
      <c r="C63" s="157"/>
      <c r="D63" s="158"/>
      <c r="E63" s="82"/>
      <c r="F63" s="159"/>
      <c r="G63" s="159"/>
      <c r="H63" s="160"/>
      <c r="I63" s="31"/>
      <c r="J63" s="125"/>
      <c r="K63" s="126"/>
      <c r="L63" s="126"/>
      <c r="M63" s="127"/>
      <c r="N63" s="152"/>
    </row>
    <row r="64" spans="1:16" ht="12.75" hidden="1" customHeight="1" x14ac:dyDescent="0.2">
      <c r="A64" s="35"/>
      <c r="B64" s="150"/>
      <c r="C64" s="150"/>
      <c r="D64" s="151" t="s">
        <v>411</v>
      </c>
      <c r="E64" s="37"/>
      <c r="F64" s="161"/>
      <c r="G64" s="162">
        <v>0</v>
      </c>
      <c r="H64" s="163">
        <v>0</v>
      </c>
      <c r="I64" s="31"/>
      <c r="J64" s="125"/>
      <c r="K64" s="126"/>
      <c r="L64" s="126"/>
      <c r="M64" s="127"/>
      <c r="N64" s="152"/>
    </row>
    <row r="65" spans="1:14" ht="12.75" hidden="1" customHeight="1" x14ac:dyDescent="0.2">
      <c r="A65" s="35"/>
      <c r="B65" s="150"/>
      <c r="C65" s="150"/>
      <c r="D65" s="151" t="s">
        <v>401</v>
      </c>
      <c r="E65" s="37"/>
      <c r="F65" s="164"/>
      <c r="G65" s="165">
        <v>0</v>
      </c>
      <c r="H65" s="166">
        <v>0</v>
      </c>
      <c r="I65" s="31"/>
      <c r="J65" s="125"/>
      <c r="K65" s="126"/>
      <c r="L65" s="126"/>
      <c r="M65" s="127"/>
      <c r="N65" s="152"/>
    </row>
    <row r="66" spans="1:14" ht="12.75" hidden="1" customHeight="1" x14ac:dyDescent="0.2">
      <c r="A66" s="35"/>
      <c r="B66" s="150"/>
      <c r="C66" s="150"/>
      <c r="D66" s="151" t="s">
        <v>412</v>
      </c>
      <c r="E66" s="37"/>
      <c r="F66" s="164"/>
      <c r="G66" s="165">
        <v>0</v>
      </c>
      <c r="H66" s="166">
        <v>0</v>
      </c>
      <c r="I66" s="31"/>
      <c r="J66" s="125"/>
      <c r="K66" s="126"/>
      <c r="L66" s="126"/>
      <c r="M66" s="127"/>
      <c r="N66" s="152"/>
    </row>
    <row r="67" spans="1:14" ht="12.75" hidden="1" customHeight="1" x14ac:dyDescent="0.2">
      <c r="A67" s="35"/>
      <c r="B67" s="150"/>
      <c r="C67" s="150"/>
      <c r="D67" s="151" t="s">
        <v>413</v>
      </c>
      <c r="E67" s="82"/>
      <c r="F67" s="164"/>
      <c r="G67" s="165">
        <v>0</v>
      </c>
      <c r="H67" s="166">
        <v>0</v>
      </c>
      <c r="I67" s="31"/>
      <c r="J67" s="125"/>
      <c r="K67" s="126"/>
      <c r="L67" s="126"/>
      <c r="M67" s="127"/>
      <c r="N67" s="152"/>
    </row>
    <row r="68" spans="1:14" ht="12.75" hidden="1" customHeight="1" x14ac:dyDescent="0.2">
      <c r="A68" s="35"/>
      <c r="B68" s="150"/>
      <c r="C68" s="150"/>
      <c r="D68" s="151" t="s">
        <v>401</v>
      </c>
      <c r="E68" s="37"/>
      <c r="F68" s="167"/>
      <c r="G68" s="168">
        <v>0</v>
      </c>
      <c r="H68" s="169">
        <v>0</v>
      </c>
      <c r="I68" s="31"/>
      <c r="J68" s="125"/>
      <c r="K68" s="126"/>
      <c r="L68" s="126"/>
      <c r="M68" s="127"/>
      <c r="N68" s="152"/>
    </row>
    <row r="69" spans="1:14" ht="12.75" hidden="1" customHeight="1" x14ac:dyDescent="0.2">
      <c r="A69" s="170"/>
      <c r="B69" s="156"/>
      <c r="C69" s="156"/>
      <c r="D69" s="136" t="s">
        <v>414</v>
      </c>
      <c r="E69" s="82"/>
      <c r="F69" s="171"/>
      <c r="G69" s="162">
        <v>0</v>
      </c>
      <c r="H69" s="166">
        <v>0</v>
      </c>
      <c r="I69" s="31"/>
      <c r="J69" s="125"/>
      <c r="K69" s="126"/>
      <c r="L69" s="126"/>
      <c r="M69" s="127"/>
      <c r="N69" s="152"/>
    </row>
    <row r="70" spans="1:14" ht="12.75" hidden="1" customHeight="1" x14ac:dyDescent="0.2">
      <c r="A70" s="35"/>
      <c r="B70" s="138"/>
      <c r="C70" s="138"/>
      <c r="D70" s="139" t="s">
        <v>415</v>
      </c>
      <c r="E70" s="37"/>
      <c r="F70" s="164"/>
      <c r="G70" s="165">
        <v>0</v>
      </c>
      <c r="H70" s="166">
        <v>0</v>
      </c>
      <c r="I70" s="31"/>
      <c r="J70" s="125"/>
      <c r="K70" s="126"/>
      <c r="L70" s="126"/>
      <c r="M70" s="127"/>
      <c r="N70" s="152"/>
    </row>
    <row r="71" spans="1:14" ht="12.75" hidden="1" customHeight="1" x14ac:dyDescent="0.2">
      <c r="A71" s="35"/>
      <c r="B71" s="138"/>
      <c r="C71" s="138"/>
      <c r="D71" s="139" t="s">
        <v>401</v>
      </c>
      <c r="E71" s="37"/>
      <c r="F71" s="164"/>
      <c r="G71" s="165">
        <v>0</v>
      </c>
      <c r="H71" s="166">
        <v>0</v>
      </c>
      <c r="I71" s="31"/>
      <c r="J71" s="125"/>
      <c r="K71" s="126"/>
      <c r="L71" s="126"/>
      <c r="M71" s="127"/>
      <c r="N71" s="152"/>
    </row>
    <row r="72" spans="1:14" ht="12.75" hidden="1" customHeight="1" x14ac:dyDescent="0.2">
      <c r="A72" s="35"/>
      <c r="B72" s="138"/>
      <c r="C72" s="138"/>
      <c r="D72" s="139" t="s">
        <v>416</v>
      </c>
      <c r="E72" s="37"/>
      <c r="F72" s="164"/>
      <c r="G72" s="165">
        <v>0</v>
      </c>
      <c r="H72" s="166">
        <v>0</v>
      </c>
      <c r="I72" s="31"/>
      <c r="J72" s="125"/>
      <c r="K72" s="126"/>
      <c r="L72" s="126"/>
      <c r="M72" s="127"/>
      <c r="N72" s="152"/>
    </row>
    <row r="73" spans="1:14" ht="12.75" hidden="1" customHeight="1" x14ac:dyDescent="0.2">
      <c r="A73" s="170"/>
      <c r="B73" s="157"/>
      <c r="C73" s="157"/>
      <c r="D73" s="158" t="s">
        <v>417</v>
      </c>
      <c r="E73" s="82"/>
      <c r="F73" s="171"/>
      <c r="G73" s="162">
        <v>0</v>
      </c>
      <c r="H73" s="163">
        <v>0</v>
      </c>
      <c r="I73" s="31"/>
      <c r="J73" s="125"/>
      <c r="K73" s="126"/>
      <c r="L73" s="126"/>
      <c r="M73" s="127"/>
      <c r="N73" s="152"/>
    </row>
    <row r="74" spans="1:14" ht="12.75" hidden="1" customHeight="1" x14ac:dyDescent="0.2">
      <c r="A74" s="170"/>
      <c r="B74" s="157"/>
      <c r="C74" s="157"/>
      <c r="D74" s="158" t="s">
        <v>401</v>
      </c>
      <c r="E74" s="82"/>
      <c r="F74" s="171"/>
      <c r="G74" s="162">
        <v>0</v>
      </c>
      <c r="H74" s="163">
        <v>0</v>
      </c>
      <c r="I74" s="31"/>
      <c r="J74" s="125"/>
      <c r="K74" s="126"/>
      <c r="L74" s="126"/>
      <c r="M74" s="127"/>
      <c r="N74" s="152"/>
    </row>
    <row r="75" spans="1:14" ht="12.75" hidden="1" customHeight="1" x14ac:dyDescent="0.2">
      <c r="A75" s="170"/>
      <c r="B75" s="157"/>
      <c r="C75" s="157"/>
      <c r="D75" s="158" t="s">
        <v>418</v>
      </c>
      <c r="E75" s="82"/>
      <c r="F75" s="171"/>
      <c r="G75" s="162">
        <v>0</v>
      </c>
      <c r="H75" s="163">
        <v>0</v>
      </c>
      <c r="I75" s="31"/>
      <c r="J75" s="125"/>
      <c r="K75" s="126"/>
      <c r="L75" s="126"/>
      <c r="M75" s="127"/>
      <c r="N75" s="152"/>
    </row>
    <row r="76" spans="1:14" ht="12.75" hidden="1" customHeight="1" x14ac:dyDescent="0.2">
      <c r="A76" s="172" t="s">
        <v>419</v>
      </c>
      <c r="B76" s="173"/>
      <c r="C76" s="173"/>
      <c r="D76" s="174" t="s">
        <v>420</v>
      </c>
      <c r="E76" s="175"/>
      <c r="F76" s="176"/>
      <c r="G76" s="177" t="e">
        <v>#REF!</v>
      </c>
      <c r="H76" s="178"/>
      <c r="I76" s="31"/>
      <c r="J76" s="125"/>
      <c r="K76" s="126"/>
      <c r="L76" s="126"/>
      <c r="M76" s="127"/>
      <c r="N76" s="152"/>
    </row>
    <row r="77" spans="1:14" ht="13.5" hidden="1" customHeight="1" x14ac:dyDescent="0.2">
      <c r="A77" s="70"/>
      <c r="B77" s="70"/>
      <c r="C77" s="70"/>
      <c r="F77" s="70"/>
      <c r="G77" s="49" t="s">
        <v>347</v>
      </c>
      <c r="H77" s="179">
        <v>379935.31</v>
      </c>
      <c r="I77" s="31"/>
      <c r="J77" s="125"/>
      <c r="K77" s="126"/>
      <c r="L77" s="126"/>
      <c r="M77" s="127"/>
      <c r="N77" s="152"/>
    </row>
    <row r="78" spans="1:14" ht="13.5" hidden="1" customHeight="1" x14ac:dyDescent="0.2">
      <c r="F78" s="70"/>
      <c r="G78" s="49" t="s">
        <v>421</v>
      </c>
      <c r="H78" s="179">
        <v>68388.36</v>
      </c>
      <c r="I78" s="31"/>
      <c r="J78" s="125"/>
      <c r="K78" s="126"/>
      <c r="L78" s="126"/>
      <c r="M78" s="127"/>
      <c r="N78" s="152"/>
    </row>
    <row r="79" spans="1:14" ht="13.5" hidden="1" customHeight="1" x14ac:dyDescent="0.2">
      <c r="F79" s="426" t="s">
        <v>422</v>
      </c>
      <c r="G79" s="426"/>
      <c r="H79" s="179">
        <v>448323.67</v>
      </c>
      <c r="I79" s="31"/>
      <c r="J79" s="125"/>
      <c r="K79" s="126"/>
      <c r="L79" s="126"/>
      <c r="M79" s="127"/>
      <c r="N79" s="152"/>
    </row>
    <row r="80" spans="1:14" ht="12.75" hidden="1" customHeight="1" x14ac:dyDescent="0.2">
      <c r="F80" s="70"/>
      <c r="G80" s="70"/>
      <c r="H80" s="180"/>
      <c r="I80" s="31"/>
      <c r="J80" s="125"/>
      <c r="K80" s="126"/>
      <c r="L80" s="126"/>
      <c r="M80" s="127"/>
      <c r="N80" s="152"/>
    </row>
    <row r="81" spans="1:15" x14ac:dyDescent="0.2">
      <c r="E81" s="208" t="s">
        <v>430</v>
      </c>
      <c r="F81" s="209"/>
      <c r="G81" s="209"/>
      <c r="H81" s="210" t="e">
        <f>H44*0</f>
        <v>#REF!</v>
      </c>
      <c r="I81" s="31"/>
      <c r="J81" s="125"/>
      <c r="K81" s="126"/>
      <c r="L81" s="126"/>
      <c r="M81" s="127"/>
      <c r="N81" s="152"/>
    </row>
    <row r="82" spans="1:15" ht="13.5" thickBot="1" x14ac:dyDescent="0.25">
      <c r="E82" s="28" t="s">
        <v>431</v>
      </c>
      <c r="F82" s="70"/>
      <c r="G82" s="70"/>
      <c r="H82" s="123" t="e">
        <f>H44-H81</f>
        <v>#REF!</v>
      </c>
      <c r="I82" s="31"/>
      <c r="J82" s="181"/>
      <c r="K82" s="182"/>
      <c r="L82" s="182"/>
      <c r="M82" s="183"/>
      <c r="N82" s="184"/>
    </row>
    <row r="83" spans="1:15" ht="13.5" thickTop="1" x14ac:dyDescent="0.2">
      <c r="E83" s="28" t="s">
        <v>423</v>
      </c>
      <c r="F83" s="70"/>
      <c r="G83" s="70"/>
      <c r="H83" s="123" t="e">
        <f>H82/120*20</f>
        <v>#REF!</v>
      </c>
      <c r="I83" s="185"/>
      <c r="J83" s="186"/>
      <c r="K83" s="187" t="e">
        <f>SUM(K33:K82)</f>
        <v>#REF!</v>
      </c>
      <c r="L83" s="187" t="e">
        <f>SUM(L33:L82)</f>
        <v>#REF!</v>
      </c>
      <c r="M83" s="188"/>
      <c r="N83" s="189"/>
      <c r="O83" s="86" t="e">
        <f>F35-K83</f>
        <v>#REF!</v>
      </c>
    </row>
    <row r="84" spans="1:15" x14ac:dyDescent="0.2">
      <c r="F84" s="70"/>
      <c r="G84" s="70"/>
      <c r="H84" s="180"/>
      <c r="I84" s="185"/>
      <c r="J84" s="190"/>
      <c r="N84" s="191"/>
    </row>
    <row r="85" spans="1:15" ht="15.75" x14ac:dyDescent="0.25">
      <c r="F85" s="70"/>
      <c r="G85" s="70"/>
      <c r="H85" s="180"/>
      <c r="I85" s="185"/>
      <c r="J85" s="190" t="s">
        <v>424</v>
      </c>
      <c r="K85" s="190"/>
      <c r="L85" s="192"/>
      <c r="N85" s="191"/>
    </row>
    <row r="86" spans="1:15" s="194" customFormat="1" ht="25.5" customHeight="1" x14ac:dyDescent="0.25">
      <c r="A86" s="193" t="s">
        <v>354</v>
      </c>
      <c r="B86" s="193"/>
      <c r="C86" s="427" t="s">
        <v>425</v>
      </c>
      <c r="D86" s="427"/>
      <c r="E86" s="427"/>
      <c r="F86" s="428"/>
      <c r="G86" s="428"/>
      <c r="H86" s="194" t="s">
        <v>426</v>
      </c>
      <c r="I86" s="195"/>
      <c r="J86" s="196"/>
      <c r="K86" s="197"/>
      <c r="L86" s="198"/>
      <c r="M86" s="197"/>
      <c r="N86" s="199"/>
    </row>
    <row r="87" spans="1:15" s="194" customFormat="1" ht="9.75" customHeight="1" x14ac:dyDescent="0.25">
      <c r="C87" s="429" t="s">
        <v>349</v>
      </c>
      <c r="D87" s="429"/>
      <c r="E87" s="429"/>
      <c r="F87" s="430" t="s">
        <v>350</v>
      </c>
      <c r="G87" s="430"/>
      <c r="H87" s="200" t="s">
        <v>427</v>
      </c>
      <c r="I87" s="201"/>
      <c r="J87" s="196"/>
      <c r="K87" s="197"/>
      <c r="L87" s="198"/>
      <c r="M87" s="197"/>
      <c r="N87" s="199"/>
    </row>
    <row r="88" spans="1:15" s="200" customFormat="1" ht="15.75" customHeight="1" x14ac:dyDescent="0.25">
      <c r="D88" s="425"/>
      <c r="E88" s="425"/>
      <c r="F88" s="194"/>
      <c r="G88" s="194"/>
      <c r="H88" s="194"/>
      <c r="I88" s="195"/>
      <c r="J88" s="196"/>
      <c r="K88" s="202"/>
      <c r="L88" s="198"/>
      <c r="M88" s="197"/>
      <c r="N88" s="199"/>
    </row>
    <row r="89" spans="1:15" s="194" customFormat="1" ht="12.75" hidden="1" customHeight="1" x14ac:dyDescent="0.25">
      <c r="J89" s="197"/>
      <c r="K89" s="197"/>
      <c r="L89" s="198"/>
      <c r="M89" s="197"/>
      <c r="N89" s="199"/>
    </row>
    <row r="90" spans="1:15" s="194" customFormat="1" ht="12.75" hidden="1" customHeight="1" x14ac:dyDescent="0.25">
      <c r="J90" s="197"/>
      <c r="K90" s="197"/>
      <c r="L90" s="198"/>
      <c r="M90" s="197"/>
      <c r="N90" s="199"/>
    </row>
    <row r="91" spans="1:15" s="194" customFormat="1" x14ac:dyDescent="0.25">
      <c r="B91" s="203" t="s">
        <v>348</v>
      </c>
      <c r="J91" s="197"/>
      <c r="K91" s="197"/>
      <c r="L91" s="198"/>
      <c r="M91" s="197"/>
      <c r="N91" s="199"/>
    </row>
    <row r="92" spans="1:15" s="194" customFormat="1" x14ac:dyDescent="0.25">
      <c r="J92" s="197"/>
      <c r="K92" s="197"/>
      <c r="L92" s="198"/>
      <c r="M92" s="197"/>
    </row>
    <row r="93" spans="1:15" s="194" customFormat="1" x14ac:dyDescent="0.25">
      <c r="J93" s="197"/>
      <c r="K93" s="197"/>
      <c r="L93" s="198"/>
      <c r="M93" s="197"/>
    </row>
    <row r="94" spans="1:15" s="194" customFormat="1" x14ac:dyDescent="0.25">
      <c r="J94" s="197"/>
      <c r="K94" s="197"/>
      <c r="L94" s="198"/>
      <c r="M94" s="197"/>
    </row>
    <row r="95" spans="1:15" s="194" customFormat="1" x14ac:dyDescent="0.25">
      <c r="C95" s="431"/>
      <c r="D95" s="432"/>
      <c r="E95" s="432"/>
      <c r="F95" s="432"/>
      <c r="G95" s="432"/>
      <c r="H95" s="204"/>
      <c r="J95" s="197"/>
      <c r="K95" s="197"/>
      <c r="L95" s="197"/>
      <c r="M95" s="197"/>
    </row>
    <row r="96" spans="1:15" s="194" customFormat="1" ht="30.6" customHeight="1" x14ac:dyDescent="0.25">
      <c r="A96" s="193" t="s">
        <v>356</v>
      </c>
      <c r="B96" s="205"/>
      <c r="C96" s="433" t="s">
        <v>428</v>
      </c>
      <c r="D96" s="433"/>
      <c r="E96" s="433"/>
      <c r="F96" s="434"/>
      <c r="G96" s="434"/>
      <c r="H96" s="204"/>
      <c r="J96" s="197"/>
      <c r="K96" s="197"/>
      <c r="L96" s="197"/>
      <c r="M96" s="197"/>
    </row>
    <row r="97" spans="2:13" s="194" customFormat="1" x14ac:dyDescent="0.25">
      <c r="D97" s="206" t="s">
        <v>349</v>
      </c>
      <c r="E97" s="200"/>
      <c r="F97" s="430" t="s">
        <v>350</v>
      </c>
      <c r="G97" s="430"/>
      <c r="H97" s="207" t="s">
        <v>427</v>
      </c>
      <c r="J97" s="197"/>
      <c r="K97" s="197"/>
      <c r="L97" s="197"/>
      <c r="M97" s="197"/>
    </row>
    <row r="98" spans="2:13" s="194" customFormat="1" x14ac:dyDescent="0.25">
      <c r="D98" s="425" t="s">
        <v>429</v>
      </c>
      <c r="E98" s="425"/>
      <c r="J98" s="197"/>
      <c r="K98" s="197"/>
      <c r="L98" s="197"/>
      <c r="M98" s="197"/>
    </row>
    <row r="99" spans="2:13" s="194" customFormat="1" x14ac:dyDescent="0.25">
      <c r="B99" s="203" t="s">
        <v>348</v>
      </c>
      <c r="J99" s="197"/>
      <c r="K99" s="197"/>
      <c r="L99" s="197"/>
      <c r="M99" s="197"/>
    </row>
    <row r="100" spans="2:13" s="36" customFormat="1" x14ac:dyDescent="0.25">
      <c r="J100" s="198"/>
      <c r="K100" s="198"/>
      <c r="L100" s="198"/>
      <c r="M100" s="198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462" t="s">
        <v>279</v>
      </c>
      <c r="F1" s="463"/>
    </row>
    <row r="2" spans="1:6" x14ac:dyDescent="0.25">
      <c r="A2" s="1"/>
      <c r="E2" s="463"/>
      <c r="F2" s="463"/>
    </row>
    <row r="3" spans="1:6" x14ac:dyDescent="0.25">
      <c r="A3" s="1"/>
      <c r="E3" s="463"/>
      <c r="F3" s="463"/>
    </row>
    <row r="4" spans="1:6" x14ac:dyDescent="0.25">
      <c r="A4" s="464"/>
      <c r="B4" s="464"/>
      <c r="C4" s="464"/>
      <c r="D4" s="464"/>
      <c r="E4" s="464"/>
      <c r="F4" s="464"/>
    </row>
    <row r="5" spans="1:6" x14ac:dyDescent="0.25">
      <c r="A5" s="465" t="s">
        <v>3</v>
      </c>
      <c r="B5" s="465"/>
      <c r="C5" s="465"/>
      <c r="D5" s="465"/>
      <c r="E5" s="465"/>
      <c r="F5" s="465"/>
    </row>
    <row r="6" spans="1:6" ht="15.75" x14ac:dyDescent="0.25">
      <c r="A6" s="466" t="s">
        <v>4</v>
      </c>
      <c r="B6" s="468" t="s">
        <v>280</v>
      </c>
      <c r="C6" s="470" t="s">
        <v>281</v>
      </c>
      <c r="D6" s="471"/>
      <c r="E6" s="470" t="s">
        <v>282</v>
      </c>
      <c r="F6" s="472" t="s">
        <v>283</v>
      </c>
    </row>
    <row r="7" spans="1:6" ht="15.75" x14ac:dyDescent="0.25">
      <c r="A7" s="467"/>
      <c r="B7" s="469"/>
      <c r="C7" s="2" t="s">
        <v>284</v>
      </c>
      <c r="D7" s="2" t="s">
        <v>285</v>
      </c>
      <c r="E7" s="471"/>
      <c r="F7" s="473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474" t="s">
        <v>286</v>
      </c>
      <c r="D14" s="474"/>
      <c r="E14" s="14">
        <f>ROUND(SUM(E12:E13),2)</f>
        <v>0</v>
      </c>
    </row>
    <row r="15" spans="1:6" x14ac:dyDescent="0.25">
      <c r="C15" s="12"/>
      <c r="D15" s="12" t="s">
        <v>287</v>
      </c>
      <c r="E15" s="14">
        <f>ROUND(E14*0.2,2)</f>
        <v>0</v>
      </c>
    </row>
    <row r="16" spans="1:6" x14ac:dyDescent="0.25">
      <c r="C16" s="474" t="s">
        <v>288</v>
      </c>
      <c r="D16" s="474"/>
      <c r="E16" s="15">
        <f>ROUND(E14*1.2,2)</f>
        <v>0</v>
      </c>
    </row>
    <row r="19" spans="2:6" ht="28.7" customHeight="1" x14ac:dyDescent="0.25">
      <c r="B19" s="475" t="s">
        <v>271</v>
      </c>
      <c r="C19" s="475"/>
      <c r="E19" s="475" t="s">
        <v>272</v>
      </c>
      <c r="F19" s="475"/>
    </row>
    <row r="20" spans="2:6" ht="30" x14ac:dyDescent="0.25">
      <c r="B20" s="9" t="s">
        <v>273</v>
      </c>
      <c r="C20" s="9"/>
      <c r="E20" s="9" t="s">
        <v>289</v>
      </c>
      <c r="F20" s="9"/>
    </row>
    <row r="21" spans="2:6" ht="30" x14ac:dyDescent="0.25">
      <c r="B21" s="10" t="s">
        <v>275</v>
      </c>
      <c r="C21" s="10"/>
      <c r="E21" s="10" t="s">
        <v>275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476" t="s">
        <v>276</v>
      </c>
      <c r="C24" s="476"/>
      <c r="E24" s="476" t="s">
        <v>290</v>
      </c>
      <c r="F24" s="476"/>
    </row>
    <row r="25" spans="2:6" x14ac:dyDescent="0.25">
      <c r="B25" s="9"/>
      <c r="C25" s="9"/>
      <c r="E25" s="9"/>
      <c r="F25" s="9"/>
    </row>
    <row r="26" spans="2:6" x14ac:dyDescent="0.25">
      <c r="B26" s="9" t="s">
        <v>278</v>
      </c>
      <c r="C26" s="9"/>
      <c r="E26" s="9" t="s">
        <v>278</v>
      </c>
      <c r="F26" s="9"/>
    </row>
    <row r="27" spans="2:6" x14ac:dyDescent="0.25">
      <c r="B27" s="9"/>
      <c r="C27" s="11"/>
    </row>
  </sheetData>
  <mergeCells count="14">
    <mergeCell ref="C14:D14"/>
    <mergeCell ref="C16:D16"/>
    <mergeCell ref="B19:C19"/>
    <mergeCell ref="E19:F19"/>
    <mergeCell ref="B24:C24"/>
    <mergeCell ref="E24:F24"/>
    <mergeCell ref="E1:F3"/>
    <mergeCell ref="A4:F4"/>
    <mergeCell ref="A5:F5"/>
    <mergeCell ref="A6:A7"/>
    <mergeCell ref="B6:B7"/>
    <mergeCell ref="C6:D6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в печать</vt:lpstr>
      <vt:lpstr>изм.прил. к ДС №3+кс6 (рабочее)</vt:lpstr>
      <vt:lpstr>кс-3№1</vt:lpstr>
      <vt:lpstr>Лист2</vt:lpstr>
      <vt:lpstr>'в печать'!Область_печати</vt:lpstr>
      <vt:lpstr>'изм.прил. к ДС №3+кс6 (рабочее)'!Область_печати</vt:lpstr>
      <vt:lpstr>'кс-3№1'!Область_печати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revision/>
  <cp:lastPrinted>2024-09-12T12:27:40Z</cp:lastPrinted>
  <dcterms:created xsi:type="dcterms:W3CDTF">2023-06-20T12:39:30Z</dcterms:created>
  <dcterms:modified xsi:type="dcterms:W3CDTF">2024-09-17T14:02:13Z</dcterms:modified>
</cp:coreProperties>
</file>