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Для Андрея\ДС с субподрядчиками\ЭлектроЭнергетика\"/>
    </mc:Choice>
  </mc:AlternateContent>
  <xr:revisionPtr revIDLastSave="0" documentId="13_ncr:1_{9A818C16-A99D-45F4-B0C0-C99F9B061CAA}" xr6:coauthVersionLast="47" xr6:coauthVersionMax="47" xr10:uidLastSave="{00000000-0000-0000-0000-000000000000}"/>
  <bookViews>
    <workbookView xWindow="-108" yWindow="-108" windowWidth="23256" windowHeight="12576" tabRatio="837" xr2:uid="{00000000-000D-0000-FFFF-FFFF00000000}"/>
  </bookViews>
  <sheets>
    <sheet name="изм.прил. к ДС №3+кс6" sheetId="1" r:id="rId1"/>
    <sheet name="кс-3№1" sheetId="6" state="hidden" r:id="rId2"/>
    <sheet name="Лист2" sheetId="2" state="hidden" r:id="rId3"/>
  </sheets>
  <definedNames>
    <definedName name="_xlnm._FilterDatabase" localSheetId="0" hidden="1">'изм.прил. к ДС №3+кс6'!$A$12:$K$250</definedName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'изм.прил. к ДС №3+кс6'!$A$2:$Q$261</definedName>
    <definedName name="_xlnm.Print_Area" localSheetId="1">'кс-3№1'!$A$1:$H$99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1" i="1" l="1"/>
  <c r="Q80" i="1"/>
  <c r="Q64" i="1"/>
  <c r="Q47" i="1"/>
  <c r="Q29" i="1"/>
  <c r="Q162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H108" i="1"/>
  <c r="H115" i="1"/>
  <c r="H118" i="1"/>
  <c r="F115" i="1"/>
  <c r="H216" i="1" l="1"/>
  <c r="H217" i="1"/>
  <c r="H218" i="1"/>
  <c r="H219" i="1"/>
  <c r="I219" i="1" s="1"/>
  <c r="F216" i="1"/>
  <c r="F215" i="1" s="1"/>
  <c r="F217" i="1"/>
  <c r="F218" i="1"/>
  <c r="F219" i="1"/>
  <c r="Q197" i="1"/>
  <c r="Q198" i="1"/>
  <c r="Q199" i="1"/>
  <c r="Q200" i="1"/>
  <c r="Q201" i="1"/>
  <c r="Q202" i="1"/>
  <c r="Q203" i="1"/>
  <c r="H240" i="1"/>
  <c r="H241" i="1"/>
  <c r="H242" i="1"/>
  <c r="H243" i="1"/>
  <c r="H244" i="1"/>
  <c r="H245" i="1"/>
  <c r="H246" i="1"/>
  <c r="H247" i="1"/>
  <c r="H248" i="1"/>
  <c r="F240" i="1"/>
  <c r="F241" i="1"/>
  <c r="I241" i="1" s="1"/>
  <c r="F242" i="1"/>
  <c r="F243" i="1"/>
  <c r="F244" i="1"/>
  <c r="F245" i="1"/>
  <c r="F246" i="1"/>
  <c r="F247" i="1"/>
  <c r="F248" i="1"/>
  <c r="H236" i="1"/>
  <c r="H237" i="1"/>
  <c r="H238" i="1"/>
  <c r="F236" i="1"/>
  <c r="F237" i="1"/>
  <c r="F238" i="1"/>
  <c r="F235" i="1" s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20" i="1" l="1"/>
  <c r="I218" i="1"/>
  <c r="H235" i="1"/>
  <c r="I217" i="1"/>
  <c r="F239" i="1"/>
  <c r="H215" i="1"/>
  <c r="H220" i="1"/>
  <c r="H239" i="1"/>
  <c r="I216" i="1"/>
  <c r="I242" i="1"/>
  <c r="I240" i="1"/>
  <c r="I246" i="1"/>
  <c r="I226" i="1"/>
  <c r="I245" i="1"/>
  <c r="I244" i="1"/>
  <c r="I238" i="1"/>
  <c r="I248" i="1"/>
  <c r="I247" i="1"/>
  <c r="I243" i="1"/>
  <c r="I228" i="1"/>
  <c r="I234" i="1"/>
  <c r="I224" i="1"/>
  <c r="I232" i="1"/>
  <c r="I230" i="1"/>
  <c r="I237" i="1"/>
  <c r="I236" i="1"/>
  <c r="I231" i="1"/>
  <c r="I225" i="1"/>
  <c r="I229" i="1"/>
  <c r="I223" i="1"/>
  <c r="I233" i="1"/>
  <c r="I222" i="1"/>
  <c r="I227" i="1"/>
  <c r="I221" i="1"/>
  <c r="I239" i="1" l="1"/>
  <c r="I235" i="1"/>
  <c r="I215" i="1"/>
  <c r="I220" i="1"/>
  <c r="F91" i="1"/>
  <c r="I91" i="1" s="1"/>
  <c r="H80" i="1"/>
  <c r="F80" i="1"/>
  <c r="H64" i="1"/>
  <c r="F64" i="1"/>
  <c r="H47" i="1"/>
  <c r="F47" i="1"/>
  <c r="H29" i="1"/>
  <c r="F29" i="1"/>
  <c r="I47" i="1" l="1"/>
  <c r="I29" i="1"/>
  <c r="I64" i="1"/>
  <c r="I80" i="1"/>
  <c r="Q115" i="1" l="1"/>
  <c r="I115" i="1"/>
  <c r="F108" i="1" l="1"/>
  <c r="F206" i="1"/>
  <c r="H206" i="1" s="1"/>
  <c r="I206" i="1" s="1"/>
  <c r="F207" i="1"/>
  <c r="H207" i="1" s="1"/>
  <c r="I207" i="1" s="1"/>
  <c r="F205" i="1"/>
  <c r="H205" i="1" s="1"/>
  <c r="I205" i="1" s="1"/>
  <c r="H209" i="1"/>
  <c r="F209" i="1"/>
  <c r="H199" i="1"/>
  <c r="H200" i="1"/>
  <c r="H201" i="1"/>
  <c r="H202" i="1"/>
  <c r="H203" i="1"/>
  <c r="H198" i="1"/>
  <c r="F199" i="1"/>
  <c r="F200" i="1"/>
  <c r="F201" i="1"/>
  <c r="F202" i="1"/>
  <c r="F203" i="1"/>
  <c r="F198" i="1"/>
  <c r="I108" i="1" l="1"/>
  <c r="I209" i="1"/>
  <c r="I199" i="1"/>
  <c r="I198" i="1"/>
  <c r="I202" i="1"/>
  <c r="I200" i="1"/>
  <c r="I203" i="1"/>
  <c r="I201" i="1"/>
  <c r="Q208" i="1" l="1"/>
  <c r="Q209" i="1"/>
  <c r="Q204" i="1"/>
  <c r="Q205" i="1"/>
  <c r="Q206" i="1"/>
  <c r="Q207" i="1"/>
  <c r="Q108" i="1"/>
  <c r="Q16" i="1" l="1"/>
  <c r="Q17" i="1"/>
  <c r="Q18" i="1"/>
  <c r="Q19" i="1"/>
  <c r="Q20" i="1"/>
  <c r="Q21" i="1"/>
  <c r="Q22" i="1"/>
  <c r="Q23" i="1"/>
  <c r="Q24" i="1"/>
  <c r="Q25" i="1"/>
  <c r="Q26" i="1"/>
  <c r="Q27" i="1"/>
  <c r="Q28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1" i="1"/>
  <c r="Q82" i="1"/>
  <c r="Q83" i="1"/>
  <c r="Q84" i="1"/>
  <c r="Q85" i="1"/>
  <c r="Q86" i="1"/>
  <c r="Q87" i="1"/>
  <c r="Q88" i="1"/>
  <c r="Q89" i="1"/>
  <c r="Q90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9" i="1"/>
  <c r="Q110" i="1"/>
  <c r="Q111" i="1"/>
  <c r="Q112" i="1"/>
  <c r="Q113" i="1"/>
  <c r="Q114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16" i="1"/>
  <c r="Q117" i="1"/>
  <c r="Q118" i="1"/>
  <c r="Q119" i="1"/>
  <c r="Q120" i="1"/>
  <c r="Q211" i="1"/>
  <c r="Q212" i="1"/>
  <c r="Q213" i="1"/>
  <c r="Q214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H119" i="1" l="1"/>
  <c r="H178" i="1"/>
  <c r="H175" i="1"/>
  <c r="H174" i="1"/>
  <c r="H169" i="1"/>
  <c r="H168" i="1"/>
  <c r="H165" i="1"/>
  <c r="H164" i="1"/>
  <c r="H161" i="1"/>
  <c r="H160" i="1"/>
  <c r="H158" i="1"/>
  <c r="H150" i="1"/>
  <c r="H148" i="1"/>
  <c r="H136" i="1"/>
  <c r="H129" i="1"/>
  <c r="H128" i="1"/>
  <c r="H127" i="1"/>
  <c r="H126" i="1"/>
  <c r="H125" i="1"/>
  <c r="H124" i="1"/>
  <c r="H123" i="1"/>
  <c r="H99" i="1"/>
  <c r="H95" i="1"/>
  <c r="H94" i="1"/>
  <c r="H87" i="1"/>
  <c r="H85" i="1"/>
  <c r="H83" i="1"/>
  <c r="H82" i="1"/>
  <c r="H77" i="1"/>
  <c r="H76" i="1"/>
  <c r="H75" i="1"/>
  <c r="H74" i="1"/>
  <c r="H68" i="1"/>
  <c r="H67" i="1"/>
  <c r="H61" i="1"/>
  <c r="H60" i="1"/>
  <c r="H59" i="1"/>
  <c r="H57" i="1"/>
  <c r="H51" i="1"/>
  <c r="H50" i="1"/>
  <c r="H46" i="1"/>
  <c r="H42" i="1"/>
  <c r="H41" i="1"/>
  <c r="H39" i="1"/>
  <c r="H33" i="1"/>
  <c r="H32" i="1"/>
  <c r="H25" i="1"/>
  <c r="H24" i="1"/>
  <c r="H41" i="6"/>
  <c r="G41" i="6" s="1"/>
  <c r="F41" i="6" s="1"/>
  <c r="H38" i="6"/>
  <c r="G38" i="6" s="1"/>
  <c r="F38" i="6" s="1"/>
  <c r="H37" i="6"/>
  <c r="G37" i="6" s="1"/>
  <c r="F37" i="6" s="1"/>
  <c r="H26" i="6"/>
  <c r="K33" i="6" l="1"/>
  <c r="L33" i="6"/>
  <c r="L83" i="6" s="1"/>
  <c r="K83" i="6" l="1"/>
  <c r="H36" i="6"/>
  <c r="G36" i="6" l="1"/>
  <c r="H35" i="6"/>
  <c r="H42" i="6" s="1"/>
  <c r="H43" i="6" s="1"/>
  <c r="H44" i="6" s="1"/>
  <c r="H81" i="6" l="1"/>
  <c r="H82" i="6" s="1"/>
  <c r="H83" i="6" s="1"/>
  <c r="F36" i="6"/>
  <c r="F35" i="6" s="1"/>
  <c r="O83" i="6" s="1"/>
  <c r="G35" i="6"/>
  <c r="F17" i="1" l="1"/>
  <c r="I17" i="1" s="1"/>
  <c r="F19" i="1"/>
  <c r="F20" i="1"/>
  <c r="F21" i="1"/>
  <c r="F23" i="1"/>
  <c r="F24" i="1"/>
  <c r="I24" i="1" s="1"/>
  <c r="F25" i="1"/>
  <c r="I25" i="1" s="1"/>
  <c r="F26" i="1"/>
  <c r="F27" i="1"/>
  <c r="F28" i="1"/>
  <c r="I18" i="1"/>
  <c r="I22" i="1"/>
  <c r="H54" i="1"/>
  <c r="H53" i="1"/>
  <c r="H71" i="1"/>
  <c r="H70" i="1"/>
  <c r="H36" i="1"/>
  <c r="H35" i="1"/>
  <c r="H19" i="1"/>
  <c r="H20" i="1"/>
  <c r="G213" i="1"/>
  <c r="H213" i="1" s="1"/>
  <c r="F119" i="1"/>
  <c r="F120" i="1"/>
  <c r="H120" i="1"/>
  <c r="F211" i="1"/>
  <c r="H211" i="1"/>
  <c r="F212" i="1"/>
  <c r="H212" i="1"/>
  <c r="F213" i="1"/>
  <c r="F214" i="1"/>
  <c r="H214" i="1"/>
  <c r="F118" i="1"/>
  <c r="F117" i="1"/>
  <c r="G117" i="1"/>
  <c r="H117" i="1" s="1"/>
  <c r="I120" i="1" l="1"/>
  <c r="I20" i="1"/>
  <c r="I119" i="1"/>
  <c r="I19" i="1"/>
  <c r="I214" i="1"/>
  <c r="I213" i="1"/>
  <c r="I212" i="1"/>
  <c r="I211" i="1"/>
  <c r="I118" i="1"/>
  <c r="I117" i="1"/>
  <c r="F161" i="1"/>
  <c r="I161" i="1" s="1"/>
  <c r="H162" i="1"/>
  <c r="F162" i="1"/>
  <c r="F160" i="1"/>
  <c r="I160" i="1" s="1"/>
  <c r="I162" i="1" l="1"/>
  <c r="H103" i="1" l="1"/>
  <c r="F103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1" i="1"/>
  <c r="H153" i="1"/>
  <c r="H154" i="1"/>
  <c r="H155" i="1"/>
  <c r="H156" i="1"/>
  <c r="H157" i="1"/>
  <c r="H166" i="1"/>
  <c r="H170" i="1"/>
  <c r="H172" i="1"/>
  <c r="H176" i="1"/>
  <c r="H177" i="1"/>
  <c r="H179" i="1"/>
  <c r="H180" i="1"/>
  <c r="H181" i="1"/>
  <c r="H182" i="1"/>
  <c r="H184" i="1"/>
  <c r="H185" i="1"/>
  <c r="H186" i="1"/>
  <c r="H187" i="1"/>
  <c r="H188" i="1"/>
  <c r="H189" i="1"/>
  <c r="H191" i="1"/>
  <c r="H192" i="1"/>
  <c r="H193" i="1"/>
  <c r="H195" i="1"/>
  <c r="H196" i="1"/>
  <c r="H132" i="1"/>
  <c r="H133" i="1"/>
  <c r="H134" i="1"/>
  <c r="H135" i="1"/>
  <c r="H131" i="1"/>
  <c r="F124" i="1"/>
  <c r="I124" i="1" s="1"/>
  <c r="F125" i="1"/>
  <c r="I125" i="1" s="1"/>
  <c r="F126" i="1"/>
  <c r="I126" i="1" s="1"/>
  <c r="F127" i="1"/>
  <c r="I127" i="1" s="1"/>
  <c r="F128" i="1"/>
  <c r="I128" i="1" s="1"/>
  <c r="F129" i="1"/>
  <c r="I129" i="1" s="1"/>
  <c r="F131" i="1"/>
  <c r="F132" i="1"/>
  <c r="F133" i="1"/>
  <c r="F134" i="1"/>
  <c r="F135" i="1"/>
  <c r="F136" i="1"/>
  <c r="I136" i="1" s="1"/>
  <c r="F137" i="1"/>
  <c r="F138" i="1"/>
  <c r="F139" i="1"/>
  <c r="F140" i="1"/>
  <c r="F141" i="1"/>
  <c r="F142" i="1"/>
  <c r="F143" i="1"/>
  <c r="F144" i="1"/>
  <c r="F145" i="1"/>
  <c r="F146" i="1"/>
  <c r="F147" i="1"/>
  <c r="F148" i="1"/>
  <c r="I148" i="1" s="1"/>
  <c r="F149" i="1"/>
  <c r="F150" i="1"/>
  <c r="I150" i="1" s="1"/>
  <c r="F151" i="1"/>
  <c r="F153" i="1"/>
  <c r="F154" i="1"/>
  <c r="F155" i="1"/>
  <c r="F156" i="1"/>
  <c r="F157" i="1"/>
  <c r="F158" i="1"/>
  <c r="I158" i="1" s="1"/>
  <c r="F164" i="1"/>
  <c r="I164" i="1" s="1"/>
  <c r="F165" i="1"/>
  <c r="I165" i="1" s="1"/>
  <c r="F166" i="1"/>
  <c r="F168" i="1"/>
  <c r="I168" i="1" s="1"/>
  <c r="F169" i="1"/>
  <c r="I169" i="1" s="1"/>
  <c r="F170" i="1"/>
  <c r="F172" i="1"/>
  <c r="F174" i="1"/>
  <c r="I174" i="1" s="1"/>
  <c r="F175" i="1"/>
  <c r="I175" i="1" s="1"/>
  <c r="F176" i="1"/>
  <c r="F177" i="1"/>
  <c r="F178" i="1"/>
  <c r="I178" i="1" s="1"/>
  <c r="F179" i="1"/>
  <c r="F180" i="1"/>
  <c r="F181" i="1"/>
  <c r="F182" i="1"/>
  <c r="F184" i="1"/>
  <c r="F185" i="1"/>
  <c r="F186" i="1"/>
  <c r="F187" i="1"/>
  <c r="F188" i="1"/>
  <c r="F189" i="1"/>
  <c r="F191" i="1"/>
  <c r="F192" i="1"/>
  <c r="F193" i="1"/>
  <c r="F195" i="1"/>
  <c r="F196" i="1"/>
  <c r="F123" i="1"/>
  <c r="H111" i="1"/>
  <c r="H112" i="1"/>
  <c r="H113" i="1"/>
  <c r="H114" i="1"/>
  <c r="H110" i="1"/>
  <c r="F111" i="1"/>
  <c r="F112" i="1"/>
  <c r="F113" i="1"/>
  <c r="F114" i="1"/>
  <c r="F110" i="1"/>
  <c r="H105" i="1"/>
  <c r="H106" i="1"/>
  <c r="H97" i="1"/>
  <c r="H100" i="1"/>
  <c r="H102" i="1"/>
  <c r="F106" i="1"/>
  <c r="F105" i="1"/>
  <c r="F102" i="1"/>
  <c r="F100" i="1"/>
  <c r="F99" i="1"/>
  <c r="I99" i="1" s="1"/>
  <c r="F97" i="1"/>
  <c r="F95" i="1"/>
  <c r="F94" i="1"/>
  <c r="H88" i="1"/>
  <c r="H89" i="1"/>
  <c r="H90" i="1"/>
  <c r="H86" i="1"/>
  <c r="H81" i="1" s="1"/>
  <c r="F83" i="1"/>
  <c r="I83" i="1" s="1"/>
  <c r="F85" i="1"/>
  <c r="I85" i="1" s="1"/>
  <c r="F86" i="1"/>
  <c r="F87" i="1"/>
  <c r="I87" i="1" s="1"/>
  <c r="F88" i="1"/>
  <c r="F89" i="1"/>
  <c r="F90" i="1"/>
  <c r="F82" i="1"/>
  <c r="H72" i="1"/>
  <c r="H78" i="1"/>
  <c r="H79" i="1"/>
  <c r="F68" i="1"/>
  <c r="I68" i="1" s="1"/>
  <c r="F70" i="1"/>
  <c r="I70" i="1" s="1"/>
  <c r="F71" i="1"/>
  <c r="I71" i="1" s="1"/>
  <c r="F72" i="1"/>
  <c r="F74" i="1"/>
  <c r="F75" i="1"/>
  <c r="I75" i="1" s="1"/>
  <c r="F76" i="1"/>
  <c r="I76" i="1" s="1"/>
  <c r="F77" i="1"/>
  <c r="F78" i="1"/>
  <c r="F79" i="1"/>
  <c r="F67" i="1"/>
  <c r="H55" i="1"/>
  <c r="H58" i="1"/>
  <c r="H62" i="1"/>
  <c r="H63" i="1"/>
  <c r="F51" i="1"/>
  <c r="I51" i="1" s="1"/>
  <c r="F53" i="1"/>
  <c r="I53" i="1" s="1"/>
  <c r="F54" i="1"/>
  <c r="I54" i="1" s="1"/>
  <c r="F55" i="1"/>
  <c r="F57" i="1"/>
  <c r="F58" i="1"/>
  <c r="F59" i="1"/>
  <c r="F60" i="1"/>
  <c r="I60" i="1" s="1"/>
  <c r="F61" i="1"/>
  <c r="F62" i="1"/>
  <c r="F63" i="1"/>
  <c r="F50" i="1"/>
  <c r="H37" i="1"/>
  <c r="H40" i="1"/>
  <c r="H43" i="1"/>
  <c r="H44" i="1"/>
  <c r="H45" i="1"/>
  <c r="F33" i="1"/>
  <c r="I33" i="1" s="1"/>
  <c r="F35" i="1"/>
  <c r="I35" i="1" s="1"/>
  <c r="F36" i="1"/>
  <c r="I36" i="1" s="1"/>
  <c r="F37" i="1"/>
  <c r="F39" i="1"/>
  <c r="F40" i="1"/>
  <c r="F41" i="1"/>
  <c r="I41" i="1" s="1"/>
  <c r="F42" i="1"/>
  <c r="I42" i="1" s="1"/>
  <c r="F43" i="1"/>
  <c r="F44" i="1"/>
  <c r="F45" i="1"/>
  <c r="F46" i="1"/>
  <c r="I46" i="1" s="1"/>
  <c r="F32" i="1"/>
  <c r="H21" i="1"/>
  <c r="H23" i="1"/>
  <c r="I23" i="1" s="1"/>
  <c r="H26" i="1"/>
  <c r="I26" i="1" s="1"/>
  <c r="H27" i="1"/>
  <c r="I27" i="1" s="1"/>
  <c r="H28" i="1"/>
  <c r="I28" i="1" s="1"/>
  <c r="F16" i="1"/>
  <c r="F14" i="1" s="1"/>
  <c r="F81" i="1" l="1"/>
  <c r="F92" i="1"/>
  <c r="H92" i="1"/>
  <c r="H109" i="1"/>
  <c r="F30" i="1"/>
  <c r="H121" i="1"/>
  <c r="H65" i="1"/>
  <c r="I82" i="1"/>
  <c r="I81" i="1" s="1"/>
  <c r="H30" i="1"/>
  <c r="H48" i="1"/>
  <c r="I50" i="1"/>
  <c r="F48" i="1"/>
  <c r="I67" i="1"/>
  <c r="F65" i="1"/>
  <c r="F109" i="1"/>
  <c r="F121" i="1"/>
  <c r="I21" i="1"/>
  <c r="H14" i="1"/>
  <c r="I149" i="1"/>
  <c r="I146" i="1"/>
  <c r="I187" i="1"/>
  <c r="I176" i="1"/>
  <c r="I140" i="1"/>
  <c r="I170" i="1"/>
  <c r="I103" i="1"/>
  <c r="I147" i="1"/>
  <c r="I139" i="1"/>
  <c r="I143" i="1"/>
  <c r="I131" i="1"/>
  <c r="I138" i="1"/>
  <c r="I145" i="1"/>
  <c r="I137" i="1"/>
  <c r="I196" i="1"/>
  <c r="I186" i="1"/>
  <c r="I166" i="1"/>
  <c r="I153" i="1"/>
  <c r="I142" i="1"/>
  <c r="I192" i="1"/>
  <c r="I182" i="1"/>
  <c r="I144" i="1"/>
  <c r="I141" i="1"/>
  <c r="I133" i="1"/>
  <c r="I189" i="1"/>
  <c r="I180" i="1"/>
  <c r="I188" i="1"/>
  <c r="I179" i="1"/>
  <c r="I155" i="1"/>
  <c r="I172" i="1"/>
  <c r="I154" i="1"/>
  <c r="I193" i="1"/>
  <c r="I184" i="1"/>
  <c r="I151" i="1"/>
  <c r="I135" i="1"/>
  <c r="I195" i="1"/>
  <c r="I185" i="1"/>
  <c r="I177" i="1"/>
  <c r="I134" i="1"/>
  <c r="I132" i="1"/>
  <c r="I157" i="1"/>
  <c r="I191" i="1"/>
  <c r="I181" i="1"/>
  <c r="I156" i="1"/>
  <c r="I123" i="1"/>
  <c r="I102" i="1"/>
  <c r="I111" i="1"/>
  <c r="I97" i="1"/>
  <c r="I95" i="1"/>
  <c r="I106" i="1"/>
  <c r="I89" i="1"/>
  <c r="I88" i="1"/>
  <c r="I90" i="1"/>
  <c r="I105" i="1"/>
  <c r="I86" i="1"/>
  <c r="I94" i="1"/>
  <c r="I100" i="1"/>
  <c r="I114" i="1"/>
  <c r="I112" i="1"/>
  <c r="I113" i="1"/>
  <c r="I110" i="1"/>
  <c r="I109" i="1" s="1"/>
  <c r="I74" i="1"/>
  <c r="I72" i="1"/>
  <c r="I78" i="1"/>
  <c r="I77" i="1"/>
  <c r="I79" i="1"/>
  <c r="I39" i="1"/>
  <c r="I63" i="1"/>
  <c r="I40" i="1"/>
  <c r="I45" i="1"/>
  <c r="I44" i="1"/>
  <c r="I43" i="1"/>
  <c r="I62" i="1"/>
  <c r="I37" i="1"/>
  <c r="I57" i="1"/>
  <c r="I55" i="1"/>
  <c r="I61" i="1"/>
  <c r="I58" i="1"/>
  <c r="I59" i="1"/>
  <c r="I32" i="1"/>
  <c r="I121" i="1" l="1"/>
  <c r="F13" i="1"/>
  <c r="I65" i="1"/>
  <c r="I48" i="1"/>
  <c r="I30" i="1"/>
  <c r="H13" i="1"/>
  <c r="I92" i="1"/>
  <c r="I16" i="1"/>
  <c r="I14" i="1" s="1"/>
  <c r="E13" i="2"/>
  <c r="E12" i="2"/>
  <c r="E11" i="2"/>
  <c r="E10" i="2"/>
  <c r="E9" i="2"/>
  <c r="E8" i="2"/>
  <c r="I13" i="1" l="1"/>
  <c r="I249" i="1" s="1"/>
  <c r="E14" i="2"/>
  <c r="E16" i="2" s="1"/>
  <c r="E15" i="2" l="1"/>
  <c r="L31" i="6" l="1"/>
  <c r="I2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38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04"/>
          </rPr>
          <t>Утепление верха м/к ворот сэндвич-панелями - в ВДЦ с Заказчиком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<sst xmlns="http://schemas.openxmlformats.org/spreadsheetml/2006/main" count="828" uniqueCount="542">
  <si>
    <t>Приложение № 1.1</t>
  </si>
  <si>
    <t>к Договору строительного субподряда</t>
  </si>
  <si>
    <t xml:space="preserve"> № МВМ/19-07-СП3  от «04» сентября  2024г.</t>
  </si>
  <si>
    <t>Ведомость и стоимость Строительно-монтажных работ</t>
  </si>
  <si>
    <t>№</t>
  </si>
  <si>
    <t>Наименовение</t>
  </si>
  <si>
    <t>Ед.изм</t>
  </si>
  <si>
    <t>Кол.</t>
  </si>
  <si>
    <t>Стоимость работ, руб с НДС</t>
  </si>
  <si>
    <t>Стоимость материалов, руб с НДС</t>
  </si>
  <si>
    <t>Итого, руб с НДС</t>
  </si>
  <si>
    <t>за ед.</t>
  </si>
  <si>
    <t>итого</t>
  </si>
  <si>
    <t>за ед</t>
  </si>
  <si>
    <t>130-23-ПЖ</t>
  </si>
  <si>
    <t>1.1</t>
  </si>
  <si>
    <t>Железнодорожный путь №1</t>
  </si>
  <si>
    <t>Сооружение земляного полотна</t>
  </si>
  <si>
    <t>1.1.1</t>
  </si>
  <si>
    <t>Вырезка существующего бетонного покрытия пола</t>
  </si>
  <si>
    <t>м3</t>
  </si>
  <si>
    <t>1.1.3</t>
  </si>
  <si>
    <t>Выемка техногенного грунта с погрузкой в самосвалы</t>
  </si>
  <si>
    <t>Устройство балластного слоя ж/д пути под подошвой шпалы (h)20см</t>
  </si>
  <si>
    <t>1.1.5</t>
  </si>
  <si>
    <t xml:space="preserve">- из щебня балластного фр.25-60 </t>
  </si>
  <si>
    <t>1.1.7</t>
  </si>
  <si>
    <t>- гравийно-песчаная подушка</t>
  </si>
  <si>
    <t>1.1.9</t>
  </si>
  <si>
    <t>- геотекстиль 5м 500г/м</t>
  </si>
  <si>
    <t>м2</t>
  </si>
  <si>
    <t>Верхнее строение пути №1</t>
  </si>
  <si>
    <t>1.1.10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</si>
  <si>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Р66</t>
  </si>
  <si>
    <t>м</t>
  </si>
  <si>
    <t>1.1.11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</si>
  <si>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</si>
  <si>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</si>
  <si>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</si>
  <si>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шт.</t>
  </si>
  <si>
    <t xml:space="preserve">Изготовление и монтаж в построечных условиях конструкций закладных МС2 (68шт., L=150мм; 0,72кг/шт.) </t>
  </si>
  <si>
    <t>Установка изделий МС-1 с огнезащитным покрытием штукатурным составом толщ. покрытия 1 мм</t>
  </si>
  <si>
    <t>1.2</t>
  </si>
  <si>
    <t>Железнодорожный путь №2</t>
  </si>
  <si>
    <t>1.2.1</t>
  </si>
  <si>
    <t>1.2.3</t>
  </si>
  <si>
    <t>1.2.5</t>
  </si>
  <si>
    <t>1.2.7</t>
  </si>
  <si>
    <t>1.2.9</t>
  </si>
  <si>
    <t>Верхнее строение пути №2</t>
  </si>
  <si>
    <t>1.2.10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</si>
  <si>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</t>
  </si>
  <si>
    <t>1.2.11</t>
  </si>
  <si>
    <t>Монтаж дюбеля полимерного, Сверление в ж/б конструкциях вертикальных отверстий Ф 35 мм</t>
  </si>
  <si>
    <t>1.2.12</t>
  </si>
  <si>
    <t>1.2.13</t>
  </si>
  <si>
    <t>Устройство тупикового рельсового упора колесных пар</t>
  </si>
  <si>
    <t xml:space="preserve">Установка контррельсового уголка </t>
  </si>
  <si>
    <t>1.3</t>
  </si>
  <si>
    <t>Железнодорожный путь №3</t>
  </si>
  <si>
    <t>1.3.1</t>
  </si>
  <si>
    <t>1.3.3</t>
  </si>
  <si>
    <t>1.3.5</t>
  </si>
  <si>
    <t>1.3.7</t>
  </si>
  <si>
    <t>1.3.9</t>
  </si>
  <si>
    <t>Верхнее строение пути №3</t>
  </si>
  <si>
    <t>1.3.10</t>
  </si>
  <si>
    <t>1.3.11</t>
  </si>
  <si>
    <t>1.3.12</t>
  </si>
  <si>
    <t>1.4</t>
  </si>
  <si>
    <t>Железнодорожный путь №4</t>
  </si>
  <si>
    <t>1.4.1</t>
  </si>
  <si>
    <t>1.4.3</t>
  </si>
  <si>
    <t>1.4.5</t>
  </si>
  <si>
    <t>1.4.7</t>
  </si>
  <si>
    <t>1.4.9</t>
  </si>
  <si>
    <t>Верхнее строение пути №4</t>
  </si>
  <si>
    <t>1.4.10</t>
  </si>
  <si>
    <t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</t>
  </si>
  <si>
    <t>1.4.11</t>
  </si>
  <si>
    <t>130-23-НВК</t>
  </si>
  <si>
    <t>Разборка дорожных покрытий</t>
  </si>
  <si>
    <t>Демонтаж коллектора</t>
  </si>
  <si>
    <t>Прочие работы. Погрузка, вывоз, утилизация</t>
  </si>
  <si>
    <t>2.1</t>
  </si>
  <si>
    <t>Погрузка дорожного покрытия, щебня, жб мусора</t>
  </si>
  <si>
    <t>Земляные работы. Разработка грунта, обратная засыпка щебнем, песком, грунтом, уплотнение</t>
  </si>
  <si>
    <t>2.3</t>
  </si>
  <si>
    <t>Погрузка лишнего грунта</t>
  </si>
  <si>
    <t>Прокладка ПВХ трубопровода Дн 160 в стальном футляре, с отводами в колодцы, бетонированием</t>
  </si>
  <si>
    <t xml:space="preserve">Установка ж/б колодцев К1-1 </t>
  </si>
  <si>
    <t>Установка ж/б колодцев К1-3</t>
  </si>
  <si>
    <t>130-23-АС1</t>
  </si>
  <si>
    <t>Металлоконструкции огрунтованные КМ</t>
  </si>
  <si>
    <t>3.1</t>
  </si>
  <si>
    <t>Монтаж фахверковых стоек массой до 1,0 т.</t>
  </si>
  <si>
    <t>т.</t>
  </si>
  <si>
    <t>3.2</t>
  </si>
  <si>
    <t>Монтаж распорок, ригелей</t>
  </si>
  <si>
    <t>Окраска металлоконструкций</t>
  </si>
  <si>
    <t>3.7</t>
  </si>
  <si>
    <t xml:space="preserve">Устройство огнезащитной краски по металлу </t>
  </si>
  <si>
    <t>Крепление металлоконструкций</t>
  </si>
  <si>
    <t>3.8</t>
  </si>
  <si>
    <t xml:space="preserve">Сверление отверстий в железобетонных конструкциях </t>
  </si>
  <si>
    <t>3.9</t>
  </si>
  <si>
    <t>Устройство высокопрочных анкеров, закладных</t>
  </si>
  <si>
    <t>компл.</t>
  </si>
  <si>
    <t>Демонтаж металлоконструкций</t>
  </si>
  <si>
    <t>3.10</t>
  </si>
  <si>
    <t>Демонтаж элементов тормозных ферм и связей с последующей приваркой к фахверку и окраской</t>
  </si>
  <si>
    <t>Монтаж элементов тормозных ферм</t>
  </si>
  <si>
    <t>т</t>
  </si>
  <si>
    <t>Устройство перегородки</t>
  </si>
  <si>
    <t>Стеновые сэндвич-панели 100-1000-Г-Г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</si>
  <si>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</si>
  <si>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</si>
  <si>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130-23-АС4</t>
  </si>
  <si>
    <t>4.1</t>
  </si>
  <si>
    <t>Устройство металлического каркаса помещения компрессорной</t>
  </si>
  <si>
    <t>4.2</t>
  </si>
  <si>
    <t>Устройство стен потолков компрессорной(Монтаж стеновых, кровельных сэндвич-панелей)</t>
  </si>
  <si>
    <t>4.3</t>
  </si>
  <si>
    <t>Оконный проем в осях А/32-33 на отм. +7,600</t>
  </si>
  <si>
    <t>4.4</t>
  </si>
  <si>
    <t>Отделка оконного проема</t>
  </si>
  <si>
    <t>4.5</t>
  </si>
  <si>
    <t>Фундаментная плита наружной установки под воздухосборник и компрессоры</t>
  </si>
  <si>
    <t>шт</t>
  </si>
  <si>
    <t>130-23-АС2</t>
  </si>
  <si>
    <t>Демонтажные работы фасада, ворот</t>
  </si>
  <si>
    <t>5.1</t>
  </si>
  <si>
    <t>Демонтаж профилированного покрытия фасада стен по мет. обрешетке</t>
  </si>
  <si>
    <t>5.2</t>
  </si>
  <si>
    <t>Демонтаж существующих металлических ворот (3шт.)</t>
  </si>
  <si>
    <t>5.3</t>
  </si>
  <si>
    <t>Резка алмазными дисками стены из кирпича и блоков толщ 380мм</t>
  </si>
  <si>
    <t>5.4</t>
  </si>
  <si>
    <t xml:space="preserve">Пробивка проемов в кирпичных стенах толщ 380мм </t>
  </si>
  <si>
    <t>5.5</t>
  </si>
  <si>
    <t>Демонтаж ж/б перемычек (4шт)</t>
  </si>
  <si>
    <t>5.6</t>
  </si>
  <si>
    <t>Демонтаж остекления (мет ок. блоки 6х1.8м - 7 шт)</t>
  </si>
  <si>
    <t>5.7</t>
  </si>
  <si>
    <t>Очистка от строительного мусора, боя кирпича, бетона и погрузка вручную при автомобильных перевозках</t>
  </si>
  <si>
    <t xml:space="preserve">Устройство перемычек, обрамление проемов ворот, закладка оконных проемов </t>
  </si>
  <si>
    <t>5.8</t>
  </si>
  <si>
    <t xml:space="preserve">Изготовление металлических перемычек: резка металла, обрамление на сварке м/листом по низу двутавровой конструкции) L=6м (7шт.) </t>
  </si>
  <si>
    <t>5.9</t>
  </si>
  <si>
    <t>Установка изготовленных перемычек с заполнением кирпичом (с учетом приготовления ц/п раствора вручную в построечных условиях)</t>
  </si>
  <si>
    <t>проём</t>
  </si>
  <si>
    <t>5.10</t>
  </si>
  <si>
    <t>Заполнение оконных проемов кирпичем (380мм ) (с учетом приготовления ц/п раствора вручную в построечных условиях)</t>
  </si>
  <si>
    <t>5.11</t>
  </si>
  <si>
    <t>Приготовление раствора вручную в построечных условиях</t>
  </si>
  <si>
    <t>5.12</t>
  </si>
  <si>
    <t>Изготовление дополнительных перемычек ворот для устройства потолочных откосов проёмов (43,7м)</t>
  </si>
  <si>
    <t>5.13</t>
  </si>
  <si>
    <t>Монтаж дополнительных перемычек ворот для устройства потолочных откосов проёмов (43,7м)</t>
  </si>
  <si>
    <t>5.14</t>
  </si>
  <si>
    <t>Антикорозийная защита изготовленных перемычек: грунтование в 1слой ГФ-021, покрытие эмалью ПФ-115 в один слой</t>
  </si>
  <si>
    <t>5.15</t>
  </si>
  <si>
    <t>5.16</t>
  </si>
  <si>
    <t>Устройство ц/п защитныж стяжек t= 25мм откосов ворот по сетке кладочной 50x50x3 (с учетом приготовления ц/п раствора вручную в построечных условиях)</t>
  </si>
  <si>
    <t>5.17</t>
  </si>
  <si>
    <t>Штукатурка цементно-песчаная, толщиной до 2см по сетке тканой из стеловолокна с ячейкой 15х15 мм (с учетом приготовления ц/п раствора вручную в построечных условиях)</t>
  </si>
  <si>
    <t>5.18</t>
  </si>
  <si>
    <t xml:space="preserve">Изготовление на строительной площадке металлоконструкций </t>
  </si>
  <si>
    <t>5.19</t>
  </si>
  <si>
    <t>Монтаж изготовленных металлоконструкций</t>
  </si>
  <si>
    <t>5.20</t>
  </si>
  <si>
    <t>Покрытие металлоконструкций  грунтовкой ГФ-021 (2 слоя)). Общая толщина не менее 80 мкм</t>
  </si>
  <si>
    <t>5.21</t>
  </si>
  <si>
    <t>Покрытие металлоконструкций  эмалью ПФ-115 (2 слоя). Общая толщина не менее 80 мкм</t>
  </si>
  <si>
    <t>5.22</t>
  </si>
  <si>
    <t xml:space="preserve">Кладка из кирпича </t>
  </si>
  <si>
    <t>5.23</t>
  </si>
  <si>
    <t>Армирование кладки сетками 50x50x3</t>
  </si>
  <si>
    <t>5.24</t>
  </si>
  <si>
    <t>Штукатурка цементно-песчаная растворм М100, толщиной до 2см по сетке тканой из стеловолокна с ячейкой 15х15 мм</t>
  </si>
  <si>
    <t>5.25</t>
  </si>
  <si>
    <t xml:space="preserve">Сверленние отверстий Ø12х150 </t>
  </si>
  <si>
    <t>5.26</t>
  </si>
  <si>
    <t>Установка арматурных коротышей на высокопрочный клеевой сосотав</t>
  </si>
  <si>
    <t>5.27</t>
  </si>
  <si>
    <t>5.28</t>
  </si>
  <si>
    <t>Установка анкеров на высокопрочный клеевой состав</t>
  </si>
  <si>
    <t>Подстилающий слой пола вокруг ж/д путей</t>
  </si>
  <si>
    <t>5.29</t>
  </si>
  <si>
    <t>Устройство монолитного железобетонного покрытия пола из бетона кл. В25, W4, F50 толщиной 150 мм</t>
  </si>
  <si>
    <t>5.30</t>
  </si>
  <si>
    <t>Проливка балласта щебеночного цементным раствором М100 на глубину 50 мм</t>
  </si>
  <si>
    <t>5.31</t>
  </si>
  <si>
    <t>Профилированная мембрана Planter</t>
  </si>
  <si>
    <t>5.32</t>
  </si>
  <si>
    <t>Шлифовка поверхности покрытия с использованием порошкового упрочнителя по типу Duracor</t>
  </si>
  <si>
    <t>5.33</t>
  </si>
  <si>
    <t>Устройство швов сжатия и расширения</t>
  </si>
  <si>
    <t>5.34</t>
  </si>
  <si>
    <t>Устройство швов сопряжения покрытий</t>
  </si>
  <si>
    <t>Устройство пандусов подьемных ворот по оси 1</t>
  </si>
  <si>
    <t>5.35</t>
  </si>
  <si>
    <t>Резка алмазными дисками пола</t>
  </si>
  <si>
    <t>м/п</t>
  </si>
  <si>
    <t>5.36</t>
  </si>
  <si>
    <t>Демонтаж ж/б покрытия пола с погрузкой</t>
  </si>
  <si>
    <t>5.37</t>
  </si>
  <si>
    <t>Фундаменты под домкраты ФМ-1 (6х4 шт) - 3й путь сварочный пролет</t>
  </si>
  <si>
    <t>5.38</t>
  </si>
  <si>
    <t>5.39</t>
  </si>
  <si>
    <t>Разработка грунта под котлованы с погрузкой</t>
  </si>
  <si>
    <t>5.40</t>
  </si>
  <si>
    <t>Устройство ж/б фундаментов ФМ-1</t>
  </si>
  <si>
    <t>Фундаменты под домкраты ФМ-2 (2х4 шт) - 2й путь сборочный пролет Смотровая канава</t>
  </si>
  <si>
    <t>5.41</t>
  </si>
  <si>
    <t>5.42</t>
  </si>
  <si>
    <t>5.43</t>
  </si>
  <si>
    <t>Устройство ж/б фундаментов ФМ-2</t>
  </si>
  <si>
    <t>Смотровая канава 2 путь</t>
  </si>
  <si>
    <t>5.44</t>
  </si>
  <si>
    <t>Устройство смотровой канавы</t>
  </si>
  <si>
    <t>Кабельные лотки. Демонтаж существующего пола 400мм, монтаж лотков, крышек.</t>
  </si>
  <si>
    <t>5.45</t>
  </si>
  <si>
    <t>Демонтаж существующего слоя пола толщиной 400 мм шириной 700мм</t>
  </si>
  <si>
    <t>5.52</t>
  </si>
  <si>
    <t>Доработка грунта вручную до проектной отметки, 10 см</t>
  </si>
  <si>
    <t>5.54</t>
  </si>
  <si>
    <t>Устройство бетонной подготовки из бетона В15 100 мм</t>
  </si>
  <si>
    <t>5.55</t>
  </si>
  <si>
    <t>Монтаж лотков ЛК 300.60.30 0,231м3/ шт. (22,47м3/107шт.)</t>
  </si>
  <si>
    <t>5.56</t>
  </si>
  <si>
    <t>Демонтаж существующего слоя пола толщиной 400 мм шириной 600мм</t>
  </si>
  <si>
    <t>5.58</t>
  </si>
  <si>
    <t>5.59</t>
  </si>
  <si>
    <t>Монтаж лотков ЛК 300.60.30 с устройством закладных</t>
  </si>
  <si>
    <t>5.60</t>
  </si>
  <si>
    <t xml:space="preserve">Монтаж плит ПТ 75.60.8-3 </t>
  </si>
  <si>
    <t>5.61</t>
  </si>
  <si>
    <t>Монтаж стальных крышек каналов с ручками подъёма 479 шт.</t>
  </si>
  <si>
    <t>Навес компресорнной</t>
  </si>
  <si>
    <t xml:space="preserve">Изготовление на строительной площадке опорных металлоконструкций и металлоконструкций прогонов </t>
  </si>
  <si>
    <t>5.62</t>
  </si>
  <si>
    <t>5.63</t>
  </si>
  <si>
    <t xml:space="preserve">Монтаж изготовленных опорных металлоконструкций и металлоконструкций прогонов </t>
  </si>
  <si>
    <t>5.64</t>
  </si>
  <si>
    <t>Монтаж ограждающих конструкций стен из профилированного листа</t>
  </si>
  <si>
    <t>5.65</t>
  </si>
  <si>
    <t>Резка алмазными дисками существующего пола (h)0,4м</t>
  </si>
  <si>
    <t>5.66</t>
  </si>
  <si>
    <t>5.67</t>
  </si>
  <si>
    <t>Ограждение</t>
  </si>
  <si>
    <t>тн</t>
  </si>
  <si>
    <t>5.68</t>
  </si>
  <si>
    <t>Заделка проема венткамеры в/о 32-33, отм. +7.600</t>
  </si>
  <si>
    <t>5.69</t>
  </si>
  <si>
    <t>5.70</t>
  </si>
  <si>
    <t>Штуукатурка стен ц/п раствором толщиной 20мм по сетке тканой с ячекой 20х20мм</t>
  </si>
  <si>
    <t>Ремонт примыкания кровли к проходкам труб</t>
  </si>
  <si>
    <t>5.71</t>
  </si>
  <si>
    <t>5.72</t>
  </si>
  <si>
    <t>Техноэласт ЭПП</t>
  </si>
  <si>
    <t>5.73</t>
  </si>
  <si>
    <t>Цементный раствор М150</t>
  </si>
  <si>
    <t>5.74</t>
  </si>
  <si>
    <t>Обжимной хомут</t>
  </si>
  <si>
    <t>Юбка из металла</t>
  </si>
  <si>
    <t>Герметик</t>
  </si>
  <si>
    <t>Ремонт примыкания кровли к фонарю</t>
  </si>
  <si>
    <t>п.м.</t>
  </si>
  <si>
    <t>Прижимная рейка</t>
  </si>
  <si>
    <t>Ремонт кровли</t>
  </si>
  <si>
    <t>Подрядчик:</t>
  </si>
  <si>
    <t>Субподрядчик:</t>
  </si>
  <si>
    <t>ООО «ШЕЛЛРОКК»</t>
  </si>
  <si>
    <t>ООО «ЭлектроЭнергетика»</t>
  </si>
  <si>
    <t>Генеральный директор</t>
  </si>
  <si>
    <t>______________/ Е.А. Бусел /</t>
  </si>
  <si>
    <t>______________/ А.В. Воденников /</t>
  </si>
  <si>
    <t>м.п.</t>
  </si>
  <si>
    <t xml:space="preserve">Приложение № 1.1
к Договору строительного субподряда 
№ МВМ/19-07-СП____  от «_____» ______ 202_г.
</t>
  </si>
  <si>
    <t>Вид работ</t>
  </si>
  <si>
    <t>Общая стоимость, руб. (без НДС)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</si>
  <si>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</si>
  <si>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</si>
  <si>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</si>
  <si>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</si>
  <si>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ИТОГО стоимость без НДС 20%</t>
  </si>
  <si>
    <t>НДС 20%</t>
  </si>
  <si>
    <t>ИТОГО стоимость с учетом НДС 20%</t>
  </si>
  <si>
    <t>ООО «__________________»</t>
  </si>
  <si>
    <t>______________/ _________________ /</t>
  </si>
  <si>
    <t>1.1.2</t>
  </si>
  <si>
    <t>1.1.4</t>
  </si>
  <si>
    <t>1.1.6</t>
  </si>
  <si>
    <t>1.1.8</t>
  </si>
  <si>
    <t>1.2.2</t>
  </si>
  <si>
    <t>1.2.4</t>
  </si>
  <si>
    <t>1.2.6</t>
  </si>
  <si>
    <t>1.2.8</t>
  </si>
  <si>
    <t>1.3.2</t>
  </si>
  <si>
    <t>1.3.4</t>
  </si>
  <si>
    <t>1.3.6</t>
  </si>
  <si>
    <t>1.3.8</t>
  </si>
  <si>
    <t>1.4.2</t>
  </si>
  <si>
    <t>1.4.4</t>
  </si>
  <si>
    <t>1.4.6</t>
  </si>
  <si>
    <t>1.4.8</t>
  </si>
  <si>
    <t>2.2</t>
  </si>
  <si>
    <t>2.4</t>
  </si>
  <si>
    <t>2.5</t>
  </si>
  <si>
    <t>2.6</t>
  </si>
  <si>
    <t>2.7</t>
  </si>
  <si>
    <t>2.8</t>
  </si>
  <si>
    <t>2.9</t>
  </si>
  <si>
    <t>3.3</t>
  </si>
  <si>
    <t>3.4</t>
  </si>
  <si>
    <t>3.5</t>
  </si>
  <si>
    <t>3.6</t>
  </si>
  <si>
    <t>5.46</t>
  </si>
  <si>
    <t>5.47</t>
  </si>
  <si>
    <t>5.48</t>
  </si>
  <si>
    <t>5.49</t>
  </si>
  <si>
    <t>5.50</t>
  </si>
  <si>
    <t>5.51</t>
  </si>
  <si>
    <t>5.53</t>
  </si>
  <si>
    <t>5.57</t>
  </si>
  <si>
    <t>Утверждена постановлением Госкомстата России</t>
  </si>
  <si>
    <t>Код</t>
  </si>
  <si>
    <t>Форма по ОКУД</t>
  </si>
  <si>
    <t>по ОКПО</t>
  </si>
  <si>
    <t>Объект:</t>
  </si>
  <si>
    <t>номер</t>
  </si>
  <si>
    <t>дата</t>
  </si>
  <si>
    <t>Дополнительное соглашение</t>
  </si>
  <si>
    <t>3</t>
  </si>
  <si>
    <t>Номер</t>
  </si>
  <si>
    <t>Отчетный период</t>
  </si>
  <si>
    <t>с</t>
  </si>
  <si>
    <t>по</t>
  </si>
  <si>
    <t>Итого стоимость с НДС 20%</t>
  </si>
  <si>
    <t>в т.ч. НДС 20%</t>
  </si>
  <si>
    <t>0322001</t>
  </si>
  <si>
    <t>Вид операции</t>
  </si>
  <si>
    <t>СПРАВКА</t>
  </si>
  <si>
    <t>1</t>
  </si>
  <si>
    <t>О СТОИМОСТИ ВЫПОЛНЕННЫХ РАБОТ И ЗАТРАТ</t>
  </si>
  <si>
    <t>с начала года</t>
  </si>
  <si>
    <t>Итого</t>
  </si>
  <si>
    <t>М.П.</t>
  </si>
  <si>
    <t>должность</t>
  </si>
  <si>
    <t>подпись</t>
  </si>
  <si>
    <t>Уницированная форма № КС - 3</t>
  </si>
  <si>
    <t>от 11.11.99г. № 100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</si>
  <si>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</si>
  <si>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</si>
  <si>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</si>
  <si>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</si>
  <si>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</si>
  <si>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</si>
  <si>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</si>
  <si>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</si>
  <si>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</si>
  <si>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</si>
  <si>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</si>
  <si>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</si>
  <si>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</si>
  <si>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</si>
  <si>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</si>
  <si>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</si>
  <si>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</si>
  <si>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</si>
  <si>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</si>
  <si>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</si>
  <si>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</si>
  <si>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</si>
  <si>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</si>
  <si>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</si>
  <si>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</si>
  <si>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</si>
  <si>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</si>
  <si>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</si>
  <si>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</si>
  <si>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</si>
  <si>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</si>
  <si>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</si>
  <si>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</si>
  <si>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</si>
  <si>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</si>
  <si>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</si>
  <si>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</si>
  <si>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</si>
  <si>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</si>
  <si>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</si>
  <si>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</si>
  <si>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</si>
  <si>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</si>
  <si>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</si>
  <si>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</si>
  <si>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</si>
  <si>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</si>
  <si>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</si>
  <si>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</si>
  <si>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</si>
  <si>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</si>
  <si>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</si>
  <si>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</si>
  <si>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</si>
  <si>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</si>
  <si>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</si>
  <si>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</si>
  <si>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</si>
  <si>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</si>
  <si>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</si>
  <si>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</si>
  <si>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</si>
  <si>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</si>
  <si>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</si>
  <si>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</si>
  <si>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</si>
  <si>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</si>
  <si>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</si>
  <si>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</si>
  <si>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</si>
  <si>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</si>
  <si>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</si>
  <si>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Генеральный директор ООО "ШЕЛЛРОКК"</t>
  </si>
  <si>
    <t>Бусел Е.А.</t>
  </si>
  <si>
    <t>расшифровка подписи</t>
  </si>
  <si>
    <t>Генеральный директор ООО "ТЕРМОСТАТ"</t>
  </si>
  <si>
    <t xml:space="preserve">        </t>
  </si>
  <si>
    <t>Зачет аванса ___%</t>
  </si>
  <si>
    <t>К оплате, с учетом авансового платежа ____%</t>
  </si>
  <si>
    <t>Договор №МВМ/19-07-СП3 от 04.09.2023</t>
  </si>
  <si>
    <t>МВМ/19-07-СП3</t>
  </si>
  <si>
    <t>остаток</t>
  </si>
  <si>
    <t>Примечание</t>
  </si>
  <si>
    <t>давальческий материал</t>
  </si>
  <si>
    <t>Выполнение от 20.03.24</t>
  </si>
  <si>
    <t>Выполнение от 02.05.24</t>
  </si>
  <si>
    <t>Выполнение от 23.05.24</t>
  </si>
  <si>
    <t>Утепление верха м/к ворот сэндвич-панелями</t>
  </si>
  <si>
    <t>Выполнение от 20.06.24</t>
  </si>
  <si>
    <t>Устройство плинтуса из фасонного элемента</t>
  </si>
  <si>
    <t>пм</t>
  </si>
  <si>
    <t>Локальный ремонт полов сборочного цеха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</si>
  <si>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</si>
  <si>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</si>
  <si>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</si>
  <si>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Полы сварочного цеха</t>
  </si>
  <si>
    <t>Нанесение сигнальной расценки на пол</t>
  </si>
  <si>
    <t>Демонтаж модульных зданий и монтаж в новом проектном положении</t>
  </si>
  <si>
    <t>Демонтаж модульного здания из 2 блок контейнеров</t>
  </si>
  <si>
    <t>Устройство металлического каркаса под кабины мастеров</t>
  </si>
  <si>
    <t>Монтаж модульного здания</t>
  </si>
  <si>
    <t>Устройство металлического ограждения</t>
  </si>
  <si>
    <t>Переустройство металлической лестницы с монтажом</t>
  </si>
  <si>
    <t>Монтаж металлической лестницы</t>
  </si>
  <si>
    <t>5.75</t>
  </si>
  <si>
    <t>5.76</t>
  </si>
  <si>
    <t>5.77</t>
  </si>
  <si>
    <t>5.78</t>
  </si>
  <si>
    <t>4.6</t>
  </si>
  <si>
    <t>4.7</t>
  </si>
  <si>
    <t>4.8</t>
  </si>
  <si>
    <t>4.9</t>
  </si>
  <si>
    <t>Приложение № 1 к Дополнительному соглашению № 4 от 23.05.2024г. к Договору строительного субподряда  № МВМ/19-07-СП3  от «04» сентября  2024г.</t>
  </si>
  <si>
    <t>4.10</t>
  </si>
  <si>
    <t>Дополнительные работы</t>
  </si>
  <si>
    <t>Кирпичная кладка из полнотелого керамического кирпича толшиной 250мм армированная сеткой 50х50х3 Вр-1 через 3 ряда кладки</t>
  </si>
  <si>
    <t>Корректировка отметки ж/д путей к проектной с учетом нового трансбордера</t>
  </si>
  <si>
    <t>Резка асфальтового покрытия фрезой</t>
  </si>
  <si>
    <t>Демонтаж кондиционеров в помещении АБК в осях 4-23/В</t>
  </si>
  <si>
    <t>Демонтаж пожарного водопровода по оси Б</t>
  </si>
  <si>
    <t>Демонтаж пожарных опусков д.57 мм по колоннам по оси Б</t>
  </si>
  <si>
    <t>Демонтаж кранов пожарных Ду50</t>
  </si>
  <si>
    <t>Демонтаж шкафов пожарных настенных</t>
  </si>
  <si>
    <t>Демонтаж кранов шаровых Ду50</t>
  </si>
  <si>
    <t>Демонтаж подкрановых площадок</t>
  </si>
  <si>
    <t>Ремонт пола после демонтажа электрических шкафов</t>
  </si>
  <si>
    <t>Демонтаж воздуховодов существующей вентиляции</t>
  </si>
  <si>
    <t>Демонтаж отводов вентиляторов радиальных 90 град 800х800 в помещениях  техэтажа</t>
  </si>
  <si>
    <t>Демонтаж жалюзийных решеток (клапанов)</t>
  </si>
  <si>
    <t>Демонтаж вентиляторов радиальных напольных № 2,5 на высоте 4м</t>
  </si>
  <si>
    <t>Демонтаж тепловых завес водяных 45кВт по оси 33 в осях А3-Б</t>
  </si>
  <si>
    <t>Перенос задвижек тепловых завес по оси 33 в осях А3-Б</t>
  </si>
  <si>
    <t>Демонтажные работы</t>
  </si>
  <si>
    <t>Работы в венткамере</t>
  </si>
  <si>
    <t>Демонтаж отводов вентиляторов радиальных</t>
  </si>
  <si>
    <t>Монтаж перегородок из ЦСП 4000 * 1500 по изготовленной подсистеме из стальной полосы в местах демонтированных решёток</t>
  </si>
  <si>
    <t>Прочие работы</t>
  </si>
  <si>
    <t>Изготовление стоек под ЯВЗЩ</t>
  </si>
  <si>
    <t>Подрезка тупиковых упоров пути 1,2,3,4</t>
  </si>
  <si>
    <t>Устройство страховочных троссовых линий по оси Б</t>
  </si>
  <si>
    <t>Устройство отверстий в кровле цеха с обрамлением кирпичной кладкой под монтаж канальных вентиляторов с последующей заделкой для систем П 1,2,3,3.1,4,4.1</t>
  </si>
  <si>
    <t>Устройство отверстий в кровле цеха под монтаж воздуховодов для систем ОВ1, ОВ3 с последующей заделкой</t>
  </si>
  <si>
    <t>Заделка мест прохода воздуховодов системы ОВ1 в помещение венткамеры кирпичной кладки с штукатуркой и покраской</t>
  </si>
  <si>
    <t>Монтаж металлического плинтуса в оси А</t>
  </si>
  <si>
    <t>Заделка проема ворот в осях А/3-Б - 1 с последующей штукатуркой и покраской</t>
  </si>
  <si>
    <t>Монтаж металлических крышек лотка в осях 21-22</t>
  </si>
  <si>
    <t>Устройство фасадов  ось 33</t>
  </si>
  <si>
    <t>Установка и разборка инвентарных и наружных лесов высотой 14,8м</t>
  </si>
  <si>
    <t xml:space="preserve">Монтаж подсистемы </t>
  </si>
  <si>
    <t xml:space="preserve">Монтаж проф.листа </t>
  </si>
  <si>
    <t>Монтаж фасоных элементов</t>
  </si>
  <si>
    <t>Сверленние отверстий Ø12х115</t>
  </si>
  <si>
    <t>Выполнение от  20.08.2024</t>
  </si>
  <si>
    <t>1.1.12</t>
  </si>
  <si>
    <t>1.3.13</t>
  </si>
  <si>
    <t>1.4.12</t>
  </si>
  <si>
    <t>2.10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</si>
  <si>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</si>
  <si>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</si>
  <si>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</si>
  <si>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</si>
  <si>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</si>
  <si>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</si>
  <si>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</si>
  <si>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</si>
  <si>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</si>
  <si>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</si>
  <si>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</si>
  <si>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</si>
  <si>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</si>
  <si>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</si>
  <si>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</si>
  <si>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</si>
  <si>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</si>
  <si>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</si>
  <si>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8.1</t>
  </si>
  <si>
    <t>8.2</t>
  </si>
  <si>
    <t>8.3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</si>
  <si>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</si>
  <si>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</si>
  <si>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</si>
  <si>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</si>
  <si>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</si>
  <si>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</si>
  <si>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</si>
  <si>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</si>
  <si>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</si>
  <si>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Сверление отверстий в бетоне на глубину 250мм и становка хим. анкеров М24 на высокопрочный клеевой состав</t>
  </si>
  <si>
    <t>нет таких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</si>
</sst>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_(* #,##0.00_);_(* \(#,##0.00\);_(* &quot;-&quot;??_);_(@_)"/>
    <numFmt numFmtId="172" formatCode="0.00_ ;[Red]\-0.00\ "/>
  </numFmts>
  <fonts count="5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0"/>
      <name val="Arial Cyr"/>
      <charset val="204"/>
    </font>
    <font>
      <b/>
      <sz val="10"/>
      <name val="Arial Narrow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10"/>
      <color theme="1"/>
      <name val="Arial Cyr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i/>
      <sz val="10"/>
      <name val="Arial Narrow"/>
      <family val="2"/>
      <charset val="204"/>
    </font>
    <font>
      <b/>
      <sz val="11"/>
      <name val="Arial Narrow"/>
      <family val="2"/>
      <charset val="204"/>
    </font>
    <font>
      <sz val="10"/>
      <color rgb="FFFF0000"/>
      <name val="Arial Narrow"/>
      <family val="2"/>
      <charset val="204"/>
    </font>
    <font>
      <u/>
      <sz val="10"/>
      <name val="Arial Narrow"/>
      <family val="2"/>
      <charset val="204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sz val="11"/>
      <color rgb="FF00B050"/>
      <name val="Arial"/>
      <family val="2"/>
      <charset val="204"/>
    </font>
    <font>
      <sz val="11"/>
      <color rgb="FFFF0000"/>
      <name val="Arial Narrow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FFC000"/>
      <name val="Arial Narrow"/>
      <family val="2"/>
      <charset val="204"/>
    </font>
    <font>
      <sz val="10"/>
      <color theme="7" tint="0.79998168889431442"/>
      <name val="Arial Narrow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E2F3"/>
        <bgColor rgb="FFD9E2F3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BE4D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6" fillId="0" borderId="0"/>
    <xf numFmtId="43" fontId="3" fillId="0" borderId="0" applyFont="0" applyFill="0" applyBorder="0" applyAlignment="0" applyProtection="0"/>
    <xf numFmtId="0" fontId="13" fillId="0" borderId="0"/>
    <xf numFmtId="0" fontId="13" fillId="0" borderId="0"/>
    <xf numFmtId="0" fontId="17" fillId="0" borderId="0"/>
    <xf numFmtId="165" fontId="17" fillId="0" borderId="0" applyFont="0" applyFill="0" applyBorder="0" applyAlignment="0" applyProtection="0"/>
    <xf numFmtId="0" fontId="13" fillId="0" borderId="0"/>
    <xf numFmtId="0" fontId="25" fillId="0" borderId="0"/>
    <xf numFmtId="0" fontId="17" fillId="0" borderId="0"/>
    <xf numFmtId="0" fontId="28" fillId="0" borderId="0"/>
    <xf numFmtId="0" fontId="25" fillId="0" borderId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6" fillId="0" borderId="0"/>
    <xf numFmtId="0" fontId="3" fillId="0" borderId="0"/>
  </cellStyleXfs>
  <cellXfs count="461">
    <xf numFmtId="0" fontId="0" fillId="0" borderId="0" xfId="0"/>
    <xf numFmtId="0" fontId="0" fillId="0" borderId="0" xfId="0" applyAlignment="1">
      <alignment horizontal="center" vertical="center"/>
    </xf>
    <xf numFmtId="4" fontId="7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right"/>
    </xf>
    <xf numFmtId="4" fontId="3" fillId="0" borderId="3" xfId="1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4" fontId="4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2" fillId="0" borderId="0" xfId="0" applyFont="1"/>
    <xf numFmtId="4" fontId="12" fillId="0" borderId="0" xfId="0" applyNumberFormat="1" applyFont="1"/>
    <xf numFmtId="0" fontId="12" fillId="0" borderId="3" xfId="0" applyFont="1" applyBorder="1"/>
    <xf numFmtId="0" fontId="11" fillId="0" borderId="0" xfId="0" applyFont="1" applyAlignment="1">
      <alignment vertical="center"/>
    </xf>
    <xf numFmtId="0" fontId="16" fillId="0" borderId="0" xfId="0" applyFont="1"/>
    <xf numFmtId="4" fontId="11" fillId="0" borderId="0" xfId="0" applyNumberFormat="1" applyFont="1"/>
    <xf numFmtId="0" fontId="15" fillId="0" borderId="0" xfId="0" applyFont="1" applyAlignment="1">
      <alignment vertical="center"/>
    </xf>
    <xf numFmtId="0" fontId="12" fillId="0" borderId="6" xfId="0" applyFont="1" applyBorder="1"/>
    <xf numFmtId="0" fontId="1" fillId="0" borderId="0" xfId="0" applyFont="1"/>
    <xf numFmtId="0" fontId="1" fillId="10" borderId="0" xfId="0" applyFont="1" applyFill="1"/>
    <xf numFmtId="0" fontId="2" fillId="10" borderId="0" xfId="0" applyFont="1" applyFill="1"/>
    <xf numFmtId="0" fontId="13" fillId="0" borderId="0" xfId="5" applyFont="1"/>
    <xf numFmtId="0" fontId="19" fillId="0" borderId="0" xfId="5" applyFont="1"/>
    <xf numFmtId="0" fontId="19" fillId="0" borderId="0" xfId="5" applyFont="1" applyAlignment="1">
      <alignment horizontal="right"/>
    </xf>
    <xf numFmtId="165" fontId="13" fillId="0" borderId="0" xfId="6" applyFont="1"/>
    <xf numFmtId="0" fontId="20" fillId="0" borderId="0" xfId="5" applyFont="1" applyAlignment="1">
      <alignment horizontal="center"/>
    </xf>
    <xf numFmtId="0" fontId="13" fillId="0" borderId="3" xfId="5" applyFont="1" applyBorder="1" applyAlignment="1">
      <alignment horizontal="center"/>
    </xf>
    <xf numFmtId="0" fontId="21" fillId="0" borderId="0" xfId="5" applyFont="1" applyAlignment="1">
      <alignment horizontal="center"/>
    </xf>
    <xf numFmtId="49" fontId="13" fillId="0" borderId="3" xfId="5" applyNumberFormat="1" applyFont="1" applyBorder="1" applyAlignment="1">
      <alignment horizontal="center"/>
    </xf>
    <xf numFmtId="0" fontId="13" fillId="0" borderId="0" xfId="5" applyFont="1" applyAlignment="1">
      <alignment vertical="center"/>
    </xf>
    <xf numFmtId="0" fontId="13" fillId="0" borderId="3" xfId="5" applyFont="1" applyBorder="1"/>
    <xf numFmtId="0" fontId="22" fillId="0" borderId="0" xfId="5" applyFont="1"/>
    <xf numFmtId="165" fontId="19" fillId="0" borderId="0" xfId="6" applyFont="1"/>
    <xf numFmtId="0" fontId="13" fillId="0" borderId="0" xfId="5" applyFont="1" applyAlignment="1">
      <alignment vertical="top"/>
    </xf>
    <xf numFmtId="0" fontId="21" fillId="0" borderId="0" xfId="7" applyFont="1" applyAlignment="1">
      <alignment horizontal="center"/>
    </xf>
    <xf numFmtId="0" fontId="13" fillId="0" borderId="3" xfId="7" applyBorder="1" applyAlignment="1">
      <alignment horizontal="center"/>
    </xf>
    <xf numFmtId="165" fontId="19" fillId="0" borderId="0" xfId="6" applyFont="1" applyBorder="1"/>
    <xf numFmtId="0" fontId="13" fillId="0" borderId="0" xfId="5" applyFont="1" applyAlignment="1">
      <alignment horizontal="left" vertical="center"/>
    </xf>
    <xf numFmtId="0" fontId="13" fillId="0" borderId="0" xfId="5" applyFont="1" applyAlignment="1">
      <alignment vertical="center" wrapText="1"/>
    </xf>
    <xf numFmtId="166" fontId="13" fillId="0" borderId="0" xfId="5" applyNumberFormat="1" applyFont="1"/>
    <xf numFmtId="0" fontId="22" fillId="0" borderId="0" xfId="5" applyFont="1" applyAlignment="1">
      <alignment vertical="center" wrapText="1"/>
    </xf>
    <xf numFmtId="0" fontId="21" fillId="0" borderId="3" xfId="5" applyFont="1" applyBorder="1" applyAlignment="1">
      <alignment horizontal="center"/>
    </xf>
    <xf numFmtId="0" fontId="21" fillId="0" borderId="0" xfId="5" applyFont="1" applyAlignment="1">
      <alignment horizontal="right"/>
    </xf>
    <xf numFmtId="49" fontId="17" fillId="0" borderId="18" xfId="5" applyNumberFormat="1" applyBorder="1" applyAlignment="1">
      <alignment horizontal="center"/>
    </xf>
    <xf numFmtId="0" fontId="23" fillId="0" borderId="0" xfId="4" applyFont="1"/>
    <xf numFmtId="167" fontId="23" fillId="0" borderId="0" xfId="6" applyNumberFormat="1" applyFont="1" applyBorder="1" applyAlignment="1">
      <alignment horizontal="center" wrapText="1"/>
    </xf>
    <xf numFmtId="14" fontId="17" fillId="0" borderId="18" xfId="5" applyNumberFormat="1" applyBorder="1" applyAlignment="1">
      <alignment horizontal="center"/>
    </xf>
    <xf numFmtId="14" fontId="17" fillId="10" borderId="18" xfId="5" applyNumberFormat="1" applyFill="1" applyBorder="1" applyAlignment="1">
      <alignment horizontal="center"/>
    </xf>
    <xf numFmtId="10" fontId="23" fillId="0" borderId="0" xfId="4" applyNumberFormat="1" applyFont="1" applyAlignment="1">
      <alignment horizontal="center"/>
    </xf>
    <xf numFmtId="168" fontId="23" fillId="0" borderId="0" xfId="4" applyNumberFormat="1" applyFont="1" applyAlignment="1">
      <alignment horizontal="center"/>
    </xf>
    <xf numFmtId="0" fontId="23" fillId="0" borderId="0" xfId="5" applyFont="1"/>
    <xf numFmtId="168" fontId="23" fillId="0" borderId="0" xfId="5" applyNumberFormat="1" applyFont="1" applyAlignment="1">
      <alignment horizontal="center"/>
    </xf>
    <xf numFmtId="14" fontId="19" fillId="0" borderId="0" xfId="5" applyNumberFormat="1" applyFont="1" applyAlignment="1">
      <alignment horizontal="center"/>
    </xf>
    <xf numFmtId="0" fontId="19" fillId="0" borderId="19" xfId="5" applyFont="1" applyBorder="1" applyAlignment="1">
      <alignment horizontal="center"/>
    </xf>
    <xf numFmtId="0" fontId="19" fillId="0" borderId="20" xfId="5" applyFont="1" applyBorder="1" applyAlignment="1">
      <alignment horizontal="center"/>
    </xf>
    <xf numFmtId="0" fontId="19" fillId="0" borderId="0" xfId="5" applyFont="1" applyAlignment="1">
      <alignment horizontal="center"/>
    </xf>
    <xf numFmtId="0" fontId="19" fillId="0" borderId="23" xfId="5" applyFont="1" applyBorder="1" applyAlignment="1">
      <alignment horizontal="right"/>
    </xf>
    <xf numFmtId="0" fontId="13" fillId="0" borderId="16" xfId="5" applyFont="1" applyBorder="1"/>
    <xf numFmtId="0" fontId="19" fillId="0" borderId="18" xfId="5" applyFont="1" applyBorder="1" applyAlignment="1">
      <alignment horizontal="center"/>
    </xf>
    <xf numFmtId="0" fontId="13" fillId="0" borderId="21" xfId="5" applyFont="1" applyBorder="1" applyAlignment="1">
      <alignment horizontal="center"/>
    </xf>
    <xf numFmtId="14" fontId="13" fillId="10" borderId="18" xfId="5" applyNumberFormat="1" applyFont="1" applyFill="1" applyBorder="1" applyAlignment="1">
      <alignment horizontal="center"/>
    </xf>
    <xf numFmtId="14" fontId="13" fillId="10" borderId="24" xfId="5" applyNumberFormat="1" applyFont="1" applyFill="1" applyBorder="1" applyAlignment="1">
      <alignment horizontal="center"/>
    </xf>
    <xf numFmtId="166" fontId="19" fillId="0" borderId="0" xfId="5" applyNumberFormat="1" applyFont="1"/>
    <xf numFmtId="0" fontId="21" fillId="0" borderId="0" xfId="5" applyFont="1"/>
    <xf numFmtId="165" fontId="21" fillId="0" borderId="0" xfId="6" applyFont="1" applyBorder="1"/>
    <xf numFmtId="0" fontId="24" fillId="0" borderId="0" xfId="5" applyFont="1"/>
    <xf numFmtId="0" fontId="21" fillId="0" borderId="2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/>
    </xf>
    <xf numFmtId="0" fontId="21" fillId="0" borderId="15" xfId="5" applyFont="1" applyBorder="1"/>
    <xf numFmtId="0" fontId="13" fillId="0" borderId="15" xfId="5" applyFont="1" applyBorder="1"/>
    <xf numFmtId="0" fontId="13" fillId="0" borderId="7" xfId="5" applyFont="1" applyBorder="1"/>
    <xf numFmtId="0" fontId="27" fillId="0" borderId="0" xfId="9" applyFont="1" applyAlignment="1">
      <alignment horizontal="center" vertical="center"/>
    </xf>
    <xf numFmtId="0" fontId="21" fillId="0" borderId="14" xfId="5" applyFont="1" applyBorder="1" applyAlignment="1">
      <alignment horizontal="center" vertical="center"/>
    </xf>
    <xf numFmtId="0" fontId="13" fillId="0" borderId="11" xfId="5" applyFont="1" applyBorder="1"/>
    <xf numFmtId="0" fontId="21" fillId="0" borderId="11" xfId="5" applyFont="1" applyBorder="1" applyAlignment="1">
      <alignment horizontal="center"/>
    </xf>
    <xf numFmtId="0" fontId="13" fillId="0" borderId="2" xfId="5" applyFont="1" applyBorder="1"/>
    <xf numFmtId="4" fontId="29" fillId="7" borderId="0" xfId="10" applyNumberFormat="1" applyFont="1" applyFill="1" applyAlignment="1">
      <alignment vertical="center"/>
    </xf>
    <xf numFmtId="0" fontId="30" fillId="0" borderId="0" xfId="10" applyFont="1"/>
    <xf numFmtId="0" fontId="17" fillId="0" borderId="0" xfId="9"/>
    <xf numFmtId="4" fontId="27" fillId="0" borderId="0" xfId="9" applyNumberFormat="1" applyFont="1" applyAlignment="1">
      <alignment horizontal="center" vertical="center"/>
    </xf>
    <xf numFmtId="0" fontId="21" fillId="0" borderId="14" xfId="5" applyFont="1" applyBorder="1" applyAlignment="1">
      <alignment horizontal="center"/>
    </xf>
    <xf numFmtId="0" fontId="28" fillId="0" borderId="0" xfId="10"/>
    <xf numFmtId="0" fontId="30" fillId="0" borderId="0" xfId="10" applyFont="1" applyAlignment="1">
      <alignment horizontal="center" vertical="center"/>
    </xf>
    <xf numFmtId="3" fontId="31" fillId="0" borderId="0" xfId="11" applyNumberFormat="1" applyFont="1" applyAlignment="1">
      <alignment horizontal="center" vertical="center" wrapText="1"/>
    </xf>
    <xf numFmtId="0" fontId="13" fillId="0" borderId="5" xfId="5" applyFont="1" applyBorder="1"/>
    <xf numFmtId="0" fontId="13" fillId="0" borderId="9" xfId="5" applyFont="1" applyBorder="1"/>
    <xf numFmtId="0" fontId="21" fillId="0" borderId="9" xfId="5" applyFont="1" applyBorder="1" applyAlignment="1">
      <alignment horizontal="center"/>
    </xf>
    <xf numFmtId="0" fontId="21" fillId="0" borderId="5" xfId="5" applyFont="1" applyBorder="1"/>
    <xf numFmtId="49" fontId="32" fillId="0" borderId="3" xfId="10" applyNumberFormat="1" applyFont="1" applyBorder="1" applyAlignment="1">
      <alignment vertical="center"/>
    </xf>
    <xf numFmtId="169" fontId="32" fillId="0" borderId="3" xfId="10" applyNumberFormat="1" applyFont="1" applyBorder="1" applyAlignment="1">
      <alignment vertical="center"/>
    </xf>
    <xf numFmtId="0" fontId="32" fillId="0" borderId="3" xfId="10" applyFont="1" applyBorder="1" applyAlignment="1">
      <alignment horizontal="center" vertical="center"/>
    </xf>
    <xf numFmtId="0" fontId="33" fillId="0" borderId="3" xfId="9" applyFont="1" applyBorder="1" applyAlignment="1">
      <alignment horizontal="center" vertical="center"/>
    </xf>
    <xf numFmtId="0" fontId="13" fillId="0" borderId="25" xfId="5" applyFont="1" applyBorder="1" applyAlignment="1">
      <alignment horizontal="center"/>
    </xf>
    <xf numFmtId="4" fontId="32" fillId="0" borderId="3" xfId="10" applyNumberFormat="1" applyFont="1" applyBorder="1" applyAlignment="1">
      <alignment vertical="center"/>
    </xf>
    <xf numFmtId="49" fontId="13" fillId="0" borderId="18" xfId="5" applyNumberFormat="1" applyFont="1" applyBorder="1" applyAlignment="1">
      <alignment horizontal="center"/>
    </xf>
    <xf numFmtId="0" fontId="13" fillId="0" borderId="18" xfId="5" applyFont="1" applyBorder="1" applyAlignment="1">
      <alignment horizontal="center"/>
    </xf>
    <xf numFmtId="169" fontId="13" fillId="0" borderId="18" xfId="5" applyNumberFormat="1" applyFont="1" applyBorder="1" applyAlignment="1">
      <alignment horizontal="center"/>
    </xf>
    <xf numFmtId="49" fontId="32" fillId="0" borderId="25" xfId="10" applyNumberFormat="1" applyFont="1" applyBorder="1" applyAlignment="1">
      <alignment vertical="center"/>
    </xf>
    <xf numFmtId="165" fontId="34" fillId="0" borderId="25" xfId="6" applyFont="1" applyBorder="1" applyAlignment="1">
      <alignment vertical="center"/>
    </xf>
    <xf numFmtId="0" fontId="32" fillId="0" borderId="25" xfId="10" applyFont="1" applyBorder="1" applyAlignment="1">
      <alignment horizontal="center" vertical="center"/>
    </xf>
    <xf numFmtId="0" fontId="33" fillId="0" borderId="25" xfId="9" applyFont="1" applyBorder="1" applyAlignment="1">
      <alignment horizontal="center" vertical="center"/>
    </xf>
    <xf numFmtId="164" fontId="13" fillId="0" borderId="0" xfId="5" applyNumberFormat="1" applyFont="1"/>
    <xf numFmtId="49" fontId="13" fillId="0" borderId="5" xfId="5" applyNumberFormat="1" applyFont="1" applyBorder="1" applyAlignment="1">
      <alignment horizontal="center"/>
    </xf>
    <xf numFmtId="169" fontId="17" fillId="0" borderId="3" xfId="5" applyNumberFormat="1" applyBorder="1" applyAlignment="1">
      <alignment horizontal="center"/>
    </xf>
    <xf numFmtId="169" fontId="13" fillId="0" borderId="6" xfId="5" applyNumberFormat="1" applyFont="1" applyBorder="1" applyAlignment="1">
      <alignment horizontal="center"/>
    </xf>
    <xf numFmtId="169" fontId="13" fillId="11" borderId="3" xfId="5" applyNumberFormat="1" applyFont="1" applyFill="1" applyBorder="1" applyAlignment="1">
      <alignment horizontal="center"/>
    </xf>
    <xf numFmtId="49" fontId="32" fillId="0" borderId="5" xfId="10" applyNumberFormat="1" applyFont="1" applyBorder="1"/>
    <xf numFmtId="165" fontId="34" fillId="0" borderId="5" xfId="6" applyFont="1" applyBorder="1"/>
    <xf numFmtId="0" fontId="32" fillId="0" borderId="5" xfId="10" applyFont="1" applyBorder="1" applyAlignment="1">
      <alignment horizontal="center" vertical="center"/>
    </xf>
    <xf numFmtId="3" fontId="35" fillId="0" borderId="5" xfId="11" applyNumberFormat="1" applyFont="1" applyBorder="1" applyAlignment="1">
      <alignment horizontal="center" vertical="center" wrapText="1"/>
    </xf>
    <xf numFmtId="164" fontId="27" fillId="0" borderId="0" xfId="9" applyNumberFormat="1" applyFont="1" applyAlignment="1">
      <alignment horizontal="center" vertical="center"/>
    </xf>
    <xf numFmtId="169" fontId="13" fillId="0" borderId="3" xfId="5" applyNumberFormat="1" applyFont="1" applyBorder="1" applyAlignment="1">
      <alignment horizontal="center"/>
    </xf>
    <xf numFmtId="49" fontId="32" fillId="0" borderId="3" xfId="10" applyNumberFormat="1" applyFont="1" applyBorder="1"/>
    <xf numFmtId="165" fontId="34" fillId="0" borderId="3" xfId="6" applyFont="1" applyBorder="1"/>
    <xf numFmtId="165" fontId="34" fillId="0" borderId="3" xfId="6" applyFont="1" applyBorder="1" applyAlignment="1">
      <alignment horizontal="center" vertical="center"/>
    </xf>
    <xf numFmtId="49" fontId="20" fillId="0" borderId="0" xfId="5" applyNumberFormat="1" applyFont="1" applyAlignment="1">
      <alignment horizontal="center"/>
    </xf>
    <xf numFmtId="165" fontId="20" fillId="0" borderId="3" xfId="6" applyFont="1" applyBorder="1" applyAlignment="1">
      <alignment horizontal="center"/>
    </xf>
    <xf numFmtId="0" fontId="33" fillId="0" borderId="3" xfId="9" applyFont="1" applyBorder="1" applyAlignment="1">
      <alignment vertical="center"/>
    </xf>
    <xf numFmtId="49" fontId="37" fillId="0" borderId="3" xfId="10" applyNumberFormat="1" applyFont="1" applyBorder="1"/>
    <xf numFmtId="165" fontId="38" fillId="0" borderId="3" xfId="6" applyFont="1" applyBorder="1"/>
    <xf numFmtId="165" fontId="38" fillId="0" borderId="3" xfId="6" applyFont="1" applyBorder="1" applyAlignment="1">
      <alignment horizontal="center" vertical="center"/>
    </xf>
    <xf numFmtId="0" fontId="39" fillId="0" borderId="3" xfId="9" applyFont="1" applyBorder="1" applyAlignment="1">
      <alignment horizontal="center" vertical="center"/>
    </xf>
    <xf numFmtId="49" fontId="13" fillId="0" borderId="29" xfId="5" applyNumberFormat="1" applyFont="1" applyBorder="1" applyAlignment="1">
      <alignment horizontal="center"/>
    </xf>
    <xf numFmtId="49" fontId="13" fillId="0" borderId="1" xfId="5" applyNumberFormat="1" applyFont="1" applyBorder="1" applyAlignment="1">
      <alignment horizontal="center"/>
    </xf>
    <xf numFmtId="0" fontId="24" fillId="0" borderId="13" xfId="5" applyFont="1" applyBorder="1"/>
    <xf numFmtId="169" fontId="13" fillId="0" borderId="5" xfId="5" applyNumberFormat="1" applyFont="1" applyBorder="1" applyAlignment="1">
      <alignment horizontal="center"/>
    </xf>
    <xf numFmtId="169" fontId="13" fillId="0" borderId="1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center"/>
    </xf>
    <xf numFmtId="49" fontId="13" fillId="0" borderId="0" xfId="5" applyNumberFormat="1" applyFont="1" applyAlignment="1">
      <alignment horizontal="center"/>
    </xf>
    <xf numFmtId="0" fontId="24" fillId="0" borderId="12" xfId="5" applyFont="1" applyBorder="1"/>
    <xf numFmtId="169" fontId="13" fillId="0" borderId="4" xfId="5" applyNumberFormat="1" applyFont="1" applyBorder="1" applyAlignment="1">
      <alignment horizontal="center"/>
    </xf>
    <xf numFmtId="49" fontId="13" fillId="0" borderId="15" xfId="5" applyNumberFormat="1" applyFont="1" applyBorder="1" applyAlignment="1">
      <alignment horizontal="center"/>
    </xf>
    <xf numFmtId="0" fontId="24" fillId="0" borderId="15" xfId="5" applyFont="1" applyBorder="1"/>
    <xf numFmtId="169" fontId="13" fillId="0" borderId="2" xfId="5" applyNumberFormat="1" applyFont="1" applyBorder="1" applyAlignment="1">
      <alignment horizontal="center"/>
    </xf>
    <xf numFmtId="169" fontId="13" fillId="0" borderId="31" xfId="5" applyNumberFormat="1" applyFont="1" applyBorder="1" applyAlignment="1">
      <alignment horizontal="center"/>
    </xf>
    <xf numFmtId="49" fontId="13" fillId="0" borderId="13" xfId="5" applyNumberFormat="1" applyFont="1" applyBorder="1" applyAlignment="1">
      <alignment horizontal="center"/>
    </xf>
    <xf numFmtId="169" fontId="13" fillId="0" borderId="9" xfId="5" applyNumberFormat="1" applyFont="1" applyBorder="1" applyAlignment="1">
      <alignment horizontal="center"/>
    </xf>
    <xf numFmtId="169" fontId="13" fillId="0" borderId="13" xfId="5" applyNumberFormat="1" applyFont="1" applyBorder="1" applyAlignment="1">
      <alignment horizontal="center"/>
    </xf>
    <xf numFmtId="169" fontId="13" fillId="0" borderId="7" xfId="5" applyNumberFormat="1" applyFont="1" applyBorder="1" applyAlignment="1">
      <alignment horizontal="center"/>
    </xf>
    <xf numFmtId="169" fontId="13" fillId="0" borderId="30" xfId="5" applyNumberFormat="1" applyFont="1" applyBorder="1" applyAlignment="1">
      <alignment horizontal="right"/>
    </xf>
    <xf numFmtId="0" fontId="13" fillId="0" borderId="7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170" fontId="13" fillId="0" borderId="30" xfId="5" applyNumberFormat="1" applyFont="1" applyBorder="1" applyAlignment="1">
      <alignment horizontal="right"/>
    </xf>
    <xf numFmtId="49" fontId="13" fillId="0" borderId="6" xfId="5" applyNumberFormat="1" applyFont="1" applyBorder="1" applyAlignment="1">
      <alignment horizontal="center"/>
    </xf>
    <xf numFmtId="0" fontId="24" fillId="0" borderId="6" xfId="5" applyFont="1" applyBorder="1"/>
    <xf numFmtId="165" fontId="38" fillId="0" borderId="3" xfId="5" applyNumberFormat="1" applyFont="1" applyBorder="1" applyAlignment="1">
      <alignment horizontal="center" vertical="center"/>
    </xf>
    <xf numFmtId="0" fontId="13" fillId="0" borderId="6" xfId="5" applyFont="1" applyBorder="1" applyAlignment="1">
      <alignment horizontal="center"/>
    </xf>
    <xf numFmtId="170" fontId="13" fillId="0" borderId="4" xfId="5" applyNumberFormat="1" applyFont="1" applyBorder="1" applyAlignment="1">
      <alignment horizontal="center"/>
    </xf>
    <xf numFmtId="0" fontId="13" fillId="0" borderId="6" xfId="5" applyFont="1" applyBorder="1"/>
    <xf numFmtId="49" fontId="13" fillId="0" borderId="12" xfId="5" applyNumberFormat="1" applyFont="1" applyBorder="1" applyAlignment="1">
      <alignment horizontal="center"/>
    </xf>
    <xf numFmtId="49" fontId="13" fillId="0" borderId="17" xfId="5" applyNumberFormat="1" applyFont="1" applyBorder="1" applyAlignment="1">
      <alignment horizontal="center"/>
    </xf>
    <xf numFmtId="0" fontId="24" fillId="0" borderId="17" xfId="5" applyFont="1" applyBorder="1"/>
    <xf numFmtId="0" fontId="13" fillId="0" borderId="17" xfId="5" applyFont="1" applyBorder="1"/>
    <xf numFmtId="170" fontId="13" fillId="0" borderId="31" xfId="5" applyNumberFormat="1" applyFont="1" applyBorder="1" applyAlignment="1">
      <alignment horizontal="center"/>
    </xf>
    <xf numFmtId="4" fontId="13" fillId="0" borderId="2" xfId="5" applyNumberFormat="1" applyFont="1" applyBorder="1" applyAlignment="1">
      <alignment horizontal="center"/>
    </xf>
    <xf numFmtId="4" fontId="13" fillId="0" borderId="12" xfId="5" applyNumberFormat="1" applyFont="1" applyBorder="1" applyAlignment="1">
      <alignment horizontal="center"/>
    </xf>
    <xf numFmtId="4" fontId="13" fillId="0" borderId="31" xfId="5" applyNumberFormat="1" applyFont="1" applyBorder="1" applyAlignment="1">
      <alignment horizontal="center"/>
    </xf>
    <xf numFmtId="4" fontId="13" fillId="0" borderId="7" xfId="5" applyNumberFormat="1" applyFont="1" applyBorder="1" applyAlignment="1">
      <alignment horizontal="center"/>
    </xf>
    <xf numFmtId="4" fontId="13" fillId="0" borderId="6" xfId="5" applyNumberFormat="1" applyFont="1" applyBorder="1" applyAlignment="1">
      <alignment horizontal="center"/>
    </xf>
    <xf numFmtId="4" fontId="13" fillId="0" borderId="4" xfId="5" applyNumberFormat="1" applyFont="1" applyBorder="1" applyAlignment="1">
      <alignment horizontal="center"/>
    </xf>
    <xf numFmtId="4" fontId="13" fillId="0" borderId="3" xfId="5" applyNumberFormat="1" applyFont="1" applyBorder="1" applyAlignment="1">
      <alignment horizontal="center"/>
    </xf>
    <xf numFmtId="4" fontId="13" fillId="0" borderId="0" xfId="5" applyNumberFormat="1" applyFont="1" applyAlignment="1">
      <alignment horizontal="center"/>
    </xf>
    <xf numFmtId="4" fontId="13" fillId="0" borderId="32" xfId="5" applyNumberFormat="1" applyFont="1" applyBorder="1" applyAlignment="1">
      <alignment horizontal="center"/>
    </xf>
    <xf numFmtId="49" fontId="13" fillId="0" borderId="2" xfId="5" applyNumberFormat="1" applyFont="1" applyBorder="1" applyAlignment="1">
      <alignment horizontal="center"/>
    </xf>
    <xf numFmtId="4" fontId="13" fillId="0" borderId="10" xfId="5" applyNumberFormat="1" applyFont="1" applyBorder="1" applyAlignment="1">
      <alignment horizontal="center"/>
    </xf>
    <xf numFmtId="49" fontId="13" fillId="0" borderId="25" xfId="5" applyNumberFormat="1" applyFont="1" applyBorder="1" applyAlignment="1">
      <alignment horizontal="center"/>
    </xf>
    <xf numFmtId="49" fontId="13" fillId="0" borderId="27" xfId="5" applyNumberFormat="1" applyFont="1" applyBorder="1" applyAlignment="1">
      <alignment horizontal="center"/>
    </xf>
    <xf numFmtId="0" fontId="24" fillId="0" borderId="27" xfId="5" applyFont="1" applyBorder="1"/>
    <xf numFmtId="0" fontId="13" fillId="0" borderId="25" xfId="5" applyFont="1" applyBorder="1"/>
    <xf numFmtId="4" fontId="13" fillId="0" borderId="28" xfId="5" applyNumberFormat="1" applyFont="1" applyBorder="1" applyAlignment="1">
      <alignment horizontal="center"/>
    </xf>
    <xf numFmtId="4" fontId="13" fillId="0" borderId="26" xfId="5" applyNumberFormat="1" applyFont="1" applyBorder="1" applyAlignment="1">
      <alignment horizontal="center"/>
    </xf>
    <xf numFmtId="4" fontId="13" fillId="0" borderId="33" xfId="5" applyNumberFormat="1" applyFont="1" applyBorder="1"/>
    <xf numFmtId="169" fontId="13" fillId="0" borderId="18" xfId="5" applyNumberFormat="1" applyFont="1" applyBorder="1" applyAlignment="1">
      <alignment horizontal="right"/>
    </xf>
    <xf numFmtId="170" fontId="13" fillId="0" borderId="0" xfId="5" applyNumberFormat="1" applyFont="1"/>
    <xf numFmtId="49" fontId="37" fillId="0" borderId="34" xfId="10" applyNumberFormat="1" applyFont="1" applyBorder="1"/>
    <xf numFmtId="165" fontId="38" fillId="0" borderId="34" xfId="6" applyFont="1" applyBorder="1"/>
    <xf numFmtId="165" fontId="38" fillId="0" borderId="34" xfId="6" applyFont="1" applyBorder="1" applyAlignment="1">
      <alignment horizontal="center" vertical="center"/>
    </xf>
    <xf numFmtId="165" fontId="38" fillId="0" borderId="34" xfId="5" applyNumberFormat="1" applyFont="1" applyBorder="1" applyAlignment="1">
      <alignment horizontal="center" vertical="center"/>
    </xf>
    <xf numFmtId="0" fontId="40" fillId="0" borderId="0" xfId="5" applyFont="1"/>
    <xf numFmtId="0" fontId="41" fillId="0" borderId="5" xfId="10" applyFont="1" applyBorder="1"/>
    <xf numFmtId="4" fontId="41" fillId="0" borderId="5" xfId="10" applyNumberFormat="1" applyFont="1" applyBorder="1"/>
    <xf numFmtId="165" fontId="42" fillId="0" borderId="5" xfId="6" applyFont="1" applyBorder="1" applyAlignment="1">
      <alignment horizontal="center" vertical="center"/>
    </xf>
    <xf numFmtId="165" fontId="42" fillId="0" borderId="5" xfId="5" applyNumberFormat="1" applyFont="1" applyBorder="1" applyAlignment="1">
      <alignment horizontal="center" vertical="center"/>
    </xf>
    <xf numFmtId="165" fontId="43" fillId="0" borderId="0" xfId="6" applyFont="1"/>
    <xf numFmtId="165" fontId="13" fillId="0" borderId="0" xfId="5" applyNumberFormat="1" applyFont="1"/>
    <xf numFmtId="4" fontId="29" fillId="7" borderId="0" xfId="10" applyNumberFormat="1" applyFont="1" applyFill="1"/>
    <xf numFmtId="0" fontId="20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43" fillId="0" borderId="0" xfId="5" applyFont="1" applyAlignment="1">
      <alignment vertical="center"/>
    </xf>
    <xf numFmtId="165" fontId="44" fillId="0" borderId="0" xfId="6" applyFont="1" applyAlignment="1">
      <alignment vertical="center"/>
    </xf>
    <xf numFmtId="165" fontId="20" fillId="0" borderId="0" xfId="6" applyFont="1" applyAlignment="1">
      <alignment vertical="center"/>
    </xf>
    <xf numFmtId="165" fontId="13" fillId="0" borderId="0" xfId="6" applyFont="1" applyAlignment="1">
      <alignment vertical="center"/>
    </xf>
    <xf numFmtId="165" fontId="13" fillId="0" borderId="0" xfId="5" applyNumberFormat="1" applyFont="1" applyAlignment="1">
      <alignment vertical="center"/>
    </xf>
    <xf numFmtId="0" fontId="45" fillId="0" borderId="0" xfId="5" applyFont="1" applyAlignment="1">
      <alignment vertical="center"/>
    </xf>
    <xf numFmtId="0" fontId="46" fillId="0" borderId="0" xfId="5" applyFont="1" applyAlignment="1">
      <alignment vertical="center"/>
    </xf>
    <xf numFmtId="165" fontId="45" fillId="0" borderId="0" xfId="6" applyFont="1" applyAlignment="1">
      <alignment vertical="center"/>
    </xf>
    <xf numFmtId="0" fontId="21" fillId="0" borderId="0" xfId="5" applyFont="1" applyAlignment="1">
      <alignment vertical="center"/>
    </xf>
    <xf numFmtId="0" fontId="20" fillId="0" borderId="0" xfId="7" applyFont="1" applyAlignment="1">
      <alignment vertical="center"/>
    </xf>
    <xf numFmtId="0" fontId="20" fillId="0" borderId="0" xfId="5" applyFont="1" applyAlignment="1">
      <alignment horizontal="center" vertical="center"/>
    </xf>
    <xf numFmtId="0" fontId="45" fillId="0" borderId="0" xfId="5" applyFont="1" applyAlignment="1">
      <alignment horizontal="right" vertical="center"/>
    </xf>
    <xf numFmtId="0" fontId="45" fillId="0" borderId="0" xfId="5" applyFont="1" applyAlignment="1">
      <alignment horizontal="left" vertical="center"/>
    </xf>
    <xf numFmtId="0" fontId="13" fillId="7" borderId="0" xfId="5" applyFont="1" applyFill="1"/>
    <xf numFmtId="0" fontId="21" fillId="7" borderId="0" xfId="5" applyFont="1" applyFill="1"/>
    <xf numFmtId="165" fontId="13" fillId="7" borderId="3" xfId="6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4" fontId="12" fillId="12" borderId="7" xfId="0" applyNumberFormat="1" applyFont="1" applyFill="1" applyBorder="1" applyAlignment="1">
      <alignment horizontal="center" vertical="center" wrapText="1"/>
    </xf>
    <xf numFmtId="0" fontId="12" fillId="0" borderId="8" xfId="0" applyFont="1" applyBorder="1"/>
    <xf numFmtId="4" fontId="12" fillId="0" borderId="39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2" fillId="0" borderId="39" xfId="0" applyFont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/>
    </xf>
    <xf numFmtId="0" fontId="18" fillId="2" borderId="3" xfId="0" applyFont="1" applyFill="1" applyBorder="1" applyAlignment="1">
      <alignment horizontal="left" vertical="center" wrapText="1"/>
    </xf>
    <xf numFmtId="4" fontId="18" fillId="2" borderId="3" xfId="0" applyNumberFormat="1" applyFont="1" applyFill="1" applyBorder="1" applyAlignment="1">
      <alignment horizontal="center" vertical="center" wrapText="1"/>
    </xf>
    <xf numFmtId="3" fontId="18" fillId="2" borderId="3" xfId="0" applyNumberFormat="1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right" vertical="center" wrapText="1"/>
    </xf>
    <xf numFmtId="4" fontId="18" fillId="2" borderId="6" xfId="0" applyNumberFormat="1" applyFont="1" applyFill="1" applyBorder="1" applyAlignment="1">
      <alignment horizontal="center" vertical="center" wrapText="1"/>
    </xf>
    <xf numFmtId="0" fontId="12" fillId="8" borderId="39" xfId="0" applyFont="1" applyFill="1" applyBorder="1" applyAlignment="1">
      <alignment horizontal="center" vertical="center" wrapText="1"/>
    </xf>
    <xf numFmtId="16" fontId="18" fillId="3" borderId="40" xfId="0" quotePrefix="1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/>
    </xf>
    <xf numFmtId="4" fontId="18" fillId="4" borderId="3" xfId="0" applyNumberFormat="1" applyFont="1" applyFill="1" applyBorder="1" applyAlignment="1">
      <alignment horizontal="center" vertical="center"/>
    </xf>
    <xf numFmtId="3" fontId="18" fillId="4" borderId="3" xfId="0" applyNumberFormat="1" applyFont="1" applyFill="1" applyBorder="1" applyAlignment="1">
      <alignment horizontal="center" vertical="center"/>
    </xf>
    <xf numFmtId="4" fontId="18" fillId="4" borderId="6" xfId="0" applyNumberFormat="1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47" fillId="0" borderId="3" xfId="0" applyFont="1" applyBorder="1" applyAlignment="1">
      <alignment wrapText="1"/>
    </xf>
    <xf numFmtId="4" fontId="12" fillId="12" borderId="7" xfId="0" applyNumberFormat="1" applyFont="1" applyFill="1" applyBorder="1" applyAlignment="1">
      <alignment horizontal="center" vertical="center"/>
    </xf>
    <xf numFmtId="0" fontId="12" fillId="0" borderId="40" xfId="0" quotePrefix="1" applyFont="1" applyBorder="1" applyAlignment="1">
      <alignment horizontal="center" vertical="center"/>
    </xf>
    <xf numFmtId="0" fontId="12" fillId="0" borderId="3" xfId="0" applyFont="1" applyBorder="1" applyAlignment="1">
      <alignment wrapText="1"/>
    </xf>
    <xf numFmtId="4" fontId="12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2" fillId="5" borderId="3" xfId="0" applyFont="1" applyFill="1" applyBorder="1" applyAlignment="1">
      <alignment wrapText="1"/>
    </xf>
    <xf numFmtId="0" fontId="12" fillId="5" borderId="3" xfId="0" applyFont="1" applyFill="1" applyBorder="1" applyAlignment="1">
      <alignment vertical="center" wrapText="1"/>
    </xf>
    <xf numFmtId="0" fontId="12" fillId="6" borderId="3" xfId="0" applyFont="1" applyFill="1" applyBorder="1" applyAlignment="1">
      <alignment wrapText="1"/>
    </xf>
    <xf numFmtId="4" fontId="12" fillId="9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8" borderId="39" xfId="0" applyNumberFormat="1" applyFont="1" applyFill="1" applyBorder="1" applyAlignment="1">
      <alignment horizontal="center" vertical="center" wrapText="1"/>
    </xf>
    <xf numFmtId="49" fontId="12" fillId="0" borderId="40" xfId="0" quotePrefix="1" applyNumberFormat="1" applyFont="1" applyBorder="1" applyAlignment="1">
      <alignment horizontal="center" vertical="center"/>
    </xf>
    <xf numFmtId="49" fontId="12" fillId="10" borderId="40" xfId="0" quotePrefix="1" applyNumberFormat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4" fontId="12" fillId="10" borderId="3" xfId="0" applyNumberFormat="1" applyFont="1" applyFill="1" applyBorder="1" applyAlignment="1">
      <alignment horizontal="center" vertical="center"/>
    </xf>
    <xf numFmtId="4" fontId="12" fillId="10" borderId="6" xfId="0" applyNumberFormat="1" applyFont="1" applyFill="1" applyBorder="1" applyAlignment="1">
      <alignment horizontal="center" vertical="center"/>
    </xf>
    <xf numFmtId="4" fontId="12" fillId="10" borderId="39" xfId="0" applyNumberFormat="1" applyFont="1" applyFill="1" applyBorder="1" applyAlignment="1">
      <alignment horizontal="center" vertical="center" wrapText="1"/>
    </xf>
    <xf numFmtId="0" fontId="47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0" xfId="0" quotePrefix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10" borderId="40" xfId="0" quotePrefix="1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 wrapText="1"/>
    </xf>
    <xf numFmtId="0" fontId="47" fillId="10" borderId="3" xfId="0" applyFont="1" applyFill="1" applyBorder="1" applyAlignment="1">
      <alignment vertical="center" wrapText="1"/>
    </xf>
    <xf numFmtId="0" fontId="12" fillId="0" borderId="23" xfId="0" quotePrefix="1" applyFont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4" fontId="12" fillId="0" borderId="13" xfId="0" applyNumberFormat="1" applyFont="1" applyBorder="1" applyAlignment="1">
      <alignment horizontal="center" vertical="center"/>
    </xf>
    <xf numFmtId="0" fontId="12" fillId="10" borderId="41" xfId="0" quotePrefix="1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vertical="center" wrapText="1"/>
    </xf>
    <xf numFmtId="0" fontId="12" fillId="10" borderId="5" xfId="0" applyFont="1" applyFill="1" applyBorder="1" applyAlignment="1">
      <alignment horizontal="center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4" fontId="12" fillId="10" borderId="13" xfId="0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 wrapText="1"/>
    </xf>
    <xf numFmtId="4" fontId="16" fillId="0" borderId="0" xfId="0" applyNumberFormat="1" applyFont="1"/>
    <xf numFmtId="0" fontId="48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vertical="top" wrapText="1"/>
    </xf>
    <xf numFmtId="0" fontId="12" fillId="12" borderId="7" xfId="0" applyFont="1" applyFill="1" applyBorder="1" applyAlignment="1">
      <alignment horizontal="center" vertical="center" wrapText="1"/>
    </xf>
    <xf numFmtId="0" fontId="49" fillId="0" borderId="40" xfId="0" quotePrefix="1" applyFont="1" applyBorder="1" applyAlignment="1">
      <alignment horizontal="center" vertical="center"/>
    </xf>
    <xf numFmtId="0" fontId="49" fillId="0" borderId="3" xfId="0" applyFont="1" applyBorder="1" applyAlignment="1">
      <alignment wrapText="1"/>
    </xf>
    <xf numFmtId="0" fontId="49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/>
    </xf>
    <xf numFmtId="4" fontId="49" fillId="0" borderId="3" xfId="0" applyNumberFormat="1" applyFont="1" applyBorder="1" applyAlignment="1">
      <alignment horizontal="center" vertical="center"/>
    </xf>
    <xf numFmtId="4" fontId="49" fillId="0" borderId="6" xfId="0" applyNumberFormat="1" applyFont="1" applyBorder="1" applyAlignment="1">
      <alignment horizontal="center" vertical="center"/>
    </xf>
    <xf numFmtId="4" fontId="49" fillId="0" borderId="39" xfId="0" applyNumberFormat="1" applyFont="1" applyBorder="1" applyAlignment="1">
      <alignment horizontal="center" vertical="center" wrapText="1"/>
    </xf>
    <xf numFmtId="4" fontId="49" fillId="12" borderId="7" xfId="0" applyNumberFormat="1" applyFont="1" applyFill="1" applyBorder="1" applyAlignment="1">
      <alignment horizontal="center" vertical="center"/>
    </xf>
    <xf numFmtId="0" fontId="49" fillId="0" borderId="0" xfId="0" applyFont="1"/>
    <xf numFmtId="2" fontId="16" fillId="0" borderId="0" xfId="0" applyNumberFormat="1" applyFont="1"/>
    <xf numFmtId="172" fontId="16" fillId="0" borderId="0" xfId="0" applyNumberFormat="1" applyFont="1" applyAlignment="1">
      <alignment horizontal="right" vertical="center"/>
    </xf>
    <xf numFmtId="172" fontId="16" fillId="0" borderId="0" xfId="0" applyNumberFormat="1" applyFont="1"/>
    <xf numFmtId="172" fontId="12" fillId="12" borderId="7" xfId="0" applyNumberFormat="1" applyFont="1" applyFill="1" applyBorder="1" applyAlignment="1">
      <alignment horizontal="center" vertical="center"/>
    </xf>
    <xf numFmtId="172" fontId="49" fillId="12" borderId="7" xfId="0" applyNumberFormat="1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 wrapText="1"/>
    </xf>
    <xf numFmtId="172" fontId="12" fillId="7" borderId="7" xfId="0" applyNumberFormat="1" applyFont="1" applyFill="1" applyBorder="1" applyAlignment="1">
      <alignment horizontal="center" vertical="center"/>
    </xf>
    <xf numFmtId="0" fontId="11" fillId="7" borderId="0" xfId="0" applyFont="1" applyFill="1"/>
    <xf numFmtId="0" fontId="12" fillId="7" borderId="7" xfId="0" applyFont="1" applyFill="1" applyBorder="1" applyAlignment="1">
      <alignment horizontal="center" vertical="center"/>
    </xf>
    <xf numFmtId="4" fontId="12" fillId="7" borderId="7" xfId="0" applyNumberFormat="1" applyFont="1" applyFill="1" applyBorder="1" applyAlignment="1">
      <alignment horizontal="center" vertical="center"/>
    </xf>
    <xf numFmtId="4" fontId="49" fillId="7" borderId="7" xfId="0" applyNumberFormat="1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72" fontId="12" fillId="12" borderId="10" xfId="0" applyNumberFormat="1" applyFont="1" applyFill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44" xfId="0" quotePrefix="1" applyFont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center" vertical="center"/>
    </xf>
    <xf numFmtId="4" fontId="12" fillId="13" borderId="6" xfId="0" applyNumberFormat="1" applyFont="1" applyFill="1" applyBorder="1" applyAlignment="1">
      <alignment horizontal="center" vertical="center"/>
    </xf>
    <xf numFmtId="0" fontId="49" fillId="0" borderId="40" xfId="0" quotePrefix="1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3" borderId="3" xfId="0" applyFont="1" applyFill="1" applyBorder="1" applyAlignment="1">
      <alignment wrapText="1"/>
    </xf>
    <xf numFmtId="0" fontId="49" fillId="0" borderId="7" xfId="0" applyFont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/>
    </xf>
    <xf numFmtId="0" fontId="49" fillId="0" borderId="3" xfId="0" applyFont="1" applyBorder="1" applyAlignment="1">
      <alignment vertical="center" wrapText="1"/>
    </xf>
    <xf numFmtId="4" fontId="12" fillId="0" borderId="39" xfId="0" applyNumberFormat="1" applyFont="1" applyFill="1" applyBorder="1" applyAlignment="1">
      <alignment horizontal="center" vertical="center" wrapText="1"/>
    </xf>
    <xf numFmtId="4" fontId="12" fillId="0" borderId="7" xfId="0" applyNumberFormat="1" applyFont="1" applyFill="1" applyBorder="1" applyAlignment="1">
      <alignment horizontal="center" vertical="center" wrapText="1"/>
    </xf>
    <xf numFmtId="172" fontId="12" fillId="0" borderId="7" xfId="0" applyNumberFormat="1" applyFont="1" applyFill="1" applyBorder="1" applyAlignment="1">
      <alignment horizontal="center" vertical="center"/>
    </xf>
    <xf numFmtId="0" fontId="11" fillId="0" borderId="0" xfId="0" applyFont="1" applyFill="1"/>
    <xf numFmtId="2" fontId="12" fillId="13" borderId="3" xfId="0" applyNumberFormat="1" applyFont="1" applyFill="1" applyBorder="1" applyAlignment="1">
      <alignment horizontal="center" vertical="center"/>
    </xf>
    <xf numFmtId="0" fontId="49" fillId="0" borderId="3" xfId="0" quotePrefix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4" fontId="53" fillId="0" borderId="3" xfId="14" applyNumberFormat="1" applyFont="1" applyFill="1" applyBorder="1" applyAlignment="1">
      <alignment horizontal="right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vertical="center" wrapText="1"/>
    </xf>
    <xf numFmtId="0" fontId="49" fillId="0" borderId="3" xfId="0" applyFont="1" applyFill="1" applyBorder="1" applyAlignment="1">
      <alignment horizontal="center" vertical="center" wrapText="1"/>
    </xf>
    <xf numFmtId="0" fontId="49" fillId="0" borderId="3" xfId="0" applyFont="1" applyFill="1" applyBorder="1" applyAlignment="1">
      <alignment horizontal="center" vertical="center"/>
    </xf>
    <xf numFmtId="4" fontId="49" fillId="0" borderId="3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/>
    </xf>
    <xf numFmtId="0" fontId="11" fillId="13" borderId="0" xfId="0" applyFont="1" applyFill="1" applyAlignment="1">
      <alignment vertical="center"/>
    </xf>
    <xf numFmtId="4" fontId="49" fillId="0" borderId="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 wrapText="1"/>
    </xf>
    <xf numFmtId="0" fontId="48" fillId="13" borderId="3" xfId="0" applyFont="1" applyFill="1" applyBorder="1" applyAlignment="1">
      <alignment vertical="center" wrapText="1"/>
    </xf>
    <xf numFmtId="4" fontId="48" fillId="13" borderId="3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172" fontId="48" fillId="0" borderId="0" xfId="0" applyNumberFormat="1" applyFont="1" applyFill="1" applyAlignment="1">
      <alignment vertical="center"/>
    </xf>
    <xf numFmtId="0" fontId="12" fillId="12" borderId="7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12" borderId="3" xfId="0" applyFont="1" applyFill="1" applyBorder="1" applyAlignment="1">
      <alignment horizontal="center" vertical="center" wrapText="1"/>
    </xf>
    <xf numFmtId="0" fontId="50" fillId="12" borderId="7" xfId="0" applyFont="1" applyFill="1" applyBorder="1" applyAlignment="1">
      <alignment horizontal="center" vertical="center" wrapText="1"/>
    </xf>
    <xf numFmtId="0" fontId="49" fillId="0" borderId="23" xfId="0" quotePrefix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 wrapText="1"/>
    </xf>
    <xf numFmtId="0" fontId="55" fillId="13" borderId="3" xfId="0" applyFont="1" applyFill="1" applyBorder="1" applyAlignment="1">
      <alignment horizontal="center" vertical="center" wrapText="1"/>
    </xf>
    <xf numFmtId="0" fontId="55" fillId="14" borderId="3" xfId="0" applyFont="1" applyFill="1" applyBorder="1" applyAlignment="1">
      <alignment horizontal="center" vertical="center" wrapText="1"/>
    </xf>
    <xf numFmtId="0" fontId="56" fillId="14" borderId="3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right" vertical="center"/>
    </xf>
    <xf numFmtId="0" fontId="15" fillId="7" borderId="0" xfId="0" applyFont="1" applyFill="1" applyAlignment="1">
      <alignment vertical="center"/>
    </xf>
    <xf numFmtId="0" fontId="16" fillId="7" borderId="0" xfId="0" applyFont="1" applyFill="1"/>
    <xf numFmtId="0" fontId="12" fillId="7" borderId="3" xfId="0" applyFont="1" applyFill="1" applyBorder="1" applyAlignment="1">
      <alignment horizontal="center" vertical="center" wrapText="1"/>
    </xf>
    <xf numFmtId="0" fontId="12" fillId="0" borderId="45" xfId="0" quotePrefix="1" applyFont="1" applyBorder="1" applyAlignment="1">
      <alignment horizontal="center" vertical="center"/>
    </xf>
    <xf numFmtId="0" fontId="12" fillId="13" borderId="40" xfId="0" quotePrefix="1" applyFont="1" applyFill="1" applyBorder="1" applyAlignment="1">
      <alignment horizontal="center" vertical="center"/>
    </xf>
    <xf numFmtId="49" fontId="12" fillId="13" borderId="40" xfId="0" quotePrefix="1" applyNumberFormat="1" applyFont="1" applyFill="1" applyBorder="1" applyAlignment="1">
      <alignment horizontal="center" vertical="center"/>
    </xf>
    <xf numFmtId="49" fontId="12" fillId="13" borderId="3" xfId="0" quotePrefix="1" applyNumberFormat="1" applyFont="1" applyFill="1" applyBorder="1" applyAlignment="1">
      <alignment horizontal="center" vertical="center"/>
    </xf>
    <xf numFmtId="0" fontId="18" fillId="13" borderId="3" xfId="0" quotePrefix="1" applyFont="1" applyFill="1" applyBorder="1" applyAlignment="1">
      <alignment horizontal="center" vertical="center"/>
    </xf>
    <xf numFmtId="0" fontId="16" fillId="0" borderId="0" xfId="0" applyFont="1" applyFill="1"/>
    <xf numFmtId="172" fontId="16" fillId="0" borderId="0" xfId="0" applyNumberFormat="1" applyFont="1" applyFill="1"/>
    <xf numFmtId="0" fontId="57" fillId="12" borderId="7" xfId="0" applyFont="1" applyFill="1" applyBorder="1" applyAlignment="1">
      <alignment horizontal="center" vertical="center" wrapText="1"/>
    </xf>
    <xf numFmtId="4" fontId="57" fillId="7" borderId="7" xfId="0" applyNumberFormat="1" applyFont="1" applyFill="1" applyBorder="1" applyAlignment="1">
      <alignment horizontal="center" vertical="center" wrapText="1"/>
    </xf>
    <xf numFmtId="4" fontId="57" fillId="12" borderId="7" xfId="0" applyNumberFormat="1" applyFont="1" applyFill="1" applyBorder="1" applyAlignment="1">
      <alignment horizontal="center" vertical="center" wrapText="1"/>
    </xf>
    <xf numFmtId="4" fontId="58" fillId="7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5" fillId="0" borderId="0" xfId="0" applyFont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54" fillId="0" borderId="0" xfId="0" applyFont="1" applyAlignment="1">
      <alignment horizontal="right"/>
    </xf>
    <xf numFmtId="172" fontId="12" fillId="12" borderId="7" xfId="0" applyNumberFormat="1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 wrapText="1"/>
    </xf>
    <xf numFmtId="0" fontId="19" fillId="0" borderId="21" xfId="5" applyFont="1" applyBorder="1" applyAlignment="1">
      <alignment horizontal="center"/>
    </xf>
    <xf numFmtId="0" fontId="19" fillId="0" borderId="22" xfId="5" applyFont="1" applyBorder="1" applyAlignment="1">
      <alignment horizontal="center"/>
    </xf>
    <xf numFmtId="0" fontId="13" fillId="0" borderId="1" xfId="5" applyFont="1" applyBorder="1" applyAlignment="1">
      <alignment horizontal="left" wrapText="1"/>
    </xf>
    <xf numFmtId="0" fontId="13" fillId="0" borderId="1" xfId="5" applyFont="1" applyBorder="1" applyAlignment="1">
      <alignment vertical="top" wrapText="1"/>
    </xf>
    <xf numFmtId="0" fontId="13" fillId="0" borderId="1" xfId="7" applyBorder="1" applyAlignment="1">
      <alignment vertical="top" wrapText="1"/>
    </xf>
    <xf numFmtId="0" fontId="27" fillId="0" borderId="0" xfId="9" applyFont="1" applyAlignment="1">
      <alignment horizontal="center" vertical="center"/>
    </xf>
    <xf numFmtId="0" fontId="21" fillId="0" borderId="12" xfId="5" applyFont="1" applyBorder="1" applyAlignment="1">
      <alignment horizontal="center"/>
    </xf>
    <xf numFmtId="0" fontId="21" fillId="0" borderId="17" xfId="5" applyFont="1" applyBorder="1" applyAlignment="1">
      <alignment horizontal="center"/>
    </xf>
    <xf numFmtId="0" fontId="21" fillId="0" borderId="10" xfId="5" applyFont="1" applyBorder="1" applyAlignment="1">
      <alignment horizontal="center"/>
    </xf>
    <xf numFmtId="4" fontId="26" fillId="0" borderId="0" xfId="8" applyNumberFormat="1" applyFont="1" applyAlignment="1">
      <alignment horizontal="center" vertical="top" wrapText="1"/>
    </xf>
    <xf numFmtId="0" fontId="21" fillId="0" borderId="16" xfId="5" applyFont="1" applyBorder="1" applyAlignment="1">
      <alignment horizontal="center"/>
    </xf>
    <xf numFmtId="0" fontId="21" fillId="0" borderId="0" xfId="5" applyFont="1" applyAlignment="1">
      <alignment horizontal="center"/>
    </xf>
    <xf numFmtId="0" fontId="21" fillId="0" borderId="11" xfId="5" applyFont="1" applyBorder="1" applyAlignment="1">
      <alignment horizontal="center"/>
    </xf>
    <xf numFmtId="0" fontId="28" fillId="0" borderId="0" xfId="10" applyAlignment="1">
      <alignment horizontal="center" vertical="center" wrapText="1"/>
    </xf>
    <xf numFmtId="0" fontId="13" fillId="0" borderId="13" xfId="5" applyFont="1" applyBorder="1" applyAlignment="1">
      <alignment horizontal="center"/>
    </xf>
    <xf numFmtId="0" fontId="13" fillId="0" borderId="1" xfId="5" applyFont="1" applyBorder="1" applyAlignment="1">
      <alignment horizontal="center"/>
    </xf>
    <xf numFmtId="0" fontId="13" fillId="0" borderId="9" xfId="5" applyFont="1" applyBorder="1" applyAlignment="1">
      <alignment horizontal="center"/>
    </xf>
    <xf numFmtId="0" fontId="36" fillId="0" borderId="0" xfId="5" applyFont="1"/>
    <xf numFmtId="0" fontId="13" fillId="0" borderId="26" xfId="5" applyFont="1" applyBorder="1" applyAlignment="1">
      <alignment horizontal="center"/>
    </xf>
    <xf numFmtId="0" fontId="13" fillId="0" borderId="27" xfId="5" applyFont="1" applyBorder="1" applyAlignment="1">
      <alignment horizontal="center"/>
    </xf>
    <xf numFmtId="0" fontId="13" fillId="0" borderId="28" xfId="5" applyFont="1" applyBorder="1" applyAlignment="1">
      <alignment horizontal="center"/>
    </xf>
    <xf numFmtId="2" fontId="24" fillId="0" borderId="21" xfId="5" applyNumberFormat="1" applyFont="1" applyBorder="1" applyAlignment="1">
      <alignment wrapText="1"/>
    </xf>
    <xf numFmtId="2" fontId="24" fillId="0" borderId="24" xfId="5" applyNumberFormat="1" applyFont="1" applyBorder="1" applyAlignment="1">
      <alignment wrapText="1"/>
    </xf>
    <xf numFmtId="2" fontId="24" fillId="0" borderId="22" xfId="5" applyNumberFormat="1" applyFont="1" applyBorder="1" applyAlignment="1">
      <alignment wrapText="1"/>
    </xf>
    <xf numFmtId="0" fontId="24" fillId="0" borderId="6" xfId="5" applyFont="1" applyBorder="1"/>
    <xf numFmtId="0" fontId="24" fillId="0" borderId="15" xfId="5" applyFont="1" applyBorder="1"/>
    <xf numFmtId="0" fontId="24" fillId="0" borderId="7" xfId="5" applyFont="1" applyBorder="1"/>
    <xf numFmtId="0" fontId="20" fillId="0" borderId="0" xfId="5" applyFont="1" applyAlignment="1">
      <alignment horizontal="center" vertical="center"/>
    </xf>
    <xf numFmtId="0" fontId="21" fillId="0" borderId="0" xfId="5" applyFont="1" applyAlignment="1">
      <alignment horizontal="right"/>
    </xf>
    <xf numFmtId="0" fontId="20" fillId="0" borderId="0" xfId="5" applyFont="1" applyAlignment="1">
      <alignment horizontal="left" vertical="center" wrapText="1"/>
    </xf>
    <xf numFmtId="0" fontId="20" fillId="0" borderId="1" xfId="5" applyFont="1" applyBorder="1" applyAlignment="1">
      <alignment horizontal="left" vertical="center"/>
    </xf>
    <xf numFmtId="0" fontId="45" fillId="0" borderId="0" xfId="5" applyFont="1" applyAlignment="1">
      <alignment horizontal="center" vertical="center"/>
    </xf>
    <xf numFmtId="0" fontId="45" fillId="0" borderId="17" xfId="5" applyFont="1" applyBorder="1" applyAlignment="1">
      <alignment horizontal="center" vertical="center"/>
    </xf>
    <xf numFmtId="0" fontId="20" fillId="0" borderId="0" xfId="7" applyFont="1" applyAlignment="1">
      <alignment horizontal="left" vertical="center" wrapText="1"/>
    </xf>
    <xf numFmtId="0" fontId="20" fillId="0" borderId="0" xfId="7" applyFont="1" applyAlignment="1">
      <alignment horizontal="left" vertical="center"/>
    </xf>
    <xf numFmtId="0" fontId="44" fillId="0" borderId="0" xfId="7" applyFont="1" applyAlignment="1">
      <alignment horizontal="left" vertical="center" wrapText="1"/>
    </xf>
    <xf numFmtId="0" fontId="20" fillId="0" borderId="1" xfId="7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" fontId="7" fillId="0" borderId="3" xfId="1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1" fillId="15" borderId="0" xfId="0" applyFont="1" applyFill="1"/>
    <xf numFmtId="0" fontId="2" fillId="15" borderId="0" xfId="0" applyFont="1" applyFill="1"/>
    <xf numFmtId="0" fontId="12" fillId="0" borderId="3" xfId="0" applyFont="1" applyFill="1" applyBorder="1" applyAlignment="1">
      <alignment wrapText="1"/>
    </xf>
    <xf numFmtId="172" fontId="12" fillId="16" borderId="7" xfId="0" applyNumberFormat="1" applyFont="1" applyFill="1" applyBorder="1" applyAlignment="1">
      <alignment horizontal="center" vertical="center"/>
    </xf>
  </cellXfs>
  <cellStyles count="16">
    <cellStyle name="Normal_B7087BudgetRev1A10(2).02.00" xfId="3" xr:uid="{00000000-0005-0000-0000-000000000000}"/>
    <cellStyle name="Обычный" xfId="0" builtinId="0"/>
    <cellStyle name="Обычный 10 2" xfId="5" xr:uid="{00000000-0005-0000-0000-000002000000}"/>
    <cellStyle name="Обычный 11" xfId="7" xr:uid="{00000000-0005-0000-0000-000003000000}"/>
    <cellStyle name="Обычный 2" xfId="1" xr:uid="{00000000-0005-0000-0000-000004000000}"/>
    <cellStyle name="Обычный 2 2 2 2 3 2" xfId="9" xr:uid="{00000000-0005-0000-0000-000005000000}"/>
    <cellStyle name="Обычный 2 4 2" xfId="15" xr:uid="{44706CCA-2E25-4A56-84D8-0DEF6B864883}"/>
    <cellStyle name="Обычный 2 5" xfId="4" xr:uid="{00000000-0005-0000-0000-000006000000}"/>
    <cellStyle name="Обычный 3" xfId="14" xr:uid="{B64FF3A0-EEEC-483F-92EC-9966475A2DE1}"/>
    <cellStyle name="Обычный 9" xfId="10" xr:uid="{00000000-0005-0000-0000-000007000000}"/>
    <cellStyle name="Обычный_КС-3_Крюково.06.09" xfId="8" xr:uid="{00000000-0005-0000-0000-00000C000000}"/>
    <cellStyle name="Обычный_КС-3_Крюково.xls1" xfId="11" xr:uid="{00000000-0005-0000-0000-00000D000000}"/>
    <cellStyle name="Финансовый" xfId="2" builtinId="3"/>
    <cellStyle name="Финансовый 2" xfId="12" xr:uid="{00000000-0005-0000-0000-000010000000}"/>
    <cellStyle name="Финансовый 2 3" xfId="6" xr:uid="{00000000-0005-0000-0000-000011000000}"/>
    <cellStyle name="Финансовый 3" xfId="13" xr:uid="{00000000-0005-0000-0000-000012000000}"/>
  </cellStyles>
  <dxfs count="16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285"/>
  <sheetViews>
    <sheetView tabSelected="1" view="pageBreakPreview" zoomScale="80" zoomScaleNormal="115" zoomScaleSheetLayoutView="80" workbookViewId="0">
      <selection activeCell="C23" sqref="C23"/>
    </sheetView>
  </sheetViews>
  <sheetFormatPr defaultColWidth="8.88671875" defaultRowHeight="13.8" outlineLevelRow="2" x14ac:dyDescent="0.25"/>
  <cols>
    <col min="1" max="1" width="11.6640625" style="22" customWidth="1"/>
    <col min="2" max="2" width="53.33203125" style="22" customWidth="1"/>
    <col min="3" max="3" width="9.33203125" style="22" customWidth="1"/>
    <col min="4" max="4" width="11.6640625" style="22" customWidth="1"/>
    <col min="5" max="5" width="13.33203125" style="22" customWidth="1"/>
    <col min="6" max="7" width="12.5546875" style="22" customWidth="1"/>
    <col min="8" max="8" width="15.6640625" style="22" customWidth="1"/>
    <col min="9" max="9" width="14.6640625" style="22" customWidth="1"/>
    <col min="10" max="10" width="14.5546875" style="22" customWidth="1"/>
    <col min="11" max="13" width="12.5546875" style="22" customWidth="1"/>
    <col min="14" max="14" width="10.109375" style="22" customWidth="1"/>
    <col min="15" max="15" width="12" style="374" customWidth="1"/>
    <col min="16" max="16" width="9.6640625" style="22" customWidth="1"/>
    <col min="17" max="17" width="12.44140625" style="301" customWidth="1"/>
    <col min="18" max="18" width="17.88671875" style="17" customWidth="1"/>
    <col min="19" max="16384" width="8.88671875" style="17"/>
  </cols>
  <sheetData>
    <row r="1" spans="1:18" x14ac:dyDescent="0.25">
      <c r="A1" s="402" t="s">
        <v>465</v>
      </c>
      <c r="B1" s="402"/>
      <c r="C1" s="402"/>
      <c r="D1" s="402"/>
      <c r="E1" s="402"/>
      <c r="F1" s="402"/>
      <c r="G1" s="402"/>
      <c r="H1" s="402"/>
      <c r="I1" s="402"/>
      <c r="J1" s="402"/>
      <c r="L1" s="17"/>
      <c r="M1" s="17"/>
      <c r="N1" s="17"/>
      <c r="O1" s="306"/>
      <c r="P1" s="17"/>
      <c r="Q1" s="17"/>
    </row>
    <row r="3" spans="1:18" x14ac:dyDescent="0.25">
      <c r="J3" s="218" t="s">
        <v>0</v>
      </c>
      <c r="K3" s="218"/>
      <c r="L3" s="218"/>
      <c r="M3" s="218"/>
      <c r="N3" s="218"/>
      <c r="O3" s="372"/>
      <c r="P3" s="218"/>
      <c r="Q3" s="300"/>
    </row>
    <row r="4" spans="1:18" x14ac:dyDescent="0.25">
      <c r="A4" s="219"/>
      <c r="I4" s="220"/>
      <c r="J4" s="218" t="s">
        <v>1</v>
      </c>
      <c r="K4" s="218"/>
      <c r="L4" s="218"/>
      <c r="M4" s="218"/>
      <c r="N4" s="218"/>
      <c r="O4" s="372"/>
      <c r="P4" s="218"/>
      <c r="Q4" s="300"/>
    </row>
    <row r="5" spans="1:18" x14ac:dyDescent="0.25">
      <c r="A5" s="219"/>
      <c r="I5" s="220"/>
      <c r="J5" s="218" t="s">
        <v>2</v>
      </c>
      <c r="K5" s="218"/>
      <c r="L5" s="218"/>
      <c r="M5" s="218"/>
      <c r="N5" s="218"/>
      <c r="O5" s="372"/>
      <c r="P5" s="218"/>
      <c r="Q5" s="300"/>
    </row>
    <row r="6" spans="1:18" x14ac:dyDescent="0.25">
      <c r="A6" s="388"/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8"/>
      <c r="P6" s="388"/>
      <c r="Q6" s="388"/>
      <c r="R6" s="388"/>
    </row>
    <row r="7" spans="1:18" x14ac:dyDescent="0.25">
      <c r="A7" s="388" t="s">
        <v>3</v>
      </c>
      <c r="B7" s="388"/>
      <c r="C7" s="388"/>
      <c r="D7" s="388"/>
      <c r="E7" s="388"/>
      <c r="F7" s="388"/>
      <c r="G7" s="388"/>
      <c r="H7" s="388"/>
      <c r="I7" s="388"/>
      <c r="J7" s="388"/>
      <c r="K7" s="24"/>
      <c r="L7" s="24"/>
      <c r="M7" s="24"/>
      <c r="N7" s="24"/>
      <c r="O7" s="373"/>
      <c r="P7" s="24"/>
      <c r="Q7" s="24"/>
      <c r="R7" s="24"/>
    </row>
    <row r="8" spans="1:18" s="22" customFormat="1" ht="14.4" thickBot="1" x14ac:dyDescent="0.3">
      <c r="O8" s="374"/>
      <c r="Q8" s="301"/>
    </row>
    <row r="9" spans="1:18" s="16" customFormat="1" x14ac:dyDescent="0.3">
      <c r="A9" s="395" t="s">
        <v>4</v>
      </c>
      <c r="B9" s="389" t="s">
        <v>5</v>
      </c>
      <c r="C9" s="389" t="s">
        <v>6</v>
      </c>
      <c r="D9" s="389" t="s">
        <v>7</v>
      </c>
      <c r="E9" s="389" t="s">
        <v>8</v>
      </c>
      <c r="F9" s="389"/>
      <c r="G9" s="390" t="s">
        <v>9</v>
      </c>
      <c r="H9" s="390"/>
      <c r="I9" s="391" t="s">
        <v>10</v>
      </c>
      <c r="J9" s="393" t="s">
        <v>435</v>
      </c>
      <c r="K9" s="401" t="s">
        <v>437</v>
      </c>
      <c r="L9" s="401" t="s">
        <v>438</v>
      </c>
      <c r="M9" s="401" t="s">
        <v>439</v>
      </c>
      <c r="N9" s="401" t="s">
        <v>441</v>
      </c>
      <c r="O9" s="404" t="s">
        <v>505</v>
      </c>
      <c r="P9" s="401"/>
      <c r="Q9" s="403" t="s">
        <v>434</v>
      </c>
    </row>
    <row r="10" spans="1:18" s="16" customFormat="1" x14ac:dyDescent="0.3">
      <c r="A10" s="396"/>
      <c r="B10" s="397"/>
      <c r="C10" s="397"/>
      <c r="D10" s="397"/>
      <c r="E10" s="212" t="s">
        <v>11</v>
      </c>
      <c r="F10" s="212" t="s">
        <v>12</v>
      </c>
      <c r="G10" s="212" t="s">
        <v>13</v>
      </c>
      <c r="H10" s="212" t="s">
        <v>12</v>
      </c>
      <c r="I10" s="392"/>
      <c r="J10" s="394"/>
      <c r="K10" s="401"/>
      <c r="L10" s="401"/>
      <c r="M10" s="401"/>
      <c r="N10" s="401"/>
      <c r="O10" s="404"/>
      <c r="P10" s="401"/>
      <c r="Q10" s="403"/>
    </row>
    <row r="11" spans="1:18" s="22" customFormat="1" ht="14.4" x14ac:dyDescent="0.3">
      <c r="A11" s="216"/>
      <c r="B11" s="20"/>
      <c r="C11" s="20"/>
      <c r="D11" s="20"/>
      <c r="E11" s="20"/>
      <c r="F11" s="20"/>
      <c r="G11" s="20"/>
      <c r="H11" s="20"/>
      <c r="I11" s="25"/>
      <c r="J11" s="221"/>
      <c r="K11" s="222"/>
      <c r="L11" s="222"/>
      <c r="M11" s="222"/>
      <c r="N11" s="222"/>
      <c r="O11" s="307"/>
      <c r="P11" s="222"/>
      <c r="Q11" s="302"/>
    </row>
    <row r="12" spans="1:18" s="22" customFormat="1" ht="14.4" x14ac:dyDescent="0.3">
      <c r="A12" s="216"/>
      <c r="B12" s="20"/>
      <c r="C12" s="20"/>
      <c r="D12" s="20"/>
      <c r="E12" s="20"/>
      <c r="F12" s="20"/>
      <c r="G12" s="20"/>
      <c r="H12" s="20"/>
      <c r="I12" s="25"/>
      <c r="J12" s="221"/>
      <c r="K12" s="222"/>
      <c r="L12" s="222"/>
      <c r="M12" s="222"/>
      <c r="N12" s="222"/>
      <c r="O12" s="307"/>
      <c r="P12" s="222"/>
      <c r="Q12" s="302"/>
    </row>
    <row r="13" spans="1:18" ht="14.4" x14ac:dyDescent="0.3">
      <c r="A13" s="223">
        <v>1</v>
      </c>
      <c r="B13" s="224" t="s">
        <v>14</v>
      </c>
      <c r="C13" s="225"/>
      <c r="D13" s="226"/>
      <c r="E13" s="227"/>
      <c r="F13" s="225">
        <f>F14+F30+F48+F65</f>
        <v>14786863.023600001</v>
      </c>
      <c r="G13" s="225"/>
      <c r="H13" s="225">
        <f>H14+H30+H48+H65</f>
        <v>5078452.4720000001</v>
      </c>
      <c r="I13" s="228">
        <f>I14+I30+I48+I65</f>
        <v>20033752.295599997</v>
      </c>
      <c r="J13" s="229"/>
      <c r="K13" s="222"/>
      <c r="L13" s="222"/>
      <c r="M13" s="222"/>
      <c r="N13" s="222"/>
      <c r="O13" s="307"/>
      <c r="P13" s="222"/>
      <c r="Q13" s="302"/>
    </row>
    <row r="14" spans="1:18" s="18" customFormat="1" outlineLevel="1" x14ac:dyDescent="0.3">
      <c r="A14" s="230" t="s">
        <v>15</v>
      </c>
      <c r="B14" s="231" t="s">
        <v>16</v>
      </c>
      <c r="C14" s="232"/>
      <c r="D14" s="232"/>
      <c r="E14" s="232"/>
      <c r="F14" s="233">
        <f>SUM(F16:F29)</f>
        <v>2676784.9992</v>
      </c>
      <c r="G14" s="234"/>
      <c r="H14" s="233">
        <f>SUM(H16:H29)</f>
        <v>1005339.384</v>
      </c>
      <c r="I14" s="235">
        <f>SUM(I16:I29)</f>
        <v>3682124.3832</v>
      </c>
      <c r="J14" s="236"/>
      <c r="K14" s="222"/>
      <c r="L14" s="222"/>
      <c r="M14" s="222"/>
      <c r="N14" s="222"/>
      <c r="O14" s="307"/>
      <c r="P14" s="222"/>
      <c r="Q14" s="302"/>
      <c r="R14" s="26"/>
    </row>
    <row r="15" spans="1:18" s="18" customFormat="1" outlineLevel="2" x14ac:dyDescent="0.3">
      <c r="A15" s="237"/>
      <c r="B15" s="238" t="s">
        <v>17</v>
      </c>
      <c r="C15" s="212"/>
      <c r="D15" s="212"/>
      <c r="E15" s="212"/>
      <c r="F15" s="212"/>
      <c r="G15" s="212"/>
      <c r="H15" s="212"/>
      <c r="I15" s="214"/>
      <c r="J15" s="217"/>
      <c r="K15" s="239"/>
      <c r="L15" s="239"/>
      <c r="M15" s="239"/>
      <c r="N15" s="222"/>
      <c r="O15" s="308"/>
      <c r="P15" s="239"/>
      <c r="Q15" s="302"/>
      <c r="R15" s="26"/>
    </row>
    <row r="16" spans="1:18" s="18" customFormat="1" outlineLevel="2" x14ac:dyDescent="0.3">
      <c r="A16" s="240" t="s">
        <v>18</v>
      </c>
      <c r="B16" s="241" t="s">
        <v>19</v>
      </c>
      <c r="C16" s="213" t="s">
        <v>20</v>
      </c>
      <c r="D16" s="312">
        <v>57.27</v>
      </c>
      <c r="E16" s="242">
        <v>14940</v>
      </c>
      <c r="F16" s="242">
        <f>E16*D16</f>
        <v>855613.8</v>
      </c>
      <c r="G16" s="243">
        <v>0</v>
      </c>
      <c r="H16" s="243">
        <v>0</v>
      </c>
      <c r="I16" s="244">
        <f t="shared" ref="I16:I29" si="0">F16+H16</f>
        <v>855613.8</v>
      </c>
      <c r="J16" s="217"/>
      <c r="K16" s="239"/>
      <c r="L16" s="239">
        <v>57.27</v>
      </c>
      <c r="M16" s="239"/>
      <c r="N16" s="222"/>
      <c r="O16" s="308"/>
      <c r="P16" s="239"/>
      <c r="Q16" s="302">
        <f>D16-K16-L16-M16-N16-O16-P16</f>
        <v>0</v>
      </c>
      <c r="R16" s="26"/>
    </row>
    <row r="17" spans="1:18" s="18" customFormat="1" outlineLevel="2" x14ac:dyDescent="0.3">
      <c r="A17" s="240" t="s">
        <v>291</v>
      </c>
      <c r="B17" s="245" t="s">
        <v>22</v>
      </c>
      <c r="C17" s="213" t="s">
        <v>20</v>
      </c>
      <c r="D17" s="312">
        <v>90.69</v>
      </c>
      <c r="E17" s="266">
        <v>800</v>
      </c>
      <c r="F17" s="242">
        <f>E17*D17</f>
        <v>72552</v>
      </c>
      <c r="G17" s="243">
        <v>0</v>
      </c>
      <c r="H17" s="243">
        <v>0</v>
      </c>
      <c r="I17" s="244">
        <f t="shared" si="0"/>
        <v>72552</v>
      </c>
      <c r="J17" s="217"/>
      <c r="K17" s="239"/>
      <c r="L17" s="239">
        <v>70</v>
      </c>
      <c r="M17" s="239"/>
      <c r="N17" s="239">
        <v>20.69</v>
      </c>
      <c r="O17" s="308"/>
      <c r="P17" s="239"/>
      <c r="Q17" s="302">
        <f t="shared" ref="Q17:Q84" si="1">D17-K17-L17-M17-N17-O17-P17</f>
        <v>-3.5527136788005009E-15</v>
      </c>
      <c r="R17" s="26"/>
    </row>
    <row r="18" spans="1:18" s="18" customFormat="1" ht="13.5" customHeight="1" outlineLevel="2" x14ac:dyDescent="0.3">
      <c r="A18" s="240"/>
      <c r="B18" s="238" t="s">
        <v>23</v>
      </c>
      <c r="C18" s="213"/>
      <c r="D18" s="212"/>
      <c r="E18" s="212"/>
      <c r="F18" s="242"/>
      <c r="G18" s="212"/>
      <c r="H18" s="212"/>
      <c r="I18" s="244">
        <f t="shared" si="0"/>
        <v>0</v>
      </c>
      <c r="J18" s="217"/>
      <c r="K18" s="239"/>
      <c r="L18" s="239"/>
      <c r="M18" s="239"/>
      <c r="N18" s="239"/>
      <c r="O18" s="308"/>
      <c r="P18" s="239"/>
      <c r="Q18" s="302">
        <f t="shared" si="1"/>
        <v>0</v>
      </c>
      <c r="R18" s="26"/>
    </row>
    <row r="19" spans="1:18" s="18" customFormat="1" outlineLevel="2" x14ac:dyDescent="0.3">
      <c r="A19" s="240" t="s">
        <v>21</v>
      </c>
      <c r="B19" s="241" t="s">
        <v>25</v>
      </c>
      <c r="C19" s="213" t="s">
        <v>20</v>
      </c>
      <c r="D19" s="312">
        <v>98.4</v>
      </c>
      <c r="E19" s="242">
        <v>2319.84</v>
      </c>
      <c r="F19" s="242">
        <f>E19*D19</f>
        <v>228272.25600000002</v>
      </c>
      <c r="G19" s="212">
        <v>5300</v>
      </c>
      <c r="H19" s="242">
        <f t="shared" ref="H19:H29" si="2">G19*D19</f>
        <v>521520.00000000006</v>
      </c>
      <c r="I19" s="244">
        <f t="shared" si="0"/>
        <v>749792.25600000005</v>
      </c>
      <c r="J19" s="217"/>
      <c r="K19" s="239"/>
      <c r="L19" s="239"/>
      <c r="M19" s="239">
        <v>97.96</v>
      </c>
      <c r="N19" s="239">
        <v>0.44</v>
      </c>
      <c r="O19" s="308"/>
      <c r="P19" s="239"/>
      <c r="Q19" s="302">
        <f t="shared" si="1"/>
        <v>1.1934897514720433E-14</v>
      </c>
      <c r="R19" s="26"/>
    </row>
    <row r="20" spans="1:18" s="18" customFormat="1" outlineLevel="2" x14ac:dyDescent="0.3">
      <c r="A20" s="240" t="s">
        <v>292</v>
      </c>
      <c r="B20" s="241" t="s">
        <v>27</v>
      </c>
      <c r="C20" s="213" t="s">
        <v>20</v>
      </c>
      <c r="D20" s="312">
        <v>61.38</v>
      </c>
      <c r="E20" s="242">
        <v>2154.2399999999998</v>
      </c>
      <c r="F20" s="242">
        <f>E20*D20</f>
        <v>132227.2512</v>
      </c>
      <c r="G20" s="212">
        <v>2931.6</v>
      </c>
      <c r="H20" s="242">
        <f t="shared" si="2"/>
        <v>179941.60800000001</v>
      </c>
      <c r="I20" s="244">
        <f t="shared" si="0"/>
        <v>312168.85920000001</v>
      </c>
      <c r="J20" s="217"/>
      <c r="K20" s="239"/>
      <c r="L20" s="239"/>
      <c r="M20" s="239">
        <v>60</v>
      </c>
      <c r="N20" s="239"/>
      <c r="O20" s="308">
        <v>1.38</v>
      </c>
      <c r="P20" s="239"/>
      <c r="Q20" s="302">
        <f t="shared" si="1"/>
        <v>2.6645352591003757E-15</v>
      </c>
      <c r="R20" s="26"/>
    </row>
    <row r="21" spans="1:18" s="458" customFormat="1" outlineLevel="2" x14ac:dyDescent="0.3">
      <c r="A21" s="263" t="s">
        <v>24</v>
      </c>
      <c r="B21" s="459" t="s">
        <v>29</v>
      </c>
      <c r="C21" s="265" t="s">
        <v>34</v>
      </c>
      <c r="D21" s="266">
        <v>83.24</v>
      </c>
      <c r="E21" s="266">
        <v>220.3</v>
      </c>
      <c r="F21" s="267">
        <f>E21*D21</f>
        <v>18337.772000000001</v>
      </c>
      <c r="G21" s="266">
        <v>202.4</v>
      </c>
      <c r="H21" s="267">
        <f t="shared" si="2"/>
        <v>16847.775999999998</v>
      </c>
      <c r="I21" s="268">
        <f t="shared" si="0"/>
        <v>35185.547999999995</v>
      </c>
      <c r="J21" s="334"/>
      <c r="K21" s="239"/>
      <c r="L21" s="239"/>
      <c r="M21" s="239">
        <v>82.49</v>
      </c>
      <c r="N21" s="239"/>
      <c r="O21" s="308">
        <v>0.75</v>
      </c>
      <c r="P21" s="239"/>
      <c r="Q21" s="302">
        <f t="shared" si="1"/>
        <v>0</v>
      </c>
      <c r="R21" s="457"/>
    </row>
    <row r="22" spans="1:18" s="18" customFormat="1" outlineLevel="2" x14ac:dyDescent="0.3">
      <c r="A22" s="240"/>
      <c r="B22" s="238" t="s">
        <v>31</v>
      </c>
      <c r="C22" s="212"/>
      <c r="D22" s="212"/>
      <c r="E22" s="212"/>
      <c r="F22" s="242"/>
      <c r="G22" s="212"/>
      <c r="H22" s="242"/>
      <c r="I22" s="244">
        <f t="shared" si="0"/>
        <v>0</v>
      </c>
      <c r="J22" s="217"/>
      <c r="K22" s="239"/>
      <c r="L22" s="239"/>
      <c r="M22" s="239"/>
      <c r="N22" s="239"/>
      <c r="O22" s="308"/>
      <c r="P22" s="239"/>
      <c r="Q22" s="302">
        <f t="shared" si="1"/>
        <v>0</v>
      </c>
      <c r="R22" s="26"/>
    </row>
    <row r="23" spans="1:18" s="18" customFormat="1" ht="41.4" outlineLevel="2" x14ac:dyDescent="0.3">
      <c r="A23" s="240" t="s">
        <v>293</v>
      </c>
      <c r="B23" s="246" t="s">
        <v>33</v>
      </c>
      <c r="C23" s="213" t="s">
        <v>34</v>
      </c>
      <c r="D23" s="312">
        <v>83.24</v>
      </c>
      <c r="E23" s="242">
        <v>1903</v>
      </c>
      <c r="F23" s="242">
        <f t="shared" ref="F23:F29" si="3">E23*D23</f>
        <v>158405.72</v>
      </c>
      <c r="G23" s="242">
        <v>0</v>
      </c>
      <c r="H23" s="242">
        <f t="shared" si="2"/>
        <v>0</v>
      </c>
      <c r="I23" s="244">
        <f t="shared" si="0"/>
        <v>158405.72</v>
      </c>
      <c r="J23" s="217" t="s">
        <v>436</v>
      </c>
      <c r="K23" s="239"/>
      <c r="L23" s="239"/>
      <c r="M23" s="239">
        <v>82.49</v>
      </c>
      <c r="N23" s="239"/>
      <c r="O23" s="308">
        <v>0.75</v>
      </c>
      <c r="P23" s="239"/>
      <c r="Q23" s="302">
        <f t="shared" si="1"/>
        <v>0</v>
      </c>
      <c r="R23" s="26"/>
    </row>
    <row r="24" spans="1:18" s="18" customFormat="1" ht="27.6" outlineLevel="2" x14ac:dyDescent="0.3">
      <c r="A24" s="240" t="s">
        <v>26</v>
      </c>
      <c r="B24" s="241" t="s">
        <v>36</v>
      </c>
      <c r="C24" s="213" t="s">
        <v>34</v>
      </c>
      <c r="D24" s="312">
        <v>83.24</v>
      </c>
      <c r="E24" s="242">
        <v>5040</v>
      </c>
      <c r="F24" s="242">
        <f t="shared" si="3"/>
        <v>419529.6</v>
      </c>
      <c r="G24" s="242">
        <v>0</v>
      </c>
      <c r="H24" s="242">
        <f t="shared" ref="H24:H25" si="4">G24*D24</f>
        <v>0</v>
      </c>
      <c r="I24" s="244">
        <f t="shared" si="0"/>
        <v>419529.6</v>
      </c>
      <c r="J24" s="217" t="s">
        <v>436</v>
      </c>
      <c r="K24" s="239"/>
      <c r="L24" s="239"/>
      <c r="M24" s="239">
        <v>82.49</v>
      </c>
      <c r="N24" s="239"/>
      <c r="O24" s="308">
        <v>0.75</v>
      </c>
      <c r="P24" s="239"/>
      <c r="Q24" s="302">
        <f t="shared" si="1"/>
        <v>0</v>
      </c>
      <c r="R24" s="26"/>
    </row>
    <row r="25" spans="1:18" s="18" customFormat="1" ht="27.6" outlineLevel="2" x14ac:dyDescent="0.3">
      <c r="A25" s="240" t="s">
        <v>294</v>
      </c>
      <c r="B25" s="247" t="s">
        <v>37</v>
      </c>
      <c r="C25" s="213" t="s">
        <v>34</v>
      </c>
      <c r="D25" s="312">
        <v>43.47</v>
      </c>
      <c r="E25" s="242">
        <v>5040</v>
      </c>
      <c r="F25" s="242">
        <f t="shared" si="3"/>
        <v>219088.8</v>
      </c>
      <c r="G25" s="242">
        <v>0</v>
      </c>
      <c r="H25" s="242">
        <f t="shared" si="4"/>
        <v>0</v>
      </c>
      <c r="I25" s="244">
        <f t="shared" si="0"/>
        <v>219088.8</v>
      </c>
      <c r="J25" s="217" t="s">
        <v>436</v>
      </c>
      <c r="K25" s="239"/>
      <c r="L25" s="239"/>
      <c r="M25" s="239"/>
      <c r="N25" s="239"/>
      <c r="O25" s="308"/>
      <c r="P25" s="239"/>
      <c r="Q25" s="302">
        <f t="shared" si="1"/>
        <v>43.47</v>
      </c>
      <c r="R25" s="26"/>
    </row>
    <row r="26" spans="1:18" s="18" customFormat="1" ht="27.6" outlineLevel="2" x14ac:dyDescent="0.3">
      <c r="A26" s="240" t="s">
        <v>28</v>
      </c>
      <c r="B26" s="241" t="s">
        <v>38</v>
      </c>
      <c r="C26" s="213" t="s">
        <v>39</v>
      </c>
      <c r="D26" s="212">
        <v>1</v>
      </c>
      <c r="E26" s="242">
        <v>96000</v>
      </c>
      <c r="F26" s="242">
        <f t="shared" si="3"/>
        <v>96000</v>
      </c>
      <c r="G26" s="242">
        <v>0</v>
      </c>
      <c r="H26" s="242">
        <f t="shared" si="2"/>
        <v>0</v>
      </c>
      <c r="I26" s="244">
        <f t="shared" si="0"/>
        <v>96000</v>
      </c>
      <c r="J26" s="217" t="s">
        <v>436</v>
      </c>
      <c r="K26" s="239"/>
      <c r="L26" s="239"/>
      <c r="M26" s="239">
        <v>1</v>
      </c>
      <c r="N26" s="239"/>
      <c r="O26" s="308"/>
      <c r="P26" s="239"/>
      <c r="Q26" s="302">
        <f t="shared" si="1"/>
        <v>0</v>
      </c>
      <c r="R26" s="26"/>
    </row>
    <row r="27" spans="1:18" s="18" customFormat="1" ht="27.6" outlineLevel="2" x14ac:dyDescent="0.3">
      <c r="A27" s="240" t="s">
        <v>32</v>
      </c>
      <c r="B27" s="241" t="s">
        <v>40</v>
      </c>
      <c r="C27" s="213" t="s">
        <v>39</v>
      </c>
      <c r="D27" s="212">
        <v>68</v>
      </c>
      <c r="E27" s="242">
        <v>1264</v>
      </c>
      <c r="F27" s="242">
        <f t="shared" si="3"/>
        <v>85952</v>
      </c>
      <c r="G27" s="212">
        <v>130</v>
      </c>
      <c r="H27" s="242">
        <f t="shared" si="2"/>
        <v>8840</v>
      </c>
      <c r="I27" s="244">
        <f t="shared" si="0"/>
        <v>94792</v>
      </c>
      <c r="J27" s="217"/>
      <c r="K27" s="239"/>
      <c r="L27" s="239"/>
      <c r="M27" s="239">
        <v>68</v>
      </c>
      <c r="N27" s="239"/>
      <c r="O27" s="308"/>
      <c r="P27" s="239"/>
      <c r="Q27" s="302">
        <f t="shared" si="1"/>
        <v>0</v>
      </c>
      <c r="R27" s="26"/>
    </row>
    <row r="28" spans="1:18" s="18" customFormat="1" ht="27.6" outlineLevel="2" x14ac:dyDescent="0.3">
      <c r="A28" s="240" t="s">
        <v>35</v>
      </c>
      <c r="B28" s="241" t="s">
        <v>41</v>
      </c>
      <c r="C28" s="213" t="s">
        <v>34</v>
      </c>
      <c r="D28" s="212">
        <v>165</v>
      </c>
      <c r="E28" s="242">
        <v>1673</v>
      </c>
      <c r="F28" s="242">
        <f t="shared" si="3"/>
        <v>276045</v>
      </c>
      <c r="G28" s="242">
        <v>1686</v>
      </c>
      <c r="H28" s="242">
        <f t="shared" si="2"/>
        <v>278190</v>
      </c>
      <c r="I28" s="244">
        <f t="shared" si="0"/>
        <v>554235</v>
      </c>
      <c r="J28" s="217"/>
      <c r="K28" s="239"/>
      <c r="L28" s="239"/>
      <c r="M28" s="239">
        <v>165</v>
      </c>
      <c r="N28" s="239"/>
      <c r="O28" s="308"/>
      <c r="P28" s="239"/>
      <c r="Q28" s="302">
        <f t="shared" si="1"/>
        <v>0</v>
      </c>
      <c r="R28" s="26"/>
    </row>
    <row r="29" spans="1:18" s="18" customFormat="1" ht="27.6" outlineLevel="2" x14ac:dyDescent="0.3">
      <c r="A29" s="377" t="s">
        <v>506</v>
      </c>
      <c r="B29" s="330" t="s">
        <v>469</v>
      </c>
      <c r="C29" s="311" t="s">
        <v>34</v>
      </c>
      <c r="D29" s="312">
        <v>22.77</v>
      </c>
      <c r="E29" s="324">
        <v>5040</v>
      </c>
      <c r="F29" s="324">
        <f t="shared" si="3"/>
        <v>114760.8</v>
      </c>
      <c r="G29" s="324">
        <v>0</v>
      </c>
      <c r="H29" s="324">
        <f t="shared" si="2"/>
        <v>0</v>
      </c>
      <c r="I29" s="325">
        <f t="shared" si="0"/>
        <v>114760.8</v>
      </c>
      <c r="J29" s="217"/>
      <c r="K29" s="239"/>
      <c r="L29" s="239"/>
      <c r="M29" s="239"/>
      <c r="N29" s="239"/>
      <c r="O29" s="308"/>
      <c r="P29" s="239"/>
      <c r="Q29" s="302">
        <f t="shared" si="1"/>
        <v>22.77</v>
      </c>
      <c r="R29" s="26"/>
    </row>
    <row r="30" spans="1:18" s="18" customFormat="1" outlineLevel="1" x14ac:dyDescent="0.3">
      <c r="A30" s="230" t="s">
        <v>42</v>
      </c>
      <c r="B30" s="231" t="s">
        <v>43</v>
      </c>
      <c r="C30" s="232"/>
      <c r="D30" s="232"/>
      <c r="E30" s="232"/>
      <c r="F30" s="233">
        <f>SUM(F31:F47)</f>
        <v>3585719.2763999999</v>
      </c>
      <c r="G30" s="234"/>
      <c r="H30" s="233">
        <f>SUM(H31:H47)</f>
        <v>1117422.54</v>
      </c>
      <c r="I30" s="235">
        <f>SUM(I31:I45)+I47</f>
        <v>4703141.8163999999</v>
      </c>
      <c r="J30" s="248"/>
      <c r="K30" s="239"/>
      <c r="L30" s="239"/>
      <c r="M30" s="239"/>
      <c r="N30" s="239"/>
      <c r="O30" s="308"/>
      <c r="P30" s="239"/>
      <c r="Q30" s="302">
        <f t="shared" si="1"/>
        <v>0</v>
      </c>
      <c r="R30" s="26"/>
    </row>
    <row r="31" spans="1:18" s="18" customFormat="1" ht="13.2" customHeight="1" outlineLevel="2" x14ac:dyDescent="0.3">
      <c r="A31" s="237"/>
      <c r="B31" s="238" t="s">
        <v>17</v>
      </c>
      <c r="C31" s="212"/>
      <c r="D31" s="212"/>
      <c r="E31" s="212"/>
      <c r="F31" s="212"/>
      <c r="G31" s="212"/>
      <c r="H31" s="212"/>
      <c r="I31" s="214"/>
      <c r="J31" s="217"/>
      <c r="K31" s="239"/>
      <c r="L31" s="239"/>
      <c r="M31" s="239"/>
      <c r="N31" s="239"/>
      <c r="O31" s="308"/>
      <c r="P31" s="239"/>
      <c r="Q31" s="302">
        <f t="shared" si="1"/>
        <v>0</v>
      </c>
      <c r="R31" s="26"/>
    </row>
    <row r="32" spans="1:18" s="298" customFormat="1" outlineLevel="2" x14ac:dyDescent="0.3">
      <c r="A32" s="240" t="s">
        <v>44</v>
      </c>
      <c r="B32" s="241" t="s">
        <v>19</v>
      </c>
      <c r="C32" s="213" t="s">
        <v>20</v>
      </c>
      <c r="D32" s="312">
        <v>96.88</v>
      </c>
      <c r="E32" s="242">
        <v>14940</v>
      </c>
      <c r="F32" s="242">
        <f>E32*D32</f>
        <v>1447387.2</v>
      </c>
      <c r="G32" s="242">
        <v>0</v>
      </c>
      <c r="H32" s="242">
        <f t="shared" ref="H32:H33" si="5">G32*D32</f>
        <v>0</v>
      </c>
      <c r="I32" s="244">
        <f>F32+H32</f>
        <v>1447387.2</v>
      </c>
      <c r="J32" s="296"/>
      <c r="K32" s="297">
        <v>96.62</v>
      </c>
      <c r="L32" s="297">
        <v>96.88</v>
      </c>
      <c r="M32" s="297"/>
      <c r="N32" s="297">
        <v>-96.62</v>
      </c>
      <c r="O32" s="309"/>
      <c r="P32" s="297"/>
      <c r="Q32" s="303">
        <f t="shared" si="1"/>
        <v>0</v>
      </c>
    </row>
    <row r="33" spans="1:18" s="298" customFormat="1" outlineLevel="2" x14ac:dyDescent="0.3">
      <c r="A33" s="240" t="s">
        <v>295</v>
      </c>
      <c r="B33" s="241" t="s">
        <v>22</v>
      </c>
      <c r="C33" s="213" t="s">
        <v>20</v>
      </c>
      <c r="D33" s="312">
        <v>139.1</v>
      </c>
      <c r="E33" s="329">
        <v>800</v>
      </c>
      <c r="F33" s="242">
        <f t="shared" ref="F33:F47" si="6">E33*D33</f>
        <v>111280</v>
      </c>
      <c r="G33" s="242">
        <v>0</v>
      </c>
      <c r="H33" s="242">
        <f t="shared" si="5"/>
        <v>0</v>
      </c>
      <c r="I33" s="244">
        <f t="shared" ref="I33:I47" si="7">F33+H33</f>
        <v>111280</v>
      </c>
      <c r="J33" s="296"/>
      <c r="K33" s="297">
        <v>107.36</v>
      </c>
      <c r="L33" s="297">
        <v>118.41</v>
      </c>
      <c r="M33" s="297"/>
      <c r="N33" s="297">
        <v>-86.67</v>
      </c>
      <c r="O33" s="309"/>
      <c r="P33" s="297"/>
      <c r="Q33" s="303">
        <f t="shared" si="1"/>
        <v>0</v>
      </c>
    </row>
    <row r="34" spans="1:18" s="18" customFormat="1" ht="12.75" customHeight="1" outlineLevel="2" x14ac:dyDescent="0.3">
      <c r="A34" s="240"/>
      <c r="B34" s="238" t="s">
        <v>23</v>
      </c>
      <c r="C34" s="249"/>
      <c r="D34" s="250"/>
      <c r="E34" s="250"/>
      <c r="F34" s="242"/>
      <c r="G34" s="251"/>
      <c r="H34" s="242"/>
      <c r="I34" s="244"/>
      <c r="J34" s="217"/>
      <c r="K34" s="239"/>
      <c r="L34" s="239"/>
      <c r="M34" s="239"/>
      <c r="N34" s="239"/>
      <c r="O34" s="308"/>
      <c r="P34" s="239"/>
      <c r="Q34" s="302">
        <f t="shared" si="1"/>
        <v>0</v>
      </c>
      <c r="R34" s="26"/>
    </row>
    <row r="35" spans="1:18" s="18" customFormat="1" outlineLevel="2" x14ac:dyDescent="0.3">
      <c r="A35" s="240" t="s">
        <v>45</v>
      </c>
      <c r="B35" s="241" t="s">
        <v>25</v>
      </c>
      <c r="C35" s="213" t="s">
        <v>20</v>
      </c>
      <c r="D35" s="312">
        <v>98.04</v>
      </c>
      <c r="E35" s="242">
        <v>2319.84</v>
      </c>
      <c r="F35" s="242">
        <f t="shared" si="6"/>
        <v>227437.11360000004</v>
      </c>
      <c r="G35" s="251">
        <v>5300</v>
      </c>
      <c r="H35" s="242">
        <f t="shared" ref="H35:H47" si="8">G35*D35</f>
        <v>519612.00000000006</v>
      </c>
      <c r="I35" s="244">
        <f t="shared" si="7"/>
        <v>747049.11360000004</v>
      </c>
      <c r="J35" s="217"/>
      <c r="K35" s="239"/>
      <c r="L35" s="239"/>
      <c r="M35" s="239">
        <v>91.31</v>
      </c>
      <c r="N35" s="239"/>
      <c r="O35" s="308"/>
      <c r="P35" s="239"/>
      <c r="Q35" s="460">
        <f t="shared" si="1"/>
        <v>6.730000000000004</v>
      </c>
      <c r="R35" s="26"/>
    </row>
    <row r="36" spans="1:18" s="18" customFormat="1" outlineLevel="2" x14ac:dyDescent="0.3">
      <c r="A36" s="240" t="s">
        <v>296</v>
      </c>
      <c r="B36" s="241" t="s">
        <v>27</v>
      </c>
      <c r="C36" s="213" t="s">
        <v>20</v>
      </c>
      <c r="D36" s="312">
        <v>61.22</v>
      </c>
      <c r="E36" s="242">
        <v>2154.2399999999998</v>
      </c>
      <c r="F36" s="242">
        <f t="shared" si="6"/>
        <v>131882.57279999999</v>
      </c>
      <c r="G36" s="212">
        <v>2932</v>
      </c>
      <c r="H36" s="242">
        <f t="shared" si="8"/>
        <v>179497.04</v>
      </c>
      <c r="I36" s="244">
        <f t="shared" si="7"/>
        <v>311379.6128</v>
      </c>
      <c r="J36" s="217"/>
      <c r="K36" s="239"/>
      <c r="L36" s="239"/>
      <c r="M36" s="239">
        <v>57.5</v>
      </c>
      <c r="N36" s="239"/>
      <c r="O36" s="308"/>
      <c r="P36" s="239"/>
      <c r="Q36" s="460">
        <f t="shared" si="1"/>
        <v>3.7199999999999989</v>
      </c>
      <c r="R36" s="26"/>
    </row>
    <row r="37" spans="1:18" s="458" customFormat="1" outlineLevel="2" x14ac:dyDescent="0.3">
      <c r="A37" s="240" t="s">
        <v>46</v>
      </c>
      <c r="B37" s="241" t="s">
        <v>29</v>
      </c>
      <c r="C37" s="213" t="s">
        <v>34</v>
      </c>
      <c r="D37" s="312">
        <v>110.25</v>
      </c>
      <c r="E37" s="242">
        <v>220</v>
      </c>
      <c r="F37" s="242">
        <f t="shared" si="6"/>
        <v>24255</v>
      </c>
      <c r="G37" s="359">
        <v>202</v>
      </c>
      <c r="H37" s="242">
        <f t="shared" si="8"/>
        <v>22270.5</v>
      </c>
      <c r="I37" s="244">
        <f t="shared" si="7"/>
        <v>46525.5</v>
      </c>
      <c r="J37" s="217"/>
      <c r="K37" s="239"/>
      <c r="L37" s="239"/>
      <c r="M37" s="239">
        <v>78.14</v>
      </c>
      <c r="N37" s="239"/>
      <c r="O37" s="308">
        <v>27.5</v>
      </c>
      <c r="P37" s="239"/>
      <c r="Q37" s="460">
        <f t="shared" si="1"/>
        <v>4.6099999999999994</v>
      </c>
      <c r="R37" s="457"/>
    </row>
    <row r="38" spans="1:18" s="18" customFormat="1" outlineLevel="2" x14ac:dyDescent="0.3">
      <c r="A38" s="240"/>
      <c r="B38" s="238" t="s">
        <v>49</v>
      </c>
      <c r="C38" s="212"/>
      <c r="D38" s="212"/>
      <c r="E38" s="212"/>
      <c r="F38" s="242"/>
      <c r="G38" s="212"/>
      <c r="H38" s="242"/>
      <c r="I38" s="244"/>
      <c r="J38" s="217"/>
      <c r="K38" s="239"/>
      <c r="L38" s="239"/>
      <c r="M38" s="239"/>
      <c r="N38" s="239"/>
      <c r="O38" s="308"/>
      <c r="P38" s="239"/>
      <c r="Q38" s="302">
        <f t="shared" si="1"/>
        <v>0</v>
      </c>
      <c r="R38" s="26"/>
    </row>
    <row r="39" spans="1:18" s="18" customFormat="1" ht="41.4" outlineLevel="2" x14ac:dyDescent="0.3">
      <c r="A39" s="240" t="s">
        <v>297</v>
      </c>
      <c r="B39" s="241" t="s">
        <v>51</v>
      </c>
      <c r="C39" s="213" t="s">
        <v>34</v>
      </c>
      <c r="D39" s="312">
        <v>82.75</v>
      </c>
      <c r="E39" s="242">
        <v>1903</v>
      </c>
      <c r="F39" s="242">
        <f t="shared" si="6"/>
        <v>157473.25</v>
      </c>
      <c r="G39" s="242">
        <v>0</v>
      </c>
      <c r="H39" s="242">
        <f t="shared" ref="H39" si="9">G39*D39</f>
        <v>0</v>
      </c>
      <c r="I39" s="244">
        <f t="shared" si="7"/>
        <v>157473.25</v>
      </c>
      <c r="J39" s="217" t="s">
        <v>436</v>
      </c>
      <c r="K39" s="239"/>
      <c r="L39" s="239"/>
      <c r="M39" s="239">
        <v>78.14</v>
      </c>
      <c r="N39" s="239">
        <v>4.6100000000000003</v>
      </c>
      <c r="O39" s="308"/>
      <c r="P39" s="239"/>
      <c r="Q39" s="302">
        <f t="shared" si="1"/>
        <v>-8.8817841970012523E-16</v>
      </c>
      <c r="R39" s="26"/>
    </row>
    <row r="40" spans="1:18" s="18" customFormat="1" ht="27.6" outlineLevel="2" x14ac:dyDescent="0.3">
      <c r="A40" s="240" t="s">
        <v>47</v>
      </c>
      <c r="B40" s="241" t="s">
        <v>53</v>
      </c>
      <c r="C40" s="213" t="s">
        <v>39</v>
      </c>
      <c r="D40" s="312">
        <v>148</v>
      </c>
      <c r="E40" s="212">
        <v>977.23</v>
      </c>
      <c r="F40" s="242">
        <f t="shared" si="6"/>
        <v>144630.04</v>
      </c>
      <c r="G40" s="212">
        <v>85</v>
      </c>
      <c r="H40" s="242">
        <f t="shared" si="8"/>
        <v>12580</v>
      </c>
      <c r="I40" s="244">
        <f t="shared" si="7"/>
        <v>157210.04</v>
      </c>
      <c r="J40" s="217"/>
      <c r="K40" s="239"/>
      <c r="L40" s="239"/>
      <c r="M40" s="239">
        <v>100</v>
      </c>
      <c r="N40" s="239">
        <v>48</v>
      </c>
      <c r="O40" s="308"/>
      <c r="P40" s="239"/>
      <c r="Q40" s="302">
        <f t="shared" si="1"/>
        <v>0</v>
      </c>
      <c r="R40" s="26"/>
    </row>
    <row r="41" spans="1:18" s="18" customFormat="1" ht="27.6" outlineLevel="2" x14ac:dyDescent="0.3">
      <c r="A41" s="240" t="s">
        <v>298</v>
      </c>
      <c r="B41" s="241" t="s">
        <v>36</v>
      </c>
      <c r="C41" s="213" t="s">
        <v>34</v>
      </c>
      <c r="D41" s="312">
        <v>82.75</v>
      </c>
      <c r="E41" s="242">
        <v>5040</v>
      </c>
      <c r="F41" s="242">
        <f t="shared" si="6"/>
        <v>417060</v>
      </c>
      <c r="G41" s="242">
        <v>0</v>
      </c>
      <c r="H41" s="242">
        <f t="shared" si="8"/>
        <v>0</v>
      </c>
      <c r="I41" s="244">
        <f t="shared" si="7"/>
        <v>417060</v>
      </c>
      <c r="J41" s="217" t="s">
        <v>436</v>
      </c>
      <c r="K41" s="239"/>
      <c r="L41" s="239"/>
      <c r="M41" s="239">
        <v>78.14</v>
      </c>
      <c r="N41" s="239">
        <v>4.6100000000000003</v>
      </c>
      <c r="O41" s="308"/>
      <c r="P41" s="239"/>
      <c r="Q41" s="302">
        <f t="shared" si="1"/>
        <v>-8.8817841970012523E-16</v>
      </c>
      <c r="R41" s="26"/>
    </row>
    <row r="42" spans="1:18" s="18" customFormat="1" ht="27.6" outlineLevel="2" x14ac:dyDescent="0.3">
      <c r="A42" s="240" t="s">
        <v>48</v>
      </c>
      <c r="B42" s="241" t="s">
        <v>37</v>
      </c>
      <c r="C42" s="213" t="s">
        <v>34</v>
      </c>
      <c r="D42" s="312">
        <v>43.47</v>
      </c>
      <c r="E42" s="242">
        <v>5040</v>
      </c>
      <c r="F42" s="242">
        <f t="shared" si="6"/>
        <v>219088.8</v>
      </c>
      <c r="G42" s="242">
        <v>0</v>
      </c>
      <c r="H42" s="242">
        <f t="shared" si="8"/>
        <v>0</v>
      </c>
      <c r="I42" s="244">
        <f t="shared" si="7"/>
        <v>219088.8</v>
      </c>
      <c r="J42" s="217" t="s">
        <v>436</v>
      </c>
      <c r="K42" s="239"/>
      <c r="L42" s="239"/>
      <c r="M42" s="239"/>
      <c r="N42" s="239"/>
      <c r="O42" s="308"/>
      <c r="P42" s="239"/>
      <c r="Q42" s="302">
        <f t="shared" si="1"/>
        <v>43.47</v>
      </c>
      <c r="R42" s="26"/>
    </row>
    <row r="43" spans="1:18" s="18" customFormat="1" ht="27.6" outlineLevel="2" x14ac:dyDescent="0.3">
      <c r="A43" s="240" t="s">
        <v>50</v>
      </c>
      <c r="B43" s="241" t="s">
        <v>56</v>
      </c>
      <c r="C43" s="213" t="s">
        <v>39</v>
      </c>
      <c r="D43" s="212">
        <v>1</v>
      </c>
      <c r="E43" s="242">
        <v>96000</v>
      </c>
      <c r="F43" s="242">
        <f t="shared" si="6"/>
        <v>96000</v>
      </c>
      <c r="G43" s="242">
        <v>0</v>
      </c>
      <c r="H43" s="242">
        <f t="shared" si="8"/>
        <v>0</v>
      </c>
      <c r="I43" s="244">
        <f t="shared" si="7"/>
        <v>96000</v>
      </c>
      <c r="J43" s="217" t="s">
        <v>436</v>
      </c>
      <c r="K43" s="239"/>
      <c r="L43" s="239"/>
      <c r="M43" s="239">
        <v>1</v>
      </c>
      <c r="N43" s="239"/>
      <c r="O43" s="308"/>
      <c r="P43" s="239"/>
      <c r="Q43" s="302">
        <f t="shared" si="1"/>
        <v>0</v>
      </c>
      <c r="R43" s="26"/>
    </row>
    <row r="44" spans="1:18" s="18" customFormat="1" ht="27.6" outlineLevel="2" x14ac:dyDescent="0.3">
      <c r="A44" s="240" t="s">
        <v>52</v>
      </c>
      <c r="B44" s="241" t="s">
        <v>40</v>
      </c>
      <c r="C44" s="213" t="s">
        <v>39</v>
      </c>
      <c r="D44" s="312">
        <v>90</v>
      </c>
      <c r="E44" s="242">
        <v>1263.5999999999999</v>
      </c>
      <c r="F44" s="242">
        <f t="shared" si="6"/>
        <v>113723.99999999999</v>
      </c>
      <c r="G44" s="212">
        <v>130</v>
      </c>
      <c r="H44" s="242">
        <f t="shared" si="8"/>
        <v>11700</v>
      </c>
      <c r="I44" s="244">
        <f t="shared" si="7"/>
        <v>125423.99999999999</v>
      </c>
      <c r="J44" s="217"/>
      <c r="K44" s="239"/>
      <c r="L44" s="239"/>
      <c r="M44" s="239">
        <v>70</v>
      </c>
      <c r="N44" s="239"/>
      <c r="O44" s="308"/>
      <c r="P44" s="239"/>
      <c r="Q44" s="302">
        <f t="shared" si="1"/>
        <v>20</v>
      </c>
      <c r="R44" s="26"/>
    </row>
    <row r="45" spans="1:18" s="18" customFormat="1" ht="27.6" outlineLevel="2" x14ac:dyDescent="0.3">
      <c r="A45" s="240" t="s">
        <v>54</v>
      </c>
      <c r="B45" s="241" t="s">
        <v>41</v>
      </c>
      <c r="C45" s="213" t="s">
        <v>34</v>
      </c>
      <c r="D45" s="312">
        <v>220.5</v>
      </c>
      <c r="E45" s="242">
        <v>1673</v>
      </c>
      <c r="F45" s="242">
        <f t="shared" si="6"/>
        <v>368896.5</v>
      </c>
      <c r="G45" s="242">
        <v>1686</v>
      </c>
      <c r="H45" s="242">
        <f t="shared" si="8"/>
        <v>371763</v>
      </c>
      <c r="I45" s="244">
        <f t="shared" si="7"/>
        <v>740659.5</v>
      </c>
      <c r="J45" s="217"/>
      <c r="K45" s="239"/>
      <c r="L45" s="239"/>
      <c r="M45" s="239">
        <v>156.28</v>
      </c>
      <c r="N45" s="239">
        <v>9.7200000000000006</v>
      </c>
      <c r="O45" s="308"/>
      <c r="P45" s="239"/>
      <c r="Q45" s="302">
        <f t="shared" si="1"/>
        <v>54.5</v>
      </c>
      <c r="R45" s="26"/>
    </row>
    <row r="46" spans="1:18" s="18" customFormat="1" ht="27.6" outlineLevel="2" x14ac:dyDescent="0.3">
      <c r="A46" s="290" t="s">
        <v>55</v>
      </c>
      <c r="B46" s="291" t="s">
        <v>57</v>
      </c>
      <c r="C46" s="331" t="s">
        <v>34</v>
      </c>
      <c r="D46" s="332">
        <v>0</v>
      </c>
      <c r="E46" s="294">
        <v>3315.85</v>
      </c>
      <c r="F46" s="294">
        <f t="shared" si="6"/>
        <v>0</v>
      </c>
      <c r="G46" s="294">
        <v>0</v>
      </c>
      <c r="H46" s="294">
        <f t="shared" si="8"/>
        <v>0</v>
      </c>
      <c r="I46" s="295">
        <f t="shared" si="7"/>
        <v>0</v>
      </c>
      <c r="J46" s="296" t="s">
        <v>436</v>
      </c>
      <c r="K46" s="239"/>
      <c r="L46" s="239"/>
      <c r="M46" s="239"/>
      <c r="N46" s="239"/>
      <c r="O46" s="308"/>
      <c r="P46" s="239"/>
      <c r="Q46" s="302">
        <f t="shared" si="1"/>
        <v>0</v>
      </c>
      <c r="R46" s="26"/>
    </row>
    <row r="47" spans="1:18" s="18" customFormat="1" ht="27.6" outlineLevel="2" x14ac:dyDescent="0.3">
      <c r="A47" s="377" t="s">
        <v>55</v>
      </c>
      <c r="B47" s="330" t="s">
        <v>469</v>
      </c>
      <c r="C47" s="311" t="s">
        <v>34</v>
      </c>
      <c r="D47" s="312">
        <v>25.12</v>
      </c>
      <c r="E47" s="324">
        <v>5040</v>
      </c>
      <c r="F47" s="324">
        <f t="shared" si="6"/>
        <v>126604.8</v>
      </c>
      <c r="G47" s="324">
        <v>0</v>
      </c>
      <c r="H47" s="324">
        <f t="shared" si="8"/>
        <v>0</v>
      </c>
      <c r="I47" s="325">
        <f t="shared" si="7"/>
        <v>126604.8</v>
      </c>
      <c r="J47" s="296"/>
      <c r="K47" s="239"/>
      <c r="L47" s="239"/>
      <c r="M47" s="239"/>
      <c r="N47" s="239"/>
      <c r="O47" s="308"/>
      <c r="P47" s="239"/>
      <c r="Q47" s="302">
        <f t="shared" si="1"/>
        <v>25.12</v>
      </c>
      <c r="R47" s="26"/>
    </row>
    <row r="48" spans="1:18" s="18" customFormat="1" outlineLevel="1" x14ac:dyDescent="0.3">
      <c r="A48" s="230" t="s">
        <v>58</v>
      </c>
      <c r="B48" s="231" t="s">
        <v>59</v>
      </c>
      <c r="C48" s="232"/>
      <c r="D48" s="232"/>
      <c r="E48" s="232"/>
      <c r="F48" s="233">
        <f>SUM(F49:F63)</f>
        <v>5568079.8340000007</v>
      </c>
      <c r="G48" s="234"/>
      <c r="H48" s="233">
        <f>SUM(H49:H63)</f>
        <v>1816510.86</v>
      </c>
      <c r="I48" s="235">
        <f>SUM(I49:I64)</f>
        <v>7491186.6939999992</v>
      </c>
      <c r="J48" s="248"/>
      <c r="K48" s="239"/>
      <c r="L48" s="239"/>
      <c r="M48" s="239"/>
      <c r="N48" s="239"/>
      <c r="O48" s="308"/>
      <c r="P48" s="239"/>
      <c r="Q48" s="302">
        <f t="shared" si="1"/>
        <v>0</v>
      </c>
      <c r="R48" s="26"/>
    </row>
    <row r="49" spans="1:18" s="18" customFormat="1" outlineLevel="2" x14ac:dyDescent="0.3">
      <c r="A49" s="237"/>
      <c r="B49" s="238" t="s">
        <v>17</v>
      </c>
      <c r="C49" s="212"/>
      <c r="D49" s="212"/>
      <c r="E49" s="212"/>
      <c r="F49" s="212"/>
      <c r="G49" s="212"/>
      <c r="H49" s="212"/>
      <c r="I49" s="214"/>
      <c r="J49" s="217"/>
      <c r="K49" s="239"/>
      <c r="L49" s="239"/>
      <c r="M49" s="239"/>
      <c r="N49" s="239"/>
      <c r="O49" s="308"/>
      <c r="P49" s="239"/>
      <c r="Q49" s="302">
        <f t="shared" si="1"/>
        <v>0</v>
      </c>
      <c r="R49" s="26"/>
    </row>
    <row r="50" spans="1:18" s="18" customFormat="1" outlineLevel="2" x14ac:dyDescent="0.3">
      <c r="A50" s="240" t="s">
        <v>60</v>
      </c>
      <c r="B50" s="241" t="s">
        <v>19</v>
      </c>
      <c r="C50" s="213" t="s">
        <v>20</v>
      </c>
      <c r="D50" s="312">
        <v>164.5</v>
      </c>
      <c r="E50" s="242">
        <v>14940</v>
      </c>
      <c r="F50" s="242">
        <f t="shared" ref="F50:F64" si="10">E50*D50</f>
        <v>2457630</v>
      </c>
      <c r="G50" s="242">
        <v>0</v>
      </c>
      <c r="H50" s="242">
        <f t="shared" ref="H50:H51" si="11">G50*D50</f>
        <v>0</v>
      </c>
      <c r="I50" s="244">
        <f t="shared" ref="I50:I64" si="12">F50+H50</f>
        <v>2457630</v>
      </c>
      <c r="J50" s="217"/>
      <c r="K50" s="239">
        <v>164.5</v>
      </c>
      <c r="L50" s="239"/>
      <c r="M50" s="239"/>
      <c r="N50" s="239"/>
      <c r="O50" s="308"/>
      <c r="P50" s="239"/>
      <c r="Q50" s="302">
        <f t="shared" si="1"/>
        <v>0</v>
      </c>
      <c r="R50" s="26"/>
    </row>
    <row r="51" spans="1:18" s="18" customFormat="1" outlineLevel="2" x14ac:dyDescent="0.3">
      <c r="A51" s="240" t="s">
        <v>299</v>
      </c>
      <c r="B51" s="241" t="s">
        <v>22</v>
      </c>
      <c r="C51" s="213" t="s">
        <v>20</v>
      </c>
      <c r="D51" s="312">
        <v>221.75</v>
      </c>
      <c r="E51" s="212">
        <v>800</v>
      </c>
      <c r="F51" s="242">
        <f t="shared" si="10"/>
        <v>177400</v>
      </c>
      <c r="G51" s="242">
        <v>0</v>
      </c>
      <c r="H51" s="242">
        <f t="shared" si="11"/>
        <v>0</v>
      </c>
      <c r="I51" s="244">
        <f t="shared" si="12"/>
        <v>177400</v>
      </c>
      <c r="J51" s="217"/>
      <c r="K51" s="239">
        <v>136</v>
      </c>
      <c r="L51" s="239"/>
      <c r="M51" s="239"/>
      <c r="N51" s="239">
        <v>77.8</v>
      </c>
      <c r="O51" s="308">
        <v>7.95</v>
      </c>
      <c r="P51" s="239"/>
      <c r="Q51" s="302">
        <f t="shared" si="1"/>
        <v>2.6645352591003757E-15</v>
      </c>
      <c r="R51" s="26"/>
    </row>
    <row r="52" spans="1:18" s="18" customFormat="1" ht="14.25" customHeight="1" outlineLevel="2" x14ac:dyDescent="0.3">
      <c r="A52" s="240"/>
      <c r="B52" s="238" t="s">
        <v>23</v>
      </c>
      <c r="C52" s="249"/>
      <c r="D52" s="250"/>
      <c r="E52" s="250"/>
      <c r="F52" s="242"/>
      <c r="G52" s="250"/>
      <c r="H52" s="250"/>
      <c r="I52" s="244"/>
      <c r="J52" s="217"/>
      <c r="K52" s="239"/>
      <c r="L52" s="239"/>
      <c r="M52" s="239"/>
      <c r="N52" s="239"/>
      <c r="O52" s="308"/>
      <c r="P52" s="239"/>
      <c r="Q52" s="302">
        <f t="shared" si="1"/>
        <v>0</v>
      </c>
      <c r="R52" s="26"/>
    </row>
    <row r="53" spans="1:18" s="18" customFormat="1" outlineLevel="2" x14ac:dyDescent="0.3">
      <c r="A53" s="240" t="s">
        <v>61</v>
      </c>
      <c r="B53" s="241" t="s">
        <v>25</v>
      </c>
      <c r="C53" s="213" t="s">
        <v>20</v>
      </c>
      <c r="D53" s="312">
        <v>175.74</v>
      </c>
      <c r="E53" s="242">
        <v>2319.6</v>
      </c>
      <c r="F53" s="242">
        <f t="shared" si="10"/>
        <v>407646.50400000002</v>
      </c>
      <c r="G53" s="212">
        <v>5300</v>
      </c>
      <c r="H53" s="242">
        <f t="shared" ref="H53:H64" si="13">G53*D53</f>
        <v>931422</v>
      </c>
      <c r="I53" s="244">
        <f t="shared" si="12"/>
        <v>1339068.504</v>
      </c>
      <c r="J53" s="217"/>
      <c r="K53" s="239">
        <v>84</v>
      </c>
      <c r="L53" s="239"/>
      <c r="M53" s="239">
        <v>91.74</v>
      </c>
      <c r="N53" s="239"/>
      <c r="O53" s="308"/>
      <c r="P53" s="239"/>
      <c r="Q53" s="302">
        <f t="shared" si="1"/>
        <v>1.4210854715202004E-14</v>
      </c>
      <c r="R53" s="26"/>
    </row>
    <row r="54" spans="1:18" s="18" customFormat="1" outlineLevel="2" x14ac:dyDescent="0.3">
      <c r="A54" s="240" t="s">
        <v>300</v>
      </c>
      <c r="B54" s="241" t="s">
        <v>27</v>
      </c>
      <c r="C54" s="213" t="s">
        <v>20</v>
      </c>
      <c r="D54" s="312">
        <v>99.68</v>
      </c>
      <c r="E54" s="242">
        <v>2154</v>
      </c>
      <c r="F54" s="242">
        <f t="shared" si="10"/>
        <v>214710.72</v>
      </c>
      <c r="G54" s="212">
        <v>2932</v>
      </c>
      <c r="H54" s="242">
        <f t="shared" si="13"/>
        <v>292261.76000000001</v>
      </c>
      <c r="I54" s="244">
        <f t="shared" si="12"/>
        <v>506972.48</v>
      </c>
      <c r="J54" s="217"/>
      <c r="K54" s="239">
        <v>90.06</v>
      </c>
      <c r="L54" s="239"/>
      <c r="M54" s="239"/>
      <c r="N54" s="239">
        <v>9.6199999999999992</v>
      </c>
      <c r="O54" s="308"/>
      <c r="P54" s="239"/>
      <c r="Q54" s="302">
        <f t="shared" si="1"/>
        <v>5.3290705182007514E-15</v>
      </c>
      <c r="R54" s="26"/>
    </row>
    <row r="55" spans="1:18" s="458" customFormat="1" outlineLevel="2" x14ac:dyDescent="0.3">
      <c r="A55" s="263" t="s">
        <v>62</v>
      </c>
      <c r="B55" s="459" t="s">
        <v>29</v>
      </c>
      <c r="C55" s="265" t="s">
        <v>34</v>
      </c>
      <c r="D55" s="312">
        <v>156.65</v>
      </c>
      <c r="E55" s="266">
        <v>220</v>
      </c>
      <c r="F55" s="267">
        <f t="shared" si="10"/>
        <v>34463</v>
      </c>
      <c r="G55" s="266">
        <v>202</v>
      </c>
      <c r="H55" s="267">
        <f t="shared" si="13"/>
        <v>31643.300000000003</v>
      </c>
      <c r="I55" s="268">
        <f t="shared" si="12"/>
        <v>66106.3</v>
      </c>
      <c r="J55" s="334"/>
      <c r="K55" s="239">
        <v>125</v>
      </c>
      <c r="L55" s="239"/>
      <c r="M55" s="239"/>
      <c r="N55" s="239"/>
      <c r="O55" s="308">
        <v>0.52</v>
      </c>
      <c r="P55" s="239"/>
      <c r="Q55" s="460">
        <f t="shared" si="1"/>
        <v>31.130000000000006</v>
      </c>
      <c r="R55" s="457"/>
    </row>
    <row r="56" spans="1:18" s="18" customFormat="1" outlineLevel="2" x14ac:dyDescent="0.3">
      <c r="A56" s="240"/>
      <c r="B56" s="238" t="s">
        <v>65</v>
      </c>
      <c r="C56" s="212"/>
      <c r="D56" s="212"/>
      <c r="E56" s="212"/>
      <c r="F56" s="242"/>
      <c r="G56" s="212"/>
      <c r="H56" s="242"/>
      <c r="I56" s="244"/>
      <c r="J56" s="217"/>
      <c r="K56" s="239"/>
      <c r="L56" s="239"/>
      <c r="M56" s="239"/>
      <c r="N56" s="239"/>
      <c r="O56" s="308"/>
      <c r="P56" s="239"/>
      <c r="Q56" s="302">
        <f t="shared" si="1"/>
        <v>0</v>
      </c>
      <c r="R56" s="26"/>
    </row>
    <row r="57" spans="1:18" s="18" customFormat="1" ht="41.4" outlineLevel="2" x14ac:dyDescent="0.3">
      <c r="A57" s="240" t="s">
        <v>301</v>
      </c>
      <c r="B57" s="241" t="s">
        <v>51</v>
      </c>
      <c r="C57" s="213" t="s">
        <v>34</v>
      </c>
      <c r="D57" s="312">
        <v>156.65</v>
      </c>
      <c r="E57" s="242">
        <v>1903</v>
      </c>
      <c r="F57" s="242">
        <f t="shared" si="10"/>
        <v>298104.95</v>
      </c>
      <c r="G57" s="242">
        <v>0</v>
      </c>
      <c r="H57" s="242">
        <f t="shared" ref="H57" si="14">G57*D57</f>
        <v>0</v>
      </c>
      <c r="I57" s="244">
        <f t="shared" si="12"/>
        <v>298104.95</v>
      </c>
      <c r="J57" s="217" t="s">
        <v>436</v>
      </c>
      <c r="K57" s="239">
        <v>140.75</v>
      </c>
      <c r="L57" s="239"/>
      <c r="M57" s="239">
        <v>15.5</v>
      </c>
      <c r="N57" s="239"/>
      <c r="O57" s="308">
        <v>0.4</v>
      </c>
      <c r="P57" s="239"/>
      <c r="Q57" s="302">
        <f t="shared" si="1"/>
        <v>5.6621374255882984E-15</v>
      </c>
      <c r="R57" s="26"/>
    </row>
    <row r="58" spans="1:18" s="18" customFormat="1" ht="27.6" outlineLevel="2" x14ac:dyDescent="0.3">
      <c r="A58" s="240" t="s">
        <v>63</v>
      </c>
      <c r="B58" s="241" t="s">
        <v>53</v>
      </c>
      <c r="C58" s="213" t="s">
        <v>39</v>
      </c>
      <c r="D58" s="312">
        <v>192</v>
      </c>
      <c r="E58" s="212">
        <v>977.23</v>
      </c>
      <c r="F58" s="242">
        <f t="shared" si="10"/>
        <v>187628.16</v>
      </c>
      <c r="G58" s="212">
        <v>85</v>
      </c>
      <c r="H58" s="242">
        <f t="shared" si="13"/>
        <v>16320</v>
      </c>
      <c r="I58" s="244">
        <f t="shared" si="12"/>
        <v>203948.16</v>
      </c>
      <c r="J58" s="217"/>
      <c r="K58" s="239"/>
      <c r="L58" s="239"/>
      <c r="M58" s="239">
        <v>130</v>
      </c>
      <c r="N58" s="239">
        <v>42</v>
      </c>
      <c r="O58" s="308">
        <v>20</v>
      </c>
      <c r="P58" s="239"/>
      <c r="Q58" s="302">
        <f t="shared" si="1"/>
        <v>0</v>
      </c>
      <c r="R58" s="26"/>
    </row>
    <row r="59" spans="1:18" s="18" customFormat="1" ht="27.6" outlineLevel="2" x14ac:dyDescent="0.3">
      <c r="A59" s="240" t="s">
        <v>302</v>
      </c>
      <c r="B59" s="241" t="s">
        <v>36</v>
      </c>
      <c r="C59" s="213" t="s">
        <v>34</v>
      </c>
      <c r="D59" s="312">
        <v>156.65</v>
      </c>
      <c r="E59" s="242">
        <v>5040</v>
      </c>
      <c r="F59" s="242">
        <f t="shared" si="10"/>
        <v>789516</v>
      </c>
      <c r="G59" s="242">
        <v>0</v>
      </c>
      <c r="H59" s="242">
        <f t="shared" si="13"/>
        <v>0</v>
      </c>
      <c r="I59" s="244">
        <f t="shared" si="12"/>
        <v>789516</v>
      </c>
      <c r="J59" s="217" t="s">
        <v>436</v>
      </c>
      <c r="K59" s="239">
        <v>140.75</v>
      </c>
      <c r="L59" s="239"/>
      <c r="M59" s="239">
        <v>15.5</v>
      </c>
      <c r="N59" s="239"/>
      <c r="O59" s="308">
        <v>0.4</v>
      </c>
      <c r="P59" s="239"/>
      <c r="Q59" s="302">
        <f t="shared" si="1"/>
        <v>5.6621374255882984E-15</v>
      </c>
      <c r="R59" s="26"/>
    </row>
    <row r="60" spans="1:18" s="18" customFormat="1" ht="27.6" outlineLevel="2" x14ac:dyDescent="0.3">
      <c r="A60" s="240" t="s">
        <v>64</v>
      </c>
      <c r="B60" s="241" t="s">
        <v>37</v>
      </c>
      <c r="C60" s="213" t="s">
        <v>34</v>
      </c>
      <c r="D60" s="312">
        <v>43.47</v>
      </c>
      <c r="E60" s="242">
        <v>5040</v>
      </c>
      <c r="F60" s="242">
        <f t="shared" si="10"/>
        <v>219088.8</v>
      </c>
      <c r="G60" s="242">
        <v>0</v>
      </c>
      <c r="H60" s="242">
        <f t="shared" si="13"/>
        <v>0</v>
      </c>
      <c r="I60" s="244">
        <f t="shared" si="12"/>
        <v>219088.8</v>
      </c>
      <c r="J60" s="217" t="s">
        <v>436</v>
      </c>
      <c r="K60" s="239"/>
      <c r="L60" s="239"/>
      <c r="M60" s="239"/>
      <c r="N60" s="239"/>
      <c r="O60" s="308"/>
      <c r="P60" s="239"/>
      <c r="Q60" s="302">
        <f t="shared" si="1"/>
        <v>43.47</v>
      </c>
      <c r="R60" s="26"/>
    </row>
    <row r="61" spans="1:18" s="18" customFormat="1" ht="27.6" outlineLevel="2" x14ac:dyDescent="0.3">
      <c r="A61" s="240" t="s">
        <v>66</v>
      </c>
      <c r="B61" s="241" t="s">
        <v>56</v>
      </c>
      <c r="C61" s="213" t="s">
        <v>39</v>
      </c>
      <c r="D61" s="212">
        <v>1</v>
      </c>
      <c r="E61" s="242">
        <v>96000</v>
      </c>
      <c r="F61" s="242">
        <f t="shared" si="10"/>
        <v>96000</v>
      </c>
      <c r="G61" s="242">
        <v>0</v>
      </c>
      <c r="H61" s="242">
        <f t="shared" si="13"/>
        <v>0</v>
      </c>
      <c r="I61" s="244">
        <f t="shared" si="12"/>
        <v>96000</v>
      </c>
      <c r="J61" s="217" t="s">
        <v>436</v>
      </c>
      <c r="K61" s="239">
        <v>1</v>
      </c>
      <c r="L61" s="239"/>
      <c r="M61" s="239"/>
      <c r="N61" s="239"/>
      <c r="O61" s="308"/>
      <c r="P61" s="239"/>
      <c r="Q61" s="302">
        <f t="shared" si="1"/>
        <v>0</v>
      </c>
      <c r="R61" s="26"/>
    </row>
    <row r="62" spans="1:18" s="18" customFormat="1" ht="27.6" outlineLevel="2" x14ac:dyDescent="0.3">
      <c r="A62" s="240" t="s">
        <v>67</v>
      </c>
      <c r="B62" s="241" t="s">
        <v>40</v>
      </c>
      <c r="C62" s="213" t="s">
        <v>39</v>
      </c>
      <c r="D62" s="212">
        <v>128</v>
      </c>
      <c r="E62" s="242">
        <v>1263.5999999999999</v>
      </c>
      <c r="F62" s="242">
        <f t="shared" si="10"/>
        <v>161740.79999999999</v>
      </c>
      <c r="G62" s="212">
        <v>130</v>
      </c>
      <c r="H62" s="242">
        <f t="shared" si="13"/>
        <v>16640</v>
      </c>
      <c r="I62" s="244">
        <f t="shared" si="12"/>
        <v>178380.79999999999</v>
      </c>
      <c r="J62" s="217"/>
      <c r="K62" s="239"/>
      <c r="L62" s="239"/>
      <c r="M62" s="239">
        <v>128</v>
      </c>
      <c r="N62" s="239"/>
      <c r="O62" s="308"/>
      <c r="P62" s="239"/>
      <c r="Q62" s="302">
        <f t="shared" si="1"/>
        <v>0</v>
      </c>
      <c r="R62" s="26"/>
    </row>
    <row r="63" spans="1:18" s="18" customFormat="1" ht="27.6" outlineLevel="2" x14ac:dyDescent="0.3">
      <c r="A63" s="240" t="s">
        <v>68</v>
      </c>
      <c r="B63" s="241" t="s">
        <v>41</v>
      </c>
      <c r="C63" s="213" t="s">
        <v>34</v>
      </c>
      <c r="D63" s="312">
        <v>313.3</v>
      </c>
      <c r="E63" s="242">
        <v>1673</v>
      </c>
      <c r="F63" s="242">
        <f t="shared" si="10"/>
        <v>524150.9</v>
      </c>
      <c r="G63" s="242">
        <v>1686</v>
      </c>
      <c r="H63" s="242">
        <f t="shared" si="13"/>
        <v>528223.80000000005</v>
      </c>
      <c r="I63" s="244">
        <f t="shared" si="12"/>
        <v>1052374.7000000002</v>
      </c>
      <c r="J63" s="217"/>
      <c r="K63" s="239"/>
      <c r="L63" s="239"/>
      <c r="M63" s="239">
        <v>313</v>
      </c>
      <c r="N63" s="239"/>
      <c r="O63" s="308">
        <v>0.3</v>
      </c>
      <c r="P63" s="239"/>
      <c r="Q63" s="302">
        <f t="shared" si="1"/>
        <v>1.1379786002407855E-14</v>
      </c>
      <c r="R63" s="26"/>
    </row>
    <row r="64" spans="1:18" s="18" customFormat="1" ht="27.6" outlineLevel="2" x14ac:dyDescent="0.3">
      <c r="A64" s="377" t="s">
        <v>507</v>
      </c>
      <c r="B64" s="330" t="s">
        <v>469</v>
      </c>
      <c r="C64" s="311" t="s">
        <v>34</v>
      </c>
      <c r="D64" s="312">
        <v>21.15</v>
      </c>
      <c r="E64" s="324">
        <v>5040</v>
      </c>
      <c r="F64" s="324">
        <f t="shared" si="10"/>
        <v>106596</v>
      </c>
      <c r="G64" s="324">
        <v>0</v>
      </c>
      <c r="H64" s="324">
        <f t="shared" si="13"/>
        <v>0</v>
      </c>
      <c r="I64" s="325">
        <f t="shared" si="12"/>
        <v>106596</v>
      </c>
      <c r="J64" s="217"/>
      <c r="K64" s="239"/>
      <c r="L64" s="239"/>
      <c r="M64" s="239"/>
      <c r="N64" s="239"/>
      <c r="O64" s="308"/>
      <c r="P64" s="239"/>
      <c r="Q64" s="302">
        <f t="shared" si="1"/>
        <v>21.15</v>
      </c>
      <c r="R64" s="26"/>
    </row>
    <row r="65" spans="1:18" s="18" customFormat="1" outlineLevel="1" x14ac:dyDescent="0.3">
      <c r="A65" s="230" t="s">
        <v>69</v>
      </c>
      <c r="B65" s="231" t="s">
        <v>70</v>
      </c>
      <c r="C65" s="232"/>
      <c r="D65" s="232"/>
      <c r="E65" s="232"/>
      <c r="F65" s="233">
        <f>SUM(F66:F79)</f>
        <v>2956278.9139999999</v>
      </c>
      <c r="G65" s="234"/>
      <c r="H65" s="233">
        <f>SUM(H66:H79)</f>
        <v>1139179.6880000001</v>
      </c>
      <c r="I65" s="235">
        <f>SUM(I66:I80)</f>
        <v>4157299.4019999998</v>
      </c>
      <c r="J65" s="248"/>
      <c r="K65" s="239"/>
      <c r="L65" s="239"/>
      <c r="M65" s="239"/>
      <c r="N65" s="239"/>
      <c r="O65" s="308"/>
      <c r="P65" s="239"/>
      <c r="Q65" s="302">
        <f t="shared" si="1"/>
        <v>0</v>
      </c>
      <c r="R65" s="26"/>
    </row>
    <row r="66" spans="1:18" s="18" customFormat="1" outlineLevel="2" x14ac:dyDescent="0.3">
      <c r="A66" s="237"/>
      <c r="B66" s="238" t="s">
        <v>17</v>
      </c>
      <c r="C66" s="212"/>
      <c r="D66" s="212"/>
      <c r="E66" s="212"/>
      <c r="F66" s="212"/>
      <c r="G66" s="212"/>
      <c r="H66" s="212"/>
      <c r="I66" s="214"/>
      <c r="J66" s="217"/>
      <c r="K66" s="239"/>
      <c r="L66" s="239"/>
      <c r="M66" s="239"/>
      <c r="N66" s="239"/>
      <c r="O66" s="308"/>
      <c r="P66" s="239"/>
      <c r="Q66" s="302">
        <f t="shared" si="1"/>
        <v>0</v>
      </c>
      <c r="R66" s="26"/>
    </row>
    <row r="67" spans="1:18" s="18" customFormat="1" outlineLevel="2" x14ac:dyDescent="0.3">
      <c r="A67" s="240" t="s">
        <v>71</v>
      </c>
      <c r="B67" s="241" t="s">
        <v>19</v>
      </c>
      <c r="C67" s="213" t="s">
        <v>20</v>
      </c>
      <c r="D67" s="312">
        <v>67.930000000000007</v>
      </c>
      <c r="E67" s="242">
        <v>14940</v>
      </c>
      <c r="F67" s="242">
        <f t="shared" ref="F67:F91" si="15">E67*D67</f>
        <v>1014874.2000000001</v>
      </c>
      <c r="G67" s="242">
        <v>0</v>
      </c>
      <c r="H67" s="242">
        <f t="shared" ref="H67:H68" si="16">G67*D67</f>
        <v>0</v>
      </c>
      <c r="I67" s="244">
        <f t="shared" ref="I67:I91" si="17">F67+H67</f>
        <v>1014874.2000000001</v>
      </c>
      <c r="J67" s="217"/>
      <c r="K67" s="239">
        <v>67.930000000000007</v>
      </c>
      <c r="L67" s="239"/>
      <c r="M67" s="239"/>
      <c r="N67" s="239"/>
      <c r="O67" s="308"/>
      <c r="P67" s="239"/>
      <c r="Q67" s="302">
        <f t="shared" si="1"/>
        <v>0</v>
      </c>
      <c r="R67" s="26"/>
    </row>
    <row r="68" spans="1:18" s="18" customFormat="1" outlineLevel="2" x14ac:dyDescent="0.3">
      <c r="A68" s="240" t="s">
        <v>303</v>
      </c>
      <c r="B68" s="241" t="s">
        <v>22</v>
      </c>
      <c r="C68" s="213" t="s">
        <v>20</v>
      </c>
      <c r="D68" s="312">
        <v>103.72</v>
      </c>
      <c r="E68" s="212">
        <v>800</v>
      </c>
      <c r="F68" s="242">
        <f t="shared" si="15"/>
        <v>82976</v>
      </c>
      <c r="G68" s="242">
        <v>0</v>
      </c>
      <c r="H68" s="242">
        <f t="shared" si="16"/>
        <v>0</v>
      </c>
      <c r="I68" s="244">
        <f t="shared" si="17"/>
        <v>82976</v>
      </c>
      <c r="J68" s="217"/>
      <c r="K68" s="239">
        <v>75.48</v>
      </c>
      <c r="L68" s="239"/>
      <c r="M68" s="239"/>
      <c r="N68" s="239">
        <v>28.24</v>
      </c>
      <c r="O68" s="308"/>
      <c r="P68" s="239"/>
      <c r="Q68" s="302">
        <f t="shared" si="1"/>
        <v>-3.5527136788005009E-15</v>
      </c>
      <c r="R68" s="26"/>
    </row>
    <row r="69" spans="1:18" s="18" customFormat="1" ht="27.6" outlineLevel="2" x14ac:dyDescent="0.3">
      <c r="A69" s="240"/>
      <c r="B69" s="238" t="s">
        <v>23</v>
      </c>
      <c r="C69" s="249"/>
      <c r="D69" s="250"/>
      <c r="E69" s="250"/>
      <c r="F69" s="242"/>
      <c r="G69" s="250"/>
      <c r="H69" s="250"/>
      <c r="I69" s="244"/>
      <c r="J69" s="217"/>
      <c r="K69" s="239"/>
      <c r="L69" s="239"/>
      <c r="M69" s="239"/>
      <c r="N69" s="239"/>
      <c r="O69" s="308"/>
      <c r="P69" s="239"/>
      <c r="Q69" s="302">
        <f t="shared" si="1"/>
        <v>0</v>
      </c>
      <c r="R69" s="26"/>
    </row>
    <row r="70" spans="1:18" s="18" customFormat="1" outlineLevel="2" x14ac:dyDescent="0.3">
      <c r="A70" s="240" t="s">
        <v>72</v>
      </c>
      <c r="B70" s="241" t="s">
        <v>25</v>
      </c>
      <c r="C70" s="213" t="s">
        <v>20</v>
      </c>
      <c r="D70" s="312">
        <v>105.94</v>
      </c>
      <c r="E70" s="242">
        <v>2319.6</v>
      </c>
      <c r="F70" s="242">
        <f t="shared" si="15"/>
        <v>245738.424</v>
      </c>
      <c r="G70" s="242">
        <v>5299.2</v>
      </c>
      <c r="H70" s="242">
        <f>G70*D70</f>
        <v>561397.24800000002</v>
      </c>
      <c r="I70" s="244">
        <f t="shared" si="17"/>
        <v>807135.67200000002</v>
      </c>
      <c r="J70" s="217"/>
      <c r="K70" s="239">
        <v>52</v>
      </c>
      <c r="L70" s="239"/>
      <c r="M70" s="239">
        <v>21.82</v>
      </c>
      <c r="N70" s="239">
        <v>32.119999999999997</v>
      </c>
      <c r="O70" s="308"/>
      <c r="P70" s="239"/>
      <c r="Q70" s="302">
        <f t="shared" si="1"/>
        <v>0</v>
      </c>
      <c r="R70" s="26"/>
    </row>
    <row r="71" spans="1:18" s="18" customFormat="1" outlineLevel="2" x14ac:dyDescent="0.3">
      <c r="A71" s="240" t="s">
        <v>304</v>
      </c>
      <c r="B71" s="241" t="s">
        <v>27</v>
      </c>
      <c r="C71" s="213" t="s">
        <v>20</v>
      </c>
      <c r="D71" s="312">
        <v>67.3</v>
      </c>
      <c r="E71" s="242">
        <v>2154</v>
      </c>
      <c r="F71" s="242">
        <f t="shared" si="15"/>
        <v>144964.19999999998</v>
      </c>
      <c r="G71" s="242">
        <v>2931.6</v>
      </c>
      <c r="H71" s="242">
        <f>G71*D71</f>
        <v>197296.68</v>
      </c>
      <c r="I71" s="244">
        <f t="shared" si="17"/>
        <v>342260.88</v>
      </c>
      <c r="J71" s="217"/>
      <c r="K71" s="239">
        <v>55.95</v>
      </c>
      <c r="L71" s="239"/>
      <c r="M71" s="239"/>
      <c r="N71" s="239">
        <v>11.35</v>
      </c>
      <c r="O71" s="308"/>
      <c r="P71" s="239"/>
      <c r="Q71" s="302">
        <f t="shared" si="1"/>
        <v>-5.3290705182007514E-15</v>
      </c>
      <c r="R71" s="26"/>
    </row>
    <row r="72" spans="1:18" s="458" customFormat="1" outlineLevel="2" x14ac:dyDescent="0.3">
      <c r="A72" s="263" t="s">
        <v>73</v>
      </c>
      <c r="B72" s="459" t="s">
        <v>29</v>
      </c>
      <c r="C72" s="265" t="s">
        <v>34</v>
      </c>
      <c r="D72" s="312">
        <v>196.02</v>
      </c>
      <c r="E72" s="266">
        <v>220</v>
      </c>
      <c r="F72" s="267">
        <f t="shared" si="15"/>
        <v>43124.4</v>
      </c>
      <c r="G72" s="266">
        <v>202</v>
      </c>
      <c r="H72" s="267">
        <f t="shared" ref="H72:H80" si="18">G72*D72</f>
        <v>39596.04</v>
      </c>
      <c r="I72" s="268">
        <f t="shared" si="17"/>
        <v>82720.44</v>
      </c>
      <c r="J72" s="334"/>
      <c r="K72" s="239">
        <v>77.73</v>
      </c>
      <c r="L72" s="239"/>
      <c r="M72" s="239"/>
      <c r="N72" s="239">
        <v>116.67</v>
      </c>
      <c r="O72" s="308">
        <v>1.62</v>
      </c>
      <c r="P72" s="239"/>
      <c r="Q72" s="302">
        <f t="shared" si="1"/>
        <v>4.4408920985006262E-15</v>
      </c>
      <c r="R72" s="457"/>
    </row>
    <row r="73" spans="1:18" s="18" customFormat="1" outlineLevel="2" x14ac:dyDescent="0.3">
      <c r="A73" s="240"/>
      <c r="B73" s="238" t="s">
        <v>76</v>
      </c>
      <c r="C73" s="212"/>
      <c r="D73" s="212"/>
      <c r="E73" s="212"/>
      <c r="F73" s="242"/>
      <c r="G73" s="212"/>
      <c r="H73" s="242"/>
      <c r="I73" s="244"/>
      <c r="J73" s="217"/>
      <c r="K73" s="239"/>
      <c r="L73" s="239"/>
      <c r="M73" s="239"/>
      <c r="N73" s="239"/>
      <c r="O73" s="308"/>
      <c r="P73" s="239"/>
      <c r="Q73" s="302">
        <f t="shared" si="1"/>
        <v>0</v>
      </c>
      <c r="R73" s="26"/>
    </row>
    <row r="74" spans="1:18" s="18" customFormat="1" ht="41.4" outlineLevel="2" x14ac:dyDescent="0.3">
      <c r="A74" s="240" t="s">
        <v>305</v>
      </c>
      <c r="B74" s="241" t="s">
        <v>78</v>
      </c>
      <c r="C74" s="213" t="s">
        <v>34</v>
      </c>
      <c r="D74" s="312">
        <v>98.01</v>
      </c>
      <c r="E74" s="242">
        <v>1903</v>
      </c>
      <c r="F74" s="242">
        <f t="shared" si="15"/>
        <v>186513.03</v>
      </c>
      <c r="G74" s="242">
        <v>0</v>
      </c>
      <c r="H74" s="242">
        <f t="shared" ref="H74:H77" si="19">G74*D74</f>
        <v>0</v>
      </c>
      <c r="I74" s="244">
        <f t="shared" si="17"/>
        <v>186513.03</v>
      </c>
      <c r="J74" s="217" t="s">
        <v>436</v>
      </c>
      <c r="K74" s="239">
        <v>87.47</v>
      </c>
      <c r="L74" s="239"/>
      <c r="M74" s="239">
        <v>9.8699999999999992</v>
      </c>
      <c r="N74" s="239"/>
      <c r="O74" s="308">
        <v>0.67</v>
      </c>
      <c r="P74" s="239"/>
      <c r="Q74" s="302">
        <f t="shared" si="1"/>
        <v>6.9944050551384862E-15</v>
      </c>
      <c r="R74" s="26"/>
    </row>
    <row r="75" spans="1:18" s="18" customFormat="1" ht="27.6" outlineLevel="2" x14ac:dyDescent="0.3">
      <c r="A75" s="240" t="s">
        <v>74</v>
      </c>
      <c r="B75" s="241" t="s">
        <v>36</v>
      </c>
      <c r="C75" s="213" t="s">
        <v>34</v>
      </c>
      <c r="D75" s="312">
        <v>98.01</v>
      </c>
      <c r="E75" s="242">
        <v>5040</v>
      </c>
      <c r="F75" s="242">
        <f t="shared" si="15"/>
        <v>493970.4</v>
      </c>
      <c r="G75" s="242">
        <v>0</v>
      </c>
      <c r="H75" s="242">
        <f t="shared" si="19"/>
        <v>0</v>
      </c>
      <c r="I75" s="244">
        <f t="shared" si="17"/>
        <v>493970.4</v>
      </c>
      <c r="J75" s="217" t="s">
        <v>436</v>
      </c>
      <c r="K75" s="239">
        <v>87.48</v>
      </c>
      <c r="L75" s="239"/>
      <c r="M75" s="239">
        <v>9.86</v>
      </c>
      <c r="N75" s="239"/>
      <c r="O75" s="308">
        <v>0.67</v>
      </c>
      <c r="P75" s="239"/>
      <c r="Q75" s="302">
        <f t="shared" si="1"/>
        <v>1.6653345369377348E-15</v>
      </c>
      <c r="R75" s="26"/>
    </row>
    <row r="76" spans="1:18" s="18" customFormat="1" ht="27.6" outlineLevel="2" x14ac:dyDescent="0.3">
      <c r="A76" s="240" t="s">
        <v>306</v>
      </c>
      <c r="B76" s="241" t="s">
        <v>37</v>
      </c>
      <c r="C76" s="213" t="s">
        <v>34</v>
      </c>
      <c r="D76" s="312">
        <v>43.47</v>
      </c>
      <c r="E76" s="242">
        <v>5040</v>
      </c>
      <c r="F76" s="242">
        <f t="shared" si="15"/>
        <v>219088.8</v>
      </c>
      <c r="G76" s="242">
        <v>0</v>
      </c>
      <c r="H76" s="242">
        <f t="shared" si="19"/>
        <v>0</v>
      </c>
      <c r="I76" s="244">
        <f t="shared" si="17"/>
        <v>219088.8</v>
      </c>
      <c r="J76" s="217" t="s">
        <v>436</v>
      </c>
      <c r="K76" s="239"/>
      <c r="L76" s="239"/>
      <c r="M76" s="239"/>
      <c r="N76" s="239"/>
      <c r="O76" s="308"/>
      <c r="P76" s="239"/>
      <c r="Q76" s="302">
        <f t="shared" si="1"/>
        <v>43.47</v>
      </c>
      <c r="R76" s="26"/>
    </row>
    <row r="77" spans="1:18" s="18" customFormat="1" ht="27.6" outlineLevel="2" x14ac:dyDescent="0.3">
      <c r="A77" s="240" t="s">
        <v>75</v>
      </c>
      <c r="B77" s="241" t="s">
        <v>56</v>
      </c>
      <c r="C77" s="213" t="s">
        <v>39</v>
      </c>
      <c r="D77" s="212">
        <v>1</v>
      </c>
      <c r="E77" s="242">
        <v>96000</v>
      </c>
      <c r="F77" s="242">
        <f t="shared" si="15"/>
        <v>96000</v>
      </c>
      <c r="G77" s="242">
        <v>0</v>
      </c>
      <c r="H77" s="242">
        <f t="shared" si="19"/>
        <v>0</v>
      </c>
      <c r="I77" s="244">
        <f t="shared" si="17"/>
        <v>96000</v>
      </c>
      <c r="J77" s="217" t="s">
        <v>436</v>
      </c>
      <c r="K77" s="239">
        <v>1</v>
      </c>
      <c r="L77" s="239"/>
      <c r="M77" s="239"/>
      <c r="N77" s="239"/>
      <c r="O77" s="308"/>
      <c r="P77" s="239"/>
      <c r="Q77" s="302">
        <f t="shared" si="1"/>
        <v>0</v>
      </c>
      <c r="R77" s="26"/>
    </row>
    <row r="78" spans="1:18" s="18" customFormat="1" ht="27.6" outlineLevel="2" x14ac:dyDescent="0.3">
      <c r="A78" s="240" t="s">
        <v>77</v>
      </c>
      <c r="B78" s="241" t="s">
        <v>40</v>
      </c>
      <c r="C78" s="213" t="s">
        <v>39</v>
      </c>
      <c r="D78" s="212">
        <v>80</v>
      </c>
      <c r="E78" s="242">
        <v>1263.5999999999999</v>
      </c>
      <c r="F78" s="242">
        <f t="shared" si="15"/>
        <v>101088</v>
      </c>
      <c r="G78" s="212">
        <v>130</v>
      </c>
      <c r="H78" s="242">
        <f t="shared" si="18"/>
        <v>10400</v>
      </c>
      <c r="I78" s="244">
        <f t="shared" si="17"/>
        <v>111488</v>
      </c>
      <c r="J78" s="217"/>
      <c r="K78" s="239"/>
      <c r="L78" s="239"/>
      <c r="M78" s="239">
        <v>80</v>
      </c>
      <c r="N78" s="239"/>
      <c r="O78" s="308"/>
      <c r="P78" s="239"/>
      <c r="Q78" s="302">
        <f t="shared" si="1"/>
        <v>0</v>
      </c>
      <c r="R78" s="26"/>
    </row>
    <row r="79" spans="1:18" s="18" customFormat="1" ht="27.6" outlineLevel="2" x14ac:dyDescent="0.3">
      <c r="A79" s="240" t="s">
        <v>79</v>
      </c>
      <c r="B79" s="241" t="s">
        <v>41</v>
      </c>
      <c r="C79" s="213" t="s">
        <v>34</v>
      </c>
      <c r="D79" s="312">
        <v>196.02</v>
      </c>
      <c r="E79" s="242">
        <v>1673</v>
      </c>
      <c r="F79" s="242">
        <f t="shared" si="15"/>
        <v>327941.46000000002</v>
      </c>
      <c r="G79" s="242">
        <v>1686</v>
      </c>
      <c r="H79" s="242">
        <f t="shared" si="18"/>
        <v>330489.72000000003</v>
      </c>
      <c r="I79" s="244">
        <f t="shared" si="17"/>
        <v>658431.18000000005</v>
      </c>
      <c r="J79" s="217"/>
      <c r="K79" s="239"/>
      <c r="L79" s="239"/>
      <c r="M79" s="239">
        <v>195</v>
      </c>
      <c r="N79" s="239"/>
      <c r="O79" s="308">
        <v>1.02</v>
      </c>
      <c r="P79" s="239"/>
      <c r="Q79" s="302">
        <f t="shared" si="1"/>
        <v>1.021405182655144E-14</v>
      </c>
      <c r="R79" s="26"/>
    </row>
    <row r="80" spans="1:18" s="18" customFormat="1" ht="27.6" outlineLevel="2" x14ac:dyDescent="0.3">
      <c r="A80" s="377" t="s">
        <v>508</v>
      </c>
      <c r="B80" s="330" t="s">
        <v>469</v>
      </c>
      <c r="C80" s="311" t="s">
        <v>34</v>
      </c>
      <c r="D80" s="312">
        <v>12.27</v>
      </c>
      <c r="E80" s="324">
        <v>5040</v>
      </c>
      <c r="F80" s="324">
        <f t="shared" si="15"/>
        <v>61840.799999999996</v>
      </c>
      <c r="G80" s="324">
        <v>0</v>
      </c>
      <c r="H80" s="324">
        <f t="shared" si="18"/>
        <v>0</v>
      </c>
      <c r="I80" s="325">
        <f t="shared" si="17"/>
        <v>61840.799999999996</v>
      </c>
      <c r="J80" s="217"/>
      <c r="K80" s="239"/>
      <c r="L80" s="239"/>
      <c r="M80" s="239"/>
      <c r="N80" s="239"/>
      <c r="O80" s="308"/>
      <c r="P80" s="239"/>
      <c r="Q80" s="302">
        <f t="shared" si="1"/>
        <v>12.27</v>
      </c>
      <c r="R80" s="26"/>
    </row>
    <row r="81" spans="1:18" s="18" customFormat="1" x14ac:dyDescent="0.3">
      <c r="A81" s="223">
        <v>2</v>
      </c>
      <c r="B81" s="224" t="s">
        <v>80</v>
      </c>
      <c r="C81" s="225"/>
      <c r="D81" s="226"/>
      <c r="E81" s="227"/>
      <c r="F81" s="228">
        <f>SUM(F82:F91)</f>
        <v>2402433.7728000004</v>
      </c>
      <c r="G81" s="225"/>
      <c r="H81" s="228">
        <f>SUM(H82:H90)</f>
        <v>687921.75080000004</v>
      </c>
      <c r="I81" s="228">
        <f>SUM(I82:I91)</f>
        <v>3090355.5236</v>
      </c>
      <c r="J81" s="252"/>
      <c r="K81" s="239"/>
      <c r="L81" s="239"/>
      <c r="M81" s="239"/>
      <c r="N81" s="239"/>
      <c r="O81" s="308"/>
      <c r="P81" s="239"/>
      <c r="Q81" s="302">
        <f t="shared" si="1"/>
        <v>0</v>
      </c>
      <c r="R81" s="26"/>
    </row>
    <row r="82" spans="1:18" s="18" customFormat="1" outlineLevel="1" x14ac:dyDescent="0.3">
      <c r="A82" s="253" t="s">
        <v>84</v>
      </c>
      <c r="B82" s="241" t="s">
        <v>81</v>
      </c>
      <c r="C82" s="213" t="s">
        <v>20</v>
      </c>
      <c r="D82" s="312">
        <v>45.38</v>
      </c>
      <c r="E82" s="242">
        <v>5853.22</v>
      </c>
      <c r="F82" s="242">
        <f t="shared" si="15"/>
        <v>265619.12360000005</v>
      </c>
      <c r="G82" s="242">
        <v>0</v>
      </c>
      <c r="H82" s="242">
        <f t="shared" ref="H82:H83" si="20">G82*D82</f>
        <v>0</v>
      </c>
      <c r="I82" s="244">
        <f t="shared" si="17"/>
        <v>265619.12360000005</v>
      </c>
      <c r="J82" s="217"/>
      <c r="K82" s="239"/>
      <c r="L82" s="239"/>
      <c r="M82" s="239"/>
      <c r="N82" s="239">
        <v>45.38</v>
      </c>
      <c r="O82" s="308"/>
      <c r="P82" s="239"/>
      <c r="Q82" s="302">
        <f t="shared" si="1"/>
        <v>0</v>
      </c>
      <c r="R82" s="26"/>
    </row>
    <row r="83" spans="1:18" s="18" customFormat="1" outlineLevel="1" x14ac:dyDescent="0.3">
      <c r="A83" s="253" t="s">
        <v>307</v>
      </c>
      <c r="B83" s="241" t="s">
        <v>82</v>
      </c>
      <c r="C83" s="213" t="s">
        <v>20</v>
      </c>
      <c r="D83" s="312">
        <v>8.19</v>
      </c>
      <c r="E83" s="242">
        <v>93008.65</v>
      </c>
      <c r="F83" s="242">
        <f t="shared" si="15"/>
        <v>761740.84349999996</v>
      </c>
      <c r="G83" s="242">
        <v>0</v>
      </c>
      <c r="H83" s="242">
        <f t="shared" si="20"/>
        <v>0</v>
      </c>
      <c r="I83" s="244">
        <f t="shared" si="17"/>
        <v>761740.84349999996</v>
      </c>
      <c r="J83" s="217"/>
      <c r="K83" s="239"/>
      <c r="L83" s="239"/>
      <c r="M83" s="239"/>
      <c r="N83" s="239">
        <v>2.89</v>
      </c>
      <c r="O83" s="308"/>
      <c r="P83" s="239"/>
      <c r="Q83" s="302">
        <f t="shared" si="1"/>
        <v>5.2999999999999989</v>
      </c>
      <c r="R83" s="26"/>
    </row>
    <row r="84" spans="1:18" s="18" customFormat="1" outlineLevel="1" x14ac:dyDescent="0.3">
      <c r="A84" s="253" t="s">
        <v>87</v>
      </c>
      <c r="B84" s="241" t="s">
        <v>83</v>
      </c>
      <c r="C84" s="213"/>
      <c r="D84" s="212"/>
      <c r="E84" s="242"/>
      <c r="F84" s="242"/>
      <c r="G84" s="242"/>
      <c r="H84" s="242"/>
      <c r="I84" s="244"/>
      <c r="J84" s="217"/>
      <c r="K84" s="239"/>
      <c r="L84" s="239"/>
      <c r="M84" s="239"/>
      <c r="N84" s="239"/>
      <c r="O84" s="308"/>
      <c r="P84" s="239"/>
      <c r="Q84" s="302">
        <f t="shared" si="1"/>
        <v>0</v>
      </c>
      <c r="R84" s="26"/>
    </row>
    <row r="85" spans="1:18" s="28" customFormat="1" outlineLevel="1" x14ac:dyDescent="0.3">
      <c r="A85" s="254" t="s">
        <v>308</v>
      </c>
      <c r="B85" s="255" t="s">
        <v>85</v>
      </c>
      <c r="C85" s="256" t="s">
        <v>20</v>
      </c>
      <c r="D85" s="312">
        <v>48.27</v>
      </c>
      <c r="E85" s="258">
        <v>779.43</v>
      </c>
      <c r="F85" s="258">
        <f t="shared" si="15"/>
        <v>37623.0861</v>
      </c>
      <c r="G85" s="242">
        <v>0</v>
      </c>
      <c r="H85" s="242">
        <f t="shared" ref="H85" si="21">G85*D85</f>
        <v>0</v>
      </c>
      <c r="I85" s="259">
        <f t="shared" si="17"/>
        <v>37623.0861</v>
      </c>
      <c r="J85" s="260"/>
      <c r="K85" s="239"/>
      <c r="L85" s="239"/>
      <c r="M85" s="239"/>
      <c r="N85" s="239">
        <v>48.27</v>
      </c>
      <c r="O85" s="308"/>
      <c r="P85" s="239"/>
      <c r="Q85" s="302">
        <f t="shared" ref="Q85:Q154" si="22">D85-K85-L85-M85-N85-O85-P85</f>
        <v>0</v>
      </c>
      <c r="R85" s="27"/>
    </row>
    <row r="86" spans="1:18" s="18" customFormat="1" ht="27.6" outlineLevel="1" x14ac:dyDescent="0.3">
      <c r="A86" s="253" t="s">
        <v>309</v>
      </c>
      <c r="B86" s="241" t="s">
        <v>86</v>
      </c>
      <c r="C86" s="213" t="s">
        <v>20</v>
      </c>
      <c r="D86" s="312">
        <v>169.66</v>
      </c>
      <c r="E86" s="242">
        <v>2439.86</v>
      </c>
      <c r="F86" s="242">
        <f t="shared" si="15"/>
        <v>413946.64760000003</v>
      </c>
      <c r="G86" s="242">
        <v>2124.63</v>
      </c>
      <c r="H86" s="242">
        <f t="shared" ref="H86:H90" si="23">G86*D86</f>
        <v>360464.72580000001</v>
      </c>
      <c r="I86" s="244">
        <f t="shared" si="17"/>
        <v>774411.37340000004</v>
      </c>
      <c r="J86" s="217"/>
      <c r="K86" s="239"/>
      <c r="L86" s="239"/>
      <c r="M86" s="239"/>
      <c r="N86" s="239">
        <v>119.49</v>
      </c>
      <c r="O86" s="308">
        <v>50.17</v>
      </c>
      <c r="P86" s="239"/>
      <c r="Q86" s="302">
        <f t="shared" si="22"/>
        <v>0</v>
      </c>
      <c r="R86" s="26"/>
    </row>
    <row r="87" spans="1:18" s="18" customFormat="1" outlineLevel="1" x14ac:dyDescent="0.3">
      <c r="A87" s="253" t="s">
        <v>310</v>
      </c>
      <c r="B87" s="241" t="s">
        <v>88</v>
      </c>
      <c r="C87" s="213" t="s">
        <v>20</v>
      </c>
      <c r="D87" s="212">
        <v>24.85</v>
      </c>
      <c r="E87" s="242">
        <v>704.02</v>
      </c>
      <c r="F87" s="242">
        <f t="shared" si="15"/>
        <v>17494.897000000001</v>
      </c>
      <c r="G87" s="242">
        <v>0</v>
      </c>
      <c r="H87" s="242">
        <f t="shared" si="23"/>
        <v>0</v>
      </c>
      <c r="I87" s="244">
        <f t="shared" si="17"/>
        <v>17494.897000000001</v>
      </c>
      <c r="J87" s="217"/>
      <c r="K87" s="239"/>
      <c r="L87" s="239"/>
      <c r="M87" s="239"/>
      <c r="N87" s="239"/>
      <c r="O87" s="308">
        <v>24.85</v>
      </c>
      <c r="P87" s="239"/>
      <c r="Q87" s="302">
        <f t="shared" si="22"/>
        <v>0</v>
      </c>
      <c r="R87" s="26"/>
    </row>
    <row r="88" spans="1:18" s="18" customFormat="1" ht="27.6" outlineLevel="1" x14ac:dyDescent="0.3">
      <c r="A88" s="253" t="s">
        <v>311</v>
      </c>
      <c r="B88" s="241" t="s">
        <v>89</v>
      </c>
      <c r="C88" s="213" t="s">
        <v>34</v>
      </c>
      <c r="D88" s="312">
        <v>72.5</v>
      </c>
      <c r="E88" s="242">
        <v>3711.23</v>
      </c>
      <c r="F88" s="242">
        <f t="shared" si="15"/>
        <v>269064.17499999999</v>
      </c>
      <c r="G88" s="242">
        <v>3215.09</v>
      </c>
      <c r="H88" s="242">
        <f t="shared" si="23"/>
        <v>233094.02500000002</v>
      </c>
      <c r="I88" s="244">
        <f t="shared" si="17"/>
        <v>502158.2</v>
      </c>
      <c r="J88" s="217"/>
      <c r="K88" s="239"/>
      <c r="L88" s="239"/>
      <c r="M88" s="239"/>
      <c r="N88" s="239">
        <v>72.5</v>
      </c>
      <c r="O88" s="308"/>
      <c r="P88" s="239"/>
      <c r="Q88" s="302">
        <f t="shared" si="22"/>
        <v>0</v>
      </c>
      <c r="R88" s="26"/>
    </row>
    <row r="89" spans="1:18" s="18" customFormat="1" outlineLevel="1" x14ac:dyDescent="0.3">
      <c r="A89" s="253" t="s">
        <v>312</v>
      </c>
      <c r="B89" s="241" t="s">
        <v>90</v>
      </c>
      <c r="C89" s="213" t="s">
        <v>39</v>
      </c>
      <c r="D89" s="212">
        <v>1</v>
      </c>
      <c r="E89" s="242">
        <v>17779</v>
      </c>
      <c r="F89" s="242">
        <f t="shared" si="15"/>
        <v>17779</v>
      </c>
      <c r="G89" s="242">
        <v>47934</v>
      </c>
      <c r="H89" s="242">
        <f t="shared" si="23"/>
        <v>47934</v>
      </c>
      <c r="I89" s="244">
        <f t="shared" si="17"/>
        <v>65713</v>
      </c>
      <c r="J89" s="217"/>
      <c r="K89" s="239"/>
      <c r="L89" s="239"/>
      <c r="M89" s="239"/>
      <c r="N89" s="239">
        <v>1</v>
      </c>
      <c r="O89" s="308"/>
      <c r="P89" s="239"/>
      <c r="Q89" s="302">
        <f t="shared" si="22"/>
        <v>0</v>
      </c>
      <c r="R89" s="26"/>
    </row>
    <row r="90" spans="1:18" s="18" customFormat="1" outlineLevel="1" x14ac:dyDescent="0.3">
      <c r="A90" s="253" t="s">
        <v>313</v>
      </c>
      <c r="B90" s="241" t="s">
        <v>91</v>
      </c>
      <c r="C90" s="213" t="s">
        <v>39</v>
      </c>
      <c r="D90" s="212">
        <v>1</v>
      </c>
      <c r="E90" s="242">
        <v>18986</v>
      </c>
      <c r="F90" s="242">
        <f t="shared" si="15"/>
        <v>18986</v>
      </c>
      <c r="G90" s="242">
        <v>46429</v>
      </c>
      <c r="H90" s="242">
        <f t="shared" si="23"/>
        <v>46429</v>
      </c>
      <c r="I90" s="244">
        <f t="shared" si="17"/>
        <v>65415</v>
      </c>
      <c r="J90" s="217"/>
      <c r="K90" s="239"/>
      <c r="L90" s="239"/>
      <c r="M90" s="239"/>
      <c r="N90" s="239">
        <v>1</v>
      </c>
      <c r="O90" s="308"/>
      <c r="P90" s="239"/>
      <c r="Q90" s="302">
        <f t="shared" si="22"/>
        <v>0</v>
      </c>
      <c r="R90" s="26"/>
    </row>
    <row r="91" spans="1:18" s="18" customFormat="1" outlineLevel="1" x14ac:dyDescent="0.3">
      <c r="A91" s="378" t="s">
        <v>509</v>
      </c>
      <c r="B91" s="330" t="s">
        <v>470</v>
      </c>
      <c r="C91" s="311" t="s">
        <v>268</v>
      </c>
      <c r="D91" s="312">
        <v>142.9</v>
      </c>
      <c r="E91" s="324">
        <v>4200</v>
      </c>
      <c r="F91" s="325">
        <f t="shared" si="15"/>
        <v>600180</v>
      </c>
      <c r="G91" s="324"/>
      <c r="H91" s="325"/>
      <c r="I91" s="325">
        <f t="shared" si="17"/>
        <v>600180</v>
      </c>
      <c r="J91" s="217"/>
      <c r="K91" s="239"/>
      <c r="L91" s="239"/>
      <c r="M91" s="239"/>
      <c r="N91" s="239"/>
      <c r="O91" s="308"/>
      <c r="P91" s="239"/>
      <c r="Q91" s="302">
        <f t="shared" si="22"/>
        <v>142.9</v>
      </c>
      <c r="R91" s="26"/>
    </row>
    <row r="92" spans="1:18" s="18" customFormat="1" x14ac:dyDescent="0.3">
      <c r="A92" s="223">
        <v>3</v>
      </c>
      <c r="B92" s="224" t="s">
        <v>92</v>
      </c>
      <c r="C92" s="225"/>
      <c r="D92" s="226"/>
      <c r="E92" s="227"/>
      <c r="F92" s="228">
        <f>SUM(F93:F108)</f>
        <v>6694740.3499999996</v>
      </c>
      <c r="G92" s="225"/>
      <c r="H92" s="228">
        <f>SUM(H93:H108)</f>
        <v>617911.55999999994</v>
      </c>
      <c r="I92" s="228">
        <f>I94+I95+I97+I99+I100+I105+I108</f>
        <v>7312651.9100000001</v>
      </c>
      <c r="J92" s="252"/>
      <c r="K92" s="239"/>
      <c r="L92" s="239"/>
      <c r="M92" s="239"/>
      <c r="N92" s="239"/>
      <c r="O92" s="308"/>
      <c r="P92" s="239"/>
      <c r="Q92" s="302">
        <f t="shared" si="22"/>
        <v>0</v>
      </c>
      <c r="R92" s="26"/>
    </row>
    <row r="93" spans="1:18" s="18" customFormat="1" outlineLevel="1" x14ac:dyDescent="0.3">
      <c r="A93" s="240"/>
      <c r="B93" s="238" t="s">
        <v>93</v>
      </c>
      <c r="C93" s="213"/>
      <c r="D93" s="212"/>
      <c r="E93" s="242"/>
      <c r="F93" s="242"/>
      <c r="G93" s="212"/>
      <c r="H93" s="242"/>
      <c r="I93" s="244"/>
      <c r="J93" s="217"/>
      <c r="K93" s="239"/>
      <c r="L93" s="239"/>
      <c r="M93" s="239"/>
      <c r="N93" s="239"/>
      <c r="O93" s="308"/>
      <c r="P93" s="239"/>
      <c r="Q93" s="302">
        <f t="shared" si="22"/>
        <v>0</v>
      </c>
      <c r="R93" s="26"/>
    </row>
    <row r="94" spans="1:18" s="18" customFormat="1" ht="27.6" outlineLevel="1" x14ac:dyDescent="0.3">
      <c r="A94" s="240" t="s">
        <v>94</v>
      </c>
      <c r="B94" s="241" t="s">
        <v>95</v>
      </c>
      <c r="C94" s="213" t="s">
        <v>96</v>
      </c>
      <c r="D94" s="312">
        <v>10.5</v>
      </c>
      <c r="E94" s="242">
        <v>68400</v>
      </c>
      <c r="F94" s="242">
        <f t="shared" ref="F94:F114" si="24">E94*D94</f>
        <v>718200</v>
      </c>
      <c r="G94" s="242">
        <v>0</v>
      </c>
      <c r="H94" s="242">
        <f t="shared" ref="H94:H95" si="25">G94*D94</f>
        <v>0</v>
      </c>
      <c r="I94" s="244">
        <f t="shared" ref="I94:I114" si="26">F94+H94</f>
        <v>718200</v>
      </c>
      <c r="J94" s="217" t="s">
        <v>436</v>
      </c>
      <c r="K94" s="239">
        <v>6.95</v>
      </c>
      <c r="L94" s="239"/>
      <c r="M94" s="239">
        <v>3.55</v>
      </c>
      <c r="N94" s="239"/>
      <c r="O94" s="308"/>
      <c r="P94" s="239"/>
      <c r="Q94" s="302">
        <f t="shared" si="22"/>
        <v>0</v>
      </c>
      <c r="R94" s="26"/>
    </row>
    <row r="95" spans="1:18" s="18" customFormat="1" ht="27.6" outlineLevel="1" x14ac:dyDescent="0.3">
      <c r="A95" s="240" t="s">
        <v>97</v>
      </c>
      <c r="B95" s="241" t="s">
        <v>98</v>
      </c>
      <c r="C95" s="213" t="s">
        <v>96</v>
      </c>
      <c r="D95" s="312">
        <v>1.73</v>
      </c>
      <c r="E95" s="242">
        <v>69940</v>
      </c>
      <c r="F95" s="242">
        <f t="shared" si="24"/>
        <v>120996.2</v>
      </c>
      <c r="G95" s="242">
        <v>0</v>
      </c>
      <c r="H95" s="242">
        <f t="shared" si="25"/>
        <v>0</v>
      </c>
      <c r="I95" s="244">
        <f t="shared" si="26"/>
        <v>120996.2</v>
      </c>
      <c r="J95" s="217" t="s">
        <v>436</v>
      </c>
      <c r="K95" s="239">
        <v>0.34</v>
      </c>
      <c r="L95" s="239"/>
      <c r="M95" s="239"/>
      <c r="N95" s="239">
        <v>0.32</v>
      </c>
      <c r="O95" s="308">
        <v>1.07</v>
      </c>
      <c r="P95" s="239"/>
      <c r="Q95" s="302">
        <f t="shared" si="22"/>
        <v>-2.2204460492503131E-16</v>
      </c>
      <c r="R95" s="26"/>
    </row>
    <row r="96" spans="1:18" s="18" customFormat="1" outlineLevel="1" x14ac:dyDescent="0.3">
      <c r="A96" s="240"/>
      <c r="B96" s="238" t="s">
        <v>99</v>
      </c>
      <c r="C96" s="213"/>
      <c r="D96" s="212"/>
      <c r="E96" s="242"/>
      <c r="F96" s="242"/>
      <c r="G96" s="242"/>
      <c r="H96" s="242"/>
      <c r="I96" s="244"/>
      <c r="J96" s="217"/>
      <c r="K96" s="239"/>
      <c r="L96" s="239"/>
      <c r="M96" s="239"/>
      <c r="N96" s="239"/>
      <c r="O96" s="308"/>
      <c r="P96" s="239"/>
      <c r="Q96" s="302">
        <f t="shared" si="22"/>
        <v>0</v>
      </c>
      <c r="R96" s="26"/>
    </row>
    <row r="97" spans="1:18" s="18" customFormat="1" outlineLevel="1" x14ac:dyDescent="0.3">
      <c r="A97" s="240" t="s">
        <v>314</v>
      </c>
      <c r="B97" s="241" t="s">
        <v>101</v>
      </c>
      <c r="C97" s="213" t="s">
        <v>30</v>
      </c>
      <c r="D97" s="312">
        <v>349.59</v>
      </c>
      <c r="E97" s="242">
        <v>2400</v>
      </c>
      <c r="F97" s="242">
        <f t="shared" si="24"/>
        <v>839015.99999999988</v>
      </c>
      <c r="G97" s="242">
        <v>956</v>
      </c>
      <c r="H97" s="242">
        <f t="shared" ref="H97:H114" si="27">G97*D97</f>
        <v>334208.03999999998</v>
      </c>
      <c r="I97" s="244">
        <f t="shared" si="26"/>
        <v>1173224.0399999998</v>
      </c>
      <c r="J97" s="217"/>
      <c r="K97" s="239"/>
      <c r="L97" s="239"/>
      <c r="M97" s="239">
        <v>300</v>
      </c>
      <c r="N97" s="239">
        <v>49.59</v>
      </c>
      <c r="O97" s="308"/>
      <c r="P97" s="239"/>
      <c r="Q97" s="302">
        <f t="shared" si="22"/>
        <v>-2.8421709430404007E-14</v>
      </c>
      <c r="R97" s="26"/>
    </row>
    <row r="98" spans="1:18" s="18" customFormat="1" outlineLevel="1" x14ac:dyDescent="0.3">
      <c r="A98" s="240"/>
      <c r="B98" s="238" t="s">
        <v>102</v>
      </c>
      <c r="C98" s="213"/>
      <c r="D98" s="212"/>
      <c r="E98" s="242"/>
      <c r="F98" s="242"/>
      <c r="G98" s="242"/>
      <c r="H98" s="242"/>
      <c r="I98" s="244"/>
      <c r="J98" s="217"/>
      <c r="K98" s="239"/>
      <c r="L98" s="239"/>
      <c r="M98" s="239"/>
      <c r="N98" s="239"/>
      <c r="O98" s="308"/>
      <c r="P98" s="239"/>
      <c r="Q98" s="302">
        <f t="shared" si="22"/>
        <v>0</v>
      </c>
      <c r="R98" s="26"/>
    </row>
    <row r="99" spans="1:18" s="18" customFormat="1" outlineLevel="1" x14ac:dyDescent="0.3">
      <c r="A99" s="240" t="s">
        <v>315</v>
      </c>
      <c r="B99" s="241" t="s">
        <v>104</v>
      </c>
      <c r="C99" s="213" t="s">
        <v>39</v>
      </c>
      <c r="D99" s="312">
        <v>180</v>
      </c>
      <c r="E99" s="242">
        <v>300</v>
      </c>
      <c r="F99" s="242">
        <f t="shared" si="24"/>
        <v>54000</v>
      </c>
      <c r="G99" s="242">
        <v>0</v>
      </c>
      <c r="H99" s="242">
        <f t="shared" ref="H99" si="28">G99*D99</f>
        <v>0</v>
      </c>
      <c r="I99" s="244">
        <f t="shared" si="26"/>
        <v>54000</v>
      </c>
      <c r="J99" s="217"/>
      <c r="K99" s="239"/>
      <c r="L99" s="239"/>
      <c r="M99" s="239">
        <v>100</v>
      </c>
      <c r="N99" s="239">
        <v>80</v>
      </c>
      <c r="O99" s="308"/>
      <c r="P99" s="239"/>
      <c r="Q99" s="302">
        <f t="shared" si="22"/>
        <v>0</v>
      </c>
      <c r="R99" s="26"/>
    </row>
    <row r="100" spans="1:18" s="18" customFormat="1" outlineLevel="1" x14ac:dyDescent="0.3">
      <c r="A100" s="240" t="s">
        <v>316</v>
      </c>
      <c r="B100" s="241" t="s">
        <v>106</v>
      </c>
      <c r="C100" s="213" t="s">
        <v>107</v>
      </c>
      <c r="D100" s="212">
        <v>1</v>
      </c>
      <c r="E100" s="242">
        <v>199039.2</v>
      </c>
      <c r="F100" s="242">
        <f t="shared" si="24"/>
        <v>199039.2</v>
      </c>
      <c r="G100" s="242">
        <v>199703.52</v>
      </c>
      <c r="H100" s="242">
        <f t="shared" si="27"/>
        <v>199703.52</v>
      </c>
      <c r="I100" s="244">
        <f t="shared" si="26"/>
        <v>398742.72</v>
      </c>
      <c r="J100" s="217"/>
      <c r="K100" s="239"/>
      <c r="L100" s="239"/>
      <c r="M100" s="239">
        <v>0.5</v>
      </c>
      <c r="N100" s="239">
        <v>0.5</v>
      </c>
      <c r="O100" s="308"/>
      <c r="P100" s="239"/>
      <c r="Q100" s="302">
        <f t="shared" si="22"/>
        <v>0</v>
      </c>
      <c r="R100" s="26"/>
    </row>
    <row r="101" spans="1:18" outlineLevel="1" x14ac:dyDescent="0.25">
      <c r="A101" s="240"/>
      <c r="B101" s="261" t="s">
        <v>108</v>
      </c>
      <c r="C101" s="213"/>
      <c r="D101" s="212"/>
      <c r="E101" s="242"/>
      <c r="F101" s="242"/>
      <c r="G101" s="242"/>
      <c r="H101" s="242"/>
      <c r="I101" s="244"/>
      <c r="J101" s="217"/>
      <c r="K101" s="215"/>
      <c r="L101" s="215"/>
      <c r="M101" s="215"/>
      <c r="N101" s="215"/>
      <c r="O101" s="304"/>
      <c r="P101" s="215"/>
      <c r="Q101" s="302">
        <f t="shared" si="22"/>
        <v>0</v>
      </c>
    </row>
    <row r="102" spans="1:18" ht="27.6" outlineLevel="1" x14ac:dyDescent="0.25">
      <c r="A102" s="290" t="s">
        <v>317</v>
      </c>
      <c r="B102" s="333" t="s">
        <v>110</v>
      </c>
      <c r="C102" s="292" t="s">
        <v>96</v>
      </c>
      <c r="D102" s="293">
        <v>0</v>
      </c>
      <c r="E102" s="294">
        <v>115000</v>
      </c>
      <c r="F102" s="294">
        <f t="shared" si="24"/>
        <v>0</v>
      </c>
      <c r="G102" s="294">
        <v>5000</v>
      </c>
      <c r="H102" s="294">
        <f t="shared" si="27"/>
        <v>0</v>
      </c>
      <c r="I102" s="295">
        <f t="shared" si="26"/>
        <v>0</v>
      </c>
      <c r="J102" s="296"/>
      <c r="K102" s="215"/>
      <c r="L102" s="215"/>
      <c r="M102" s="215"/>
      <c r="N102" s="215"/>
      <c r="O102" s="304"/>
      <c r="P102" s="215"/>
      <c r="Q102" s="302">
        <f t="shared" si="22"/>
        <v>0</v>
      </c>
    </row>
    <row r="103" spans="1:18" outlineLevel="1" x14ac:dyDescent="0.25">
      <c r="A103" s="290" t="s">
        <v>100</v>
      </c>
      <c r="B103" s="333" t="s">
        <v>111</v>
      </c>
      <c r="C103" s="292" t="s">
        <v>112</v>
      </c>
      <c r="D103" s="293">
        <v>0</v>
      </c>
      <c r="E103" s="294">
        <v>196000</v>
      </c>
      <c r="F103" s="294">
        <f t="shared" si="24"/>
        <v>0</v>
      </c>
      <c r="G103" s="294">
        <v>150000</v>
      </c>
      <c r="H103" s="294">
        <f t="shared" ref="H103" si="29">G103*D103</f>
        <v>0</v>
      </c>
      <c r="I103" s="295">
        <f t="shared" ref="I103" si="30">F103+H103</f>
        <v>0</v>
      </c>
      <c r="J103" s="296"/>
      <c r="K103" s="215"/>
      <c r="L103" s="215"/>
      <c r="M103" s="215"/>
      <c r="N103" s="215"/>
      <c r="O103" s="304"/>
      <c r="P103" s="215"/>
      <c r="Q103" s="302">
        <f t="shared" si="22"/>
        <v>0</v>
      </c>
    </row>
    <row r="104" spans="1:18" outlineLevel="1" x14ac:dyDescent="0.25">
      <c r="A104" s="240"/>
      <c r="B104" s="261" t="s">
        <v>113</v>
      </c>
      <c r="C104" s="213"/>
      <c r="D104" s="212"/>
      <c r="E104" s="242"/>
      <c r="F104" s="242"/>
      <c r="G104" s="242"/>
      <c r="H104" s="242"/>
      <c r="I104" s="244"/>
      <c r="J104" s="217"/>
      <c r="K104" s="215"/>
      <c r="L104" s="215"/>
      <c r="M104" s="215"/>
      <c r="N104" s="215"/>
      <c r="O104" s="304"/>
      <c r="P104" s="215"/>
      <c r="Q104" s="302">
        <f t="shared" si="22"/>
        <v>0</v>
      </c>
    </row>
    <row r="105" spans="1:18" ht="27.6" outlineLevel="1" x14ac:dyDescent="0.25">
      <c r="A105" s="240" t="s">
        <v>103</v>
      </c>
      <c r="B105" s="262" t="s">
        <v>114</v>
      </c>
      <c r="C105" s="213" t="s">
        <v>30</v>
      </c>
      <c r="D105" s="312">
        <v>2122.35</v>
      </c>
      <c r="E105" s="242">
        <v>2237</v>
      </c>
      <c r="F105" s="242">
        <f t="shared" si="24"/>
        <v>4747696.95</v>
      </c>
      <c r="G105" s="242">
        <v>0</v>
      </c>
      <c r="H105" s="242">
        <f t="shared" si="27"/>
        <v>0</v>
      </c>
      <c r="I105" s="244">
        <f t="shared" si="26"/>
        <v>4747696.95</v>
      </c>
      <c r="J105" s="217" t="s">
        <v>436</v>
      </c>
      <c r="K105" s="215">
        <v>1250</v>
      </c>
      <c r="L105" s="215">
        <v>300</v>
      </c>
      <c r="M105" s="215">
        <v>500</v>
      </c>
      <c r="N105" s="215">
        <v>72.349999999999994</v>
      </c>
      <c r="O105" s="304"/>
      <c r="P105" s="215"/>
      <c r="Q105" s="302">
        <f t="shared" si="22"/>
        <v>-8.5265128291212022E-14</v>
      </c>
    </row>
    <row r="106" spans="1:18" ht="27.6" outlineLevel="1" x14ac:dyDescent="0.25">
      <c r="A106" s="290" t="s">
        <v>105</v>
      </c>
      <c r="B106" s="333" t="s">
        <v>115</v>
      </c>
      <c r="C106" s="292" t="s">
        <v>30</v>
      </c>
      <c r="D106" s="293">
        <v>0</v>
      </c>
      <c r="E106" s="294">
        <v>4500</v>
      </c>
      <c r="F106" s="294">
        <f t="shared" si="24"/>
        <v>0</v>
      </c>
      <c r="G106" s="294">
        <v>3500</v>
      </c>
      <c r="H106" s="294">
        <f t="shared" si="27"/>
        <v>0</v>
      </c>
      <c r="I106" s="295">
        <f t="shared" si="26"/>
        <v>0</v>
      </c>
      <c r="J106" s="217"/>
      <c r="K106" s="215"/>
      <c r="L106" s="215"/>
      <c r="M106" s="215"/>
      <c r="N106" s="215"/>
      <c r="O106" s="304"/>
      <c r="P106" s="215"/>
      <c r="Q106" s="302">
        <f t="shared" si="22"/>
        <v>0</v>
      </c>
    </row>
    <row r="107" spans="1:18" outlineLevel="1" x14ac:dyDescent="0.25">
      <c r="A107" s="240"/>
      <c r="B107" s="261" t="s">
        <v>116</v>
      </c>
      <c r="C107" s="213"/>
      <c r="D107" s="212"/>
      <c r="E107" s="242"/>
      <c r="F107" s="242"/>
      <c r="G107" s="242"/>
      <c r="H107" s="242"/>
      <c r="I107" s="244"/>
      <c r="J107" s="217"/>
      <c r="K107" s="215"/>
      <c r="L107" s="215"/>
      <c r="M107" s="215"/>
      <c r="N107" s="215"/>
      <c r="O107" s="304"/>
      <c r="P107" s="215"/>
      <c r="Q107" s="302">
        <f t="shared" si="22"/>
        <v>0</v>
      </c>
    </row>
    <row r="108" spans="1:18" s="337" customFormat="1" outlineLevel="1" x14ac:dyDescent="0.25">
      <c r="A108" s="263" t="s">
        <v>109</v>
      </c>
      <c r="B108" s="264" t="s">
        <v>442</v>
      </c>
      <c r="C108" s="265" t="s">
        <v>443</v>
      </c>
      <c r="D108" s="312">
        <v>336</v>
      </c>
      <c r="E108" s="267">
        <v>47</v>
      </c>
      <c r="F108" s="267">
        <f t="shared" si="24"/>
        <v>15792</v>
      </c>
      <c r="G108" s="267">
        <v>250</v>
      </c>
      <c r="H108" s="267">
        <f t="shared" si="27"/>
        <v>84000</v>
      </c>
      <c r="I108" s="268">
        <f t="shared" si="26"/>
        <v>99792</v>
      </c>
      <c r="J108" s="334"/>
      <c r="K108" s="335"/>
      <c r="L108" s="335"/>
      <c r="M108" s="335"/>
      <c r="N108" s="215">
        <v>336</v>
      </c>
      <c r="O108" s="304"/>
      <c r="P108" s="335"/>
      <c r="Q108" s="336">
        <f t="shared" si="22"/>
        <v>0</v>
      </c>
    </row>
    <row r="109" spans="1:18" s="21" customFormat="1" x14ac:dyDescent="0.3">
      <c r="A109" s="223">
        <v>4</v>
      </c>
      <c r="B109" s="224" t="s">
        <v>117</v>
      </c>
      <c r="C109" s="225"/>
      <c r="D109" s="226"/>
      <c r="E109" s="227"/>
      <c r="F109" s="228">
        <f>SUM(F110:F120)</f>
        <v>1768528.6613999999</v>
      </c>
      <c r="G109" s="225"/>
      <c r="H109" s="228">
        <f>SUM(H110:H120)</f>
        <v>443183.2452</v>
      </c>
      <c r="I109" s="228">
        <f>I110+I111+I112+I114+I115+I117+I118+I119+I120</f>
        <v>2211711.9066000003</v>
      </c>
      <c r="J109" s="252"/>
      <c r="K109" s="239"/>
      <c r="L109" s="239"/>
      <c r="M109" s="239"/>
      <c r="N109" s="239"/>
      <c r="O109" s="308"/>
      <c r="P109" s="239"/>
      <c r="Q109" s="302">
        <f t="shared" si="22"/>
        <v>0</v>
      </c>
    </row>
    <row r="110" spans="1:18" s="21" customFormat="1" ht="27.6" outlineLevel="1" x14ac:dyDescent="0.3">
      <c r="A110" s="240" t="s">
        <v>118</v>
      </c>
      <c r="B110" s="262" t="s">
        <v>119</v>
      </c>
      <c r="C110" s="213" t="s">
        <v>96</v>
      </c>
      <c r="D110" s="212">
        <v>2.1800000000000002</v>
      </c>
      <c r="E110" s="242">
        <v>90375.46</v>
      </c>
      <c r="F110" s="242">
        <f t="shared" si="24"/>
        <v>197018.50280000002</v>
      </c>
      <c r="G110" s="242">
        <v>0</v>
      </c>
      <c r="H110" s="242">
        <f t="shared" si="27"/>
        <v>0</v>
      </c>
      <c r="I110" s="244">
        <f t="shared" si="26"/>
        <v>197018.50280000002</v>
      </c>
      <c r="J110" s="217" t="s">
        <v>436</v>
      </c>
      <c r="K110" s="215">
        <v>2.1800000000000002</v>
      </c>
      <c r="L110" s="215"/>
      <c r="M110" s="215"/>
      <c r="N110" s="215"/>
      <c r="O110" s="304"/>
      <c r="P110" s="215"/>
      <c r="Q110" s="302">
        <f t="shared" si="22"/>
        <v>0</v>
      </c>
    </row>
    <row r="111" spans="1:18" s="21" customFormat="1" ht="27.6" outlineLevel="1" x14ac:dyDescent="0.3">
      <c r="A111" s="240" t="s">
        <v>120</v>
      </c>
      <c r="B111" s="262" t="s">
        <v>121</v>
      </c>
      <c r="C111" s="213" t="s">
        <v>30</v>
      </c>
      <c r="D111" s="212">
        <v>182.5</v>
      </c>
      <c r="E111" s="242">
        <v>1602.7122999999999</v>
      </c>
      <c r="F111" s="242">
        <f t="shared" si="24"/>
        <v>292494.99475000001</v>
      </c>
      <c r="G111" s="242">
        <v>0</v>
      </c>
      <c r="H111" s="242">
        <f t="shared" si="27"/>
        <v>0</v>
      </c>
      <c r="I111" s="244">
        <f t="shared" si="26"/>
        <v>292494.99475000001</v>
      </c>
      <c r="J111" s="217" t="s">
        <v>436</v>
      </c>
      <c r="K111" s="215">
        <v>175.57</v>
      </c>
      <c r="L111" s="215"/>
      <c r="M111" s="215"/>
      <c r="N111" s="215">
        <v>6.93</v>
      </c>
      <c r="O111" s="304"/>
      <c r="P111" s="215"/>
      <c r="Q111" s="302">
        <f t="shared" si="22"/>
        <v>7.1054273576010019E-15</v>
      </c>
    </row>
    <row r="112" spans="1:18" s="21" customFormat="1" outlineLevel="1" x14ac:dyDescent="0.3">
      <c r="A112" s="240" t="s">
        <v>122</v>
      </c>
      <c r="B112" s="262" t="s">
        <v>123</v>
      </c>
      <c r="C112" s="213" t="s">
        <v>39</v>
      </c>
      <c r="D112" s="212">
        <v>1</v>
      </c>
      <c r="E112" s="242">
        <v>122160</v>
      </c>
      <c r="F112" s="242">
        <f t="shared" si="24"/>
        <v>122160</v>
      </c>
      <c r="G112" s="242">
        <v>126021.07</v>
      </c>
      <c r="H112" s="242">
        <f t="shared" si="27"/>
        <v>126021.07</v>
      </c>
      <c r="I112" s="244">
        <f t="shared" si="26"/>
        <v>248181.07</v>
      </c>
      <c r="J112" s="217"/>
      <c r="K112" s="215"/>
      <c r="L112" s="215"/>
      <c r="M112" s="215"/>
      <c r="N112" s="215"/>
      <c r="O112" s="304"/>
      <c r="P112" s="215"/>
      <c r="Q112" s="302">
        <f t="shared" si="22"/>
        <v>1</v>
      </c>
    </row>
    <row r="113" spans="1:17" s="21" customFormat="1" outlineLevel="1" x14ac:dyDescent="0.3">
      <c r="A113" s="290" t="s">
        <v>124</v>
      </c>
      <c r="B113" s="333" t="s">
        <v>125</v>
      </c>
      <c r="C113" s="292" t="s">
        <v>30</v>
      </c>
      <c r="D113" s="293">
        <v>0</v>
      </c>
      <c r="E113" s="294">
        <v>4236.49</v>
      </c>
      <c r="F113" s="294">
        <f t="shared" si="24"/>
        <v>0</v>
      </c>
      <c r="G113" s="294">
        <v>4243.58</v>
      </c>
      <c r="H113" s="294">
        <f t="shared" si="27"/>
        <v>0</v>
      </c>
      <c r="I113" s="295">
        <f t="shared" si="26"/>
        <v>0</v>
      </c>
      <c r="J113" s="217"/>
      <c r="K113" s="215"/>
      <c r="L113" s="215"/>
      <c r="M113" s="215"/>
      <c r="N113" s="215"/>
      <c r="O113" s="304"/>
      <c r="P113" s="215"/>
      <c r="Q113" s="302">
        <f t="shared" si="22"/>
        <v>0</v>
      </c>
    </row>
    <row r="114" spans="1:17" s="21" customFormat="1" ht="27.6" outlineLevel="1" x14ac:dyDescent="0.3">
      <c r="A114" s="263" t="s">
        <v>126</v>
      </c>
      <c r="B114" s="264" t="s">
        <v>127</v>
      </c>
      <c r="C114" s="265" t="s">
        <v>128</v>
      </c>
      <c r="D114" s="266">
        <v>1</v>
      </c>
      <c r="E114" s="267">
        <v>736245.36</v>
      </c>
      <c r="F114" s="267">
        <f t="shared" si="24"/>
        <v>736245.36</v>
      </c>
      <c r="G114" s="267">
        <v>0</v>
      </c>
      <c r="H114" s="267">
        <f t="shared" si="27"/>
        <v>0</v>
      </c>
      <c r="I114" s="268">
        <f t="shared" si="26"/>
        <v>736245.36</v>
      </c>
      <c r="J114" s="217" t="s">
        <v>436</v>
      </c>
      <c r="K114" s="215">
        <v>1</v>
      </c>
      <c r="L114" s="215"/>
      <c r="M114" s="215"/>
      <c r="N114" s="215"/>
      <c r="O114" s="304"/>
      <c r="P114" s="215"/>
      <c r="Q114" s="302">
        <f t="shared" si="22"/>
        <v>0</v>
      </c>
    </row>
    <row r="115" spans="1:17" s="220" customFormat="1" ht="12" customHeight="1" outlineLevel="1" x14ac:dyDescent="0.3">
      <c r="A115" s="263" t="s">
        <v>461</v>
      </c>
      <c r="B115" s="262" t="s">
        <v>250</v>
      </c>
      <c r="C115" s="213" t="s">
        <v>251</v>
      </c>
      <c r="D115" s="338">
        <v>0.27</v>
      </c>
      <c r="E115" s="242">
        <v>178277.59</v>
      </c>
      <c r="F115" s="242">
        <f>D115*E115</f>
        <v>48134.9493</v>
      </c>
      <c r="G115" s="242">
        <v>349211.76</v>
      </c>
      <c r="H115" s="242">
        <f>D115*G115</f>
        <v>94287.175200000012</v>
      </c>
      <c r="I115" s="244">
        <f>F115+H115</f>
        <v>142422.12450000001</v>
      </c>
      <c r="J115" s="328"/>
      <c r="K115" s="327"/>
      <c r="L115" s="327"/>
      <c r="M115" s="327"/>
      <c r="N115" s="357">
        <v>0.27</v>
      </c>
      <c r="O115" s="358"/>
      <c r="P115" s="327"/>
      <c r="Q115" s="302">
        <f t="shared" ref="Q115:Q120" si="31">D115-K115-L115-M115-N115-O115-P115</f>
        <v>0</v>
      </c>
    </row>
    <row r="116" spans="1:17" s="21" customFormat="1" outlineLevel="1" x14ac:dyDescent="0.3">
      <c r="A116" s="263"/>
      <c r="B116" s="271" t="s">
        <v>239</v>
      </c>
      <c r="C116" s="256"/>
      <c r="D116" s="257"/>
      <c r="E116" s="258"/>
      <c r="F116" s="258"/>
      <c r="G116" s="258"/>
      <c r="H116" s="258"/>
      <c r="I116" s="259"/>
      <c r="J116" s="221"/>
      <c r="K116" s="273"/>
      <c r="L116" s="289"/>
      <c r="M116" s="289"/>
      <c r="N116" s="357"/>
      <c r="O116" s="358"/>
      <c r="P116" s="289"/>
      <c r="Q116" s="302">
        <f t="shared" si="31"/>
        <v>0</v>
      </c>
    </row>
    <row r="117" spans="1:17" s="21" customFormat="1" ht="27.6" outlineLevel="1" x14ac:dyDescent="0.3">
      <c r="A117" s="326" t="s">
        <v>462</v>
      </c>
      <c r="B117" s="270" t="s">
        <v>240</v>
      </c>
      <c r="C117" s="256" t="s">
        <v>112</v>
      </c>
      <c r="D117" s="266">
        <v>1.5649999999999999</v>
      </c>
      <c r="E117" s="258">
        <v>102809.07</v>
      </c>
      <c r="F117" s="258">
        <f>E117*D117</f>
        <v>160896.19455000001</v>
      </c>
      <c r="G117" s="258">
        <f>167726/1.565</f>
        <v>107173.16293929712</v>
      </c>
      <c r="H117" s="258">
        <f>G117*D117</f>
        <v>167726</v>
      </c>
      <c r="I117" s="259">
        <f>F117+H117</f>
        <v>328622.19455000001</v>
      </c>
      <c r="J117" s="221"/>
      <c r="K117" s="273"/>
      <c r="L117" s="383"/>
      <c r="M117" s="289">
        <v>0.78</v>
      </c>
      <c r="N117" s="357">
        <v>0.46</v>
      </c>
      <c r="O117" s="358">
        <v>0.23</v>
      </c>
      <c r="P117" s="289"/>
      <c r="Q117" s="302">
        <f t="shared" si="31"/>
        <v>9.499999999999989E-2</v>
      </c>
    </row>
    <row r="118" spans="1:17" s="21" customFormat="1" ht="27.6" outlineLevel="1" x14ac:dyDescent="0.3">
      <c r="A118" s="326" t="s">
        <v>463</v>
      </c>
      <c r="B118" s="270" t="s">
        <v>540</v>
      </c>
      <c r="C118" s="256" t="s">
        <v>128</v>
      </c>
      <c r="D118" s="266">
        <v>24</v>
      </c>
      <c r="E118" s="258">
        <v>542</v>
      </c>
      <c r="F118" s="258">
        <f t="shared" ref="F118" si="32">E118*D118</f>
        <v>13008</v>
      </c>
      <c r="G118" s="258">
        <v>993</v>
      </c>
      <c r="H118" s="258">
        <f t="shared" ref="H118:H119" si="33">G118*D118</f>
        <v>23832</v>
      </c>
      <c r="I118" s="259">
        <f t="shared" ref="I118" si="34">F118+H118</f>
        <v>36840</v>
      </c>
      <c r="J118" s="221"/>
      <c r="K118" s="273"/>
      <c r="L118" s="289"/>
      <c r="M118" s="289">
        <v>12</v>
      </c>
      <c r="N118" s="357">
        <v>7</v>
      </c>
      <c r="O118" s="358">
        <v>5</v>
      </c>
      <c r="P118" s="289"/>
      <c r="Q118" s="302">
        <f t="shared" si="31"/>
        <v>0</v>
      </c>
    </row>
    <row r="119" spans="1:17" s="21" customFormat="1" ht="27.6" outlineLevel="1" x14ac:dyDescent="0.3">
      <c r="A119" s="326" t="s">
        <v>464</v>
      </c>
      <c r="B119" s="270" t="s">
        <v>243</v>
      </c>
      <c r="C119" s="256" t="s">
        <v>112</v>
      </c>
      <c r="D119" s="266">
        <v>1.5649999999999999</v>
      </c>
      <c r="E119" s="258">
        <v>85764</v>
      </c>
      <c r="F119" s="258">
        <f>E119*D119</f>
        <v>134220.66</v>
      </c>
      <c r="G119" s="242">
        <v>0</v>
      </c>
      <c r="H119" s="242">
        <f t="shared" si="33"/>
        <v>0</v>
      </c>
      <c r="I119" s="259">
        <f>F119+H119</f>
        <v>134220.66</v>
      </c>
      <c r="J119" s="217"/>
      <c r="K119" s="273"/>
      <c r="L119" s="289"/>
      <c r="M119" s="289">
        <v>0.78</v>
      </c>
      <c r="N119" s="357">
        <v>0.47</v>
      </c>
      <c r="O119" s="358">
        <v>0.23</v>
      </c>
      <c r="P119" s="289"/>
      <c r="Q119" s="302">
        <f t="shared" si="31"/>
        <v>8.4999999999999937E-2</v>
      </c>
    </row>
    <row r="120" spans="1:17" s="21" customFormat="1" outlineLevel="1" x14ac:dyDescent="0.3">
      <c r="A120" s="326" t="s">
        <v>466</v>
      </c>
      <c r="B120" s="270" t="s">
        <v>245</v>
      </c>
      <c r="C120" s="256" t="s">
        <v>30</v>
      </c>
      <c r="D120" s="266">
        <v>33</v>
      </c>
      <c r="E120" s="258">
        <v>1950</v>
      </c>
      <c r="F120" s="258">
        <f>E120*D120</f>
        <v>64350</v>
      </c>
      <c r="G120" s="258">
        <v>949</v>
      </c>
      <c r="H120" s="258">
        <f>G120*D120</f>
        <v>31317</v>
      </c>
      <c r="I120" s="259">
        <f>F120+H120</f>
        <v>95667</v>
      </c>
      <c r="J120" s="221"/>
      <c r="K120" s="273"/>
      <c r="L120" s="289"/>
      <c r="M120" s="289">
        <v>16.5</v>
      </c>
      <c r="N120" s="357">
        <v>9.9</v>
      </c>
      <c r="O120" s="358">
        <v>6.6</v>
      </c>
      <c r="P120" s="289"/>
      <c r="Q120" s="302">
        <f t="shared" si="31"/>
        <v>0</v>
      </c>
    </row>
    <row r="121" spans="1:17" ht="14.4" x14ac:dyDescent="0.3">
      <c r="A121" s="223">
        <v>5</v>
      </c>
      <c r="B121" s="224" t="s">
        <v>129</v>
      </c>
      <c r="C121" s="225"/>
      <c r="D121" s="226"/>
      <c r="E121" s="227"/>
      <c r="F121" s="228">
        <f>SUM(F122:F214)+F215+F220+F235+F239</f>
        <v>26888906.467949994</v>
      </c>
      <c r="G121" s="225"/>
      <c r="H121" s="228">
        <f>SUM(H122:H214)+H215+H220+H235+H239</f>
        <v>18644368.0713</v>
      </c>
      <c r="I121" s="228">
        <f>SUM(I123:I214)+I215+I220+I235+I239</f>
        <v>45533274.539250009</v>
      </c>
      <c r="J121" s="252"/>
      <c r="K121" s="239"/>
      <c r="L121" s="239"/>
      <c r="M121" s="239"/>
      <c r="N121" s="239"/>
      <c r="O121" s="308"/>
      <c r="P121" s="239"/>
      <c r="Q121" s="302">
        <f t="shared" si="22"/>
        <v>0</v>
      </c>
    </row>
    <row r="122" spans="1:17" outlineLevel="1" x14ac:dyDescent="0.25">
      <c r="A122" s="240"/>
      <c r="B122" s="261" t="s">
        <v>130</v>
      </c>
      <c r="C122" s="213"/>
      <c r="D122" s="212"/>
      <c r="E122" s="242"/>
      <c r="F122" s="242"/>
      <c r="G122" s="242"/>
      <c r="H122" s="242"/>
      <c r="I122" s="244"/>
      <c r="J122" s="217"/>
      <c r="K122" s="215"/>
      <c r="L122" s="215"/>
      <c r="M122" s="215"/>
      <c r="N122" s="215"/>
      <c r="O122" s="304"/>
      <c r="P122" s="215"/>
      <c r="Q122" s="302">
        <f t="shared" si="22"/>
        <v>0</v>
      </c>
    </row>
    <row r="123" spans="1:17" ht="27.6" outlineLevel="1" x14ac:dyDescent="0.25">
      <c r="A123" s="269" t="s">
        <v>131</v>
      </c>
      <c r="B123" s="270" t="s">
        <v>132</v>
      </c>
      <c r="C123" s="256" t="s">
        <v>30</v>
      </c>
      <c r="D123" s="312">
        <v>150</v>
      </c>
      <c r="E123" s="258">
        <v>1484.4</v>
      </c>
      <c r="F123" s="258">
        <f t="shared" ref="F123:F177" si="35">E123*D123</f>
        <v>222660</v>
      </c>
      <c r="G123" s="242">
        <v>0</v>
      </c>
      <c r="H123" s="242">
        <f t="shared" ref="H123:H129" si="36">G123*D123</f>
        <v>0</v>
      </c>
      <c r="I123" s="259">
        <f t="shared" ref="I123:I177" si="37">F123+H123</f>
        <v>222660</v>
      </c>
      <c r="J123" s="217"/>
      <c r="K123" s="215"/>
      <c r="L123" s="215"/>
      <c r="M123" s="215"/>
      <c r="N123" s="215"/>
      <c r="O123" s="304"/>
      <c r="P123" s="215"/>
      <c r="Q123" s="302">
        <f t="shared" si="22"/>
        <v>150</v>
      </c>
    </row>
    <row r="124" spans="1:17" s="21" customFormat="1" outlineLevel="1" x14ac:dyDescent="0.3">
      <c r="A124" s="269" t="s">
        <v>133</v>
      </c>
      <c r="B124" s="270" t="s">
        <v>134</v>
      </c>
      <c r="C124" s="256" t="s">
        <v>112</v>
      </c>
      <c r="D124" s="257">
        <v>7.2</v>
      </c>
      <c r="E124" s="258">
        <v>57399.999999999993</v>
      </c>
      <c r="F124" s="258">
        <f t="shared" si="35"/>
        <v>413279.99999999994</v>
      </c>
      <c r="G124" s="242">
        <v>0</v>
      </c>
      <c r="H124" s="242">
        <f t="shared" si="36"/>
        <v>0</v>
      </c>
      <c r="I124" s="259">
        <f t="shared" si="37"/>
        <v>413279.99999999994</v>
      </c>
      <c r="J124" s="217"/>
      <c r="K124" s="215"/>
      <c r="L124" s="215"/>
      <c r="M124" s="215"/>
      <c r="N124" s="215"/>
      <c r="O124" s="304"/>
      <c r="P124" s="215"/>
      <c r="Q124" s="302">
        <f t="shared" si="22"/>
        <v>7.2</v>
      </c>
    </row>
    <row r="125" spans="1:17" outlineLevel="1" x14ac:dyDescent="0.25">
      <c r="A125" s="269" t="s">
        <v>135</v>
      </c>
      <c r="B125" s="270" t="s">
        <v>136</v>
      </c>
      <c r="C125" s="256" t="s">
        <v>34</v>
      </c>
      <c r="D125" s="312">
        <v>84</v>
      </c>
      <c r="E125" s="258">
        <v>2031.6</v>
      </c>
      <c r="F125" s="258">
        <f t="shared" si="35"/>
        <v>170654.4</v>
      </c>
      <c r="G125" s="242">
        <v>0</v>
      </c>
      <c r="H125" s="242">
        <f t="shared" si="36"/>
        <v>0</v>
      </c>
      <c r="I125" s="259">
        <f t="shared" si="37"/>
        <v>170654.4</v>
      </c>
      <c r="J125" s="217"/>
      <c r="K125" s="215"/>
      <c r="L125" s="215"/>
      <c r="M125" s="215"/>
      <c r="N125" s="215"/>
      <c r="O125" s="304"/>
      <c r="P125" s="215"/>
      <c r="Q125" s="302">
        <f t="shared" si="22"/>
        <v>84</v>
      </c>
    </row>
    <row r="126" spans="1:17" outlineLevel="1" x14ac:dyDescent="0.25">
      <c r="A126" s="269" t="s">
        <v>137</v>
      </c>
      <c r="B126" s="270" t="s">
        <v>138</v>
      </c>
      <c r="C126" s="256" t="s">
        <v>20</v>
      </c>
      <c r="D126" s="312">
        <v>33</v>
      </c>
      <c r="E126" s="258">
        <v>4730.8140000000003</v>
      </c>
      <c r="F126" s="258">
        <f t="shared" si="35"/>
        <v>156116.86200000002</v>
      </c>
      <c r="G126" s="242">
        <v>0</v>
      </c>
      <c r="H126" s="242">
        <f t="shared" si="36"/>
        <v>0</v>
      </c>
      <c r="I126" s="259">
        <f t="shared" si="37"/>
        <v>156116.86200000002</v>
      </c>
      <c r="J126" s="217"/>
      <c r="K126" s="215"/>
      <c r="L126" s="215"/>
      <c r="M126" s="215"/>
      <c r="N126" s="215"/>
      <c r="O126" s="304"/>
      <c r="P126" s="215"/>
      <c r="Q126" s="302">
        <f t="shared" si="22"/>
        <v>33</v>
      </c>
    </row>
    <row r="127" spans="1:17" outlineLevel="1" x14ac:dyDescent="0.25">
      <c r="A127" s="269" t="s">
        <v>139</v>
      </c>
      <c r="B127" s="270" t="s">
        <v>140</v>
      </c>
      <c r="C127" s="256" t="s">
        <v>20</v>
      </c>
      <c r="D127" s="312">
        <v>2.2999999999999998</v>
      </c>
      <c r="E127" s="258">
        <v>5256.46</v>
      </c>
      <c r="F127" s="258">
        <f t="shared" si="35"/>
        <v>12089.857999999998</v>
      </c>
      <c r="G127" s="242">
        <v>0</v>
      </c>
      <c r="H127" s="242">
        <f t="shared" si="36"/>
        <v>0</v>
      </c>
      <c r="I127" s="259">
        <f t="shared" si="37"/>
        <v>12089.857999999998</v>
      </c>
      <c r="J127" s="217"/>
      <c r="K127" s="215"/>
      <c r="L127" s="215"/>
      <c r="M127" s="215"/>
      <c r="N127" s="215"/>
      <c r="O127" s="304"/>
      <c r="P127" s="215"/>
      <c r="Q127" s="302">
        <f t="shared" si="22"/>
        <v>2.2999999999999998</v>
      </c>
    </row>
    <row r="128" spans="1:17" outlineLevel="1" x14ac:dyDescent="0.25">
      <c r="A128" s="269" t="s">
        <v>141</v>
      </c>
      <c r="B128" s="270" t="s">
        <v>142</v>
      </c>
      <c r="C128" s="256" t="s">
        <v>30</v>
      </c>
      <c r="D128" s="257">
        <v>75.599999999999994</v>
      </c>
      <c r="E128" s="258">
        <v>1039.08</v>
      </c>
      <c r="F128" s="258">
        <f t="shared" si="35"/>
        <v>78554.447999999989</v>
      </c>
      <c r="G128" s="242">
        <v>0</v>
      </c>
      <c r="H128" s="242">
        <f t="shared" si="36"/>
        <v>0</v>
      </c>
      <c r="I128" s="259">
        <f t="shared" si="37"/>
        <v>78554.447999999989</v>
      </c>
      <c r="J128" s="217"/>
      <c r="K128" s="215"/>
      <c r="L128" s="215"/>
      <c r="M128" s="215"/>
      <c r="N128" s="215"/>
      <c r="O128" s="304"/>
      <c r="P128" s="215"/>
      <c r="Q128" s="302">
        <f t="shared" si="22"/>
        <v>75.599999999999994</v>
      </c>
    </row>
    <row r="129" spans="1:18" s="21" customFormat="1" ht="27.6" outlineLevel="1" x14ac:dyDescent="0.3">
      <c r="A129" s="269" t="s">
        <v>143</v>
      </c>
      <c r="B129" s="270" t="s">
        <v>144</v>
      </c>
      <c r="C129" s="256" t="s">
        <v>112</v>
      </c>
      <c r="D129" s="312">
        <v>65</v>
      </c>
      <c r="E129" s="258">
        <v>2538.41</v>
      </c>
      <c r="F129" s="258">
        <f t="shared" si="35"/>
        <v>164996.65</v>
      </c>
      <c r="G129" s="242">
        <v>0</v>
      </c>
      <c r="H129" s="242">
        <f t="shared" si="36"/>
        <v>0</v>
      </c>
      <c r="I129" s="259">
        <f t="shared" si="37"/>
        <v>164996.65</v>
      </c>
      <c r="J129" s="217"/>
      <c r="K129" s="215"/>
      <c r="L129" s="215"/>
      <c r="M129" s="215"/>
      <c r="N129" s="215"/>
      <c r="O129" s="304"/>
      <c r="P129" s="215"/>
      <c r="Q129" s="302">
        <f t="shared" si="22"/>
        <v>65</v>
      </c>
    </row>
    <row r="130" spans="1:18" s="22" customFormat="1" ht="27.6" outlineLevel="1" x14ac:dyDescent="0.25">
      <c r="A130" s="269"/>
      <c r="B130" s="271" t="s">
        <v>145</v>
      </c>
      <c r="C130" s="256"/>
      <c r="D130" s="257"/>
      <c r="E130" s="258"/>
      <c r="F130" s="258"/>
      <c r="G130" s="258"/>
      <c r="H130" s="258"/>
      <c r="I130" s="259"/>
      <c r="J130" s="217"/>
      <c r="K130" s="215"/>
      <c r="L130" s="215"/>
      <c r="M130" s="215"/>
      <c r="N130" s="215"/>
      <c r="O130" s="304"/>
      <c r="P130" s="215"/>
      <c r="Q130" s="302">
        <f t="shared" si="22"/>
        <v>0</v>
      </c>
    </row>
    <row r="131" spans="1:18" ht="27.6" outlineLevel="1" x14ac:dyDescent="0.25">
      <c r="A131" s="269" t="s">
        <v>146</v>
      </c>
      <c r="B131" s="270" t="s">
        <v>147</v>
      </c>
      <c r="C131" s="256" t="s">
        <v>112</v>
      </c>
      <c r="D131" s="312">
        <v>5.6680000000000001</v>
      </c>
      <c r="E131" s="258">
        <v>82000</v>
      </c>
      <c r="F131" s="258">
        <f t="shared" si="35"/>
        <v>464776</v>
      </c>
      <c r="G131" s="258">
        <v>73503.44</v>
      </c>
      <c r="H131" s="258">
        <f t="shared" ref="H131:H185" si="38">G131*D131</f>
        <v>416617.49792000005</v>
      </c>
      <c r="I131" s="259">
        <f t="shared" si="37"/>
        <v>881393.49791999999</v>
      </c>
      <c r="J131" s="217"/>
      <c r="K131" s="215"/>
      <c r="L131" s="215"/>
      <c r="M131" s="215">
        <v>3.78</v>
      </c>
      <c r="N131" s="215"/>
      <c r="O131" s="304"/>
      <c r="P131" s="215"/>
      <c r="Q131" s="302">
        <f t="shared" si="22"/>
        <v>1.8880000000000003</v>
      </c>
    </row>
    <row r="132" spans="1:18" ht="27.6" outlineLevel="1" x14ac:dyDescent="0.25">
      <c r="A132" s="269" t="s">
        <v>148</v>
      </c>
      <c r="B132" s="270" t="s">
        <v>149</v>
      </c>
      <c r="C132" s="256" t="s">
        <v>150</v>
      </c>
      <c r="D132" s="257">
        <v>7</v>
      </c>
      <c r="E132" s="258">
        <v>48262.85</v>
      </c>
      <c r="F132" s="258">
        <f t="shared" si="35"/>
        <v>337839.95</v>
      </c>
      <c r="G132" s="258">
        <v>8984.86</v>
      </c>
      <c r="H132" s="258">
        <f t="shared" si="38"/>
        <v>62894.020000000004</v>
      </c>
      <c r="I132" s="259">
        <f t="shared" si="37"/>
        <v>400733.97000000003</v>
      </c>
      <c r="J132" s="217"/>
      <c r="K132" s="215"/>
      <c r="L132" s="215"/>
      <c r="M132" s="215">
        <v>4</v>
      </c>
      <c r="N132" s="215">
        <v>2</v>
      </c>
      <c r="O132" s="304"/>
      <c r="P132" s="215"/>
      <c r="Q132" s="302">
        <f t="shared" si="22"/>
        <v>1</v>
      </c>
    </row>
    <row r="133" spans="1:18" ht="27.6" outlineLevel="1" x14ac:dyDescent="0.25">
      <c r="A133" s="269" t="s">
        <v>151</v>
      </c>
      <c r="B133" s="270" t="s">
        <v>152</v>
      </c>
      <c r="C133" s="256" t="s">
        <v>20</v>
      </c>
      <c r="D133" s="257">
        <v>21.8</v>
      </c>
      <c r="E133" s="258">
        <v>10080</v>
      </c>
      <c r="F133" s="258">
        <f t="shared" si="35"/>
        <v>219744</v>
      </c>
      <c r="G133" s="258">
        <v>22081.78</v>
      </c>
      <c r="H133" s="258">
        <f t="shared" si="38"/>
        <v>481382.804</v>
      </c>
      <c r="I133" s="259">
        <f t="shared" si="37"/>
        <v>701126.804</v>
      </c>
      <c r="J133" s="217"/>
      <c r="K133" s="215"/>
      <c r="L133" s="215"/>
      <c r="M133" s="215">
        <v>10</v>
      </c>
      <c r="N133" s="215">
        <v>7</v>
      </c>
      <c r="O133" s="304"/>
      <c r="P133" s="215"/>
      <c r="Q133" s="302">
        <f t="shared" si="22"/>
        <v>4.8000000000000007</v>
      </c>
    </row>
    <row r="134" spans="1:18" outlineLevel="1" x14ac:dyDescent="0.25">
      <c r="A134" s="269" t="s">
        <v>153</v>
      </c>
      <c r="B134" s="270" t="s">
        <v>154</v>
      </c>
      <c r="C134" s="256" t="s">
        <v>20</v>
      </c>
      <c r="D134" s="257">
        <v>6.2</v>
      </c>
      <c r="E134" s="258">
        <v>2741.94</v>
      </c>
      <c r="F134" s="258">
        <f t="shared" si="35"/>
        <v>17000.028000000002</v>
      </c>
      <c r="G134" s="258">
        <v>7158.87</v>
      </c>
      <c r="H134" s="258">
        <f t="shared" si="38"/>
        <v>44384.993999999999</v>
      </c>
      <c r="I134" s="259">
        <f t="shared" si="37"/>
        <v>61385.021999999997</v>
      </c>
      <c r="J134" s="217"/>
      <c r="K134" s="215"/>
      <c r="L134" s="215"/>
      <c r="M134" s="215">
        <v>3</v>
      </c>
      <c r="N134" s="215"/>
      <c r="O134" s="304"/>
      <c r="P134" s="215"/>
      <c r="Q134" s="302">
        <f t="shared" si="22"/>
        <v>3.2</v>
      </c>
    </row>
    <row r="135" spans="1:18" ht="27.6" outlineLevel="1" x14ac:dyDescent="0.25">
      <c r="A135" s="269" t="s">
        <v>155</v>
      </c>
      <c r="B135" s="270" t="s">
        <v>156</v>
      </c>
      <c r="C135" s="256" t="s">
        <v>112</v>
      </c>
      <c r="D135" s="312">
        <v>0.47899999999999998</v>
      </c>
      <c r="E135" s="258">
        <v>82000</v>
      </c>
      <c r="F135" s="258">
        <f t="shared" si="35"/>
        <v>39278</v>
      </c>
      <c r="G135" s="258">
        <v>96488.52</v>
      </c>
      <c r="H135" s="258">
        <f t="shared" si="38"/>
        <v>46218.001080000002</v>
      </c>
      <c r="I135" s="259">
        <f t="shared" si="37"/>
        <v>85496.001080000002</v>
      </c>
      <c r="J135" s="217"/>
      <c r="K135" s="215"/>
      <c r="L135" s="215"/>
      <c r="M135" s="215"/>
      <c r="N135" s="215"/>
      <c r="O135" s="304"/>
      <c r="P135" s="215"/>
      <c r="Q135" s="460">
        <f t="shared" si="22"/>
        <v>0.47899999999999998</v>
      </c>
      <c r="R135" s="17" t="s">
        <v>541</v>
      </c>
    </row>
    <row r="136" spans="1:18" ht="27.6" outlineLevel="1" x14ac:dyDescent="0.25">
      <c r="A136" s="269" t="s">
        <v>157</v>
      </c>
      <c r="B136" s="270" t="s">
        <v>158</v>
      </c>
      <c r="C136" s="256" t="s">
        <v>112</v>
      </c>
      <c r="D136" s="312">
        <v>0.47899999999999998</v>
      </c>
      <c r="E136" s="258">
        <v>48263.05</v>
      </c>
      <c r="F136" s="258">
        <f t="shared" si="35"/>
        <v>23118.000950000001</v>
      </c>
      <c r="G136" s="242">
        <v>0</v>
      </c>
      <c r="H136" s="242">
        <f t="shared" si="38"/>
        <v>0</v>
      </c>
      <c r="I136" s="259">
        <f t="shared" si="37"/>
        <v>23118.000950000001</v>
      </c>
      <c r="J136" s="217" t="s">
        <v>436</v>
      </c>
      <c r="K136" s="215"/>
      <c r="L136" s="215"/>
      <c r="M136" s="215"/>
      <c r="N136" s="215"/>
      <c r="O136" s="304"/>
      <c r="P136" s="215"/>
      <c r="Q136" s="460">
        <f t="shared" si="22"/>
        <v>0.47899999999999998</v>
      </c>
      <c r="R136" s="17" t="s">
        <v>541</v>
      </c>
    </row>
    <row r="137" spans="1:18" ht="27.6" outlineLevel="1" x14ac:dyDescent="0.25">
      <c r="A137" s="269" t="s">
        <v>159</v>
      </c>
      <c r="B137" s="270" t="s">
        <v>160</v>
      </c>
      <c r="C137" s="256" t="s">
        <v>30</v>
      </c>
      <c r="D137" s="257">
        <v>103.4</v>
      </c>
      <c r="E137" s="258">
        <v>364.8</v>
      </c>
      <c r="F137" s="258">
        <f t="shared" si="35"/>
        <v>37720.32</v>
      </c>
      <c r="G137" s="258">
        <v>60.08</v>
      </c>
      <c r="H137" s="258">
        <f t="shared" si="38"/>
        <v>6212.2719999999999</v>
      </c>
      <c r="I137" s="259">
        <f t="shared" si="37"/>
        <v>43932.591999999997</v>
      </c>
      <c r="J137" s="217"/>
      <c r="K137" s="215"/>
      <c r="L137" s="215"/>
      <c r="M137" s="215">
        <v>51.7</v>
      </c>
      <c r="N137" s="215"/>
      <c r="O137" s="304"/>
      <c r="P137" s="215"/>
      <c r="Q137" s="302">
        <f t="shared" si="22"/>
        <v>51.7</v>
      </c>
    </row>
    <row r="138" spans="1:18" s="306" customFormat="1" outlineLevel="1" x14ac:dyDescent="0.25">
      <c r="A138" s="269" t="s">
        <v>161</v>
      </c>
      <c r="B138" s="270" t="s">
        <v>440</v>
      </c>
      <c r="C138" s="265" t="s">
        <v>20</v>
      </c>
      <c r="D138" s="257">
        <v>7</v>
      </c>
      <c r="E138" s="258">
        <v>2237</v>
      </c>
      <c r="F138" s="258">
        <f t="shared" si="35"/>
        <v>15659</v>
      </c>
      <c r="G138" s="258">
        <v>3967</v>
      </c>
      <c r="H138" s="258">
        <f t="shared" si="38"/>
        <v>27769</v>
      </c>
      <c r="I138" s="259">
        <f t="shared" si="37"/>
        <v>43428</v>
      </c>
      <c r="J138" s="260"/>
      <c r="K138" s="386"/>
      <c r="L138" s="386"/>
      <c r="M138" s="304">
        <v>7</v>
      </c>
      <c r="N138" s="215"/>
      <c r="O138" s="304"/>
      <c r="P138" s="384"/>
      <c r="Q138" s="305">
        <f t="shared" si="22"/>
        <v>0</v>
      </c>
    </row>
    <row r="139" spans="1:18" s="21" customFormat="1" ht="41.4" outlineLevel="1" x14ac:dyDescent="0.3">
      <c r="A139" s="269" t="s">
        <v>162</v>
      </c>
      <c r="B139" s="270" t="s">
        <v>163</v>
      </c>
      <c r="C139" s="256" t="s">
        <v>30</v>
      </c>
      <c r="D139" s="257">
        <v>29.3</v>
      </c>
      <c r="E139" s="258">
        <v>5438.16</v>
      </c>
      <c r="F139" s="258">
        <f t="shared" si="35"/>
        <v>159338.08799999999</v>
      </c>
      <c r="G139" s="258">
        <v>1199.9000000000001</v>
      </c>
      <c r="H139" s="258">
        <f t="shared" si="38"/>
        <v>35157.070000000007</v>
      </c>
      <c r="I139" s="259">
        <f t="shared" si="37"/>
        <v>194495.158</v>
      </c>
      <c r="J139" s="217"/>
      <c r="K139" s="215"/>
      <c r="L139" s="215"/>
      <c r="M139" s="215">
        <v>14.65</v>
      </c>
      <c r="N139" s="215"/>
      <c r="O139" s="304"/>
      <c r="P139" s="385"/>
      <c r="Q139" s="302">
        <f t="shared" si="22"/>
        <v>14.65</v>
      </c>
    </row>
    <row r="140" spans="1:18" s="21" customFormat="1" ht="41.4" outlineLevel="1" x14ac:dyDescent="0.3">
      <c r="A140" s="326" t="s">
        <v>164</v>
      </c>
      <c r="B140" s="345" t="s">
        <v>165</v>
      </c>
      <c r="C140" s="346" t="s">
        <v>30</v>
      </c>
      <c r="D140" s="347">
        <v>0</v>
      </c>
      <c r="E140" s="348">
        <v>9081.69</v>
      </c>
      <c r="F140" s="348">
        <f t="shared" si="35"/>
        <v>0</v>
      </c>
      <c r="G140" s="348">
        <v>215.29</v>
      </c>
      <c r="H140" s="348">
        <f t="shared" si="38"/>
        <v>0</v>
      </c>
      <c r="I140" s="351">
        <f t="shared" si="37"/>
        <v>0</v>
      </c>
      <c r="J140" s="217"/>
      <c r="K140" s="215"/>
      <c r="L140" s="215"/>
      <c r="M140" s="215"/>
      <c r="N140" s="215"/>
      <c r="O140" s="304"/>
      <c r="P140" s="215"/>
      <c r="Q140" s="302">
        <f t="shared" si="22"/>
        <v>0</v>
      </c>
    </row>
    <row r="141" spans="1:18" s="21" customFormat="1" outlineLevel="1" x14ac:dyDescent="0.3">
      <c r="A141" s="269" t="s">
        <v>166</v>
      </c>
      <c r="B141" s="270" t="s">
        <v>167</v>
      </c>
      <c r="C141" s="256" t="s">
        <v>112</v>
      </c>
      <c r="D141" s="257">
        <v>5.3</v>
      </c>
      <c r="E141" s="258">
        <v>85674.21</v>
      </c>
      <c r="F141" s="258">
        <f t="shared" si="35"/>
        <v>454073.31300000002</v>
      </c>
      <c r="G141" s="258">
        <v>152938.10999999999</v>
      </c>
      <c r="H141" s="258">
        <f t="shared" si="38"/>
        <v>810571.98299999989</v>
      </c>
      <c r="I141" s="259">
        <f t="shared" si="37"/>
        <v>1264645.2959999999</v>
      </c>
      <c r="J141" s="217"/>
      <c r="K141" s="215"/>
      <c r="L141" s="215"/>
      <c r="M141" s="215">
        <v>2.65</v>
      </c>
      <c r="N141" s="215"/>
      <c r="O141" s="304"/>
      <c r="P141" s="215"/>
      <c r="Q141" s="302">
        <f t="shared" si="22"/>
        <v>2.65</v>
      </c>
    </row>
    <row r="142" spans="1:18" s="21" customFormat="1" outlineLevel="1" x14ac:dyDescent="0.3">
      <c r="A142" s="269" t="s">
        <v>168</v>
      </c>
      <c r="B142" s="270" t="s">
        <v>169</v>
      </c>
      <c r="C142" s="256" t="s">
        <v>112</v>
      </c>
      <c r="D142" s="257">
        <v>5.3</v>
      </c>
      <c r="E142" s="258">
        <v>102809.07</v>
      </c>
      <c r="F142" s="258">
        <f t="shared" si="35"/>
        <v>544888.071</v>
      </c>
      <c r="G142" s="258">
        <v>1022.1</v>
      </c>
      <c r="H142" s="258">
        <f t="shared" si="38"/>
        <v>5417.13</v>
      </c>
      <c r="I142" s="259">
        <f t="shared" si="37"/>
        <v>550305.201</v>
      </c>
      <c r="J142" s="217"/>
      <c r="K142" s="215"/>
      <c r="L142" s="215"/>
      <c r="M142" s="215">
        <v>2.65</v>
      </c>
      <c r="N142" s="215"/>
      <c r="O142" s="304"/>
      <c r="P142" s="215"/>
      <c r="Q142" s="302">
        <f t="shared" si="22"/>
        <v>2.65</v>
      </c>
    </row>
    <row r="143" spans="1:18" s="21" customFormat="1" ht="27.6" outlineLevel="1" x14ac:dyDescent="0.3">
      <c r="A143" s="240" t="s">
        <v>170</v>
      </c>
      <c r="B143" s="262" t="s">
        <v>171</v>
      </c>
      <c r="C143" s="213" t="s">
        <v>30</v>
      </c>
      <c r="D143" s="212">
        <v>149</v>
      </c>
      <c r="E143" s="242">
        <v>218.88</v>
      </c>
      <c r="F143" s="242">
        <f t="shared" si="35"/>
        <v>32613.119999999999</v>
      </c>
      <c r="G143" s="242">
        <v>36.32</v>
      </c>
      <c r="H143" s="242">
        <f t="shared" si="38"/>
        <v>5411.68</v>
      </c>
      <c r="I143" s="244">
        <f t="shared" si="37"/>
        <v>38024.800000000003</v>
      </c>
      <c r="J143" s="217"/>
      <c r="K143" s="215"/>
      <c r="L143" s="215"/>
      <c r="M143" s="215">
        <v>74.5</v>
      </c>
      <c r="N143" s="215"/>
      <c r="O143" s="304"/>
      <c r="P143" s="215"/>
      <c r="Q143" s="302">
        <f t="shared" si="22"/>
        <v>74.5</v>
      </c>
    </row>
    <row r="144" spans="1:18" s="21" customFormat="1" ht="27.6" outlineLevel="1" x14ac:dyDescent="0.3">
      <c r="A144" s="240" t="s">
        <v>172</v>
      </c>
      <c r="B144" s="262" t="s">
        <v>173</v>
      </c>
      <c r="C144" s="213" t="s">
        <v>30</v>
      </c>
      <c r="D144" s="212">
        <v>149</v>
      </c>
      <c r="E144" s="242">
        <v>218.88</v>
      </c>
      <c r="F144" s="242">
        <f t="shared" si="35"/>
        <v>32613.119999999999</v>
      </c>
      <c r="G144" s="242">
        <v>127.3</v>
      </c>
      <c r="H144" s="242">
        <f t="shared" si="38"/>
        <v>18967.7</v>
      </c>
      <c r="I144" s="244">
        <f t="shared" si="37"/>
        <v>51580.82</v>
      </c>
      <c r="J144" s="217"/>
      <c r="K144" s="215"/>
      <c r="L144" s="215"/>
      <c r="M144" s="215">
        <v>74.5</v>
      </c>
      <c r="N144" s="215"/>
      <c r="O144" s="304"/>
      <c r="P144" s="215"/>
      <c r="Q144" s="302">
        <f t="shared" si="22"/>
        <v>74.5</v>
      </c>
    </row>
    <row r="145" spans="1:17" s="21" customFormat="1" outlineLevel="1" x14ac:dyDescent="0.3">
      <c r="A145" s="240" t="s">
        <v>174</v>
      </c>
      <c r="B145" s="262" t="s">
        <v>175</v>
      </c>
      <c r="C145" s="213" t="s">
        <v>20</v>
      </c>
      <c r="D145" s="212">
        <v>23.2</v>
      </c>
      <c r="E145" s="242">
        <v>10080</v>
      </c>
      <c r="F145" s="242">
        <f t="shared" si="35"/>
        <v>233856</v>
      </c>
      <c r="G145" s="242">
        <v>24686</v>
      </c>
      <c r="H145" s="242">
        <f t="shared" si="38"/>
        <v>572715.19999999995</v>
      </c>
      <c r="I145" s="244">
        <f t="shared" si="37"/>
        <v>806571.2</v>
      </c>
      <c r="J145" s="217"/>
      <c r="K145" s="215"/>
      <c r="L145" s="215"/>
      <c r="M145" s="215"/>
      <c r="N145" s="215">
        <v>8</v>
      </c>
      <c r="O145" s="304"/>
      <c r="P145" s="215"/>
      <c r="Q145" s="302">
        <f t="shared" si="22"/>
        <v>15.2</v>
      </c>
    </row>
    <row r="146" spans="1:17" s="21" customFormat="1" outlineLevel="1" x14ac:dyDescent="0.3">
      <c r="A146" s="240" t="s">
        <v>176</v>
      </c>
      <c r="B146" s="262" t="s">
        <v>177</v>
      </c>
      <c r="C146" s="213" t="s">
        <v>30</v>
      </c>
      <c r="D146" s="212">
        <v>54</v>
      </c>
      <c r="E146" s="242">
        <v>294</v>
      </c>
      <c r="F146" s="242">
        <f t="shared" si="35"/>
        <v>15876</v>
      </c>
      <c r="G146" s="242">
        <v>122</v>
      </c>
      <c r="H146" s="242">
        <f t="shared" si="38"/>
        <v>6588</v>
      </c>
      <c r="I146" s="244">
        <f t="shared" si="37"/>
        <v>22464</v>
      </c>
      <c r="J146" s="217"/>
      <c r="K146" s="215"/>
      <c r="L146" s="215"/>
      <c r="M146" s="215"/>
      <c r="N146" s="215">
        <v>15</v>
      </c>
      <c r="O146" s="304"/>
      <c r="P146" s="215"/>
      <c r="Q146" s="302">
        <f t="shared" si="22"/>
        <v>39</v>
      </c>
    </row>
    <row r="147" spans="1:17" s="21" customFormat="1" ht="27.6" outlineLevel="1" x14ac:dyDescent="0.3">
      <c r="A147" s="326" t="s">
        <v>178</v>
      </c>
      <c r="B147" s="345" t="s">
        <v>179</v>
      </c>
      <c r="C147" s="346" t="s">
        <v>30</v>
      </c>
      <c r="D147" s="347">
        <v>0</v>
      </c>
      <c r="E147" s="348">
        <v>9081.69</v>
      </c>
      <c r="F147" s="348">
        <f t="shared" si="35"/>
        <v>0</v>
      </c>
      <c r="G147" s="348">
        <v>215.29</v>
      </c>
      <c r="H147" s="348">
        <f t="shared" si="38"/>
        <v>0</v>
      </c>
      <c r="I147" s="351">
        <f t="shared" si="37"/>
        <v>0</v>
      </c>
      <c r="J147" s="217"/>
      <c r="K147" s="215"/>
      <c r="L147" s="215"/>
      <c r="M147" s="215"/>
      <c r="N147" s="215"/>
      <c r="O147" s="304"/>
      <c r="P147" s="215"/>
      <c r="Q147" s="302">
        <f t="shared" si="22"/>
        <v>0</v>
      </c>
    </row>
    <row r="148" spans="1:17" s="21" customFormat="1" outlineLevel="1" x14ac:dyDescent="0.3">
      <c r="A148" s="240" t="s">
        <v>180</v>
      </c>
      <c r="B148" s="262" t="s">
        <v>504</v>
      </c>
      <c r="C148" s="213" t="s">
        <v>39</v>
      </c>
      <c r="D148" s="312">
        <v>101</v>
      </c>
      <c r="E148" s="242">
        <v>351.54</v>
      </c>
      <c r="F148" s="242">
        <f t="shared" si="35"/>
        <v>35505.54</v>
      </c>
      <c r="G148" s="242">
        <v>0</v>
      </c>
      <c r="H148" s="242">
        <f t="shared" si="38"/>
        <v>0</v>
      </c>
      <c r="I148" s="244">
        <f t="shared" si="37"/>
        <v>35505.54</v>
      </c>
      <c r="J148" s="217"/>
      <c r="K148" s="215"/>
      <c r="L148" s="215"/>
      <c r="M148" s="215"/>
      <c r="N148" s="215"/>
      <c r="O148" s="304"/>
      <c r="P148" s="215"/>
      <c r="Q148" s="302">
        <f t="shared" si="22"/>
        <v>101</v>
      </c>
    </row>
    <row r="149" spans="1:17" s="21" customFormat="1" outlineLevel="1" x14ac:dyDescent="0.3">
      <c r="A149" s="290" t="s">
        <v>182</v>
      </c>
      <c r="B149" s="333" t="s">
        <v>183</v>
      </c>
      <c r="C149" s="292" t="s">
        <v>39</v>
      </c>
      <c r="D149" s="293">
        <v>0</v>
      </c>
      <c r="E149" s="294">
        <v>299.48</v>
      </c>
      <c r="F149" s="294">
        <f t="shared" si="35"/>
        <v>0</v>
      </c>
      <c r="G149" s="294">
        <v>221.5</v>
      </c>
      <c r="H149" s="294">
        <f t="shared" si="38"/>
        <v>0</v>
      </c>
      <c r="I149" s="295">
        <f t="shared" si="37"/>
        <v>0</v>
      </c>
      <c r="J149" s="217"/>
      <c r="K149" s="215"/>
      <c r="L149" s="215"/>
      <c r="M149" s="215"/>
      <c r="N149" s="215"/>
      <c r="O149" s="304"/>
      <c r="P149" s="215"/>
      <c r="Q149" s="302">
        <f t="shared" si="22"/>
        <v>0</v>
      </c>
    </row>
    <row r="150" spans="1:17" s="21" customFormat="1" outlineLevel="1" x14ac:dyDescent="0.3">
      <c r="A150" s="290" t="s">
        <v>184</v>
      </c>
      <c r="B150" s="333" t="s">
        <v>181</v>
      </c>
      <c r="C150" s="292" t="s">
        <v>39</v>
      </c>
      <c r="D150" s="293">
        <v>0</v>
      </c>
      <c r="E150" s="294">
        <v>351.54</v>
      </c>
      <c r="F150" s="294">
        <f t="shared" si="35"/>
        <v>0</v>
      </c>
      <c r="G150" s="294">
        <v>0</v>
      </c>
      <c r="H150" s="294">
        <f t="shared" si="38"/>
        <v>0</v>
      </c>
      <c r="I150" s="295">
        <f t="shared" si="37"/>
        <v>0</v>
      </c>
      <c r="J150" s="217"/>
      <c r="K150" s="215"/>
      <c r="L150" s="215"/>
      <c r="M150" s="215"/>
      <c r="N150" s="215"/>
      <c r="O150" s="304"/>
      <c r="P150" s="215"/>
      <c r="Q150" s="302">
        <f t="shared" si="22"/>
        <v>0</v>
      </c>
    </row>
    <row r="151" spans="1:17" s="21" customFormat="1" outlineLevel="1" x14ac:dyDescent="0.3">
      <c r="A151" s="240" t="s">
        <v>185</v>
      </c>
      <c r="B151" s="262" t="s">
        <v>186</v>
      </c>
      <c r="C151" s="213" t="s">
        <v>39</v>
      </c>
      <c r="D151" s="312">
        <v>101</v>
      </c>
      <c r="E151" s="242">
        <v>299.49</v>
      </c>
      <c r="F151" s="242">
        <f t="shared" si="35"/>
        <v>30248.49</v>
      </c>
      <c r="G151" s="242">
        <v>341.51</v>
      </c>
      <c r="H151" s="242">
        <f t="shared" si="38"/>
        <v>34492.51</v>
      </c>
      <c r="I151" s="244">
        <f t="shared" si="37"/>
        <v>64741</v>
      </c>
      <c r="J151" s="217"/>
      <c r="K151" s="215"/>
      <c r="L151" s="215"/>
      <c r="M151" s="215"/>
      <c r="N151" s="215"/>
      <c r="O151" s="304"/>
      <c r="P151" s="215"/>
      <c r="Q151" s="302">
        <f t="shared" si="22"/>
        <v>101</v>
      </c>
    </row>
    <row r="152" spans="1:17" s="21" customFormat="1" outlineLevel="1" x14ac:dyDescent="0.3">
      <c r="A152" s="240"/>
      <c r="B152" s="261" t="s">
        <v>187</v>
      </c>
      <c r="C152" s="213"/>
      <c r="D152" s="212"/>
      <c r="E152" s="242"/>
      <c r="F152" s="242"/>
      <c r="G152" s="242"/>
      <c r="H152" s="242"/>
      <c r="I152" s="244"/>
      <c r="J152" s="217"/>
      <c r="K152" s="215"/>
      <c r="L152" s="215"/>
      <c r="M152" s="215"/>
      <c r="N152" s="215"/>
      <c r="O152" s="304"/>
      <c r="P152" s="215"/>
      <c r="Q152" s="302">
        <f t="shared" si="22"/>
        <v>0</v>
      </c>
    </row>
    <row r="153" spans="1:17" s="21" customFormat="1" ht="27.6" outlineLevel="1" x14ac:dyDescent="0.3">
      <c r="A153" s="240" t="s">
        <v>188</v>
      </c>
      <c r="B153" s="262" t="s">
        <v>189</v>
      </c>
      <c r="C153" s="213" t="s">
        <v>20</v>
      </c>
      <c r="D153" s="312">
        <v>211.62</v>
      </c>
      <c r="E153" s="242">
        <v>12146</v>
      </c>
      <c r="F153" s="242">
        <f t="shared" si="35"/>
        <v>2570336.52</v>
      </c>
      <c r="G153" s="242">
        <v>9160</v>
      </c>
      <c r="H153" s="242">
        <f t="shared" si="38"/>
        <v>1938439.2</v>
      </c>
      <c r="I153" s="244">
        <f t="shared" si="37"/>
        <v>4508775.72</v>
      </c>
      <c r="J153" s="217"/>
      <c r="K153" s="215">
        <v>100</v>
      </c>
      <c r="L153" s="215"/>
      <c r="M153" s="215">
        <v>30</v>
      </c>
      <c r="N153" s="215"/>
      <c r="O153" s="304">
        <v>78.45</v>
      </c>
      <c r="P153" s="215"/>
      <c r="Q153" s="302">
        <f t="shared" si="22"/>
        <v>3.1700000000000017</v>
      </c>
    </row>
    <row r="154" spans="1:17" s="21" customFormat="1" ht="27.6" outlineLevel="1" x14ac:dyDescent="0.3">
      <c r="A154" s="240" t="s">
        <v>190</v>
      </c>
      <c r="B154" s="262" t="s">
        <v>191</v>
      </c>
      <c r="C154" s="213" t="s">
        <v>30</v>
      </c>
      <c r="D154" s="212">
        <v>990</v>
      </c>
      <c r="E154" s="242">
        <v>1008</v>
      </c>
      <c r="F154" s="242">
        <f t="shared" si="35"/>
        <v>997920</v>
      </c>
      <c r="G154" s="242">
        <v>439.22</v>
      </c>
      <c r="H154" s="242">
        <f t="shared" si="38"/>
        <v>434827.80000000005</v>
      </c>
      <c r="I154" s="244">
        <f t="shared" si="37"/>
        <v>1432747.8</v>
      </c>
      <c r="J154" s="217"/>
      <c r="K154" s="215"/>
      <c r="L154" s="215"/>
      <c r="M154" s="215">
        <v>107.11</v>
      </c>
      <c r="N154" s="215">
        <v>350</v>
      </c>
      <c r="O154" s="304">
        <v>380.71</v>
      </c>
      <c r="P154" s="215"/>
      <c r="Q154" s="302">
        <f t="shared" si="22"/>
        <v>152.18</v>
      </c>
    </row>
    <row r="155" spans="1:17" s="21" customFormat="1" outlineLevel="1" x14ac:dyDescent="0.3">
      <c r="A155" s="240" t="s">
        <v>192</v>
      </c>
      <c r="B155" s="262" t="s">
        <v>193</v>
      </c>
      <c r="C155" s="213" t="s">
        <v>30</v>
      </c>
      <c r="D155" s="312">
        <v>172.18</v>
      </c>
      <c r="E155" s="242">
        <v>240</v>
      </c>
      <c r="F155" s="242">
        <f t="shared" si="35"/>
        <v>41323.200000000004</v>
      </c>
      <c r="G155" s="242">
        <v>201.6</v>
      </c>
      <c r="H155" s="242">
        <f t="shared" si="38"/>
        <v>34711.487999999998</v>
      </c>
      <c r="I155" s="244">
        <f t="shared" si="37"/>
        <v>76034.687999999995</v>
      </c>
      <c r="J155" s="217"/>
      <c r="K155" s="215"/>
      <c r="L155" s="215"/>
      <c r="M155" s="215"/>
      <c r="N155" s="215">
        <v>129</v>
      </c>
      <c r="O155" s="304">
        <v>23.34</v>
      </c>
      <c r="P155" s="215"/>
      <c r="Q155" s="302">
        <f t="shared" ref="Q155:Q203" si="39">D155-K155-L155-M155-N155-O155-P155</f>
        <v>19.840000000000007</v>
      </c>
    </row>
    <row r="156" spans="1:17" s="21" customFormat="1" ht="27.6" outlineLevel="1" x14ac:dyDescent="0.3">
      <c r="A156" s="240" t="s">
        <v>194</v>
      </c>
      <c r="B156" s="262" t="s">
        <v>195</v>
      </c>
      <c r="C156" s="213" t="s">
        <v>30</v>
      </c>
      <c r="D156" s="212">
        <v>450</v>
      </c>
      <c r="E156" s="242">
        <v>1199.94</v>
      </c>
      <c r="F156" s="242">
        <f t="shared" si="35"/>
        <v>539973</v>
      </c>
      <c r="G156" s="242">
        <v>403.73</v>
      </c>
      <c r="H156" s="242">
        <f t="shared" si="38"/>
        <v>181678.5</v>
      </c>
      <c r="I156" s="244">
        <f t="shared" si="37"/>
        <v>721651.5</v>
      </c>
      <c r="J156" s="217"/>
      <c r="K156" s="215"/>
      <c r="L156" s="215"/>
      <c r="M156" s="215"/>
      <c r="N156" s="215"/>
      <c r="O156" s="304"/>
      <c r="P156" s="215"/>
      <c r="Q156" s="302">
        <f t="shared" si="39"/>
        <v>450</v>
      </c>
    </row>
    <row r="157" spans="1:17" s="21" customFormat="1" outlineLevel="1" x14ac:dyDescent="0.3">
      <c r="A157" s="240" t="s">
        <v>196</v>
      </c>
      <c r="B157" s="262" t="s">
        <v>197</v>
      </c>
      <c r="C157" s="213" t="s">
        <v>34</v>
      </c>
      <c r="D157" s="312">
        <v>163.22</v>
      </c>
      <c r="E157" s="242">
        <v>1349.03</v>
      </c>
      <c r="F157" s="242">
        <f t="shared" si="35"/>
        <v>220188.67660000001</v>
      </c>
      <c r="G157" s="242">
        <v>63.6</v>
      </c>
      <c r="H157" s="242">
        <f t="shared" si="38"/>
        <v>10380.791999999999</v>
      </c>
      <c r="I157" s="244">
        <f t="shared" si="37"/>
        <v>230569.46859999999</v>
      </c>
      <c r="J157" s="217"/>
      <c r="K157" s="215"/>
      <c r="L157" s="215"/>
      <c r="M157" s="215"/>
      <c r="N157" s="215">
        <v>155.69999999999999</v>
      </c>
      <c r="O157" s="304">
        <v>7.52</v>
      </c>
      <c r="P157" s="215"/>
      <c r="Q157" s="302">
        <f t="shared" si="39"/>
        <v>1.0658141036401503E-14</v>
      </c>
    </row>
    <row r="158" spans="1:17" s="21" customFormat="1" ht="27.6" outlineLevel="1" x14ac:dyDescent="0.3">
      <c r="A158" s="272" t="s">
        <v>198</v>
      </c>
      <c r="B158" s="262" t="s">
        <v>199</v>
      </c>
      <c r="C158" s="213" t="s">
        <v>34</v>
      </c>
      <c r="D158" s="312">
        <v>168.34</v>
      </c>
      <c r="E158" s="242">
        <v>1221.79</v>
      </c>
      <c r="F158" s="242">
        <f t="shared" si="35"/>
        <v>205676.1286</v>
      </c>
      <c r="G158" s="242">
        <v>0</v>
      </c>
      <c r="H158" s="242">
        <f t="shared" ref="H158" si="40">G158*D158</f>
        <v>0</v>
      </c>
      <c r="I158" s="244">
        <f t="shared" si="37"/>
        <v>205676.1286</v>
      </c>
      <c r="J158" s="217" t="s">
        <v>436</v>
      </c>
      <c r="K158" s="215"/>
      <c r="L158" s="215"/>
      <c r="M158" s="215"/>
      <c r="N158" s="215">
        <v>166.2</v>
      </c>
      <c r="O158" s="304">
        <v>2.14</v>
      </c>
      <c r="P158" s="215"/>
      <c r="Q158" s="302">
        <f t="shared" si="39"/>
        <v>1.4654943925052066E-14</v>
      </c>
    </row>
    <row r="159" spans="1:17" s="21" customFormat="1" outlineLevel="1" x14ac:dyDescent="0.3">
      <c r="A159" s="322"/>
      <c r="B159" s="261" t="s">
        <v>200</v>
      </c>
      <c r="C159" s="213"/>
      <c r="D159" s="212"/>
      <c r="E159" s="242"/>
      <c r="F159" s="242"/>
      <c r="G159" s="242"/>
      <c r="H159" s="242"/>
      <c r="I159" s="244"/>
      <c r="J159" s="221"/>
      <c r="K159" s="273"/>
      <c r="L159" s="289"/>
      <c r="M159" s="289"/>
      <c r="N159" s="357"/>
      <c r="O159" s="358"/>
      <c r="P159" s="289"/>
      <c r="Q159" s="302">
        <f t="shared" si="39"/>
        <v>0</v>
      </c>
    </row>
    <row r="160" spans="1:17" s="21" customFormat="1" outlineLevel="1" x14ac:dyDescent="0.3">
      <c r="A160" s="323" t="s">
        <v>201</v>
      </c>
      <c r="B160" s="274" t="s">
        <v>202</v>
      </c>
      <c r="C160" s="213" t="s">
        <v>203</v>
      </c>
      <c r="D160" s="312">
        <v>42.06</v>
      </c>
      <c r="E160" s="242">
        <v>5000</v>
      </c>
      <c r="F160" s="242">
        <f t="shared" si="35"/>
        <v>210300</v>
      </c>
      <c r="G160" s="242">
        <v>0</v>
      </c>
      <c r="H160" s="242">
        <f t="shared" ref="H160:H161" si="41">G160*D160</f>
        <v>0</v>
      </c>
      <c r="I160" s="275">
        <f t="shared" si="37"/>
        <v>210300</v>
      </c>
      <c r="J160" s="221"/>
      <c r="K160" s="273"/>
      <c r="L160" s="289"/>
      <c r="M160" s="289">
        <v>42.06</v>
      </c>
      <c r="N160" s="357"/>
      <c r="O160" s="358"/>
      <c r="P160" s="289"/>
      <c r="Q160" s="302">
        <f t="shared" si="39"/>
        <v>0</v>
      </c>
    </row>
    <row r="161" spans="1:17" s="21" customFormat="1" outlineLevel="1" x14ac:dyDescent="0.3">
      <c r="A161" s="376" t="s">
        <v>204</v>
      </c>
      <c r="B161" s="262" t="s">
        <v>205</v>
      </c>
      <c r="C161" s="213" t="s">
        <v>20</v>
      </c>
      <c r="D161" s="312">
        <v>6.61</v>
      </c>
      <c r="E161" s="242">
        <v>14941.93</v>
      </c>
      <c r="F161" s="242">
        <f t="shared" si="35"/>
        <v>98766.157300000006</v>
      </c>
      <c r="G161" s="242">
        <v>0</v>
      </c>
      <c r="H161" s="242">
        <f t="shared" si="41"/>
        <v>0</v>
      </c>
      <c r="I161" s="275">
        <f t="shared" si="37"/>
        <v>98766.157300000006</v>
      </c>
      <c r="J161" s="221"/>
      <c r="K161" s="273"/>
      <c r="L161" s="289"/>
      <c r="M161" s="289">
        <v>6.61</v>
      </c>
      <c r="N161" s="357"/>
      <c r="O161" s="358"/>
      <c r="P161" s="289"/>
      <c r="Q161" s="302">
        <f t="shared" si="39"/>
        <v>0</v>
      </c>
    </row>
    <row r="162" spans="1:17" s="21" customFormat="1" ht="27.6" outlineLevel="1" x14ac:dyDescent="0.3">
      <c r="A162" s="276" t="s">
        <v>206</v>
      </c>
      <c r="B162" s="277" t="s">
        <v>189</v>
      </c>
      <c r="C162" s="278" t="s">
        <v>20</v>
      </c>
      <c r="D162" s="349">
        <v>14.84</v>
      </c>
      <c r="E162" s="279">
        <v>12146</v>
      </c>
      <c r="F162" s="279">
        <f>E162*D162</f>
        <v>180246.63999999998</v>
      </c>
      <c r="G162" s="279">
        <v>9160</v>
      </c>
      <c r="H162" s="279">
        <f>G162*D162</f>
        <v>135934.39999999999</v>
      </c>
      <c r="I162" s="280">
        <f>F162+H162</f>
        <v>316181.03999999998</v>
      </c>
      <c r="J162" s="217"/>
      <c r="K162" s="215"/>
      <c r="L162" s="215"/>
      <c r="M162" s="215">
        <v>14</v>
      </c>
      <c r="N162" s="215"/>
      <c r="O162" s="304">
        <v>0.84</v>
      </c>
      <c r="P162" s="215"/>
      <c r="Q162" s="302">
        <f>D162-K162-L162-M162-N162-O162-P162</f>
        <v>-1.1102230246251565E-16</v>
      </c>
    </row>
    <row r="163" spans="1:17" s="21" customFormat="1" ht="27.6" outlineLevel="1" x14ac:dyDescent="0.3">
      <c r="A163" s="269"/>
      <c r="B163" s="271" t="s">
        <v>207</v>
      </c>
      <c r="C163" s="256"/>
      <c r="D163" s="257"/>
      <c r="E163" s="258"/>
      <c r="F163" s="258"/>
      <c r="G163" s="258"/>
      <c r="H163" s="258"/>
      <c r="I163" s="259"/>
      <c r="J163" s="221"/>
      <c r="K163" s="273"/>
      <c r="L163" s="289"/>
      <c r="M163" s="289"/>
      <c r="N163" s="357"/>
      <c r="O163" s="358"/>
      <c r="P163" s="289"/>
      <c r="Q163" s="302">
        <f t="shared" si="39"/>
        <v>0</v>
      </c>
    </row>
    <row r="164" spans="1:17" s="21" customFormat="1" outlineLevel="1" x14ac:dyDescent="0.3">
      <c r="A164" s="269" t="s">
        <v>208</v>
      </c>
      <c r="B164" s="270" t="s">
        <v>205</v>
      </c>
      <c r="C164" s="256" t="s">
        <v>20</v>
      </c>
      <c r="D164" s="312">
        <v>43.06</v>
      </c>
      <c r="E164" s="258">
        <v>14941.93</v>
      </c>
      <c r="F164" s="258">
        <f t="shared" si="35"/>
        <v>643399.50580000004</v>
      </c>
      <c r="G164" s="242">
        <v>0</v>
      </c>
      <c r="H164" s="242">
        <f t="shared" ref="H164:H165" si="42">G164*D164</f>
        <v>0</v>
      </c>
      <c r="I164" s="259">
        <f t="shared" si="37"/>
        <v>643399.50580000004</v>
      </c>
      <c r="J164" s="221"/>
      <c r="K164" s="273"/>
      <c r="L164" s="289"/>
      <c r="M164" s="289">
        <v>21.5</v>
      </c>
      <c r="N164" s="357">
        <v>21.56</v>
      </c>
      <c r="O164" s="358"/>
      <c r="P164" s="289"/>
      <c r="Q164" s="302">
        <f t="shared" si="39"/>
        <v>3.5527136788005009E-15</v>
      </c>
    </row>
    <row r="165" spans="1:17" s="21" customFormat="1" outlineLevel="1" x14ac:dyDescent="0.3">
      <c r="A165" s="269" t="s">
        <v>209</v>
      </c>
      <c r="B165" s="270" t="s">
        <v>210</v>
      </c>
      <c r="C165" s="256" t="s">
        <v>20</v>
      </c>
      <c r="D165" s="312">
        <v>52.62</v>
      </c>
      <c r="E165" s="258">
        <v>1438.5</v>
      </c>
      <c r="F165" s="258">
        <f t="shared" si="35"/>
        <v>75693.87</v>
      </c>
      <c r="G165" s="242">
        <v>0</v>
      </c>
      <c r="H165" s="242">
        <f t="shared" si="42"/>
        <v>0</v>
      </c>
      <c r="I165" s="259">
        <f t="shared" si="37"/>
        <v>75693.87</v>
      </c>
      <c r="J165" s="221"/>
      <c r="K165" s="273"/>
      <c r="L165" s="289"/>
      <c r="M165" s="289">
        <v>26.27</v>
      </c>
      <c r="N165" s="357"/>
      <c r="O165" s="358">
        <v>26.35</v>
      </c>
      <c r="P165" s="289"/>
      <c r="Q165" s="302">
        <f t="shared" si="39"/>
        <v>-3.5527136788005009E-15</v>
      </c>
    </row>
    <row r="166" spans="1:17" s="21" customFormat="1" outlineLevel="1" x14ac:dyDescent="0.3">
      <c r="A166" s="269" t="s">
        <v>211</v>
      </c>
      <c r="B166" s="270" t="s">
        <v>212</v>
      </c>
      <c r="C166" s="256" t="s">
        <v>20</v>
      </c>
      <c r="D166" s="312">
        <v>86.87</v>
      </c>
      <c r="E166" s="258">
        <v>13893.99</v>
      </c>
      <c r="F166" s="258">
        <f t="shared" si="35"/>
        <v>1206970.9113</v>
      </c>
      <c r="G166" s="258">
        <v>19775.22</v>
      </c>
      <c r="H166" s="258">
        <f t="shared" si="38"/>
        <v>1717873.3614000003</v>
      </c>
      <c r="I166" s="259">
        <f t="shared" si="37"/>
        <v>2924844.2727000006</v>
      </c>
      <c r="J166" s="221"/>
      <c r="K166" s="273"/>
      <c r="L166" s="289"/>
      <c r="M166" s="289">
        <v>71.45</v>
      </c>
      <c r="N166" s="357"/>
      <c r="O166" s="358">
        <v>15.42</v>
      </c>
      <c r="P166" s="289"/>
      <c r="Q166" s="302">
        <f t="shared" si="39"/>
        <v>1.7763568394002505E-15</v>
      </c>
    </row>
    <row r="167" spans="1:17" s="21" customFormat="1" ht="27.6" outlineLevel="1" x14ac:dyDescent="0.3">
      <c r="A167" s="269"/>
      <c r="B167" s="271" t="s">
        <v>213</v>
      </c>
      <c r="C167" s="256"/>
      <c r="D167" s="257"/>
      <c r="E167" s="258"/>
      <c r="F167" s="258"/>
      <c r="G167" s="258"/>
      <c r="H167" s="258"/>
      <c r="I167" s="259"/>
      <c r="J167" s="221"/>
      <c r="K167" s="273"/>
      <c r="L167" s="289"/>
      <c r="M167" s="289"/>
      <c r="N167" s="357"/>
      <c r="O167" s="358"/>
      <c r="P167" s="289"/>
      <c r="Q167" s="302">
        <f t="shared" si="39"/>
        <v>0</v>
      </c>
    </row>
    <row r="168" spans="1:17" s="21" customFormat="1" outlineLevel="1" x14ac:dyDescent="0.3">
      <c r="A168" s="269" t="s">
        <v>214</v>
      </c>
      <c r="B168" s="270" t="s">
        <v>205</v>
      </c>
      <c r="C168" s="256" t="s">
        <v>20</v>
      </c>
      <c r="D168" s="312">
        <v>26.4</v>
      </c>
      <c r="E168" s="258">
        <v>14941.93</v>
      </c>
      <c r="F168" s="258">
        <f t="shared" si="35"/>
        <v>394466.95199999999</v>
      </c>
      <c r="G168" s="242">
        <v>0</v>
      </c>
      <c r="H168" s="242">
        <f t="shared" ref="H168:H169" si="43">G168*D168</f>
        <v>0</v>
      </c>
      <c r="I168" s="259">
        <f t="shared" si="37"/>
        <v>394466.95199999999</v>
      </c>
      <c r="J168" s="221"/>
      <c r="K168" s="273"/>
      <c r="L168" s="289"/>
      <c r="M168" s="289">
        <v>26.4</v>
      </c>
      <c r="N168" s="357"/>
      <c r="O168" s="358"/>
      <c r="P168" s="289"/>
      <c r="Q168" s="302">
        <f t="shared" si="39"/>
        <v>0</v>
      </c>
    </row>
    <row r="169" spans="1:17" s="21" customFormat="1" outlineLevel="1" x14ac:dyDescent="0.3">
      <c r="A169" s="269" t="s">
        <v>215</v>
      </c>
      <c r="B169" s="270" t="s">
        <v>210</v>
      </c>
      <c r="C169" s="256" t="s">
        <v>20</v>
      </c>
      <c r="D169" s="312">
        <v>317.68</v>
      </c>
      <c r="E169" s="258">
        <v>1515.46</v>
      </c>
      <c r="F169" s="258">
        <f t="shared" si="35"/>
        <v>481431.33280000003</v>
      </c>
      <c r="G169" s="242">
        <v>0</v>
      </c>
      <c r="H169" s="242">
        <f t="shared" si="43"/>
        <v>0</v>
      </c>
      <c r="I169" s="259">
        <f t="shared" si="37"/>
        <v>481431.33280000003</v>
      </c>
      <c r="J169" s="221"/>
      <c r="K169" s="273"/>
      <c r="L169" s="289"/>
      <c r="M169" s="289">
        <v>317.32</v>
      </c>
      <c r="N169" s="357"/>
      <c r="O169" s="358">
        <v>0.36</v>
      </c>
      <c r="P169" s="289"/>
      <c r="Q169" s="302">
        <f t="shared" si="39"/>
        <v>1.3655743202889425E-14</v>
      </c>
    </row>
    <row r="170" spans="1:17" s="21" customFormat="1" outlineLevel="1" x14ac:dyDescent="0.3">
      <c r="A170" s="269" t="s">
        <v>216</v>
      </c>
      <c r="B170" s="270" t="s">
        <v>217</v>
      </c>
      <c r="C170" s="256" t="s">
        <v>20</v>
      </c>
      <c r="D170" s="312">
        <v>45.49</v>
      </c>
      <c r="E170" s="258">
        <v>13197.92</v>
      </c>
      <c r="F170" s="258">
        <f t="shared" si="35"/>
        <v>600373.38080000004</v>
      </c>
      <c r="G170" s="258">
        <v>19386.73</v>
      </c>
      <c r="H170" s="258">
        <f t="shared" si="38"/>
        <v>881902.34770000004</v>
      </c>
      <c r="I170" s="259">
        <f t="shared" si="37"/>
        <v>1482275.7285000002</v>
      </c>
      <c r="J170" s="221"/>
      <c r="K170" s="273"/>
      <c r="L170" s="289"/>
      <c r="M170" s="289">
        <v>40</v>
      </c>
      <c r="N170" s="357">
        <v>0.4</v>
      </c>
      <c r="O170" s="358">
        <v>5.09</v>
      </c>
      <c r="P170" s="289"/>
      <c r="Q170" s="302">
        <f t="shared" si="39"/>
        <v>1.7763568394002505E-15</v>
      </c>
    </row>
    <row r="171" spans="1:17" s="21" customFormat="1" outlineLevel="1" x14ac:dyDescent="0.3">
      <c r="A171" s="269"/>
      <c r="B171" s="271" t="s">
        <v>218</v>
      </c>
      <c r="C171" s="256"/>
      <c r="D171" s="257"/>
      <c r="E171" s="258"/>
      <c r="F171" s="258"/>
      <c r="G171" s="258"/>
      <c r="H171" s="258"/>
      <c r="I171" s="259"/>
      <c r="J171" s="221"/>
      <c r="K171" s="273"/>
      <c r="L171" s="289"/>
      <c r="M171" s="289"/>
      <c r="N171" s="357"/>
      <c r="O171" s="358"/>
      <c r="P171" s="289"/>
      <c r="Q171" s="302">
        <f t="shared" si="39"/>
        <v>0</v>
      </c>
    </row>
    <row r="172" spans="1:17" s="21" customFormat="1" outlineLevel="1" x14ac:dyDescent="0.3">
      <c r="A172" s="269" t="s">
        <v>219</v>
      </c>
      <c r="B172" s="270" t="s">
        <v>220</v>
      </c>
      <c r="C172" s="256" t="s">
        <v>20</v>
      </c>
      <c r="D172" s="312">
        <v>69.41</v>
      </c>
      <c r="E172" s="258">
        <v>18884.77</v>
      </c>
      <c r="F172" s="258">
        <f t="shared" si="35"/>
        <v>1310791.8857</v>
      </c>
      <c r="G172" s="258">
        <v>20566.990000000002</v>
      </c>
      <c r="H172" s="258">
        <f t="shared" si="38"/>
        <v>1427554.7759</v>
      </c>
      <c r="I172" s="259">
        <f t="shared" si="37"/>
        <v>2738346.6616000002</v>
      </c>
      <c r="J172" s="221"/>
      <c r="K172" s="273"/>
      <c r="L172" s="289"/>
      <c r="M172" s="289">
        <v>40</v>
      </c>
      <c r="N172" s="357">
        <v>10.26</v>
      </c>
      <c r="O172" s="358"/>
      <c r="P172" s="289"/>
      <c r="Q172" s="302">
        <f t="shared" si="39"/>
        <v>19.149999999999999</v>
      </c>
    </row>
    <row r="173" spans="1:17" s="21" customFormat="1" ht="27.6" outlineLevel="1" x14ac:dyDescent="0.3">
      <c r="A173" s="269"/>
      <c r="B173" s="271" t="s">
        <v>221</v>
      </c>
      <c r="C173" s="256"/>
      <c r="D173" s="257"/>
      <c r="E173" s="258"/>
      <c r="F173" s="258"/>
      <c r="G173" s="258"/>
      <c r="H173" s="258"/>
      <c r="I173" s="259"/>
      <c r="J173" s="221"/>
      <c r="K173" s="273"/>
      <c r="L173" s="289"/>
      <c r="M173" s="289"/>
      <c r="N173" s="357"/>
      <c r="O173" s="358"/>
      <c r="P173" s="289"/>
      <c r="Q173" s="302">
        <f t="shared" si="39"/>
        <v>0</v>
      </c>
    </row>
    <row r="174" spans="1:17" s="21" customFormat="1" ht="27.6" outlineLevel="1" x14ac:dyDescent="0.3">
      <c r="A174" s="269" t="s">
        <v>222</v>
      </c>
      <c r="B174" s="270" t="s">
        <v>223</v>
      </c>
      <c r="C174" s="256" t="s">
        <v>20</v>
      </c>
      <c r="D174" s="312">
        <v>78.790000000000006</v>
      </c>
      <c r="E174" s="258">
        <v>52459</v>
      </c>
      <c r="F174" s="258">
        <f t="shared" si="35"/>
        <v>4133244.6100000003</v>
      </c>
      <c r="G174" s="242">
        <v>0</v>
      </c>
      <c r="H174" s="242">
        <f t="shared" ref="H174:H175" si="44">G174*D174</f>
        <v>0</v>
      </c>
      <c r="I174" s="259">
        <f t="shared" si="37"/>
        <v>4133244.6100000003</v>
      </c>
      <c r="J174" s="221"/>
      <c r="K174" s="273"/>
      <c r="L174" s="289"/>
      <c r="M174" s="289">
        <v>66.510000000000005</v>
      </c>
      <c r="N174" s="357">
        <v>12.28</v>
      </c>
      <c r="O174" s="358"/>
      <c r="P174" s="289"/>
      <c r="Q174" s="302">
        <f t="shared" si="39"/>
        <v>1.7763568394002505E-15</v>
      </c>
    </row>
    <row r="175" spans="1:17" s="21" customFormat="1" outlineLevel="1" x14ac:dyDescent="0.3">
      <c r="A175" s="269" t="s">
        <v>318</v>
      </c>
      <c r="B175" s="270" t="s">
        <v>225</v>
      </c>
      <c r="C175" s="256" t="s">
        <v>20</v>
      </c>
      <c r="D175" s="312">
        <v>38.979999999999997</v>
      </c>
      <c r="E175" s="258">
        <v>2132.4299999999998</v>
      </c>
      <c r="F175" s="258">
        <f t="shared" si="35"/>
        <v>83122.121399999989</v>
      </c>
      <c r="G175" s="242">
        <v>0</v>
      </c>
      <c r="H175" s="242">
        <f t="shared" si="44"/>
        <v>0</v>
      </c>
      <c r="I175" s="259">
        <f t="shared" si="37"/>
        <v>83122.121399999989</v>
      </c>
      <c r="J175" s="221"/>
      <c r="K175" s="273"/>
      <c r="L175" s="289"/>
      <c r="M175" s="289">
        <v>8.2899999999999991</v>
      </c>
      <c r="N175" s="357">
        <v>13.11</v>
      </c>
      <c r="O175" s="358">
        <v>17.579999999999998</v>
      </c>
      <c r="P175" s="289"/>
      <c r="Q175" s="302">
        <f t="shared" si="39"/>
        <v>0</v>
      </c>
    </row>
    <row r="176" spans="1:17" s="21" customFormat="1" outlineLevel="1" x14ac:dyDescent="0.3">
      <c r="A176" s="269" t="s">
        <v>319</v>
      </c>
      <c r="B176" s="270" t="s">
        <v>227</v>
      </c>
      <c r="C176" s="256" t="s">
        <v>20</v>
      </c>
      <c r="D176" s="257">
        <v>21.4</v>
      </c>
      <c r="E176" s="258">
        <v>12589.77</v>
      </c>
      <c r="F176" s="258">
        <f t="shared" si="35"/>
        <v>269421.07799999998</v>
      </c>
      <c r="G176" s="258">
        <v>10882.34</v>
      </c>
      <c r="H176" s="258">
        <f t="shared" si="38"/>
        <v>232882.076</v>
      </c>
      <c r="I176" s="259">
        <f t="shared" si="37"/>
        <v>502303.15399999998</v>
      </c>
      <c r="J176" s="221"/>
      <c r="K176" s="273"/>
      <c r="L176" s="289"/>
      <c r="M176" s="289">
        <v>19.47</v>
      </c>
      <c r="N176" s="357">
        <v>1.93</v>
      </c>
      <c r="O176" s="358"/>
      <c r="P176" s="289"/>
      <c r="Q176" s="302">
        <f t="shared" si="39"/>
        <v>-2.2204460492503131E-16</v>
      </c>
    </row>
    <row r="177" spans="1:17" s="21" customFormat="1" outlineLevel="1" x14ac:dyDescent="0.3">
      <c r="A177" s="269" t="s">
        <v>320</v>
      </c>
      <c r="B177" s="270" t="s">
        <v>229</v>
      </c>
      <c r="C177" s="256" t="s">
        <v>20</v>
      </c>
      <c r="D177" s="257">
        <v>22.47</v>
      </c>
      <c r="E177" s="258">
        <v>45440.32</v>
      </c>
      <c r="F177" s="258">
        <f t="shared" si="35"/>
        <v>1021043.9903999999</v>
      </c>
      <c r="G177" s="258">
        <v>56651.62</v>
      </c>
      <c r="H177" s="258">
        <f t="shared" si="38"/>
        <v>1272961.9014000001</v>
      </c>
      <c r="I177" s="259">
        <f t="shared" si="37"/>
        <v>2294005.8917999999</v>
      </c>
      <c r="J177" s="221"/>
      <c r="K177" s="273"/>
      <c r="L177" s="289"/>
      <c r="M177" s="289">
        <v>22.47</v>
      </c>
      <c r="N177" s="357"/>
      <c r="O177" s="358"/>
      <c r="P177" s="289"/>
      <c r="Q177" s="302">
        <f t="shared" si="39"/>
        <v>0</v>
      </c>
    </row>
    <row r="178" spans="1:17" s="21" customFormat="1" ht="27.6" outlineLevel="1" x14ac:dyDescent="0.3">
      <c r="A178" s="269" t="s">
        <v>321</v>
      </c>
      <c r="B178" s="270" t="s">
        <v>231</v>
      </c>
      <c r="C178" s="256" t="s">
        <v>20</v>
      </c>
      <c r="D178" s="257">
        <v>36</v>
      </c>
      <c r="E178" s="258">
        <v>52459</v>
      </c>
      <c r="F178" s="258">
        <f t="shared" ref="F178:F196" si="45">E178*D178</f>
        <v>1888524</v>
      </c>
      <c r="G178" s="242">
        <v>0</v>
      </c>
      <c r="H178" s="242">
        <f t="shared" si="38"/>
        <v>0</v>
      </c>
      <c r="I178" s="259">
        <f t="shared" ref="I178:I196" si="46">F178+H178</f>
        <v>1888524</v>
      </c>
      <c r="J178" s="221"/>
      <c r="K178" s="273"/>
      <c r="L178" s="289"/>
      <c r="M178" s="289">
        <v>36</v>
      </c>
      <c r="N178" s="357"/>
      <c r="O178" s="358"/>
      <c r="P178" s="289"/>
      <c r="Q178" s="302">
        <f t="shared" si="39"/>
        <v>0</v>
      </c>
    </row>
    <row r="179" spans="1:17" s="21" customFormat="1" outlineLevel="1" x14ac:dyDescent="0.3">
      <c r="A179" s="269" t="s">
        <v>322</v>
      </c>
      <c r="B179" s="270" t="s">
        <v>227</v>
      </c>
      <c r="C179" s="256" t="s">
        <v>20</v>
      </c>
      <c r="D179" s="312">
        <v>11.09</v>
      </c>
      <c r="E179" s="258">
        <v>12736.89</v>
      </c>
      <c r="F179" s="258">
        <f t="shared" si="45"/>
        <v>141252.11009999999</v>
      </c>
      <c r="G179" s="258">
        <v>10978.78</v>
      </c>
      <c r="H179" s="258">
        <f t="shared" si="38"/>
        <v>121754.67020000001</v>
      </c>
      <c r="I179" s="259">
        <f t="shared" si="46"/>
        <v>263006.78029999998</v>
      </c>
      <c r="J179" s="221"/>
      <c r="K179" s="273"/>
      <c r="L179" s="289"/>
      <c r="M179" s="289">
        <v>9</v>
      </c>
      <c r="N179" s="357"/>
      <c r="O179" s="358"/>
      <c r="P179" s="289"/>
      <c r="Q179" s="302">
        <f t="shared" si="39"/>
        <v>2.09</v>
      </c>
    </row>
    <row r="180" spans="1:17" s="21" customFormat="1" outlineLevel="1" x14ac:dyDescent="0.3">
      <c r="A180" s="269" t="s">
        <v>323</v>
      </c>
      <c r="B180" s="270" t="s">
        <v>234</v>
      </c>
      <c r="C180" s="256" t="s">
        <v>20</v>
      </c>
      <c r="D180" s="257">
        <v>12.6</v>
      </c>
      <c r="E180" s="258">
        <v>49656.43</v>
      </c>
      <c r="F180" s="258">
        <f t="shared" si="45"/>
        <v>625671.01800000004</v>
      </c>
      <c r="G180" s="258">
        <v>56272.3</v>
      </c>
      <c r="H180" s="258">
        <f t="shared" si="38"/>
        <v>709030.98</v>
      </c>
      <c r="I180" s="259">
        <f t="shared" si="46"/>
        <v>1334701.9980000001</v>
      </c>
      <c r="J180" s="221"/>
      <c r="K180" s="273"/>
      <c r="L180" s="289"/>
      <c r="M180" s="289">
        <v>12.6</v>
      </c>
      <c r="N180" s="357"/>
      <c r="O180" s="358"/>
      <c r="P180" s="289"/>
      <c r="Q180" s="302">
        <f t="shared" si="39"/>
        <v>0</v>
      </c>
    </row>
    <row r="181" spans="1:17" s="21" customFormat="1" outlineLevel="1" x14ac:dyDescent="0.3">
      <c r="A181" s="269" t="s">
        <v>224</v>
      </c>
      <c r="B181" s="270" t="s">
        <v>236</v>
      </c>
      <c r="C181" s="256" t="s">
        <v>128</v>
      </c>
      <c r="D181" s="257">
        <v>21</v>
      </c>
      <c r="E181" s="258">
        <v>3616.24</v>
      </c>
      <c r="F181" s="258">
        <f t="shared" si="45"/>
        <v>75941.039999999994</v>
      </c>
      <c r="G181" s="258">
        <v>7454.24</v>
      </c>
      <c r="H181" s="258">
        <f t="shared" si="38"/>
        <v>156539.04</v>
      </c>
      <c r="I181" s="259">
        <f t="shared" si="46"/>
        <v>232480.08000000002</v>
      </c>
      <c r="J181" s="221"/>
      <c r="K181" s="273"/>
      <c r="L181" s="289"/>
      <c r="M181" s="289">
        <v>8</v>
      </c>
      <c r="N181" s="357">
        <v>13</v>
      </c>
      <c r="O181" s="358"/>
      <c r="P181" s="289"/>
      <c r="Q181" s="302">
        <f t="shared" si="39"/>
        <v>0</v>
      </c>
    </row>
    <row r="182" spans="1:17" s="21" customFormat="1" outlineLevel="1" x14ac:dyDescent="0.3">
      <c r="A182" s="269" t="s">
        <v>324</v>
      </c>
      <c r="B182" s="270" t="s">
        <v>238</v>
      </c>
      <c r="C182" s="256" t="s">
        <v>112</v>
      </c>
      <c r="D182" s="312">
        <v>17.03</v>
      </c>
      <c r="E182" s="258">
        <v>56255.34</v>
      </c>
      <c r="F182" s="258">
        <f t="shared" si="45"/>
        <v>958028.44019999995</v>
      </c>
      <c r="G182" s="258">
        <v>203332.81</v>
      </c>
      <c r="H182" s="258">
        <f t="shared" si="38"/>
        <v>3462757.7543000001</v>
      </c>
      <c r="I182" s="259">
        <f t="shared" si="46"/>
        <v>4420786.1945000002</v>
      </c>
      <c r="J182" s="221"/>
      <c r="K182" s="273"/>
      <c r="L182" s="289"/>
      <c r="M182" s="289">
        <v>11</v>
      </c>
      <c r="N182" s="357">
        <v>6.03</v>
      </c>
      <c r="O182" s="358"/>
      <c r="P182" s="289"/>
      <c r="Q182" s="302">
        <f t="shared" si="39"/>
        <v>8.8817841970012523E-16</v>
      </c>
    </row>
    <row r="183" spans="1:17" s="21" customFormat="1" outlineLevel="1" x14ac:dyDescent="0.3">
      <c r="A183" s="290"/>
      <c r="B183" s="261" t="s">
        <v>257</v>
      </c>
      <c r="C183" s="213"/>
      <c r="D183" s="212"/>
      <c r="E183" s="242"/>
      <c r="F183" s="242"/>
      <c r="G183" s="242"/>
      <c r="H183" s="242"/>
      <c r="I183" s="244"/>
      <c r="J183" s="221"/>
      <c r="K183" s="273"/>
      <c r="L183" s="289"/>
      <c r="M183" s="289"/>
      <c r="N183" s="357"/>
      <c r="O183" s="358"/>
      <c r="P183" s="289"/>
      <c r="Q183" s="302">
        <f t="shared" si="39"/>
        <v>0</v>
      </c>
    </row>
    <row r="184" spans="1:17" s="21" customFormat="1" outlineLevel="1" x14ac:dyDescent="0.3">
      <c r="A184" s="290" t="s">
        <v>226</v>
      </c>
      <c r="B184" s="262" t="s">
        <v>257</v>
      </c>
      <c r="C184" s="213" t="s">
        <v>128</v>
      </c>
      <c r="D184" s="212">
        <v>7</v>
      </c>
      <c r="E184" s="242">
        <v>15000</v>
      </c>
      <c r="F184" s="242">
        <f t="shared" si="45"/>
        <v>105000</v>
      </c>
      <c r="G184" s="242">
        <v>6600</v>
      </c>
      <c r="H184" s="242">
        <f t="shared" si="38"/>
        <v>46200</v>
      </c>
      <c r="I184" s="244">
        <f t="shared" si="46"/>
        <v>151200</v>
      </c>
      <c r="J184" s="221"/>
      <c r="K184" s="273"/>
      <c r="L184" s="289"/>
      <c r="M184" s="289"/>
      <c r="N184" s="357"/>
      <c r="O184" s="358"/>
      <c r="P184" s="289"/>
      <c r="Q184" s="302">
        <f t="shared" si="39"/>
        <v>7</v>
      </c>
    </row>
    <row r="185" spans="1:17" s="21" customFormat="1" outlineLevel="1" x14ac:dyDescent="0.3">
      <c r="A185" s="290" t="s">
        <v>228</v>
      </c>
      <c r="B185" s="262" t="s">
        <v>260</v>
      </c>
      <c r="C185" s="213" t="s">
        <v>30</v>
      </c>
      <c r="D185" s="212">
        <v>21</v>
      </c>
      <c r="E185" s="242">
        <v>780</v>
      </c>
      <c r="F185" s="242">
        <f t="shared" si="45"/>
        <v>16380</v>
      </c>
      <c r="G185" s="242">
        <v>960</v>
      </c>
      <c r="H185" s="242">
        <f t="shared" si="38"/>
        <v>20160</v>
      </c>
      <c r="I185" s="244">
        <f t="shared" si="46"/>
        <v>36540</v>
      </c>
      <c r="J185" s="221"/>
      <c r="K185" s="273"/>
      <c r="L185" s="289"/>
      <c r="M185" s="289"/>
      <c r="N185" s="357"/>
      <c r="O185" s="358"/>
      <c r="P185" s="289"/>
      <c r="Q185" s="302">
        <f t="shared" si="39"/>
        <v>21</v>
      </c>
    </row>
    <row r="186" spans="1:17" s="21" customFormat="1" outlineLevel="1" x14ac:dyDescent="0.3">
      <c r="A186" s="290" t="s">
        <v>230</v>
      </c>
      <c r="B186" s="262" t="s">
        <v>262</v>
      </c>
      <c r="C186" s="213" t="s">
        <v>20</v>
      </c>
      <c r="D186" s="212">
        <v>0.05</v>
      </c>
      <c r="E186" s="242">
        <v>6600</v>
      </c>
      <c r="F186" s="242">
        <f t="shared" si="45"/>
        <v>330</v>
      </c>
      <c r="G186" s="242">
        <v>18000</v>
      </c>
      <c r="H186" s="242">
        <f t="shared" ref="H186:H196" si="47">G186*D186</f>
        <v>900</v>
      </c>
      <c r="I186" s="244">
        <f t="shared" si="46"/>
        <v>1230</v>
      </c>
      <c r="J186" s="221"/>
      <c r="K186" s="273"/>
      <c r="L186" s="289"/>
      <c r="M186" s="289"/>
      <c r="N186" s="357"/>
      <c r="O186" s="358"/>
      <c r="P186" s="289"/>
      <c r="Q186" s="302">
        <f t="shared" si="39"/>
        <v>0.05</v>
      </c>
    </row>
    <row r="187" spans="1:17" s="21" customFormat="1" outlineLevel="1" x14ac:dyDescent="0.3">
      <c r="A187" s="290" t="s">
        <v>325</v>
      </c>
      <c r="B187" s="262" t="s">
        <v>264</v>
      </c>
      <c r="C187" s="213" t="s">
        <v>128</v>
      </c>
      <c r="D187" s="212">
        <v>14</v>
      </c>
      <c r="E187" s="242">
        <v>2760</v>
      </c>
      <c r="F187" s="242">
        <f t="shared" si="45"/>
        <v>38640</v>
      </c>
      <c r="G187" s="242">
        <v>1200</v>
      </c>
      <c r="H187" s="242">
        <f t="shared" si="47"/>
        <v>16800</v>
      </c>
      <c r="I187" s="244">
        <f t="shared" si="46"/>
        <v>55440</v>
      </c>
      <c r="J187" s="221"/>
      <c r="K187" s="273"/>
      <c r="L187" s="289"/>
      <c r="M187" s="289"/>
      <c r="N187" s="357"/>
      <c r="O187" s="358"/>
      <c r="P187" s="289"/>
      <c r="Q187" s="302">
        <f t="shared" si="39"/>
        <v>14</v>
      </c>
    </row>
    <row r="188" spans="1:17" s="21" customFormat="1" outlineLevel="1" x14ac:dyDescent="0.3">
      <c r="A188" s="290" t="s">
        <v>232</v>
      </c>
      <c r="B188" s="262" t="s">
        <v>265</v>
      </c>
      <c r="C188" s="213" t="s">
        <v>128</v>
      </c>
      <c r="D188" s="212">
        <v>7</v>
      </c>
      <c r="E188" s="242">
        <v>4200</v>
      </c>
      <c r="F188" s="242">
        <f t="shared" si="45"/>
        <v>29400</v>
      </c>
      <c r="G188" s="242">
        <v>4200</v>
      </c>
      <c r="H188" s="242">
        <f t="shared" si="47"/>
        <v>29400</v>
      </c>
      <c r="I188" s="244">
        <f t="shared" si="46"/>
        <v>58800</v>
      </c>
      <c r="J188" s="221"/>
      <c r="K188" s="273"/>
      <c r="L188" s="289"/>
      <c r="M188" s="289"/>
      <c r="N188" s="357"/>
      <c r="O188" s="358"/>
      <c r="P188" s="289"/>
      <c r="Q188" s="302">
        <f t="shared" si="39"/>
        <v>7</v>
      </c>
    </row>
    <row r="189" spans="1:17" s="21" customFormat="1" outlineLevel="1" x14ac:dyDescent="0.3">
      <c r="A189" s="290" t="s">
        <v>233</v>
      </c>
      <c r="B189" s="262" t="s">
        <v>266</v>
      </c>
      <c r="C189" s="213" t="s">
        <v>128</v>
      </c>
      <c r="D189" s="212">
        <v>2</v>
      </c>
      <c r="E189" s="242">
        <v>1020</v>
      </c>
      <c r="F189" s="242">
        <f t="shared" si="45"/>
        <v>2040</v>
      </c>
      <c r="G189" s="242">
        <v>840</v>
      </c>
      <c r="H189" s="242">
        <f t="shared" si="47"/>
        <v>1680</v>
      </c>
      <c r="I189" s="244">
        <f t="shared" si="46"/>
        <v>3720</v>
      </c>
      <c r="J189" s="221"/>
      <c r="K189" s="273"/>
      <c r="L189" s="289"/>
      <c r="M189" s="289"/>
      <c r="N189" s="357"/>
      <c r="O189" s="358"/>
      <c r="P189" s="289"/>
      <c r="Q189" s="302">
        <f t="shared" si="39"/>
        <v>2</v>
      </c>
    </row>
    <row r="190" spans="1:17" s="21" customFormat="1" outlineLevel="1" x14ac:dyDescent="0.3">
      <c r="A190" s="290"/>
      <c r="B190" s="261" t="s">
        <v>267</v>
      </c>
      <c r="C190" s="213"/>
      <c r="D190" s="212"/>
      <c r="E190" s="242"/>
      <c r="F190" s="242"/>
      <c r="G190" s="242"/>
      <c r="H190" s="242"/>
      <c r="I190" s="244"/>
      <c r="J190" s="221"/>
      <c r="K190" s="273"/>
      <c r="L190" s="289"/>
      <c r="M190" s="289"/>
      <c r="N190" s="357"/>
      <c r="O190" s="358"/>
      <c r="P190" s="289"/>
      <c r="Q190" s="302">
        <f t="shared" si="39"/>
        <v>0</v>
      </c>
    </row>
    <row r="191" spans="1:17" s="21" customFormat="1" outlineLevel="1" x14ac:dyDescent="0.3">
      <c r="A191" s="290" t="s">
        <v>235</v>
      </c>
      <c r="B191" s="262" t="s">
        <v>267</v>
      </c>
      <c r="C191" s="213" t="s">
        <v>268</v>
      </c>
      <c r="D191" s="212">
        <v>20</v>
      </c>
      <c r="E191" s="242">
        <v>15000</v>
      </c>
      <c r="F191" s="242">
        <f t="shared" si="45"/>
        <v>300000</v>
      </c>
      <c r="G191" s="242">
        <v>6600</v>
      </c>
      <c r="H191" s="242">
        <f t="shared" si="47"/>
        <v>132000</v>
      </c>
      <c r="I191" s="244">
        <f t="shared" si="46"/>
        <v>432000</v>
      </c>
      <c r="J191" s="221"/>
      <c r="K191" s="273"/>
      <c r="L191" s="289"/>
      <c r="M191" s="289"/>
      <c r="N191" s="357"/>
      <c r="O191" s="358"/>
      <c r="P191" s="289"/>
      <c r="Q191" s="302">
        <f t="shared" si="39"/>
        <v>20</v>
      </c>
    </row>
    <row r="192" spans="1:17" s="21" customFormat="1" outlineLevel="1" x14ac:dyDescent="0.3">
      <c r="A192" s="290" t="s">
        <v>237</v>
      </c>
      <c r="B192" s="262" t="s">
        <v>260</v>
      </c>
      <c r="C192" s="213" t="s">
        <v>30</v>
      </c>
      <c r="D192" s="212">
        <v>40</v>
      </c>
      <c r="E192" s="242">
        <v>780</v>
      </c>
      <c r="F192" s="242">
        <f t="shared" si="45"/>
        <v>31200</v>
      </c>
      <c r="G192" s="242">
        <v>960</v>
      </c>
      <c r="H192" s="242">
        <f t="shared" si="47"/>
        <v>38400</v>
      </c>
      <c r="I192" s="244">
        <f t="shared" si="46"/>
        <v>69600</v>
      </c>
      <c r="J192" s="221"/>
      <c r="K192" s="273"/>
      <c r="L192" s="289"/>
      <c r="M192" s="289"/>
      <c r="N192" s="357"/>
      <c r="O192" s="358"/>
      <c r="P192" s="289"/>
      <c r="Q192" s="302">
        <f t="shared" si="39"/>
        <v>40</v>
      </c>
    </row>
    <row r="193" spans="1:17" s="21" customFormat="1" outlineLevel="1" x14ac:dyDescent="0.3">
      <c r="A193" s="290"/>
      <c r="B193" s="262" t="s">
        <v>269</v>
      </c>
      <c r="C193" s="213" t="s">
        <v>268</v>
      </c>
      <c r="D193" s="212">
        <v>200</v>
      </c>
      <c r="E193" s="242">
        <v>420</v>
      </c>
      <c r="F193" s="242">
        <f t="shared" si="45"/>
        <v>84000</v>
      </c>
      <c r="G193" s="242">
        <v>444</v>
      </c>
      <c r="H193" s="242">
        <f t="shared" si="47"/>
        <v>88800</v>
      </c>
      <c r="I193" s="244">
        <f t="shared" si="46"/>
        <v>172800</v>
      </c>
      <c r="J193" s="221"/>
      <c r="K193" s="273"/>
      <c r="L193" s="289"/>
      <c r="M193" s="289"/>
      <c r="N193" s="357"/>
      <c r="O193" s="358"/>
      <c r="P193" s="289"/>
      <c r="Q193" s="302">
        <f t="shared" si="39"/>
        <v>200</v>
      </c>
    </row>
    <row r="194" spans="1:17" s="21" customFormat="1" outlineLevel="1" x14ac:dyDescent="0.3">
      <c r="A194" s="290" t="s">
        <v>241</v>
      </c>
      <c r="B194" s="261" t="s">
        <v>267</v>
      </c>
      <c r="C194" s="213"/>
      <c r="D194" s="212"/>
      <c r="E194" s="242"/>
      <c r="F194" s="242"/>
      <c r="G194" s="242"/>
      <c r="H194" s="242"/>
      <c r="I194" s="244"/>
      <c r="J194" s="221"/>
      <c r="K194" s="273"/>
      <c r="L194" s="289"/>
      <c r="M194" s="289"/>
      <c r="N194" s="357"/>
      <c r="O194" s="358"/>
      <c r="P194" s="289"/>
      <c r="Q194" s="302">
        <f t="shared" si="39"/>
        <v>0</v>
      </c>
    </row>
    <row r="195" spans="1:17" s="21" customFormat="1" outlineLevel="1" x14ac:dyDescent="0.3">
      <c r="A195" s="290" t="s">
        <v>242</v>
      </c>
      <c r="B195" s="262" t="s">
        <v>270</v>
      </c>
      <c r="C195" s="213" t="s">
        <v>30</v>
      </c>
      <c r="D195" s="212">
        <v>4</v>
      </c>
      <c r="E195" s="242">
        <v>4200</v>
      </c>
      <c r="F195" s="242">
        <f t="shared" si="45"/>
        <v>16800</v>
      </c>
      <c r="G195" s="242">
        <v>6600</v>
      </c>
      <c r="H195" s="242">
        <f t="shared" si="47"/>
        <v>26400</v>
      </c>
      <c r="I195" s="244">
        <f t="shared" si="46"/>
        <v>43200</v>
      </c>
      <c r="J195" s="221"/>
      <c r="K195" s="273"/>
      <c r="L195" s="289"/>
      <c r="M195" s="289"/>
      <c r="N195" s="357"/>
      <c r="O195" s="358"/>
      <c r="P195" s="289"/>
      <c r="Q195" s="302">
        <f t="shared" si="39"/>
        <v>4</v>
      </c>
    </row>
    <row r="196" spans="1:17" s="21" customFormat="1" outlineLevel="1" x14ac:dyDescent="0.3">
      <c r="A196" s="290" t="s">
        <v>244</v>
      </c>
      <c r="B196" s="313" t="s">
        <v>260</v>
      </c>
      <c r="C196" s="314" t="s">
        <v>30</v>
      </c>
      <c r="D196" s="315">
        <v>8</v>
      </c>
      <c r="E196" s="316">
        <v>780</v>
      </c>
      <c r="F196" s="316">
        <f t="shared" si="45"/>
        <v>6240</v>
      </c>
      <c r="G196" s="316">
        <v>960</v>
      </c>
      <c r="H196" s="316">
        <f t="shared" si="47"/>
        <v>7680</v>
      </c>
      <c r="I196" s="317">
        <f t="shared" si="46"/>
        <v>13920</v>
      </c>
      <c r="J196" s="318"/>
      <c r="K196" s="319"/>
      <c r="L196" s="319"/>
      <c r="M196" s="319"/>
      <c r="N196" s="319"/>
      <c r="O196" s="320"/>
      <c r="P196" s="319"/>
      <c r="Q196" s="321">
        <f t="shared" si="39"/>
        <v>8</v>
      </c>
    </row>
    <row r="197" spans="1:17" s="342" customFormat="1" ht="27.6" outlineLevel="1" x14ac:dyDescent="0.3">
      <c r="A197" s="339"/>
      <c r="B197" s="340" t="s">
        <v>450</v>
      </c>
      <c r="C197" s="265"/>
      <c r="D197" s="266"/>
      <c r="E197" s="267"/>
      <c r="F197" s="267"/>
      <c r="G197" s="267"/>
      <c r="H197" s="267"/>
      <c r="I197" s="267"/>
      <c r="J197" s="341"/>
      <c r="K197" s="360"/>
      <c r="L197" s="360"/>
      <c r="M197" s="360"/>
      <c r="N197" s="360"/>
      <c r="O197" s="375"/>
      <c r="P197" s="360"/>
      <c r="Q197" s="321">
        <f t="shared" si="39"/>
        <v>0</v>
      </c>
    </row>
    <row r="198" spans="1:17" s="342" customFormat="1" outlineLevel="1" x14ac:dyDescent="0.3">
      <c r="A198" s="339" t="s">
        <v>246</v>
      </c>
      <c r="B198" s="264" t="s">
        <v>451</v>
      </c>
      <c r="C198" s="265" t="s">
        <v>128</v>
      </c>
      <c r="D198" s="266">
        <v>1</v>
      </c>
      <c r="E198" s="267">
        <v>45000</v>
      </c>
      <c r="F198" s="267">
        <f>D198*E198</f>
        <v>45000</v>
      </c>
      <c r="G198" s="343"/>
      <c r="H198" s="267">
        <f>D198*G198</f>
        <v>0</v>
      </c>
      <c r="I198" s="267">
        <f>F198+H198</f>
        <v>45000</v>
      </c>
      <c r="J198" s="341"/>
      <c r="K198" s="360"/>
      <c r="L198" s="360"/>
      <c r="M198" s="360"/>
      <c r="N198" s="360">
        <v>1</v>
      </c>
      <c r="O198" s="375"/>
      <c r="P198" s="360"/>
      <c r="Q198" s="321">
        <f t="shared" si="39"/>
        <v>0</v>
      </c>
    </row>
    <row r="199" spans="1:17" s="342" customFormat="1" outlineLevel="1" x14ac:dyDescent="0.3">
      <c r="A199" s="339" t="s">
        <v>248</v>
      </c>
      <c r="B199" s="264" t="s">
        <v>452</v>
      </c>
      <c r="C199" s="265" t="s">
        <v>96</v>
      </c>
      <c r="D199" s="312">
        <v>1.52</v>
      </c>
      <c r="E199" s="267">
        <v>90500</v>
      </c>
      <c r="F199" s="267">
        <f t="shared" ref="F199:F203" si="48">D199*E199</f>
        <v>137560</v>
      </c>
      <c r="G199" s="267">
        <v>161855</v>
      </c>
      <c r="H199" s="267">
        <f t="shared" ref="H199:H203" si="49">D199*G199</f>
        <v>246019.6</v>
      </c>
      <c r="I199" s="267">
        <f t="shared" ref="I199:I203" si="50">F199+H199</f>
        <v>383579.6</v>
      </c>
      <c r="J199" s="341"/>
      <c r="K199" s="360"/>
      <c r="L199" s="360"/>
      <c r="M199" s="360"/>
      <c r="N199" s="360">
        <v>1.52</v>
      </c>
      <c r="O199" s="375"/>
      <c r="P199" s="360"/>
      <c r="Q199" s="321">
        <f t="shared" si="39"/>
        <v>0</v>
      </c>
    </row>
    <row r="200" spans="1:17" s="342" customFormat="1" outlineLevel="1" x14ac:dyDescent="0.3">
      <c r="A200" s="339" t="s">
        <v>249</v>
      </c>
      <c r="B200" s="264" t="s">
        <v>453</v>
      </c>
      <c r="C200" s="265" t="s">
        <v>39</v>
      </c>
      <c r="D200" s="266">
        <v>2</v>
      </c>
      <c r="E200" s="267">
        <v>22500</v>
      </c>
      <c r="F200" s="267">
        <f t="shared" si="48"/>
        <v>45000</v>
      </c>
      <c r="G200" s="267"/>
      <c r="H200" s="267">
        <f t="shared" si="49"/>
        <v>0</v>
      </c>
      <c r="I200" s="267">
        <f t="shared" si="50"/>
        <v>45000</v>
      </c>
      <c r="J200" s="341"/>
      <c r="K200" s="360"/>
      <c r="L200" s="360"/>
      <c r="M200" s="360"/>
      <c r="N200" s="360">
        <v>2</v>
      </c>
      <c r="O200" s="375"/>
      <c r="P200" s="360"/>
      <c r="Q200" s="321">
        <f t="shared" si="39"/>
        <v>0</v>
      </c>
    </row>
    <row r="201" spans="1:17" s="342" customFormat="1" outlineLevel="1" x14ac:dyDescent="0.3">
      <c r="A201" s="339" t="s">
        <v>252</v>
      </c>
      <c r="B201" s="264" t="s">
        <v>454</v>
      </c>
      <c r="C201" s="265" t="s">
        <v>39</v>
      </c>
      <c r="D201" s="312">
        <v>2</v>
      </c>
      <c r="E201" s="267">
        <v>40000</v>
      </c>
      <c r="F201" s="267">
        <f t="shared" si="48"/>
        <v>80000</v>
      </c>
      <c r="G201" s="267">
        <v>25000</v>
      </c>
      <c r="H201" s="267">
        <f t="shared" si="49"/>
        <v>50000</v>
      </c>
      <c r="I201" s="267">
        <f t="shared" si="50"/>
        <v>130000</v>
      </c>
      <c r="J201" s="341"/>
      <c r="K201" s="360"/>
      <c r="L201" s="360"/>
      <c r="M201" s="360"/>
      <c r="N201" s="360"/>
      <c r="O201" s="375">
        <v>2</v>
      </c>
      <c r="P201" s="360"/>
      <c r="Q201" s="321">
        <f t="shared" si="39"/>
        <v>0</v>
      </c>
    </row>
    <row r="202" spans="1:17" s="342" customFormat="1" outlineLevel="1" x14ac:dyDescent="0.3">
      <c r="A202" s="339" t="s">
        <v>254</v>
      </c>
      <c r="B202" s="345" t="s">
        <v>455</v>
      </c>
      <c r="C202" s="346" t="s">
        <v>39</v>
      </c>
      <c r="D202" s="347">
        <v>0</v>
      </c>
      <c r="E202" s="348">
        <v>45000</v>
      </c>
      <c r="F202" s="348">
        <f t="shared" si="48"/>
        <v>0</v>
      </c>
      <c r="G202" s="348"/>
      <c r="H202" s="348">
        <f t="shared" si="49"/>
        <v>0</v>
      </c>
      <c r="I202" s="348">
        <f t="shared" si="50"/>
        <v>0</v>
      </c>
      <c r="J202" s="341"/>
      <c r="K202" s="360"/>
      <c r="L202" s="360"/>
      <c r="M202" s="360"/>
      <c r="N202" s="360"/>
      <c r="O202" s="375"/>
      <c r="P202" s="360"/>
      <c r="Q202" s="321">
        <f t="shared" si="39"/>
        <v>0</v>
      </c>
    </row>
    <row r="203" spans="1:17" s="342" customFormat="1" outlineLevel="1" x14ac:dyDescent="0.3">
      <c r="A203" s="339" t="s">
        <v>255</v>
      </c>
      <c r="B203" s="264" t="s">
        <v>456</v>
      </c>
      <c r="C203" s="265" t="s">
        <v>39</v>
      </c>
      <c r="D203" s="312">
        <v>2</v>
      </c>
      <c r="E203" s="267">
        <v>45000</v>
      </c>
      <c r="F203" s="267">
        <f t="shared" si="48"/>
        <v>90000</v>
      </c>
      <c r="G203" s="267">
        <v>147000</v>
      </c>
      <c r="H203" s="267">
        <f t="shared" si="49"/>
        <v>294000</v>
      </c>
      <c r="I203" s="267">
        <f t="shared" si="50"/>
        <v>384000</v>
      </c>
      <c r="J203" s="341"/>
      <c r="K203" s="360"/>
      <c r="L203" s="360"/>
      <c r="M203" s="360"/>
      <c r="N203" s="360"/>
      <c r="O203" s="375">
        <v>2</v>
      </c>
      <c r="P203" s="360"/>
      <c r="Q203" s="321">
        <f t="shared" si="39"/>
        <v>0</v>
      </c>
    </row>
    <row r="204" spans="1:17" s="342" customFormat="1" outlineLevel="1" x14ac:dyDescent="0.3">
      <c r="A204" s="339"/>
      <c r="B204" s="340" t="s">
        <v>444</v>
      </c>
      <c r="C204" s="265"/>
      <c r="D204" s="266"/>
      <c r="E204" s="267"/>
      <c r="F204" s="267"/>
      <c r="G204" s="267"/>
      <c r="H204" s="267"/>
      <c r="I204" s="267"/>
      <c r="J204" s="344"/>
      <c r="K204" s="215"/>
      <c r="L204" s="215"/>
      <c r="M204" s="215"/>
      <c r="N204" s="215"/>
      <c r="O204" s="304"/>
      <c r="P204" s="215"/>
      <c r="Q204" s="302">
        <f t="shared" ref="Q204:Q209" si="51">D204-K204-L204-M204-N204-O204-P204</f>
        <v>0</v>
      </c>
    </row>
    <row r="205" spans="1:17" s="342" customFormat="1" outlineLevel="1" x14ac:dyDescent="0.3">
      <c r="A205" s="339" t="s">
        <v>258</v>
      </c>
      <c r="B205" s="264" t="s">
        <v>445</v>
      </c>
      <c r="C205" s="265" t="s">
        <v>443</v>
      </c>
      <c r="D205" s="266">
        <v>7.2</v>
      </c>
      <c r="E205" s="267">
        <v>2400</v>
      </c>
      <c r="F205" s="267">
        <f>D205*E205</f>
        <v>17280</v>
      </c>
      <c r="G205" s="343"/>
      <c r="H205" s="267">
        <f>F205*G205</f>
        <v>0</v>
      </c>
      <c r="I205" s="267">
        <f>F205+H205</f>
        <v>17280</v>
      </c>
      <c r="J205" s="344"/>
      <c r="K205" s="215"/>
      <c r="L205" s="215"/>
      <c r="M205" s="215"/>
      <c r="N205" s="215">
        <v>5</v>
      </c>
      <c r="O205" s="304"/>
      <c r="P205" s="215"/>
      <c r="Q205" s="302">
        <f t="shared" si="51"/>
        <v>2.2000000000000002</v>
      </c>
    </row>
    <row r="206" spans="1:17" s="342" customFormat="1" outlineLevel="1" x14ac:dyDescent="0.3">
      <c r="A206" s="339" t="s">
        <v>259</v>
      </c>
      <c r="B206" s="264" t="s">
        <v>446</v>
      </c>
      <c r="C206" s="265" t="s">
        <v>30</v>
      </c>
      <c r="D206" s="266">
        <v>2.88</v>
      </c>
      <c r="E206" s="267">
        <v>1048</v>
      </c>
      <c r="F206" s="267">
        <f t="shared" ref="F206:F207" si="52">D206*E206</f>
        <v>3018.24</v>
      </c>
      <c r="G206" s="267">
        <v>116.01</v>
      </c>
      <c r="H206" s="267">
        <f t="shared" ref="H206:H207" si="53">F206*G206</f>
        <v>350146.02240000002</v>
      </c>
      <c r="I206" s="267">
        <f t="shared" ref="I206:I207" si="54">F206+H206</f>
        <v>353164.26240000001</v>
      </c>
      <c r="J206" s="344"/>
      <c r="K206" s="215"/>
      <c r="L206" s="215"/>
      <c r="M206" s="215"/>
      <c r="N206" s="215">
        <v>2</v>
      </c>
      <c r="O206" s="304"/>
      <c r="P206" s="215"/>
      <c r="Q206" s="302">
        <f t="shared" si="51"/>
        <v>0.87999999999999989</v>
      </c>
    </row>
    <row r="207" spans="1:17" s="342" customFormat="1" outlineLevel="1" x14ac:dyDescent="0.3">
      <c r="A207" s="339" t="s">
        <v>261</v>
      </c>
      <c r="B207" s="264" t="s">
        <v>447</v>
      </c>
      <c r="C207" s="265" t="s">
        <v>30</v>
      </c>
      <c r="D207" s="266">
        <v>2.88</v>
      </c>
      <c r="E207" s="267">
        <v>1987</v>
      </c>
      <c r="F207" s="267">
        <f t="shared" si="52"/>
        <v>5722.5599999999995</v>
      </c>
      <c r="G207" s="343"/>
      <c r="H207" s="267">
        <f t="shared" si="53"/>
        <v>0</v>
      </c>
      <c r="I207" s="267">
        <f t="shared" si="54"/>
        <v>5722.5599999999995</v>
      </c>
      <c r="J207" s="344"/>
      <c r="K207" s="215"/>
      <c r="L207" s="215"/>
      <c r="M207" s="215"/>
      <c r="N207" s="215">
        <v>2</v>
      </c>
      <c r="O207" s="304"/>
      <c r="P207" s="215"/>
      <c r="Q207" s="302">
        <f t="shared" si="51"/>
        <v>0.87999999999999989</v>
      </c>
    </row>
    <row r="208" spans="1:17" s="342" customFormat="1" outlineLevel="1" x14ac:dyDescent="0.3">
      <c r="A208" s="339"/>
      <c r="B208" s="340" t="s">
        <v>448</v>
      </c>
      <c r="C208" s="265"/>
      <c r="D208" s="266"/>
      <c r="E208" s="267"/>
      <c r="F208" s="267"/>
      <c r="G208" s="267"/>
      <c r="H208" s="267"/>
      <c r="I208" s="267"/>
      <c r="J208" s="344"/>
      <c r="K208" s="215"/>
      <c r="L208" s="215"/>
      <c r="M208" s="215"/>
      <c r="N208" s="215"/>
      <c r="O208" s="304"/>
      <c r="P208" s="215"/>
      <c r="Q208" s="302">
        <f t="shared" si="51"/>
        <v>0</v>
      </c>
    </row>
    <row r="209" spans="1:17" s="342" customFormat="1" outlineLevel="1" x14ac:dyDescent="0.3">
      <c r="A209" s="339" t="s">
        <v>263</v>
      </c>
      <c r="B209" s="264" t="s">
        <v>449</v>
      </c>
      <c r="C209" s="265" t="s">
        <v>30</v>
      </c>
      <c r="D209" s="312">
        <v>212.88</v>
      </c>
      <c r="E209" s="267">
        <v>350</v>
      </c>
      <c r="F209" s="267">
        <f>D209*E209</f>
        <v>74508</v>
      </c>
      <c r="G209" s="267">
        <v>100</v>
      </c>
      <c r="H209" s="267">
        <f>D209*G209</f>
        <v>21288</v>
      </c>
      <c r="I209" s="267">
        <f>F209+H209</f>
        <v>95796</v>
      </c>
      <c r="J209" s="344"/>
      <c r="K209" s="215"/>
      <c r="L209" s="215"/>
      <c r="M209" s="215"/>
      <c r="N209" s="215">
        <v>212.88</v>
      </c>
      <c r="O209" s="304"/>
      <c r="P209" s="215"/>
      <c r="Q209" s="302">
        <f t="shared" si="51"/>
        <v>0</v>
      </c>
    </row>
    <row r="210" spans="1:17" s="342" customFormat="1" outlineLevel="1" x14ac:dyDescent="0.3">
      <c r="A210" s="263"/>
      <c r="B210" s="340" t="s">
        <v>467</v>
      </c>
      <c r="C210" s="265"/>
      <c r="D210" s="266"/>
      <c r="E210" s="267"/>
      <c r="F210" s="267"/>
      <c r="G210" s="267"/>
      <c r="H210" s="267"/>
      <c r="I210" s="268"/>
      <c r="J210" s="352"/>
      <c r="K210" s="357"/>
      <c r="L210" s="357"/>
      <c r="M210" s="357"/>
      <c r="N210" s="357"/>
      <c r="O210" s="358"/>
      <c r="P210" s="357"/>
      <c r="Q210" s="302"/>
    </row>
    <row r="211" spans="1:17" s="342" customFormat="1" outlineLevel="1" x14ac:dyDescent="0.3">
      <c r="A211" s="326" t="s">
        <v>457</v>
      </c>
      <c r="B211" s="264" t="s">
        <v>247</v>
      </c>
      <c r="C211" s="265"/>
      <c r="D211" s="266">
        <v>5.35</v>
      </c>
      <c r="E211" s="267">
        <v>5302</v>
      </c>
      <c r="F211" s="267">
        <f t="shared" ref="F211:F248" si="55">E211*D211</f>
        <v>28365.699999999997</v>
      </c>
      <c r="G211" s="267">
        <v>50</v>
      </c>
      <c r="H211" s="267">
        <f t="shared" ref="H211:H214" si="56">G211*D211</f>
        <v>267.5</v>
      </c>
      <c r="I211" s="268">
        <f t="shared" ref="I211:I214" si="57">F211+H211</f>
        <v>28633.199999999997</v>
      </c>
      <c r="J211" s="352"/>
      <c r="K211" s="357"/>
      <c r="L211" s="357"/>
      <c r="M211" s="357"/>
      <c r="N211" s="357"/>
      <c r="O211" s="358"/>
      <c r="P211" s="357"/>
      <c r="Q211" s="302">
        <f>D211-K211-L211-M211-N211-O211-P211</f>
        <v>5.35</v>
      </c>
    </row>
    <row r="212" spans="1:17" s="342" customFormat="1" outlineLevel="1" x14ac:dyDescent="0.3">
      <c r="A212" s="326" t="s">
        <v>458</v>
      </c>
      <c r="B212" s="264" t="s">
        <v>253</v>
      </c>
      <c r="C212" s="265"/>
      <c r="D212" s="266">
        <v>1</v>
      </c>
      <c r="E212" s="267">
        <v>64500</v>
      </c>
      <c r="F212" s="267">
        <f t="shared" si="55"/>
        <v>64500</v>
      </c>
      <c r="G212" s="267">
        <v>65140</v>
      </c>
      <c r="H212" s="267">
        <f t="shared" si="56"/>
        <v>65140</v>
      </c>
      <c r="I212" s="268">
        <f t="shared" si="57"/>
        <v>129640</v>
      </c>
      <c r="J212" s="352"/>
      <c r="K212" s="357"/>
      <c r="L212" s="357"/>
      <c r="M212" s="357"/>
      <c r="N212" s="357"/>
      <c r="O212" s="358"/>
      <c r="P212" s="357"/>
      <c r="Q212" s="302">
        <f>D212-K212-L212-M212-N212-O212-P212</f>
        <v>1</v>
      </c>
    </row>
    <row r="213" spans="1:17" s="342" customFormat="1" ht="27.6" outlineLevel="1" x14ac:dyDescent="0.3">
      <c r="A213" s="326" t="s">
        <v>459</v>
      </c>
      <c r="B213" s="264" t="s">
        <v>468</v>
      </c>
      <c r="C213" s="265" t="s">
        <v>20</v>
      </c>
      <c r="D213" s="266">
        <v>3.6</v>
      </c>
      <c r="E213" s="267">
        <v>8400</v>
      </c>
      <c r="F213" s="267">
        <f t="shared" si="55"/>
        <v>30240</v>
      </c>
      <c r="G213" s="267">
        <f>88680/3.6</f>
        <v>24633.333333333332</v>
      </c>
      <c r="H213" s="267">
        <f t="shared" si="56"/>
        <v>88680</v>
      </c>
      <c r="I213" s="268">
        <f t="shared" si="57"/>
        <v>118920</v>
      </c>
      <c r="J213" s="352"/>
      <c r="K213" s="357"/>
      <c r="L213" s="357"/>
      <c r="M213" s="361"/>
      <c r="N213" s="357"/>
      <c r="O213" s="358"/>
      <c r="P213" s="357"/>
      <c r="Q213" s="302">
        <f>D213-K213-L213-M213-N213-O213-P213</f>
        <v>3.6</v>
      </c>
    </row>
    <row r="214" spans="1:17" s="342" customFormat="1" ht="27.6" outlineLevel="1" x14ac:dyDescent="0.3">
      <c r="A214" s="362" t="s">
        <v>460</v>
      </c>
      <c r="B214" s="363" t="s">
        <v>256</v>
      </c>
      <c r="C214" s="364" t="s">
        <v>30</v>
      </c>
      <c r="D214" s="365">
        <v>28.8</v>
      </c>
      <c r="E214" s="366">
        <v>7568</v>
      </c>
      <c r="F214" s="366">
        <f t="shared" si="55"/>
        <v>217958.39999999999</v>
      </c>
      <c r="G214" s="366">
        <v>135</v>
      </c>
      <c r="H214" s="366">
        <f t="shared" si="56"/>
        <v>3888</v>
      </c>
      <c r="I214" s="367">
        <f t="shared" si="57"/>
        <v>221846.39999999999</v>
      </c>
      <c r="J214" s="368"/>
      <c r="K214" s="319"/>
      <c r="L214" s="319"/>
      <c r="M214" s="319"/>
      <c r="N214" s="319"/>
      <c r="O214" s="320"/>
      <c r="P214" s="319"/>
      <c r="Q214" s="321">
        <f>D214-K214-L214-M214-N214-O214-P214</f>
        <v>28.8</v>
      </c>
    </row>
    <row r="215" spans="1:17" s="350" customFormat="1" outlineLevel="1" x14ac:dyDescent="0.3">
      <c r="A215" s="380">
        <v>6</v>
      </c>
      <c r="B215" s="353" t="s">
        <v>499</v>
      </c>
      <c r="C215" s="311"/>
      <c r="D215" s="312"/>
      <c r="E215" s="324"/>
      <c r="F215" s="354">
        <f>F216+F217+F218+F219</f>
        <v>362140</v>
      </c>
      <c r="G215" s="354"/>
      <c r="H215" s="354">
        <f>H216+H217+H218+H219</f>
        <v>316125</v>
      </c>
      <c r="I215" s="354">
        <f>I216+I217+I218+I219</f>
        <v>678265</v>
      </c>
      <c r="J215" s="311"/>
      <c r="K215" s="360"/>
      <c r="L215" s="360"/>
      <c r="M215" s="360"/>
      <c r="N215" s="360"/>
      <c r="O215" s="375"/>
      <c r="P215" s="360"/>
      <c r="Q215" s="321">
        <f t="shared" ref="Q215:Q248" si="58">D215-K215-L215-M215-N215-O215-P215</f>
        <v>0</v>
      </c>
    </row>
    <row r="216" spans="1:17" s="350" customFormat="1" outlineLevel="1" x14ac:dyDescent="0.3">
      <c r="A216" s="379" t="s">
        <v>510</v>
      </c>
      <c r="B216" s="310" t="s">
        <v>500</v>
      </c>
      <c r="C216" s="369" t="s">
        <v>30</v>
      </c>
      <c r="D216" s="324">
        <v>140</v>
      </c>
      <c r="E216" s="324">
        <v>450</v>
      </c>
      <c r="F216" s="324">
        <f t="shared" si="55"/>
        <v>63000</v>
      </c>
      <c r="G216" s="324">
        <v>280</v>
      </c>
      <c r="H216" s="324">
        <f t="shared" ref="H216:H219" si="59">G216*D216</f>
        <v>39200</v>
      </c>
      <c r="I216" s="324">
        <f t="shared" ref="I216:I219" si="60">F216+H216</f>
        <v>102200</v>
      </c>
      <c r="J216" s="311"/>
      <c r="K216" s="360"/>
      <c r="L216" s="360"/>
      <c r="M216" s="360"/>
      <c r="N216" s="360"/>
      <c r="O216" s="375"/>
      <c r="P216" s="360"/>
      <c r="Q216" s="321">
        <f t="shared" si="58"/>
        <v>140</v>
      </c>
    </row>
    <row r="217" spans="1:17" s="350" customFormat="1" outlineLevel="1" x14ac:dyDescent="0.3">
      <c r="A217" s="379" t="s">
        <v>511</v>
      </c>
      <c r="B217" s="310" t="s">
        <v>501</v>
      </c>
      <c r="C217" s="369" t="s">
        <v>30</v>
      </c>
      <c r="D217" s="324">
        <v>125</v>
      </c>
      <c r="E217" s="324">
        <v>1150</v>
      </c>
      <c r="F217" s="324">
        <f t="shared" si="55"/>
        <v>143750</v>
      </c>
      <c r="G217" s="324">
        <v>807</v>
      </c>
      <c r="H217" s="324">
        <f t="shared" si="59"/>
        <v>100875</v>
      </c>
      <c r="I217" s="324">
        <f t="shared" si="60"/>
        <v>244625</v>
      </c>
      <c r="J217" s="311"/>
      <c r="K217" s="360"/>
      <c r="L217" s="360"/>
      <c r="M217" s="360"/>
      <c r="N217" s="360"/>
      <c r="O217" s="375"/>
      <c r="P217" s="360"/>
      <c r="Q217" s="321">
        <f t="shared" si="58"/>
        <v>125</v>
      </c>
    </row>
    <row r="218" spans="1:17" s="350" customFormat="1" outlineLevel="1" x14ac:dyDescent="0.3">
      <c r="A218" s="379" t="s">
        <v>512</v>
      </c>
      <c r="B218" s="310" t="s">
        <v>502</v>
      </c>
      <c r="C218" s="369" t="s">
        <v>30</v>
      </c>
      <c r="D218" s="324">
        <v>125</v>
      </c>
      <c r="E218" s="324">
        <v>950</v>
      </c>
      <c r="F218" s="324">
        <f t="shared" si="55"/>
        <v>118750</v>
      </c>
      <c r="G218" s="324">
        <v>986</v>
      </c>
      <c r="H218" s="324">
        <f t="shared" si="59"/>
        <v>123250</v>
      </c>
      <c r="I218" s="324">
        <f t="shared" si="60"/>
        <v>242000</v>
      </c>
      <c r="J218" s="311"/>
      <c r="K218" s="360"/>
      <c r="L218" s="360"/>
      <c r="M218" s="360"/>
      <c r="N218" s="360"/>
      <c r="O218" s="375"/>
      <c r="P218" s="360"/>
      <c r="Q218" s="321">
        <f t="shared" si="58"/>
        <v>125</v>
      </c>
    </row>
    <row r="219" spans="1:17" s="350" customFormat="1" outlineLevel="1" x14ac:dyDescent="0.3">
      <c r="A219" s="379" t="s">
        <v>513</v>
      </c>
      <c r="B219" s="310" t="s">
        <v>503</v>
      </c>
      <c r="C219" s="369" t="s">
        <v>203</v>
      </c>
      <c r="D219" s="324">
        <v>80</v>
      </c>
      <c r="E219" s="324">
        <v>458</v>
      </c>
      <c r="F219" s="324">
        <f t="shared" si="55"/>
        <v>36640</v>
      </c>
      <c r="G219" s="324">
        <v>660</v>
      </c>
      <c r="H219" s="324">
        <f t="shared" si="59"/>
        <v>52800</v>
      </c>
      <c r="I219" s="324">
        <f t="shared" si="60"/>
        <v>89440</v>
      </c>
      <c r="J219" s="311"/>
      <c r="K219" s="360"/>
      <c r="L219" s="360"/>
      <c r="M219" s="360"/>
      <c r="N219" s="360"/>
      <c r="O219" s="375"/>
      <c r="P219" s="360"/>
      <c r="Q219" s="321">
        <f t="shared" si="58"/>
        <v>80</v>
      </c>
    </row>
    <row r="220" spans="1:17" s="350" customFormat="1" outlineLevel="1" x14ac:dyDescent="0.3">
      <c r="A220" s="380">
        <v>7</v>
      </c>
      <c r="B220" s="353" t="s">
        <v>485</v>
      </c>
      <c r="C220" s="311"/>
      <c r="D220" s="324"/>
      <c r="E220" s="354"/>
      <c r="F220" s="354">
        <f>SUM(F221:F234)</f>
        <v>1390287.5</v>
      </c>
      <c r="G220" s="354"/>
      <c r="H220" s="354">
        <f>SUM(H221:H234)</f>
        <v>0</v>
      </c>
      <c r="I220" s="354">
        <f>SUM(I221:I234)</f>
        <v>1390287.5</v>
      </c>
      <c r="J220" s="311"/>
      <c r="K220" s="360"/>
      <c r="L220" s="360"/>
      <c r="M220" s="360"/>
      <c r="N220" s="360"/>
      <c r="O220" s="375"/>
      <c r="P220" s="360"/>
      <c r="Q220" s="321">
        <f t="shared" si="58"/>
        <v>0</v>
      </c>
    </row>
    <row r="221" spans="1:17" s="350" customFormat="1" outlineLevel="1" x14ac:dyDescent="0.3">
      <c r="A221" s="379" t="s">
        <v>514</v>
      </c>
      <c r="B221" s="310" t="s">
        <v>471</v>
      </c>
      <c r="C221" s="370" t="s">
        <v>39</v>
      </c>
      <c r="D221" s="324">
        <v>14</v>
      </c>
      <c r="E221" s="324">
        <v>6214.91</v>
      </c>
      <c r="F221" s="324">
        <f t="shared" si="55"/>
        <v>87008.739999999991</v>
      </c>
      <c r="G221" s="324">
        <v>0</v>
      </c>
      <c r="H221" s="324">
        <f t="shared" ref="H221:H234" si="61">G221*D221</f>
        <v>0</v>
      </c>
      <c r="I221" s="324">
        <f t="shared" ref="I221:I234" si="62">F221+H221</f>
        <v>87008.739999999991</v>
      </c>
      <c r="J221" s="311"/>
      <c r="K221" s="360"/>
      <c r="L221" s="360"/>
      <c r="M221" s="360"/>
      <c r="N221" s="360"/>
      <c r="O221" s="375"/>
      <c r="P221" s="360"/>
      <c r="Q221" s="321">
        <f t="shared" si="58"/>
        <v>14</v>
      </c>
    </row>
    <row r="222" spans="1:17" s="350" customFormat="1" outlineLevel="1" x14ac:dyDescent="0.3">
      <c r="A222" s="379" t="s">
        <v>515</v>
      </c>
      <c r="B222" s="310" t="s">
        <v>472</v>
      </c>
      <c r="C222" s="370" t="s">
        <v>268</v>
      </c>
      <c r="D222" s="324">
        <v>192</v>
      </c>
      <c r="E222" s="324">
        <v>386.45</v>
      </c>
      <c r="F222" s="324">
        <f t="shared" si="55"/>
        <v>74198.399999999994</v>
      </c>
      <c r="G222" s="324">
        <v>0</v>
      </c>
      <c r="H222" s="324">
        <f t="shared" si="61"/>
        <v>0</v>
      </c>
      <c r="I222" s="324">
        <f t="shared" si="62"/>
        <v>74198.399999999994</v>
      </c>
      <c r="J222" s="311"/>
      <c r="K222" s="360"/>
      <c r="L222" s="360"/>
      <c r="M222" s="360"/>
      <c r="N222" s="360"/>
      <c r="O222" s="375"/>
      <c r="P222" s="360"/>
      <c r="Q222" s="321">
        <f t="shared" si="58"/>
        <v>192</v>
      </c>
    </row>
    <row r="223" spans="1:17" s="350" customFormat="1" outlineLevel="1" x14ac:dyDescent="0.3">
      <c r="A223" s="379" t="s">
        <v>516</v>
      </c>
      <c r="B223" s="310" t="s">
        <v>473</v>
      </c>
      <c r="C223" s="370" t="s">
        <v>268</v>
      </c>
      <c r="D223" s="324">
        <v>40.799999999999997</v>
      </c>
      <c r="E223" s="324">
        <v>386.45</v>
      </c>
      <c r="F223" s="324">
        <f t="shared" si="55"/>
        <v>15767.159999999998</v>
      </c>
      <c r="G223" s="324">
        <v>0</v>
      </c>
      <c r="H223" s="324">
        <f t="shared" si="61"/>
        <v>0</v>
      </c>
      <c r="I223" s="324">
        <f t="shared" si="62"/>
        <v>15767.159999999998</v>
      </c>
      <c r="J223" s="311"/>
      <c r="K223" s="360"/>
      <c r="L223" s="360"/>
      <c r="M223" s="360"/>
      <c r="N223" s="360"/>
      <c r="O223" s="375"/>
      <c r="P223" s="360"/>
      <c r="Q223" s="321">
        <f t="shared" si="58"/>
        <v>40.799999999999997</v>
      </c>
    </row>
    <row r="224" spans="1:17" s="350" customFormat="1" outlineLevel="1" x14ac:dyDescent="0.3">
      <c r="A224" s="379" t="s">
        <v>517</v>
      </c>
      <c r="B224" s="310" t="s">
        <v>474</v>
      </c>
      <c r="C224" s="370" t="s">
        <v>39</v>
      </c>
      <c r="D224" s="324">
        <v>8</v>
      </c>
      <c r="E224" s="324">
        <v>795.95</v>
      </c>
      <c r="F224" s="324">
        <f t="shared" si="55"/>
        <v>6367.6</v>
      </c>
      <c r="G224" s="324">
        <v>0</v>
      </c>
      <c r="H224" s="324">
        <f t="shared" si="61"/>
        <v>0</v>
      </c>
      <c r="I224" s="324">
        <f t="shared" si="62"/>
        <v>6367.6</v>
      </c>
      <c r="J224" s="311"/>
      <c r="K224" s="360"/>
      <c r="L224" s="360"/>
      <c r="M224" s="360"/>
      <c r="N224" s="360"/>
      <c r="O224" s="375"/>
      <c r="P224" s="360"/>
      <c r="Q224" s="321">
        <f t="shared" si="58"/>
        <v>8</v>
      </c>
    </row>
    <row r="225" spans="1:17" s="350" customFormat="1" outlineLevel="1" x14ac:dyDescent="0.3">
      <c r="A225" s="379" t="s">
        <v>518</v>
      </c>
      <c r="B225" s="310" t="s">
        <v>475</v>
      </c>
      <c r="C225" s="370" t="s">
        <v>39</v>
      </c>
      <c r="D225" s="324">
        <v>8</v>
      </c>
      <c r="E225" s="324">
        <v>1089.47</v>
      </c>
      <c r="F225" s="324">
        <f t="shared" si="55"/>
        <v>8715.76</v>
      </c>
      <c r="G225" s="324">
        <v>0</v>
      </c>
      <c r="H225" s="324">
        <f t="shared" si="61"/>
        <v>0</v>
      </c>
      <c r="I225" s="324">
        <f t="shared" si="62"/>
        <v>8715.76</v>
      </c>
      <c r="J225" s="311"/>
      <c r="K225" s="360"/>
      <c r="L225" s="360"/>
      <c r="M225" s="360"/>
      <c r="N225" s="360"/>
      <c r="O225" s="375"/>
      <c r="P225" s="360"/>
      <c r="Q225" s="321">
        <f t="shared" si="58"/>
        <v>8</v>
      </c>
    </row>
    <row r="226" spans="1:17" s="350" customFormat="1" outlineLevel="1" x14ac:dyDescent="0.3">
      <c r="A226" s="379" t="s">
        <v>519</v>
      </c>
      <c r="B226" s="310" t="s">
        <v>476</v>
      </c>
      <c r="C226" s="370" t="s">
        <v>39</v>
      </c>
      <c r="D226" s="324">
        <v>14</v>
      </c>
      <c r="E226" s="324">
        <v>795.95</v>
      </c>
      <c r="F226" s="324">
        <f t="shared" si="55"/>
        <v>11143.300000000001</v>
      </c>
      <c r="G226" s="324">
        <v>0</v>
      </c>
      <c r="H226" s="324">
        <f t="shared" si="61"/>
        <v>0</v>
      </c>
      <c r="I226" s="324">
        <f t="shared" si="62"/>
        <v>11143.300000000001</v>
      </c>
      <c r="J226" s="311"/>
      <c r="K226" s="360"/>
      <c r="L226" s="360"/>
      <c r="M226" s="360"/>
      <c r="N226" s="360"/>
      <c r="O226" s="375"/>
      <c r="P226" s="360"/>
      <c r="Q226" s="321">
        <f t="shared" si="58"/>
        <v>14</v>
      </c>
    </row>
    <row r="227" spans="1:17" s="350" customFormat="1" outlineLevel="1" x14ac:dyDescent="0.3">
      <c r="A227" s="379" t="s">
        <v>520</v>
      </c>
      <c r="B227" s="310" t="s">
        <v>477</v>
      </c>
      <c r="C227" s="370" t="s">
        <v>39</v>
      </c>
      <c r="D227" s="324">
        <v>3</v>
      </c>
      <c r="E227" s="324">
        <v>143599.44</v>
      </c>
      <c r="F227" s="324">
        <f t="shared" si="55"/>
        <v>430798.32</v>
      </c>
      <c r="G227" s="324">
        <v>0</v>
      </c>
      <c r="H227" s="324">
        <f t="shared" si="61"/>
        <v>0</v>
      </c>
      <c r="I227" s="324">
        <f t="shared" si="62"/>
        <v>430798.32</v>
      </c>
      <c r="J227" s="311"/>
      <c r="K227" s="360"/>
      <c r="L227" s="360"/>
      <c r="M227" s="360"/>
      <c r="N227" s="360"/>
      <c r="O227" s="375"/>
      <c r="P227" s="360"/>
      <c r="Q227" s="321">
        <f t="shared" si="58"/>
        <v>3</v>
      </c>
    </row>
    <row r="228" spans="1:17" s="350" customFormat="1" outlineLevel="1" x14ac:dyDescent="0.3">
      <c r="A228" s="379" t="s">
        <v>521</v>
      </c>
      <c r="B228" s="310" t="s">
        <v>478</v>
      </c>
      <c r="C228" s="370" t="s">
        <v>39</v>
      </c>
      <c r="D228" s="324">
        <v>16</v>
      </c>
      <c r="E228" s="324">
        <v>9840.26</v>
      </c>
      <c r="F228" s="324">
        <f t="shared" si="55"/>
        <v>157444.16</v>
      </c>
      <c r="G228" s="324">
        <v>0</v>
      </c>
      <c r="H228" s="324">
        <f t="shared" si="61"/>
        <v>0</v>
      </c>
      <c r="I228" s="324">
        <f t="shared" si="62"/>
        <v>157444.16</v>
      </c>
      <c r="J228" s="311"/>
      <c r="K228" s="360"/>
      <c r="L228" s="360"/>
      <c r="M228" s="360"/>
      <c r="N228" s="360"/>
      <c r="O228" s="375"/>
      <c r="P228" s="360"/>
      <c r="Q228" s="321">
        <f t="shared" si="58"/>
        <v>16</v>
      </c>
    </row>
    <row r="229" spans="1:17" s="350" customFormat="1" outlineLevel="1" x14ac:dyDescent="0.3">
      <c r="A229" s="379" t="s">
        <v>522</v>
      </c>
      <c r="B229" s="310" t="s">
        <v>479</v>
      </c>
      <c r="C229" s="370" t="s">
        <v>268</v>
      </c>
      <c r="D229" s="324">
        <v>150</v>
      </c>
      <c r="E229" s="324">
        <v>2672.84</v>
      </c>
      <c r="F229" s="324">
        <f t="shared" si="55"/>
        <v>400926</v>
      </c>
      <c r="G229" s="324">
        <v>0</v>
      </c>
      <c r="H229" s="324">
        <f t="shared" si="61"/>
        <v>0</v>
      </c>
      <c r="I229" s="324">
        <f t="shared" si="62"/>
        <v>400926</v>
      </c>
      <c r="J229" s="311"/>
      <c r="K229" s="360"/>
      <c r="L229" s="360"/>
      <c r="M229" s="360"/>
      <c r="N229" s="360"/>
      <c r="O229" s="375"/>
      <c r="P229" s="360"/>
      <c r="Q229" s="321">
        <f t="shared" si="58"/>
        <v>150</v>
      </c>
    </row>
    <row r="230" spans="1:17" s="350" customFormat="1" ht="27.6" outlineLevel="1" x14ac:dyDescent="0.3">
      <c r="A230" s="379" t="s">
        <v>523</v>
      </c>
      <c r="B230" s="310" t="s">
        <v>480</v>
      </c>
      <c r="C230" s="370" t="s">
        <v>39</v>
      </c>
      <c r="D230" s="324">
        <v>2</v>
      </c>
      <c r="E230" s="324">
        <v>15637.19</v>
      </c>
      <c r="F230" s="324">
        <f t="shared" si="55"/>
        <v>31274.38</v>
      </c>
      <c r="G230" s="324">
        <v>0</v>
      </c>
      <c r="H230" s="324">
        <f t="shared" si="61"/>
        <v>0</v>
      </c>
      <c r="I230" s="324">
        <f t="shared" si="62"/>
        <v>31274.38</v>
      </c>
      <c r="J230" s="311"/>
      <c r="K230" s="360"/>
      <c r="L230" s="360"/>
      <c r="M230" s="360"/>
      <c r="N230" s="360"/>
      <c r="O230" s="375"/>
      <c r="P230" s="360"/>
      <c r="Q230" s="321">
        <f t="shared" si="58"/>
        <v>2</v>
      </c>
    </row>
    <row r="231" spans="1:17" s="350" customFormat="1" outlineLevel="1" x14ac:dyDescent="0.3">
      <c r="A231" s="379" t="s">
        <v>524</v>
      </c>
      <c r="B231" s="310" t="s">
        <v>481</v>
      </c>
      <c r="C231" s="370" t="s">
        <v>39</v>
      </c>
      <c r="D231" s="324">
        <v>6</v>
      </c>
      <c r="E231" s="324">
        <v>6443.06</v>
      </c>
      <c r="F231" s="324">
        <f t="shared" si="55"/>
        <v>38658.36</v>
      </c>
      <c r="G231" s="324">
        <v>0</v>
      </c>
      <c r="H231" s="324">
        <f t="shared" si="61"/>
        <v>0</v>
      </c>
      <c r="I231" s="324">
        <f t="shared" si="62"/>
        <v>38658.36</v>
      </c>
      <c r="J231" s="311"/>
      <c r="K231" s="360"/>
      <c r="L231" s="360"/>
      <c r="M231" s="360"/>
      <c r="N231" s="360"/>
      <c r="O231" s="375"/>
      <c r="P231" s="360"/>
      <c r="Q231" s="321">
        <f t="shared" si="58"/>
        <v>6</v>
      </c>
    </row>
    <row r="232" spans="1:17" s="350" customFormat="1" outlineLevel="1" x14ac:dyDescent="0.3">
      <c r="A232" s="379" t="s">
        <v>525</v>
      </c>
      <c r="B232" s="310" t="s">
        <v>482</v>
      </c>
      <c r="C232" s="370" t="s">
        <v>39</v>
      </c>
      <c r="D232" s="324">
        <v>4</v>
      </c>
      <c r="E232" s="324">
        <v>17952</v>
      </c>
      <c r="F232" s="324">
        <f t="shared" si="55"/>
        <v>71808</v>
      </c>
      <c r="G232" s="324">
        <v>0</v>
      </c>
      <c r="H232" s="324">
        <f t="shared" si="61"/>
        <v>0</v>
      </c>
      <c r="I232" s="324">
        <f t="shared" si="62"/>
        <v>71808</v>
      </c>
      <c r="J232" s="311"/>
      <c r="K232" s="360"/>
      <c r="L232" s="360"/>
      <c r="M232" s="360"/>
      <c r="N232" s="360"/>
      <c r="O232" s="375"/>
      <c r="P232" s="360"/>
      <c r="Q232" s="321">
        <f t="shared" si="58"/>
        <v>4</v>
      </c>
    </row>
    <row r="233" spans="1:17" s="350" customFormat="1" outlineLevel="1" x14ac:dyDescent="0.3">
      <c r="A233" s="379" t="s">
        <v>526</v>
      </c>
      <c r="B233" s="310" t="s">
        <v>483</v>
      </c>
      <c r="C233" s="370" t="s">
        <v>39</v>
      </c>
      <c r="D233" s="324">
        <v>2</v>
      </c>
      <c r="E233" s="324">
        <v>19031</v>
      </c>
      <c r="F233" s="324">
        <f t="shared" si="55"/>
        <v>38062</v>
      </c>
      <c r="G233" s="324">
        <v>0</v>
      </c>
      <c r="H233" s="324">
        <f t="shared" si="61"/>
        <v>0</v>
      </c>
      <c r="I233" s="324">
        <f t="shared" si="62"/>
        <v>38062</v>
      </c>
      <c r="J233" s="311"/>
      <c r="K233" s="360"/>
      <c r="L233" s="360"/>
      <c r="M233" s="360"/>
      <c r="N233" s="360"/>
      <c r="O233" s="375"/>
      <c r="P233" s="360"/>
      <c r="Q233" s="321">
        <f t="shared" si="58"/>
        <v>2</v>
      </c>
    </row>
    <row r="234" spans="1:17" s="350" customFormat="1" outlineLevel="1" x14ac:dyDescent="0.3">
      <c r="A234" s="379" t="s">
        <v>527</v>
      </c>
      <c r="B234" s="310" t="s">
        <v>484</v>
      </c>
      <c r="C234" s="370" t="s">
        <v>39</v>
      </c>
      <c r="D234" s="324">
        <v>4</v>
      </c>
      <c r="E234" s="324">
        <v>4528.83</v>
      </c>
      <c r="F234" s="324">
        <f t="shared" si="55"/>
        <v>18115.32</v>
      </c>
      <c r="G234" s="324">
        <v>0</v>
      </c>
      <c r="H234" s="324">
        <f t="shared" si="61"/>
        <v>0</v>
      </c>
      <c r="I234" s="324">
        <f t="shared" si="62"/>
        <v>18115.32</v>
      </c>
      <c r="J234" s="311"/>
      <c r="K234" s="360"/>
      <c r="L234" s="360"/>
      <c r="M234" s="360"/>
      <c r="N234" s="360"/>
      <c r="O234" s="375"/>
      <c r="P234" s="360"/>
      <c r="Q234" s="321">
        <f t="shared" si="58"/>
        <v>4</v>
      </c>
    </row>
    <row r="235" spans="1:17" s="350" customFormat="1" outlineLevel="1" x14ac:dyDescent="0.3">
      <c r="A235" s="380">
        <v>8</v>
      </c>
      <c r="B235" s="353" t="s">
        <v>486</v>
      </c>
      <c r="C235" s="371"/>
      <c r="D235" s="324"/>
      <c r="E235" s="324"/>
      <c r="F235" s="354">
        <f>F236+F237+F238</f>
        <v>123395.23999999999</v>
      </c>
      <c r="G235" s="354"/>
      <c r="H235" s="354">
        <f>H236+H237+H238</f>
        <v>109200</v>
      </c>
      <c r="I235" s="354">
        <f>SUM(I236:I238)</f>
        <v>232595.24</v>
      </c>
      <c r="J235" s="311"/>
      <c r="K235" s="360"/>
      <c r="L235" s="360"/>
      <c r="M235" s="360"/>
      <c r="N235" s="360"/>
      <c r="O235" s="375"/>
      <c r="P235" s="360"/>
      <c r="Q235" s="321">
        <f t="shared" si="58"/>
        <v>0</v>
      </c>
    </row>
    <row r="236" spans="1:17" s="350" customFormat="1" outlineLevel="1" x14ac:dyDescent="0.3">
      <c r="A236" s="379" t="s">
        <v>528</v>
      </c>
      <c r="B236" s="310" t="s">
        <v>487</v>
      </c>
      <c r="C236" s="370" t="s">
        <v>39</v>
      </c>
      <c r="D236" s="324">
        <v>2</v>
      </c>
      <c r="E236" s="324">
        <v>14215.63</v>
      </c>
      <c r="F236" s="324">
        <f t="shared" si="55"/>
        <v>28431.26</v>
      </c>
      <c r="G236" s="324">
        <v>0</v>
      </c>
      <c r="H236" s="324">
        <f t="shared" ref="H236:H238" si="63">G236*D236</f>
        <v>0</v>
      </c>
      <c r="I236" s="324">
        <f t="shared" ref="I236:I238" si="64">F236+H236</f>
        <v>28431.26</v>
      </c>
      <c r="J236" s="311"/>
      <c r="K236" s="360"/>
      <c r="L236" s="360"/>
      <c r="M236" s="360"/>
      <c r="N236" s="360"/>
      <c r="O236" s="375"/>
      <c r="P236" s="360"/>
      <c r="Q236" s="321">
        <f t="shared" si="58"/>
        <v>2</v>
      </c>
    </row>
    <row r="237" spans="1:17" s="350" customFormat="1" outlineLevel="1" x14ac:dyDescent="0.3">
      <c r="A237" s="379" t="s">
        <v>529</v>
      </c>
      <c r="B237" s="310" t="s">
        <v>481</v>
      </c>
      <c r="C237" s="370" t="s">
        <v>39</v>
      </c>
      <c r="D237" s="324">
        <v>6</v>
      </c>
      <c r="E237" s="324">
        <v>5857.33</v>
      </c>
      <c r="F237" s="324">
        <f t="shared" si="55"/>
        <v>35143.979999999996</v>
      </c>
      <c r="G237" s="324">
        <v>0</v>
      </c>
      <c r="H237" s="324">
        <f t="shared" si="63"/>
        <v>0</v>
      </c>
      <c r="I237" s="324">
        <f t="shared" si="64"/>
        <v>35143.979999999996</v>
      </c>
      <c r="J237" s="311"/>
      <c r="K237" s="360"/>
      <c r="L237" s="360"/>
      <c r="M237" s="360"/>
      <c r="N237" s="360"/>
      <c r="O237" s="375"/>
      <c r="P237" s="360"/>
      <c r="Q237" s="321">
        <f t="shared" si="58"/>
        <v>6</v>
      </c>
    </row>
    <row r="238" spans="1:17" s="350" customFormat="1" ht="27.6" outlineLevel="1" x14ac:dyDescent="0.3">
      <c r="A238" s="379" t="s">
        <v>530</v>
      </c>
      <c r="B238" s="310" t="s">
        <v>488</v>
      </c>
      <c r="C238" s="370" t="s">
        <v>39</v>
      </c>
      <c r="D238" s="324">
        <v>6</v>
      </c>
      <c r="E238" s="324">
        <v>9970</v>
      </c>
      <c r="F238" s="324">
        <f t="shared" si="55"/>
        <v>59820</v>
      </c>
      <c r="G238" s="324">
        <v>18200</v>
      </c>
      <c r="H238" s="324">
        <f t="shared" si="63"/>
        <v>109200</v>
      </c>
      <c r="I238" s="324">
        <f t="shared" si="64"/>
        <v>169020</v>
      </c>
      <c r="J238" s="311"/>
      <c r="K238" s="360"/>
      <c r="L238" s="360"/>
      <c r="M238" s="360"/>
      <c r="N238" s="360"/>
      <c r="O238" s="375"/>
      <c r="P238" s="360"/>
      <c r="Q238" s="321">
        <f t="shared" si="58"/>
        <v>6</v>
      </c>
    </row>
    <row r="239" spans="1:17" s="350" customFormat="1" outlineLevel="1" x14ac:dyDescent="0.3">
      <c r="A239" s="380">
        <v>9</v>
      </c>
      <c r="B239" s="353" t="s">
        <v>489</v>
      </c>
      <c r="C239" s="370"/>
      <c r="D239" s="324"/>
      <c r="E239" s="324"/>
      <c r="F239" s="354">
        <f>SUM(F240:F248)</f>
        <v>657295</v>
      </c>
      <c r="G239" s="354"/>
      <c r="H239" s="354">
        <f>SUM(H240:H248)</f>
        <v>1397165</v>
      </c>
      <c r="I239" s="354">
        <f>SUM(I240:I248)</f>
        <v>2054460</v>
      </c>
      <c r="J239" s="311"/>
      <c r="K239" s="360"/>
      <c r="L239" s="360"/>
      <c r="M239" s="360"/>
      <c r="N239" s="360"/>
      <c r="O239" s="375"/>
      <c r="P239" s="360"/>
      <c r="Q239" s="321">
        <f t="shared" si="58"/>
        <v>0</v>
      </c>
    </row>
    <row r="240" spans="1:17" s="350" customFormat="1" outlineLevel="1" x14ac:dyDescent="0.3">
      <c r="A240" s="379" t="s">
        <v>531</v>
      </c>
      <c r="B240" s="310" t="s">
        <v>490</v>
      </c>
      <c r="C240" s="370" t="s">
        <v>39</v>
      </c>
      <c r="D240" s="324">
        <v>65</v>
      </c>
      <c r="E240" s="324">
        <v>2550</v>
      </c>
      <c r="F240" s="324">
        <f t="shared" si="55"/>
        <v>165750</v>
      </c>
      <c r="G240" s="324">
        <v>5950</v>
      </c>
      <c r="H240" s="324">
        <f t="shared" ref="H240:H248" si="65">G240*D240</f>
        <v>386750</v>
      </c>
      <c r="I240" s="324">
        <f t="shared" ref="I240:I248" si="66">F240+H240</f>
        <v>552500</v>
      </c>
      <c r="J240" s="311"/>
      <c r="K240" s="360"/>
      <c r="L240" s="360"/>
      <c r="M240" s="360"/>
      <c r="N240" s="360"/>
      <c r="O240" s="375">
        <v>65</v>
      </c>
      <c r="P240" s="360"/>
      <c r="Q240" s="321">
        <f t="shared" si="58"/>
        <v>0</v>
      </c>
    </row>
    <row r="241" spans="1:17" s="350" customFormat="1" outlineLevel="1" x14ac:dyDescent="0.3">
      <c r="A241" s="379" t="s">
        <v>532</v>
      </c>
      <c r="B241" s="310" t="s">
        <v>491</v>
      </c>
      <c r="C241" s="370" t="s">
        <v>39</v>
      </c>
      <c r="D241" s="324">
        <v>4</v>
      </c>
      <c r="E241" s="324">
        <v>2300</v>
      </c>
      <c r="F241" s="324">
        <f t="shared" si="55"/>
        <v>9200</v>
      </c>
      <c r="G241" s="324">
        <v>0</v>
      </c>
      <c r="H241" s="324">
        <f t="shared" si="65"/>
        <v>0</v>
      </c>
      <c r="I241" s="324">
        <f t="shared" si="66"/>
        <v>9200</v>
      </c>
      <c r="J241" s="311"/>
      <c r="K241" s="360"/>
      <c r="L241" s="360"/>
      <c r="M241" s="360"/>
      <c r="N241" s="360"/>
      <c r="O241" s="375"/>
      <c r="P241" s="360"/>
      <c r="Q241" s="321">
        <f t="shared" si="58"/>
        <v>4</v>
      </c>
    </row>
    <row r="242" spans="1:17" s="350" customFormat="1" outlineLevel="1" x14ac:dyDescent="0.3">
      <c r="A242" s="379" t="s">
        <v>533</v>
      </c>
      <c r="B242" s="310" t="s">
        <v>492</v>
      </c>
      <c r="C242" s="370" t="s">
        <v>268</v>
      </c>
      <c r="D242" s="324">
        <v>375</v>
      </c>
      <c r="E242" s="324">
        <v>200</v>
      </c>
      <c r="F242" s="324">
        <f t="shared" si="55"/>
        <v>75000</v>
      </c>
      <c r="G242" s="324">
        <v>220</v>
      </c>
      <c r="H242" s="324">
        <f t="shared" si="65"/>
        <v>82500</v>
      </c>
      <c r="I242" s="324">
        <f t="shared" si="66"/>
        <v>157500</v>
      </c>
      <c r="J242" s="311"/>
      <c r="K242" s="360"/>
      <c r="L242" s="360"/>
      <c r="M242" s="360"/>
      <c r="N242" s="360"/>
      <c r="O242" s="375"/>
      <c r="P242" s="360"/>
      <c r="Q242" s="321">
        <f t="shared" si="58"/>
        <v>375</v>
      </c>
    </row>
    <row r="243" spans="1:17" s="350" customFormat="1" ht="41.4" outlineLevel="1" x14ac:dyDescent="0.3">
      <c r="A243" s="379" t="s">
        <v>534</v>
      </c>
      <c r="B243" s="310" t="s">
        <v>493</v>
      </c>
      <c r="C243" s="370" t="s">
        <v>39</v>
      </c>
      <c r="D243" s="324">
        <v>6</v>
      </c>
      <c r="E243" s="324">
        <v>20400</v>
      </c>
      <c r="F243" s="324">
        <f t="shared" si="55"/>
        <v>122400</v>
      </c>
      <c r="G243" s="324">
        <v>47600</v>
      </c>
      <c r="H243" s="324">
        <f t="shared" si="65"/>
        <v>285600</v>
      </c>
      <c r="I243" s="324">
        <f t="shared" si="66"/>
        <v>408000</v>
      </c>
      <c r="J243" s="311"/>
      <c r="K243" s="360"/>
      <c r="L243" s="360"/>
      <c r="M243" s="360"/>
      <c r="N243" s="360"/>
      <c r="O243" s="375"/>
      <c r="P243" s="360"/>
      <c r="Q243" s="321">
        <f t="shared" si="58"/>
        <v>6</v>
      </c>
    </row>
    <row r="244" spans="1:17" s="350" customFormat="1" ht="27.6" outlineLevel="1" x14ac:dyDescent="0.3">
      <c r="A244" s="379" t="s">
        <v>535</v>
      </c>
      <c r="B244" s="310" t="s">
        <v>494</v>
      </c>
      <c r="C244" s="370" t="s">
        <v>39</v>
      </c>
      <c r="D244" s="324">
        <v>11</v>
      </c>
      <c r="E244" s="324">
        <v>4800</v>
      </c>
      <c r="F244" s="324">
        <f t="shared" si="55"/>
        <v>52800</v>
      </c>
      <c r="G244" s="324">
        <v>11200</v>
      </c>
      <c r="H244" s="324">
        <f t="shared" si="65"/>
        <v>123200</v>
      </c>
      <c r="I244" s="324">
        <f t="shared" si="66"/>
        <v>176000</v>
      </c>
      <c r="J244" s="311"/>
      <c r="K244" s="360"/>
      <c r="L244" s="360"/>
      <c r="M244" s="360"/>
      <c r="N244" s="360"/>
      <c r="O244" s="375"/>
      <c r="P244" s="360"/>
      <c r="Q244" s="321">
        <f t="shared" si="58"/>
        <v>11</v>
      </c>
    </row>
    <row r="245" spans="1:17" s="350" customFormat="1" ht="27.6" outlineLevel="1" x14ac:dyDescent="0.3">
      <c r="A245" s="379" t="s">
        <v>536</v>
      </c>
      <c r="B245" s="310" t="s">
        <v>495</v>
      </c>
      <c r="C245" s="370" t="s">
        <v>39</v>
      </c>
      <c r="D245" s="324">
        <v>8</v>
      </c>
      <c r="E245" s="324">
        <v>10200</v>
      </c>
      <c r="F245" s="324">
        <f t="shared" si="55"/>
        <v>81600</v>
      </c>
      <c r="G245" s="324">
        <v>23800</v>
      </c>
      <c r="H245" s="324">
        <f t="shared" si="65"/>
        <v>190400</v>
      </c>
      <c r="I245" s="324">
        <f t="shared" si="66"/>
        <v>272000</v>
      </c>
      <c r="J245" s="311"/>
      <c r="K245" s="360"/>
      <c r="L245" s="360"/>
      <c r="M245" s="360"/>
      <c r="N245" s="360"/>
      <c r="O245" s="375">
        <v>8</v>
      </c>
      <c r="P245" s="360"/>
      <c r="Q245" s="321">
        <f t="shared" si="58"/>
        <v>0</v>
      </c>
    </row>
    <row r="246" spans="1:17" s="350" customFormat="1" outlineLevel="1" x14ac:dyDescent="0.3">
      <c r="A246" s="379" t="s">
        <v>537</v>
      </c>
      <c r="B246" s="310" t="s">
        <v>496</v>
      </c>
      <c r="C246" s="370" t="s">
        <v>268</v>
      </c>
      <c r="D246" s="324">
        <v>201.45</v>
      </c>
      <c r="E246" s="324">
        <v>280</v>
      </c>
      <c r="F246" s="324">
        <f t="shared" si="55"/>
        <v>56406</v>
      </c>
      <c r="G246" s="324">
        <v>520</v>
      </c>
      <c r="H246" s="324">
        <f t="shared" si="65"/>
        <v>104754</v>
      </c>
      <c r="I246" s="324">
        <f t="shared" si="66"/>
        <v>161160</v>
      </c>
      <c r="J246" s="311"/>
      <c r="K246" s="360"/>
      <c r="L246" s="360"/>
      <c r="M246" s="360"/>
      <c r="N246" s="360"/>
      <c r="O246" s="375"/>
      <c r="P246" s="360"/>
      <c r="Q246" s="321">
        <f t="shared" si="58"/>
        <v>201.45</v>
      </c>
    </row>
    <row r="247" spans="1:17" s="350" customFormat="1" ht="13.8" customHeight="1" outlineLevel="1" x14ac:dyDescent="0.3">
      <c r="A247" s="379" t="s">
        <v>538</v>
      </c>
      <c r="B247" s="310" t="s">
        <v>497</v>
      </c>
      <c r="C247" s="370" t="s">
        <v>30</v>
      </c>
      <c r="D247" s="324">
        <v>15.91</v>
      </c>
      <c r="E247" s="324">
        <v>2900</v>
      </c>
      <c r="F247" s="324">
        <f t="shared" si="55"/>
        <v>46139</v>
      </c>
      <c r="G247" s="324">
        <v>7100</v>
      </c>
      <c r="H247" s="324">
        <f t="shared" si="65"/>
        <v>112961</v>
      </c>
      <c r="I247" s="324">
        <f t="shared" si="66"/>
        <v>159100</v>
      </c>
      <c r="J247" s="311"/>
      <c r="K247" s="360"/>
      <c r="L247" s="360"/>
      <c r="M247" s="360"/>
      <c r="N247" s="360"/>
      <c r="O247" s="375"/>
      <c r="P247" s="360"/>
      <c r="Q247" s="321">
        <f t="shared" si="58"/>
        <v>15.91</v>
      </c>
    </row>
    <row r="248" spans="1:17" s="350" customFormat="1" outlineLevel="1" x14ac:dyDescent="0.3">
      <c r="A248" s="379" t="s">
        <v>539</v>
      </c>
      <c r="B248" s="310" t="s">
        <v>498</v>
      </c>
      <c r="C248" s="370" t="s">
        <v>39</v>
      </c>
      <c r="D248" s="324">
        <v>6</v>
      </c>
      <c r="E248" s="324">
        <v>8000</v>
      </c>
      <c r="F248" s="324">
        <f t="shared" si="55"/>
        <v>48000</v>
      </c>
      <c r="G248" s="324">
        <v>18500</v>
      </c>
      <c r="H248" s="324">
        <f t="shared" si="65"/>
        <v>111000</v>
      </c>
      <c r="I248" s="324">
        <f t="shared" si="66"/>
        <v>159000</v>
      </c>
      <c r="J248" s="311"/>
      <c r="K248" s="360"/>
      <c r="L248" s="360"/>
      <c r="M248" s="360"/>
      <c r="N248" s="360"/>
      <c r="O248" s="375"/>
      <c r="P248" s="360"/>
      <c r="Q248" s="321">
        <f t="shared" si="58"/>
        <v>6</v>
      </c>
    </row>
    <row r="249" spans="1:17" s="21" customFormat="1" x14ac:dyDescent="0.3">
      <c r="A249" s="398" t="s">
        <v>339</v>
      </c>
      <c r="B249" s="398"/>
      <c r="C249" s="398"/>
      <c r="D249" s="398"/>
      <c r="E249" s="398"/>
      <c r="F249" s="398"/>
      <c r="G249" s="398"/>
      <c r="H249" s="398"/>
      <c r="I249" s="281">
        <f>I13+I81+I92+I109+I121</f>
        <v>78181746.175050005</v>
      </c>
      <c r="J249" s="282"/>
      <c r="K249" s="355"/>
      <c r="L249" s="355"/>
      <c r="M249" s="355"/>
      <c r="N249" s="355"/>
      <c r="O249" s="355"/>
      <c r="P249" s="355"/>
      <c r="Q249" s="356"/>
    </row>
    <row r="250" spans="1:17" s="21" customFormat="1" x14ac:dyDescent="0.3">
      <c r="A250" s="398" t="s">
        <v>340</v>
      </c>
      <c r="B250" s="398"/>
      <c r="C250" s="398"/>
      <c r="D250" s="398"/>
      <c r="E250" s="398"/>
      <c r="F250" s="398"/>
      <c r="G250" s="398"/>
      <c r="H250" s="398"/>
      <c r="I250" s="281">
        <f>I249/120*20</f>
        <v>13030291.029175</v>
      </c>
      <c r="J250" s="282"/>
      <c r="K250" s="282"/>
      <c r="L250" s="282"/>
      <c r="M250" s="281"/>
      <c r="N250" s="282"/>
      <c r="O250" s="355"/>
      <c r="P250" s="355"/>
      <c r="Q250" s="356"/>
    </row>
    <row r="251" spans="1:17" s="21" customFormat="1" x14ac:dyDescent="0.25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99"/>
      <c r="N251" s="22"/>
      <c r="O251" s="381"/>
      <c r="P251" s="381"/>
      <c r="Q251" s="382"/>
    </row>
    <row r="252" spans="1:17" s="21" customFormat="1" x14ac:dyDescent="0.25">
      <c r="A252" s="22"/>
      <c r="B252" s="22"/>
      <c r="C252" s="22"/>
      <c r="D252" s="22"/>
      <c r="E252" s="22"/>
      <c r="F252" s="22"/>
      <c r="G252" s="22"/>
      <c r="H252" s="22"/>
      <c r="I252" s="284"/>
      <c r="J252" s="22"/>
      <c r="K252" s="22"/>
      <c r="L252" s="22"/>
      <c r="M252" s="284"/>
      <c r="N252" s="22"/>
      <c r="O252" s="381"/>
      <c r="P252" s="381"/>
      <c r="Q252" s="382"/>
    </row>
    <row r="253" spans="1:17" s="21" customFormat="1" x14ac:dyDescent="0.25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84"/>
      <c r="N253" s="22"/>
      <c r="O253" s="381"/>
      <c r="P253" s="381"/>
      <c r="Q253" s="382"/>
    </row>
    <row r="254" spans="1:17" x14ac:dyDescent="0.25">
      <c r="B254" s="400" t="s">
        <v>271</v>
      </c>
      <c r="C254" s="400"/>
      <c r="D254" s="283"/>
      <c r="F254" s="399" t="s">
        <v>272</v>
      </c>
      <c r="G254" s="399"/>
      <c r="I254" s="284"/>
      <c r="O254" s="381"/>
      <c r="P254" s="381"/>
      <c r="Q254" s="382"/>
    </row>
    <row r="255" spans="1:17" x14ac:dyDescent="0.25">
      <c r="B255" s="285" t="s">
        <v>273</v>
      </c>
      <c r="C255" s="285"/>
      <c r="D255" s="285"/>
      <c r="F255" s="282" t="s">
        <v>274</v>
      </c>
      <c r="G255" s="282"/>
      <c r="I255" s="284"/>
      <c r="O255" s="381"/>
      <c r="P255" s="381"/>
      <c r="Q255" s="382"/>
    </row>
    <row r="256" spans="1:17" x14ac:dyDescent="0.25">
      <c r="B256" s="286" t="s">
        <v>275</v>
      </c>
      <c r="C256" s="286"/>
      <c r="D256" s="286"/>
      <c r="F256" s="220" t="s">
        <v>275</v>
      </c>
      <c r="G256" s="220"/>
      <c r="O256" s="381"/>
      <c r="P256" s="381"/>
      <c r="Q256" s="382"/>
    </row>
    <row r="257" spans="1:18" x14ac:dyDescent="0.25">
      <c r="B257" s="286"/>
      <c r="C257" s="286"/>
      <c r="D257" s="286"/>
      <c r="F257" s="220"/>
      <c r="G257" s="220"/>
      <c r="O257" s="381"/>
      <c r="P257" s="381"/>
      <c r="Q257" s="382"/>
      <c r="R257" s="23"/>
    </row>
    <row r="258" spans="1:18" s="19" customFormat="1" ht="14.4" x14ac:dyDescent="0.3">
      <c r="A258" s="22"/>
      <c r="B258" s="286"/>
      <c r="C258" s="286"/>
      <c r="D258" s="286"/>
      <c r="E258" s="22"/>
      <c r="F258" s="220"/>
      <c r="G258" s="220"/>
      <c r="H258" s="22"/>
      <c r="I258" s="22"/>
      <c r="J258" s="22"/>
      <c r="K258" s="22"/>
      <c r="L258" s="22"/>
      <c r="M258" s="22"/>
      <c r="N258" s="22"/>
      <c r="O258" s="381"/>
      <c r="P258" s="381"/>
      <c r="Q258" s="382"/>
      <c r="R258" s="17"/>
    </row>
    <row r="259" spans="1:18" x14ac:dyDescent="0.25">
      <c r="B259" s="387" t="s">
        <v>276</v>
      </c>
      <c r="C259" s="387"/>
      <c r="D259" s="287"/>
      <c r="F259" s="22" t="s">
        <v>277</v>
      </c>
      <c r="O259" s="381"/>
      <c r="P259" s="381"/>
      <c r="Q259" s="382"/>
    </row>
    <row r="260" spans="1:18" x14ac:dyDescent="0.25">
      <c r="B260" s="285"/>
      <c r="C260" s="285"/>
      <c r="D260" s="285"/>
      <c r="F260" s="282"/>
      <c r="G260" s="282"/>
      <c r="O260" s="381"/>
      <c r="P260" s="381"/>
      <c r="Q260" s="382"/>
    </row>
    <row r="261" spans="1:18" x14ac:dyDescent="0.25">
      <c r="B261" s="285" t="s">
        <v>278</v>
      </c>
      <c r="C261" s="285"/>
      <c r="D261" s="285"/>
      <c r="F261" s="282" t="s">
        <v>278</v>
      </c>
      <c r="G261" s="282"/>
      <c r="O261" s="381"/>
      <c r="P261" s="381"/>
      <c r="Q261" s="382"/>
    </row>
    <row r="262" spans="1:18" x14ac:dyDescent="0.25">
      <c r="B262" s="285"/>
      <c r="C262" s="288"/>
    </row>
    <row r="267" spans="1:18" s="19" customFormat="1" ht="14.4" x14ac:dyDescent="0.3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374"/>
      <c r="P267" s="22"/>
      <c r="Q267" s="301"/>
    </row>
    <row r="268" spans="1:18" s="19" customFormat="1" ht="14.4" x14ac:dyDescent="0.3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374"/>
      <c r="P268" s="22"/>
      <c r="Q268" s="301"/>
    </row>
    <row r="269" spans="1:18" s="19" customFormat="1" ht="14.4" x14ac:dyDescent="0.3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374"/>
      <c r="P269" s="22"/>
      <c r="Q269" s="301"/>
    </row>
    <row r="270" spans="1:18" s="19" customFormat="1" ht="14.4" x14ac:dyDescent="0.3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374"/>
      <c r="P270" s="22"/>
      <c r="Q270" s="301"/>
    </row>
    <row r="285" spans="15:17" s="22" customFormat="1" x14ac:dyDescent="0.25">
      <c r="O285" s="374"/>
      <c r="Q285" s="301"/>
    </row>
  </sheetData>
  <autoFilter ref="A12:K250" xr:uid="{00000000-0009-0000-0000-000000000000}"/>
  <mergeCells count="23">
    <mergeCell ref="A1:J1"/>
    <mergeCell ref="Q9:Q10"/>
    <mergeCell ref="L9:L10"/>
    <mergeCell ref="M9:M10"/>
    <mergeCell ref="N9:N10"/>
    <mergeCell ref="O9:O10"/>
    <mergeCell ref="P9:P10"/>
    <mergeCell ref="B259:C259"/>
    <mergeCell ref="A6:R6"/>
    <mergeCell ref="E9:F9"/>
    <mergeCell ref="G9:H9"/>
    <mergeCell ref="I9:I10"/>
    <mergeCell ref="J9:J10"/>
    <mergeCell ref="A9:A10"/>
    <mergeCell ref="B9:B10"/>
    <mergeCell ref="C9:C10"/>
    <mergeCell ref="D9:D10"/>
    <mergeCell ref="A249:H249"/>
    <mergeCell ref="A250:H250"/>
    <mergeCell ref="F254:G254"/>
    <mergeCell ref="B254:C254"/>
    <mergeCell ref="K9:K10"/>
    <mergeCell ref="A7:J7"/>
  </mergeCells>
  <phoneticPr fontId="14" type="noConversion"/>
  <conditionalFormatting sqref="Q1:Q20 Q22:Q36 Q38:Q1048576">
    <cfRule type="cellIs" dxfId="15" priority="12" operator="lessThan">
      <formula>-1</formula>
    </cfRule>
    <cfRule type="cellIs" dxfId="14" priority="13" operator="equal">
      <formula>0</formula>
    </cfRule>
    <cfRule type="cellIs" dxfId="13" priority="14" operator="lessThan">
      <formula>0</formula>
    </cfRule>
    <cfRule type="cellIs" dxfId="12" priority="15" operator="lessThan">
      <formula>-1</formula>
    </cfRule>
    <cfRule type="cellIs" dxfId="11" priority="16" operator="equal">
      <formula>0</formula>
    </cfRule>
  </conditionalFormatting>
  <conditionalFormatting sqref="Q174">
    <cfRule type="cellIs" dxfId="10" priority="11" operator="equal">
      <formula>0</formula>
    </cfRule>
  </conditionalFormatting>
  <conditionalFormatting sqref="Q21">
    <cfRule type="cellIs" dxfId="9" priority="6" operator="lessThan">
      <formula>-1</formula>
    </cfRule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lessThan">
      <formula>-1</formula>
    </cfRule>
    <cfRule type="cellIs" dxfId="5" priority="10" operator="equal">
      <formula>0</formula>
    </cfRule>
  </conditionalFormatting>
  <conditionalFormatting sqref="Q37">
    <cfRule type="cellIs" dxfId="4" priority="1" operator="lessThan">
      <formula>-1</formula>
    </cfRule>
    <cfRule type="cellIs" dxfId="3" priority="2" operator="equal">
      <formula>0</formula>
    </cfRule>
    <cfRule type="cellIs" dxfId="2" priority="3" operator="lessThan">
      <formula>0</formula>
    </cfRule>
    <cfRule type="cellIs" dxfId="1" priority="4" operator="lessThan">
      <formula>-1</formula>
    </cfRule>
    <cfRule type="cellIs" dxfId="0" priority="5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39" fitToHeight="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"/>
  <sheetViews>
    <sheetView view="pageBreakPreview" topLeftCell="A26" zoomScaleNormal="100" zoomScaleSheetLayoutView="100" workbookViewId="0">
      <selection activeCell="C14" sqref="C14:F14"/>
    </sheetView>
  </sheetViews>
  <sheetFormatPr defaultColWidth="9" defaultRowHeight="13.2" x14ac:dyDescent="0.25"/>
  <cols>
    <col min="1" max="1" width="6.33203125" style="29" customWidth="1"/>
    <col min="2" max="2" width="10.44140625" style="29" customWidth="1"/>
    <col min="3" max="3" width="22.5546875" style="29" customWidth="1"/>
    <col min="4" max="4" width="18.88671875" style="29" customWidth="1"/>
    <col min="5" max="5" width="12.88671875" style="29" customWidth="1"/>
    <col min="6" max="6" width="15.44140625" style="29" customWidth="1"/>
    <col min="7" max="7" width="15.5546875" style="29" customWidth="1"/>
    <col min="8" max="8" width="16.88671875" style="29" customWidth="1"/>
    <col min="9" max="9" width="6.44140625" style="29" customWidth="1"/>
    <col min="10" max="10" width="10.88671875" style="32" customWidth="1"/>
    <col min="11" max="11" width="15.5546875" style="32" customWidth="1"/>
    <col min="12" max="12" width="15.88671875" style="32" customWidth="1"/>
    <col min="13" max="13" width="8.109375" style="32" customWidth="1"/>
    <col min="14" max="14" width="14.6640625" style="29" customWidth="1"/>
    <col min="15" max="15" width="14" style="29" bestFit="1" customWidth="1"/>
    <col min="16" max="16" width="14.33203125" style="29" customWidth="1"/>
    <col min="17" max="256" width="9" style="29"/>
    <col min="257" max="257" width="6.33203125" style="29" customWidth="1"/>
    <col min="258" max="258" width="10.44140625" style="29" customWidth="1"/>
    <col min="259" max="259" width="22.5546875" style="29" customWidth="1"/>
    <col min="260" max="260" width="18.88671875" style="29" customWidth="1"/>
    <col min="261" max="261" width="12.88671875" style="29" customWidth="1"/>
    <col min="262" max="262" width="15.44140625" style="29" customWidth="1"/>
    <col min="263" max="263" width="15.5546875" style="29" customWidth="1"/>
    <col min="264" max="264" width="16.88671875" style="29" customWidth="1"/>
    <col min="265" max="265" width="6.44140625" style="29" customWidth="1"/>
    <col min="266" max="266" width="10.88671875" style="29" customWidth="1"/>
    <col min="267" max="267" width="15.5546875" style="29" customWidth="1"/>
    <col min="268" max="268" width="15.88671875" style="29" customWidth="1"/>
    <col min="269" max="269" width="8.109375" style="29" customWidth="1"/>
    <col min="270" max="270" width="14.6640625" style="29" customWidth="1"/>
    <col min="271" max="271" width="14" style="29" bestFit="1" customWidth="1"/>
    <col min="272" max="272" width="14.33203125" style="29" customWidth="1"/>
    <col min="273" max="512" width="9" style="29"/>
    <col min="513" max="513" width="6.33203125" style="29" customWidth="1"/>
    <col min="514" max="514" width="10.44140625" style="29" customWidth="1"/>
    <col min="515" max="515" width="22.5546875" style="29" customWidth="1"/>
    <col min="516" max="516" width="18.88671875" style="29" customWidth="1"/>
    <col min="517" max="517" width="12.88671875" style="29" customWidth="1"/>
    <col min="518" max="518" width="15.44140625" style="29" customWidth="1"/>
    <col min="519" max="519" width="15.5546875" style="29" customWidth="1"/>
    <col min="520" max="520" width="16.88671875" style="29" customWidth="1"/>
    <col min="521" max="521" width="6.44140625" style="29" customWidth="1"/>
    <col min="522" max="522" width="10.88671875" style="29" customWidth="1"/>
    <col min="523" max="523" width="15.5546875" style="29" customWidth="1"/>
    <col min="524" max="524" width="15.88671875" style="29" customWidth="1"/>
    <col min="525" max="525" width="8.109375" style="29" customWidth="1"/>
    <col min="526" max="526" width="14.6640625" style="29" customWidth="1"/>
    <col min="527" max="527" width="14" style="29" bestFit="1" customWidth="1"/>
    <col min="528" max="528" width="14.33203125" style="29" customWidth="1"/>
    <col min="529" max="768" width="9" style="29"/>
    <col min="769" max="769" width="6.33203125" style="29" customWidth="1"/>
    <col min="770" max="770" width="10.44140625" style="29" customWidth="1"/>
    <col min="771" max="771" width="22.5546875" style="29" customWidth="1"/>
    <col min="772" max="772" width="18.88671875" style="29" customWidth="1"/>
    <col min="773" max="773" width="12.88671875" style="29" customWidth="1"/>
    <col min="774" max="774" width="15.44140625" style="29" customWidth="1"/>
    <col min="775" max="775" width="15.5546875" style="29" customWidth="1"/>
    <col min="776" max="776" width="16.88671875" style="29" customWidth="1"/>
    <col min="777" max="777" width="6.44140625" style="29" customWidth="1"/>
    <col min="778" max="778" width="10.88671875" style="29" customWidth="1"/>
    <col min="779" max="779" width="15.5546875" style="29" customWidth="1"/>
    <col min="780" max="780" width="15.88671875" style="29" customWidth="1"/>
    <col min="781" max="781" width="8.109375" style="29" customWidth="1"/>
    <col min="782" max="782" width="14.6640625" style="29" customWidth="1"/>
    <col min="783" max="783" width="14" style="29" bestFit="1" customWidth="1"/>
    <col min="784" max="784" width="14.33203125" style="29" customWidth="1"/>
    <col min="785" max="1024" width="9" style="29"/>
    <col min="1025" max="1025" width="6.33203125" style="29" customWidth="1"/>
    <col min="1026" max="1026" width="10.44140625" style="29" customWidth="1"/>
    <col min="1027" max="1027" width="22.5546875" style="29" customWidth="1"/>
    <col min="1028" max="1028" width="18.88671875" style="29" customWidth="1"/>
    <col min="1029" max="1029" width="12.88671875" style="29" customWidth="1"/>
    <col min="1030" max="1030" width="15.44140625" style="29" customWidth="1"/>
    <col min="1031" max="1031" width="15.5546875" style="29" customWidth="1"/>
    <col min="1032" max="1032" width="16.88671875" style="29" customWidth="1"/>
    <col min="1033" max="1033" width="6.44140625" style="29" customWidth="1"/>
    <col min="1034" max="1034" width="10.88671875" style="29" customWidth="1"/>
    <col min="1035" max="1035" width="15.5546875" style="29" customWidth="1"/>
    <col min="1036" max="1036" width="15.88671875" style="29" customWidth="1"/>
    <col min="1037" max="1037" width="8.109375" style="29" customWidth="1"/>
    <col min="1038" max="1038" width="14.6640625" style="29" customWidth="1"/>
    <col min="1039" max="1039" width="14" style="29" bestFit="1" customWidth="1"/>
    <col min="1040" max="1040" width="14.33203125" style="29" customWidth="1"/>
    <col min="1041" max="1280" width="9" style="29"/>
    <col min="1281" max="1281" width="6.33203125" style="29" customWidth="1"/>
    <col min="1282" max="1282" width="10.44140625" style="29" customWidth="1"/>
    <col min="1283" max="1283" width="22.5546875" style="29" customWidth="1"/>
    <col min="1284" max="1284" width="18.88671875" style="29" customWidth="1"/>
    <col min="1285" max="1285" width="12.88671875" style="29" customWidth="1"/>
    <col min="1286" max="1286" width="15.44140625" style="29" customWidth="1"/>
    <col min="1287" max="1287" width="15.5546875" style="29" customWidth="1"/>
    <col min="1288" max="1288" width="16.88671875" style="29" customWidth="1"/>
    <col min="1289" max="1289" width="6.44140625" style="29" customWidth="1"/>
    <col min="1290" max="1290" width="10.88671875" style="29" customWidth="1"/>
    <col min="1291" max="1291" width="15.5546875" style="29" customWidth="1"/>
    <col min="1292" max="1292" width="15.88671875" style="29" customWidth="1"/>
    <col min="1293" max="1293" width="8.109375" style="29" customWidth="1"/>
    <col min="1294" max="1294" width="14.6640625" style="29" customWidth="1"/>
    <col min="1295" max="1295" width="14" style="29" bestFit="1" customWidth="1"/>
    <col min="1296" max="1296" width="14.33203125" style="29" customWidth="1"/>
    <col min="1297" max="1536" width="9" style="29"/>
    <col min="1537" max="1537" width="6.33203125" style="29" customWidth="1"/>
    <col min="1538" max="1538" width="10.44140625" style="29" customWidth="1"/>
    <col min="1539" max="1539" width="22.5546875" style="29" customWidth="1"/>
    <col min="1540" max="1540" width="18.88671875" style="29" customWidth="1"/>
    <col min="1541" max="1541" width="12.88671875" style="29" customWidth="1"/>
    <col min="1542" max="1542" width="15.44140625" style="29" customWidth="1"/>
    <col min="1543" max="1543" width="15.5546875" style="29" customWidth="1"/>
    <col min="1544" max="1544" width="16.88671875" style="29" customWidth="1"/>
    <col min="1545" max="1545" width="6.44140625" style="29" customWidth="1"/>
    <col min="1546" max="1546" width="10.88671875" style="29" customWidth="1"/>
    <col min="1547" max="1547" width="15.5546875" style="29" customWidth="1"/>
    <col min="1548" max="1548" width="15.88671875" style="29" customWidth="1"/>
    <col min="1549" max="1549" width="8.109375" style="29" customWidth="1"/>
    <col min="1550" max="1550" width="14.6640625" style="29" customWidth="1"/>
    <col min="1551" max="1551" width="14" style="29" bestFit="1" customWidth="1"/>
    <col min="1552" max="1552" width="14.33203125" style="29" customWidth="1"/>
    <col min="1553" max="1792" width="9" style="29"/>
    <col min="1793" max="1793" width="6.33203125" style="29" customWidth="1"/>
    <col min="1794" max="1794" width="10.44140625" style="29" customWidth="1"/>
    <col min="1795" max="1795" width="22.5546875" style="29" customWidth="1"/>
    <col min="1796" max="1796" width="18.88671875" style="29" customWidth="1"/>
    <col min="1797" max="1797" width="12.88671875" style="29" customWidth="1"/>
    <col min="1798" max="1798" width="15.44140625" style="29" customWidth="1"/>
    <col min="1799" max="1799" width="15.5546875" style="29" customWidth="1"/>
    <col min="1800" max="1800" width="16.88671875" style="29" customWidth="1"/>
    <col min="1801" max="1801" width="6.44140625" style="29" customWidth="1"/>
    <col min="1802" max="1802" width="10.88671875" style="29" customWidth="1"/>
    <col min="1803" max="1803" width="15.5546875" style="29" customWidth="1"/>
    <col min="1804" max="1804" width="15.88671875" style="29" customWidth="1"/>
    <col min="1805" max="1805" width="8.109375" style="29" customWidth="1"/>
    <col min="1806" max="1806" width="14.6640625" style="29" customWidth="1"/>
    <col min="1807" max="1807" width="14" style="29" bestFit="1" customWidth="1"/>
    <col min="1808" max="1808" width="14.33203125" style="29" customWidth="1"/>
    <col min="1809" max="2048" width="9" style="29"/>
    <col min="2049" max="2049" width="6.33203125" style="29" customWidth="1"/>
    <col min="2050" max="2050" width="10.44140625" style="29" customWidth="1"/>
    <col min="2051" max="2051" width="22.5546875" style="29" customWidth="1"/>
    <col min="2052" max="2052" width="18.88671875" style="29" customWidth="1"/>
    <col min="2053" max="2053" width="12.88671875" style="29" customWidth="1"/>
    <col min="2054" max="2054" width="15.44140625" style="29" customWidth="1"/>
    <col min="2055" max="2055" width="15.5546875" style="29" customWidth="1"/>
    <col min="2056" max="2056" width="16.88671875" style="29" customWidth="1"/>
    <col min="2057" max="2057" width="6.44140625" style="29" customWidth="1"/>
    <col min="2058" max="2058" width="10.88671875" style="29" customWidth="1"/>
    <col min="2059" max="2059" width="15.5546875" style="29" customWidth="1"/>
    <col min="2060" max="2060" width="15.88671875" style="29" customWidth="1"/>
    <col min="2061" max="2061" width="8.109375" style="29" customWidth="1"/>
    <col min="2062" max="2062" width="14.6640625" style="29" customWidth="1"/>
    <col min="2063" max="2063" width="14" style="29" bestFit="1" customWidth="1"/>
    <col min="2064" max="2064" width="14.33203125" style="29" customWidth="1"/>
    <col min="2065" max="2304" width="9" style="29"/>
    <col min="2305" max="2305" width="6.33203125" style="29" customWidth="1"/>
    <col min="2306" max="2306" width="10.44140625" style="29" customWidth="1"/>
    <col min="2307" max="2307" width="22.5546875" style="29" customWidth="1"/>
    <col min="2308" max="2308" width="18.88671875" style="29" customWidth="1"/>
    <col min="2309" max="2309" width="12.88671875" style="29" customWidth="1"/>
    <col min="2310" max="2310" width="15.44140625" style="29" customWidth="1"/>
    <col min="2311" max="2311" width="15.5546875" style="29" customWidth="1"/>
    <col min="2312" max="2312" width="16.88671875" style="29" customWidth="1"/>
    <col min="2313" max="2313" width="6.44140625" style="29" customWidth="1"/>
    <col min="2314" max="2314" width="10.88671875" style="29" customWidth="1"/>
    <col min="2315" max="2315" width="15.5546875" style="29" customWidth="1"/>
    <col min="2316" max="2316" width="15.88671875" style="29" customWidth="1"/>
    <col min="2317" max="2317" width="8.109375" style="29" customWidth="1"/>
    <col min="2318" max="2318" width="14.6640625" style="29" customWidth="1"/>
    <col min="2319" max="2319" width="14" style="29" bestFit="1" customWidth="1"/>
    <col min="2320" max="2320" width="14.33203125" style="29" customWidth="1"/>
    <col min="2321" max="2560" width="9" style="29"/>
    <col min="2561" max="2561" width="6.33203125" style="29" customWidth="1"/>
    <col min="2562" max="2562" width="10.44140625" style="29" customWidth="1"/>
    <col min="2563" max="2563" width="22.5546875" style="29" customWidth="1"/>
    <col min="2564" max="2564" width="18.88671875" style="29" customWidth="1"/>
    <col min="2565" max="2565" width="12.88671875" style="29" customWidth="1"/>
    <col min="2566" max="2566" width="15.44140625" style="29" customWidth="1"/>
    <col min="2567" max="2567" width="15.5546875" style="29" customWidth="1"/>
    <col min="2568" max="2568" width="16.88671875" style="29" customWidth="1"/>
    <col min="2569" max="2569" width="6.44140625" style="29" customWidth="1"/>
    <col min="2570" max="2570" width="10.88671875" style="29" customWidth="1"/>
    <col min="2571" max="2571" width="15.5546875" style="29" customWidth="1"/>
    <col min="2572" max="2572" width="15.88671875" style="29" customWidth="1"/>
    <col min="2573" max="2573" width="8.109375" style="29" customWidth="1"/>
    <col min="2574" max="2574" width="14.6640625" style="29" customWidth="1"/>
    <col min="2575" max="2575" width="14" style="29" bestFit="1" customWidth="1"/>
    <col min="2576" max="2576" width="14.33203125" style="29" customWidth="1"/>
    <col min="2577" max="2816" width="9" style="29"/>
    <col min="2817" max="2817" width="6.33203125" style="29" customWidth="1"/>
    <col min="2818" max="2818" width="10.44140625" style="29" customWidth="1"/>
    <col min="2819" max="2819" width="22.5546875" style="29" customWidth="1"/>
    <col min="2820" max="2820" width="18.88671875" style="29" customWidth="1"/>
    <col min="2821" max="2821" width="12.88671875" style="29" customWidth="1"/>
    <col min="2822" max="2822" width="15.44140625" style="29" customWidth="1"/>
    <col min="2823" max="2823" width="15.5546875" style="29" customWidth="1"/>
    <col min="2824" max="2824" width="16.88671875" style="29" customWidth="1"/>
    <col min="2825" max="2825" width="6.44140625" style="29" customWidth="1"/>
    <col min="2826" max="2826" width="10.88671875" style="29" customWidth="1"/>
    <col min="2827" max="2827" width="15.5546875" style="29" customWidth="1"/>
    <col min="2828" max="2828" width="15.88671875" style="29" customWidth="1"/>
    <col min="2829" max="2829" width="8.109375" style="29" customWidth="1"/>
    <col min="2830" max="2830" width="14.6640625" style="29" customWidth="1"/>
    <col min="2831" max="2831" width="14" style="29" bestFit="1" customWidth="1"/>
    <col min="2832" max="2832" width="14.33203125" style="29" customWidth="1"/>
    <col min="2833" max="3072" width="9" style="29"/>
    <col min="3073" max="3073" width="6.33203125" style="29" customWidth="1"/>
    <col min="3074" max="3074" width="10.44140625" style="29" customWidth="1"/>
    <col min="3075" max="3075" width="22.5546875" style="29" customWidth="1"/>
    <col min="3076" max="3076" width="18.88671875" style="29" customWidth="1"/>
    <col min="3077" max="3077" width="12.88671875" style="29" customWidth="1"/>
    <col min="3078" max="3078" width="15.44140625" style="29" customWidth="1"/>
    <col min="3079" max="3079" width="15.5546875" style="29" customWidth="1"/>
    <col min="3080" max="3080" width="16.88671875" style="29" customWidth="1"/>
    <col min="3081" max="3081" width="6.44140625" style="29" customWidth="1"/>
    <col min="3082" max="3082" width="10.88671875" style="29" customWidth="1"/>
    <col min="3083" max="3083" width="15.5546875" style="29" customWidth="1"/>
    <col min="3084" max="3084" width="15.88671875" style="29" customWidth="1"/>
    <col min="3085" max="3085" width="8.109375" style="29" customWidth="1"/>
    <col min="3086" max="3086" width="14.6640625" style="29" customWidth="1"/>
    <col min="3087" max="3087" width="14" style="29" bestFit="1" customWidth="1"/>
    <col min="3088" max="3088" width="14.33203125" style="29" customWidth="1"/>
    <col min="3089" max="3328" width="9" style="29"/>
    <col min="3329" max="3329" width="6.33203125" style="29" customWidth="1"/>
    <col min="3330" max="3330" width="10.44140625" style="29" customWidth="1"/>
    <col min="3331" max="3331" width="22.5546875" style="29" customWidth="1"/>
    <col min="3332" max="3332" width="18.88671875" style="29" customWidth="1"/>
    <col min="3333" max="3333" width="12.88671875" style="29" customWidth="1"/>
    <col min="3334" max="3334" width="15.44140625" style="29" customWidth="1"/>
    <col min="3335" max="3335" width="15.5546875" style="29" customWidth="1"/>
    <col min="3336" max="3336" width="16.88671875" style="29" customWidth="1"/>
    <col min="3337" max="3337" width="6.44140625" style="29" customWidth="1"/>
    <col min="3338" max="3338" width="10.88671875" style="29" customWidth="1"/>
    <col min="3339" max="3339" width="15.5546875" style="29" customWidth="1"/>
    <col min="3340" max="3340" width="15.88671875" style="29" customWidth="1"/>
    <col min="3341" max="3341" width="8.109375" style="29" customWidth="1"/>
    <col min="3342" max="3342" width="14.6640625" style="29" customWidth="1"/>
    <col min="3343" max="3343" width="14" style="29" bestFit="1" customWidth="1"/>
    <col min="3344" max="3344" width="14.33203125" style="29" customWidth="1"/>
    <col min="3345" max="3584" width="9" style="29"/>
    <col min="3585" max="3585" width="6.33203125" style="29" customWidth="1"/>
    <col min="3586" max="3586" width="10.44140625" style="29" customWidth="1"/>
    <col min="3587" max="3587" width="22.5546875" style="29" customWidth="1"/>
    <col min="3588" max="3588" width="18.88671875" style="29" customWidth="1"/>
    <col min="3589" max="3589" width="12.88671875" style="29" customWidth="1"/>
    <col min="3590" max="3590" width="15.44140625" style="29" customWidth="1"/>
    <col min="3591" max="3591" width="15.5546875" style="29" customWidth="1"/>
    <col min="3592" max="3592" width="16.88671875" style="29" customWidth="1"/>
    <col min="3593" max="3593" width="6.44140625" style="29" customWidth="1"/>
    <col min="3594" max="3594" width="10.88671875" style="29" customWidth="1"/>
    <col min="3595" max="3595" width="15.5546875" style="29" customWidth="1"/>
    <col min="3596" max="3596" width="15.88671875" style="29" customWidth="1"/>
    <col min="3597" max="3597" width="8.109375" style="29" customWidth="1"/>
    <col min="3598" max="3598" width="14.6640625" style="29" customWidth="1"/>
    <col min="3599" max="3599" width="14" style="29" bestFit="1" customWidth="1"/>
    <col min="3600" max="3600" width="14.33203125" style="29" customWidth="1"/>
    <col min="3601" max="3840" width="9" style="29"/>
    <col min="3841" max="3841" width="6.33203125" style="29" customWidth="1"/>
    <col min="3842" max="3842" width="10.44140625" style="29" customWidth="1"/>
    <col min="3843" max="3843" width="22.5546875" style="29" customWidth="1"/>
    <col min="3844" max="3844" width="18.88671875" style="29" customWidth="1"/>
    <col min="3845" max="3845" width="12.88671875" style="29" customWidth="1"/>
    <col min="3846" max="3846" width="15.44140625" style="29" customWidth="1"/>
    <col min="3847" max="3847" width="15.5546875" style="29" customWidth="1"/>
    <col min="3848" max="3848" width="16.88671875" style="29" customWidth="1"/>
    <col min="3849" max="3849" width="6.44140625" style="29" customWidth="1"/>
    <col min="3850" max="3850" width="10.88671875" style="29" customWidth="1"/>
    <col min="3851" max="3851" width="15.5546875" style="29" customWidth="1"/>
    <col min="3852" max="3852" width="15.88671875" style="29" customWidth="1"/>
    <col min="3853" max="3853" width="8.109375" style="29" customWidth="1"/>
    <col min="3854" max="3854" width="14.6640625" style="29" customWidth="1"/>
    <col min="3855" max="3855" width="14" style="29" bestFit="1" customWidth="1"/>
    <col min="3856" max="3856" width="14.33203125" style="29" customWidth="1"/>
    <col min="3857" max="4096" width="9" style="29"/>
    <col min="4097" max="4097" width="6.33203125" style="29" customWidth="1"/>
    <col min="4098" max="4098" width="10.44140625" style="29" customWidth="1"/>
    <col min="4099" max="4099" width="22.5546875" style="29" customWidth="1"/>
    <col min="4100" max="4100" width="18.88671875" style="29" customWidth="1"/>
    <col min="4101" max="4101" width="12.88671875" style="29" customWidth="1"/>
    <col min="4102" max="4102" width="15.44140625" style="29" customWidth="1"/>
    <col min="4103" max="4103" width="15.5546875" style="29" customWidth="1"/>
    <col min="4104" max="4104" width="16.88671875" style="29" customWidth="1"/>
    <col min="4105" max="4105" width="6.44140625" style="29" customWidth="1"/>
    <col min="4106" max="4106" width="10.88671875" style="29" customWidth="1"/>
    <col min="4107" max="4107" width="15.5546875" style="29" customWidth="1"/>
    <col min="4108" max="4108" width="15.88671875" style="29" customWidth="1"/>
    <col min="4109" max="4109" width="8.109375" style="29" customWidth="1"/>
    <col min="4110" max="4110" width="14.6640625" style="29" customWidth="1"/>
    <col min="4111" max="4111" width="14" style="29" bestFit="1" customWidth="1"/>
    <col min="4112" max="4112" width="14.33203125" style="29" customWidth="1"/>
    <col min="4113" max="4352" width="9" style="29"/>
    <col min="4353" max="4353" width="6.33203125" style="29" customWidth="1"/>
    <col min="4354" max="4354" width="10.44140625" style="29" customWidth="1"/>
    <col min="4355" max="4355" width="22.5546875" style="29" customWidth="1"/>
    <col min="4356" max="4356" width="18.88671875" style="29" customWidth="1"/>
    <col min="4357" max="4357" width="12.88671875" style="29" customWidth="1"/>
    <col min="4358" max="4358" width="15.44140625" style="29" customWidth="1"/>
    <col min="4359" max="4359" width="15.5546875" style="29" customWidth="1"/>
    <col min="4360" max="4360" width="16.88671875" style="29" customWidth="1"/>
    <col min="4361" max="4361" width="6.44140625" style="29" customWidth="1"/>
    <col min="4362" max="4362" width="10.88671875" style="29" customWidth="1"/>
    <col min="4363" max="4363" width="15.5546875" style="29" customWidth="1"/>
    <col min="4364" max="4364" width="15.88671875" style="29" customWidth="1"/>
    <col min="4365" max="4365" width="8.109375" style="29" customWidth="1"/>
    <col min="4366" max="4366" width="14.6640625" style="29" customWidth="1"/>
    <col min="4367" max="4367" width="14" style="29" bestFit="1" customWidth="1"/>
    <col min="4368" max="4368" width="14.33203125" style="29" customWidth="1"/>
    <col min="4369" max="4608" width="9" style="29"/>
    <col min="4609" max="4609" width="6.33203125" style="29" customWidth="1"/>
    <col min="4610" max="4610" width="10.44140625" style="29" customWidth="1"/>
    <col min="4611" max="4611" width="22.5546875" style="29" customWidth="1"/>
    <col min="4612" max="4612" width="18.88671875" style="29" customWidth="1"/>
    <col min="4613" max="4613" width="12.88671875" style="29" customWidth="1"/>
    <col min="4614" max="4614" width="15.44140625" style="29" customWidth="1"/>
    <col min="4615" max="4615" width="15.5546875" style="29" customWidth="1"/>
    <col min="4616" max="4616" width="16.88671875" style="29" customWidth="1"/>
    <col min="4617" max="4617" width="6.44140625" style="29" customWidth="1"/>
    <col min="4618" max="4618" width="10.88671875" style="29" customWidth="1"/>
    <col min="4619" max="4619" width="15.5546875" style="29" customWidth="1"/>
    <col min="4620" max="4620" width="15.88671875" style="29" customWidth="1"/>
    <col min="4621" max="4621" width="8.109375" style="29" customWidth="1"/>
    <col min="4622" max="4622" width="14.6640625" style="29" customWidth="1"/>
    <col min="4623" max="4623" width="14" style="29" bestFit="1" customWidth="1"/>
    <col min="4624" max="4624" width="14.33203125" style="29" customWidth="1"/>
    <col min="4625" max="4864" width="9" style="29"/>
    <col min="4865" max="4865" width="6.33203125" style="29" customWidth="1"/>
    <col min="4866" max="4866" width="10.44140625" style="29" customWidth="1"/>
    <col min="4867" max="4867" width="22.5546875" style="29" customWidth="1"/>
    <col min="4868" max="4868" width="18.88671875" style="29" customWidth="1"/>
    <col min="4869" max="4869" width="12.88671875" style="29" customWidth="1"/>
    <col min="4870" max="4870" width="15.44140625" style="29" customWidth="1"/>
    <col min="4871" max="4871" width="15.5546875" style="29" customWidth="1"/>
    <col min="4872" max="4872" width="16.88671875" style="29" customWidth="1"/>
    <col min="4873" max="4873" width="6.44140625" style="29" customWidth="1"/>
    <col min="4874" max="4874" width="10.88671875" style="29" customWidth="1"/>
    <col min="4875" max="4875" width="15.5546875" style="29" customWidth="1"/>
    <col min="4876" max="4876" width="15.88671875" style="29" customWidth="1"/>
    <col min="4877" max="4877" width="8.109375" style="29" customWidth="1"/>
    <col min="4878" max="4878" width="14.6640625" style="29" customWidth="1"/>
    <col min="4879" max="4879" width="14" style="29" bestFit="1" customWidth="1"/>
    <col min="4880" max="4880" width="14.33203125" style="29" customWidth="1"/>
    <col min="4881" max="5120" width="9" style="29"/>
    <col min="5121" max="5121" width="6.33203125" style="29" customWidth="1"/>
    <col min="5122" max="5122" width="10.44140625" style="29" customWidth="1"/>
    <col min="5123" max="5123" width="22.5546875" style="29" customWidth="1"/>
    <col min="5124" max="5124" width="18.88671875" style="29" customWidth="1"/>
    <col min="5125" max="5125" width="12.88671875" style="29" customWidth="1"/>
    <col min="5126" max="5126" width="15.44140625" style="29" customWidth="1"/>
    <col min="5127" max="5127" width="15.5546875" style="29" customWidth="1"/>
    <col min="5128" max="5128" width="16.88671875" style="29" customWidth="1"/>
    <col min="5129" max="5129" width="6.44140625" style="29" customWidth="1"/>
    <col min="5130" max="5130" width="10.88671875" style="29" customWidth="1"/>
    <col min="5131" max="5131" width="15.5546875" style="29" customWidth="1"/>
    <col min="5132" max="5132" width="15.88671875" style="29" customWidth="1"/>
    <col min="5133" max="5133" width="8.109375" style="29" customWidth="1"/>
    <col min="5134" max="5134" width="14.6640625" style="29" customWidth="1"/>
    <col min="5135" max="5135" width="14" style="29" bestFit="1" customWidth="1"/>
    <col min="5136" max="5136" width="14.33203125" style="29" customWidth="1"/>
    <col min="5137" max="5376" width="9" style="29"/>
    <col min="5377" max="5377" width="6.33203125" style="29" customWidth="1"/>
    <col min="5378" max="5378" width="10.44140625" style="29" customWidth="1"/>
    <col min="5379" max="5379" width="22.5546875" style="29" customWidth="1"/>
    <col min="5380" max="5380" width="18.88671875" style="29" customWidth="1"/>
    <col min="5381" max="5381" width="12.88671875" style="29" customWidth="1"/>
    <col min="5382" max="5382" width="15.44140625" style="29" customWidth="1"/>
    <col min="5383" max="5383" width="15.5546875" style="29" customWidth="1"/>
    <col min="5384" max="5384" width="16.88671875" style="29" customWidth="1"/>
    <col min="5385" max="5385" width="6.44140625" style="29" customWidth="1"/>
    <col min="5386" max="5386" width="10.88671875" style="29" customWidth="1"/>
    <col min="5387" max="5387" width="15.5546875" style="29" customWidth="1"/>
    <col min="5388" max="5388" width="15.88671875" style="29" customWidth="1"/>
    <col min="5389" max="5389" width="8.109375" style="29" customWidth="1"/>
    <col min="5390" max="5390" width="14.6640625" style="29" customWidth="1"/>
    <col min="5391" max="5391" width="14" style="29" bestFit="1" customWidth="1"/>
    <col min="5392" max="5392" width="14.33203125" style="29" customWidth="1"/>
    <col min="5393" max="5632" width="9" style="29"/>
    <col min="5633" max="5633" width="6.33203125" style="29" customWidth="1"/>
    <col min="5634" max="5634" width="10.44140625" style="29" customWidth="1"/>
    <col min="5635" max="5635" width="22.5546875" style="29" customWidth="1"/>
    <col min="5636" max="5636" width="18.88671875" style="29" customWidth="1"/>
    <col min="5637" max="5637" width="12.88671875" style="29" customWidth="1"/>
    <col min="5638" max="5638" width="15.44140625" style="29" customWidth="1"/>
    <col min="5639" max="5639" width="15.5546875" style="29" customWidth="1"/>
    <col min="5640" max="5640" width="16.88671875" style="29" customWidth="1"/>
    <col min="5641" max="5641" width="6.44140625" style="29" customWidth="1"/>
    <col min="5642" max="5642" width="10.88671875" style="29" customWidth="1"/>
    <col min="5643" max="5643" width="15.5546875" style="29" customWidth="1"/>
    <col min="5644" max="5644" width="15.88671875" style="29" customWidth="1"/>
    <col min="5645" max="5645" width="8.109375" style="29" customWidth="1"/>
    <col min="5646" max="5646" width="14.6640625" style="29" customWidth="1"/>
    <col min="5647" max="5647" width="14" style="29" bestFit="1" customWidth="1"/>
    <col min="5648" max="5648" width="14.33203125" style="29" customWidth="1"/>
    <col min="5649" max="5888" width="9" style="29"/>
    <col min="5889" max="5889" width="6.33203125" style="29" customWidth="1"/>
    <col min="5890" max="5890" width="10.44140625" style="29" customWidth="1"/>
    <col min="5891" max="5891" width="22.5546875" style="29" customWidth="1"/>
    <col min="5892" max="5892" width="18.88671875" style="29" customWidth="1"/>
    <col min="5893" max="5893" width="12.88671875" style="29" customWidth="1"/>
    <col min="5894" max="5894" width="15.44140625" style="29" customWidth="1"/>
    <col min="5895" max="5895" width="15.5546875" style="29" customWidth="1"/>
    <col min="5896" max="5896" width="16.88671875" style="29" customWidth="1"/>
    <col min="5897" max="5897" width="6.44140625" style="29" customWidth="1"/>
    <col min="5898" max="5898" width="10.88671875" style="29" customWidth="1"/>
    <col min="5899" max="5899" width="15.5546875" style="29" customWidth="1"/>
    <col min="5900" max="5900" width="15.88671875" style="29" customWidth="1"/>
    <col min="5901" max="5901" width="8.109375" style="29" customWidth="1"/>
    <col min="5902" max="5902" width="14.6640625" style="29" customWidth="1"/>
    <col min="5903" max="5903" width="14" style="29" bestFit="1" customWidth="1"/>
    <col min="5904" max="5904" width="14.33203125" style="29" customWidth="1"/>
    <col min="5905" max="6144" width="9" style="29"/>
    <col min="6145" max="6145" width="6.33203125" style="29" customWidth="1"/>
    <col min="6146" max="6146" width="10.44140625" style="29" customWidth="1"/>
    <col min="6147" max="6147" width="22.5546875" style="29" customWidth="1"/>
    <col min="6148" max="6148" width="18.88671875" style="29" customWidth="1"/>
    <col min="6149" max="6149" width="12.88671875" style="29" customWidth="1"/>
    <col min="6150" max="6150" width="15.44140625" style="29" customWidth="1"/>
    <col min="6151" max="6151" width="15.5546875" style="29" customWidth="1"/>
    <col min="6152" max="6152" width="16.88671875" style="29" customWidth="1"/>
    <col min="6153" max="6153" width="6.44140625" style="29" customWidth="1"/>
    <col min="6154" max="6154" width="10.88671875" style="29" customWidth="1"/>
    <col min="6155" max="6155" width="15.5546875" style="29" customWidth="1"/>
    <col min="6156" max="6156" width="15.88671875" style="29" customWidth="1"/>
    <col min="6157" max="6157" width="8.109375" style="29" customWidth="1"/>
    <col min="6158" max="6158" width="14.6640625" style="29" customWidth="1"/>
    <col min="6159" max="6159" width="14" style="29" bestFit="1" customWidth="1"/>
    <col min="6160" max="6160" width="14.33203125" style="29" customWidth="1"/>
    <col min="6161" max="6400" width="9" style="29"/>
    <col min="6401" max="6401" width="6.33203125" style="29" customWidth="1"/>
    <col min="6402" max="6402" width="10.44140625" style="29" customWidth="1"/>
    <col min="6403" max="6403" width="22.5546875" style="29" customWidth="1"/>
    <col min="6404" max="6404" width="18.88671875" style="29" customWidth="1"/>
    <col min="6405" max="6405" width="12.88671875" style="29" customWidth="1"/>
    <col min="6406" max="6406" width="15.44140625" style="29" customWidth="1"/>
    <col min="6407" max="6407" width="15.5546875" style="29" customWidth="1"/>
    <col min="6408" max="6408" width="16.88671875" style="29" customWidth="1"/>
    <col min="6409" max="6409" width="6.44140625" style="29" customWidth="1"/>
    <col min="6410" max="6410" width="10.88671875" style="29" customWidth="1"/>
    <col min="6411" max="6411" width="15.5546875" style="29" customWidth="1"/>
    <col min="6412" max="6412" width="15.88671875" style="29" customWidth="1"/>
    <col min="6413" max="6413" width="8.109375" style="29" customWidth="1"/>
    <col min="6414" max="6414" width="14.6640625" style="29" customWidth="1"/>
    <col min="6415" max="6415" width="14" style="29" bestFit="1" customWidth="1"/>
    <col min="6416" max="6416" width="14.33203125" style="29" customWidth="1"/>
    <col min="6417" max="6656" width="9" style="29"/>
    <col min="6657" max="6657" width="6.33203125" style="29" customWidth="1"/>
    <col min="6658" max="6658" width="10.44140625" style="29" customWidth="1"/>
    <col min="6659" max="6659" width="22.5546875" style="29" customWidth="1"/>
    <col min="6660" max="6660" width="18.88671875" style="29" customWidth="1"/>
    <col min="6661" max="6661" width="12.88671875" style="29" customWidth="1"/>
    <col min="6662" max="6662" width="15.44140625" style="29" customWidth="1"/>
    <col min="6663" max="6663" width="15.5546875" style="29" customWidth="1"/>
    <col min="6664" max="6664" width="16.88671875" style="29" customWidth="1"/>
    <col min="6665" max="6665" width="6.44140625" style="29" customWidth="1"/>
    <col min="6666" max="6666" width="10.88671875" style="29" customWidth="1"/>
    <col min="6667" max="6667" width="15.5546875" style="29" customWidth="1"/>
    <col min="6668" max="6668" width="15.88671875" style="29" customWidth="1"/>
    <col min="6669" max="6669" width="8.109375" style="29" customWidth="1"/>
    <col min="6670" max="6670" width="14.6640625" style="29" customWidth="1"/>
    <col min="6671" max="6671" width="14" style="29" bestFit="1" customWidth="1"/>
    <col min="6672" max="6672" width="14.33203125" style="29" customWidth="1"/>
    <col min="6673" max="6912" width="9" style="29"/>
    <col min="6913" max="6913" width="6.33203125" style="29" customWidth="1"/>
    <col min="6914" max="6914" width="10.44140625" style="29" customWidth="1"/>
    <col min="6915" max="6915" width="22.5546875" style="29" customWidth="1"/>
    <col min="6916" max="6916" width="18.88671875" style="29" customWidth="1"/>
    <col min="6917" max="6917" width="12.88671875" style="29" customWidth="1"/>
    <col min="6918" max="6918" width="15.44140625" style="29" customWidth="1"/>
    <col min="6919" max="6919" width="15.5546875" style="29" customWidth="1"/>
    <col min="6920" max="6920" width="16.88671875" style="29" customWidth="1"/>
    <col min="6921" max="6921" width="6.44140625" style="29" customWidth="1"/>
    <col min="6922" max="6922" width="10.88671875" style="29" customWidth="1"/>
    <col min="6923" max="6923" width="15.5546875" style="29" customWidth="1"/>
    <col min="6924" max="6924" width="15.88671875" style="29" customWidth="1"/>
    <col min="6925" max="6925" width="8.109375" style="29" customWidth="1"/>
    <col min="6926" max="6926" width="14.6640625" style="29" customWidth="1"/>
    <col min="6927" max="6927" width="14" style="29" bestFit="1" customWidth="1"/>
    <col min="6928" max="6928" width="14.33203125" style="29" customWidth="1"/>
    <col min="6929" max="7168" width="9" style="29"/>
    <col min="7169" max="7169" width="6.33203125" style="29" customWidth="1"/>
    <col min="7170" max="7170" width="10.44140625" style="29" customWidth="1"/>
    <col min="7171" max="7171" width="22.5546875" style="29" customWidth="1"/>
    <col min="7172" max="7172" width="18.88671875" style="29" customWidth="1"/>
    <col min="7173" max="7173" width="12.88671875" style="29" customWidth="1"/>
    <col min="7174" max="7174" width="15.44140625" style="29" customWidth="1"/>
    <col min="7175" max="7175" width="15.5546875" style="29" customWidth="1"/>
    <col min="7176" max="7176" width="16.88671875" style="29" customWidth="1"/>
    <col min="7177" max="7177" width="6.44140625" style="29" customWidth="1"/>
    <col min="7178" max="7178" width="10.88671875" style="29" customWidth="1"/>
    <col min="7179" max="7179" width="15.5546875" style="29" customWidth="1"/>
    <col min="7180" max="7180" width="15.88671875" style="29" customWidth="1"/>
    <col min="7181" max="7181" width="8.109375" style="29" customWidth="1"/>
    <col min="7182" max="7182" width="14.6640625" style="29" customWidth="1"/>
    <col min="7183" max="7183" width="14" style="29" bestFit="1" customWidth="1"/>
    <col min="7184" max="7184" width="14.33203125" style="29" customWidth="1"/>
    <col min="7185" max="7424" width="9" style="29"/>
    <col min="7425" max="7425" width="6.33203125" style="29" customWidth="1"/>
    <col min="7426" max="7426" width="10.44140625" style="29" customWidth="1"/>
    <col min="7427" max="7427" width="22.5546875" style="29" customWidth="1"/>
    <col min="7428" max="7428" width="18.88671875" style="29" customWidth="1"/>
    <col min="7429" max="7429" width="12.88671875" style="29" customWidth="1"/>
    <col min="7430" max="7430" width="15.44140625" style="29" customWidth="1"/>
    <col min="7431" max="7431" width="15.5546875" style="29" customWidth="1"/>
    <col min="7432" max="7432" width="16.88671875" style="29" customWidth="1"/>
    <col min="7433" max="7433" width="6.44140625" style="29" customWidth="1"/>
    <col min="7434" max="7434" width="10.88671875" style="29" customWidth="1"/>
    <col min="7435" max="7435" width="15.5546875" style="29" customWidth="1"/>
    <col min="7436" max="7436" width="15.88671875" style="29" customWidth="1"/>
    <col min="7437" max="7437" width="8.109375" style="29" customWidth="1"/>
    <col min="7438" max="7438" width="14.6640625" style="29" customWidth="1"/>
    <col min="7439" max="7439" width="14" style="29" bestFit="1" customWidth="1"/>
    <col min="7440" max="7440" width="14.33203125" style="29" customWidth="1"/>
    <col min="7441" max="7680" width="9" style="29"/>
    <col min="7681" max="7681" width="6.33203125" style="29" customWidth="1"/>
    <col min="7682" max="7682" width="10.44140625" style="29" customWidth="1"/>
    <col min="7683" max="7683" width="22.5546875" style="29" customWidth="1"/>
    <col min="7684" max="7684" width="18.88671875" style="29" customWidth="1"/>
    <col min="7685" max="7685" width="12.88671875" style="29" customWidth="1"/>
    <col min="7686" max="7686" width="15.44140625" style="29" customWidth="1"/>
    <col min="7687" max="7687" width="15.5546875" style="29" customWidth="1"/>
    <col min="7688" max="7688" width="16.88671875" style="29" customWidth="1"/>
    <col min="7689" max="7689" width="6.44140625" style="29" customWidth="1"/>
    <col min="7690" max="7690" width="10.88671875" style="29" customWidth="1"/>
    <col min="7691" max="7691" width="15.5546875" style="29" customWidth="1"/>
    <col min="7692" max="7692" width="15.88671875" style="29" customWidth="1"/>
    <col min="7693" max="7693" width="8.109375" style="29" customWidth="1"/>
    <col min="7694" max="7694" width="14.6640625" style="29" customWidth="1"/>
    <col min="7695" max="7695" width="14" style="29" bestFit="1" customWidth="1"/>
    <col min="7696" max="7696" width="14.33203125" style="29" customWidth="1"/>
    <col min="7697" max="7936" width="9" style="29"/>
    <col min="7937" max="7937" width="6.33203125" style="29" customWidth="1"/>
    <col min="7938" max="7938" width="10.44140625" style="29" customWidth="1"/>
    <col min="7939" max="7939" width="22.5546875" style="29" customWidth="1"/>
    <col min="7940" max="7940" width="18.88671875" style="29" customWidth="1"/>
    <col min="7941" max="7941" width="12.88671875" style="29" customWidth="1"/>
    <col min="7942" max="7942" width="15.44140625" style="29" customWidth="1"/>
    <col min="7943" max="7943" width="15.5546875" style="29" customWidth="1"/>
    <col min="7944" max="7944" width="16.88671875" style="29" customWidth="1"/>
    <col min="7945" max="7945" width="6.44140625" style="29" customWidth="1"/>
    <col min="7946" max="7946" width="10.88671875" style="29" customWidth="1"/>
    <col min="7947" max="7947" width="15.5546875" style="29" customWidth="1"/>
    <col min="7948" max="7948" width="15.88671875" style="29" customWidth="1"/>
    <col min="7949" max="7949" width="8.109375" style="29" customWidth="1"/>
    <col min="7950" max="7950" width="14.6640625" style="29" customWidth="1"/>
    <col min="7951" max="7951" width="14" style="29" bestFit="1" customWidth="1"/>
    <col min="7952" max="7952" width="14.33203125" style="29" customWidth="1"/>
    <col min="7953" max="8192" width="9" style="29"/>
    <col min="8193" max="8193" width="6.33203125" style="29" customWidth="1"/>
    <col min="8194" max="8194" width="10.44140625" style="29" customWidth="1"/>
    <col min="8195" max="8195" width="22.5546875" style="29" customWidth="1"/>
    <col min="8196" max="8196" width="18.88671875" style="29" customWidth="1"/>
    <col min="8197" max="8197" width="12.88671875" style="29" customWidth="1"/>
    <col min="8198" max="8198" width="15.44140625" style="29" customWidth="1"/>
    <col min="8199" max="8199" width="15.5546875" style="29" customWidth="1"/>
    <col min="8200" max="8200" width="16.88671875" style="29" customWidth="1"/>
    <col min="8201" max="8201" width="6.44140625" style="29" customWidth="1"/>
    <col min="8202" max="8202" width="10.88671875" style="29" customWidth="1"/>
    <col min="8203" max="8203" width="15.5546875" style="29" customWidth="1"/>
    <col min="8204" max="8204" width="15.88671875" style="29" customWidth="1"/>
    <col min="8205" max="8205" width="8.109375" style="29" customWidth="1"/>
    <col min="8206" max="8206" width="14.6640625" style="29" customWidth="1"/>
    <col min="8207" max="8207" width="14" style="29" bestFit="1" customWidth="1"/>
    <col min="8208" max="8208" width="14.33203125" style="29" customWidth="1"/>
    <col min="8209" max="8448" width="9" style="29"/>
    <col min="8449" max="8449" width="6.33203125" style="29" customWidth="1"/>
    <col min="8450" max="8450" width="10.44140625" style="29" customWidth="1"/>
    <col min="8451" max="8451" width="22.5546875" style="29" customWidth="1"/>
    <col min="8452" max="8452" width="18.88671875" style="29" customWidth="1"/>
    <col min="8453" max="8453" width="12.88671875" style="29" customWidth="1"/>
    <col min="8454" max="8454" width="15.44140625" style="29" customWidth="1"/>
    <col min="8455" max="8455" width="15.5546875" style="29" customWidth="1"/>
    <col min="8456" max="8456" width="16.88671875" style="29" customWidth="1"/>
    <col min="8457" max="8457" width="6.44140625" style="29" customWidth="1"/>
    <col min="8458" max="8458" width="10.88671875" style="29" customWidth="1"/>
    <col min="8459" max="8459" width="15.5546875" style="29" customWidth="1"/>
    <col min="8460" max="8460" width="15.88671875" style="29" customWidth="1"/>
    <col min="8461" max="8461" width="8.109375" style="29" customWidth="1"/>
    <col min="8462" max="8462" width="14.6640625" style="29" customWidth="1"/>
    <col min="8463" max="8463" width="14" style="29" bestFit="1" customWidth="1"/>
    <col min="8464" max="8464" width="14.33203125" style="29" customWidth="1"/>
    <col min="8465" max="8704" width="9" style="29"/>
    <col min="8705" max="8705" width="6.33203125" style="29" customWidth="1"/>
    <col min="8706" max="8706" width="10.44140625" style="29" customWidth="1"/>
    <col min="8707" max="8707" width="22.5546875" style="29" customWidth="1"/>
    <col min="8708" max="8708" width="18.88671875" style="29" customWidth="1"/>
    <col min="8709" max="8709" width="12.88671875" style="29" customWidth="1"/>
    <col min="8710" max="8710" width="15.44140625" style="29" customWidth="1"/>
    <col min="8711" max="8711" width="15.5546875" style="29" customWidth="1"/>
    <col min="8712" max="8712" width="16.88671875" style="29" customWidth="1"/>
    <col min="8713" max="8713" width="6.44140625" style="29" customWidth="1"/>
    <col min="8714" max="8714" width="10.88671875" style="29" customWidth="1"/>
    <col min="8715" max="8715" width="15.5546875" style="29" customWidth="1"/>
    <col min="8716" max="8716" width="15.88671875" style="29" customWidth="1"/>
    <col min="8717" max="8717" width="8.109375" style="29" customWidth="1"/>
    <col min="8718" max="8718" width="14.6640625" style="29" customWidth="1"/>
    <col min="8719" max="8719" width="14" style="29" bestFit="1" customWidth="1"/>
    <col min="8720" max="8720" width="14.33203125" style="29" customWidth="1"/>
    <col min="8721" max="8960" width="9" style="29"/>
    <col min="8961" max="8961" width="6.33203125" style="29" customWidth="1"/>
    <col min="8962" max="8962" width="10.44140625" style="29" customWidth="1"/>
    <col min="8963" max="8963" width="22.5546875" style="29" customWidth="1"/>
    <col min="8964" max="8964" width="18.88671875" style="29" customWidth="1"/>
    <col min="8965" max="8965" width="12.88671875" style="29" customWidth="1"/>
    <col min="8966" max="8966" width="15.44140625" style="29" customWidth="1"/>
    <col min="8967" max="8967" width="15.5546875" style="29" customWidth="1"/>
    <col min="8968" max="8968" width="16.88671875" style="29" customWidth="1"/>
    <col min="8969" max="8969" width="6.44140625" style="29" customWidth="1"/>
    <col min="8970" max="8970" width="10.88671875" style="29" customWidth="1"/>
    <col min="8971" max="8971" width="15.5546875" style="29" customWidth="1"/>
    <col min="8972" max="8972" width="15.88671875" style="29" customWidth="1"/>
    <col min="8973" max="8973" width="8.109375" style="29" customWidth="1"/>
    <col min="8974" max="8974" width="14.6640625" style="29" customWidth="1"/>
    <col min="8975" max="8975" width="14" style="29" bestFit="1" customWidth="1"/>
    <col min="8976" max="8976" width="14.33203125" style="29" customWidth="1"/>
    <col min="8977" max="9216" width="9" style="29"/>
    <col min="9217" max="9217" width="6.33203125" style="29" customWidth="1"/>
    <col min="9218" max="9218" width="10.44140625" style="29" customWidth="1"/>
    <col min="9219" max="9219" width="22.5546875" style="29" customWidth="1"/>
    <col min="9220" max="9220" width="18.88671875" style="29" customWidth="1"/>
    <col min="9221" max="9221" width="12.88671875" style="29" customWidth="1"/>
    <col min="9222" max="9222" width="15.44140625" style="29" customWidth="1"/>
    <col min="9223" max="9223" width="15.5546875" style="29" customWidth="1"/>
    <col min="9224" max="9224" width="16.88671875" style="29" customWidth="1"/>
    <col min="9225" max="9225" width="6.44140625" style="29" customWidth="1"/>
    <col min="9226" max="9226" width="10.88671875" style="29" customWidth="1"/>
    <col min="9227" max="9227" width="15.5546875" style="29" customWidth="1"/>
    <col min="9228" max="9228" width="15.88671875" style="29" customWidth="1"/>
    <col min="9229" max="9229" width="8.109375" style="29" customWidth="1"/>
    <col min="9230" max="9230" width="14.6640625" style="29" customWidth="1"/>
    <col min="9231" max="9231" width="14" style="29" bestFit="1" customWidth="1"/>
    <col min="9232" max="9232" width="14.33203125" style="29" customWidth="1"/>
    <col min="9233" max="9472" width="9" style="29"/>
    <col min="9473" max="9473" width="6.33203125" style="29" customWidth="1"/>
    <col min="9474" max="9474" width="10.44140625" style="29" customWidth="1"/>
    <col min="9475" max="9475" width="22.5546875" style="29" customWidth="1"/>
    <col min="9476" max="9476" width="18.88671875" style="29" customWidth="1"/>
    <col min="9477" max="9477" width="12.88671875" style="29" customWidth="1"/>
    <col min="9478" max="9478" width="15.44140625" style="29" customWidth="1"/>
    <col min="9479" max="9479" width="15.5546875" style="29" customWidth="1"/>
    <col min="9480" max="9480" width="16.88671875" style="29" customWidth="1"/>
    <col min="9481" max="9481" width="6.44140625" style="29" customWidth="1"/>
    <col min="9482" max="9482" width="10.88671875" style="29" customWidth="1"/>
    <col min="9483" max="9483" width="15.5546875" style="29" customWidth="1"/>
    <col min="9484" max="9484" width="15.88671875" style="29" customWidth="1"/>
    <col min="9485" max="9485" width="8.109375" style="29" customWidth="1"/>
    <col min="9486" max="9486" width="14.6640625" style="29" customWidth="1"/>
    <col min="9487" max="9487" width="14" style="29" bestFit="1" customWidth="1"/>
    <col min="9488" max="9488" width="14.33203125" style="29" customWidth="1"/>
    <col min="9489" max="9728" width="9" style="29"/>
    <col min="9729" max="9729" width="6.33203125" style="29" customWidth="1"/>
    <col min="9730" max="9730" width="10.44140625" style="29" customWidth="1"/>
    <col min="9731" max="9731" width="22.5546875" style="29" customWidth="1"/>
    <col min="9732" max="9732" width="18.88671875" style="29" customWidth="1"/>
    <col min="9733" max="9733" width="12.88671875" style="29" customWidth="1"/>
    <col min="9734" max="9734" width="15.44140625" style="29" customWidth="1"/>
    <col min="9735" max="9735" width="15.5546875" style="29" customWidth="1"/>
    <col min="9736" max="9736" width="16.88671875" style="29" customWidth="1"/>
    <col min="9737" max="9737" width="6.44140625" style="29" customWidth="1"/>
    <col min="9738" max="9738" width="10.88671875" style="29" customWidth="1"/>
    <col min="9739" max="9739" width="15.5546875" style="29" customWidth="1"/>
    <col min="9740" max="9740" width="15.88671875" style="29" customWidth="1"/>
    <col min="9741" max="9741" width="8.109375" style="29" customWidth="1"/>
    <col min="9742" max="9742" width="14.6640625" style="29" customWidth="1"/>
    <col min="9743" max="9743" width="14" style="29" bestFit="1" customWidth="1"/>
    <col min="9744" max="9744" width="14.33203125" style="29" customWidth="1"/>
    <col min="9745" max="9984" width="9" style="29"/>
    <col min="9985" max="9985" width="6.33203125" style="29" customWidth="1"/>
    <col min="9986" max="9986" width="10.44140625" style="29" customWidth="1"/>
    <col min="9987" max="9987" width="22.5546875" style="29" customWidth="1"/>
    <col min="9988" max="9988" width="18.88671875" style="29" customWidth="1"/>
    <col min="9989" max="9989" width="12.88671875" style="29" customWidth="1"/>
    <col min="9990" max="9990" width="15.44140625" style="29" customWidth="1"/>
    <col min="9991" max="9991" width="15.5546875" style="29" customWidth="1"/>
    <col min="9992" max="9992" width="16.88671875" style="29" customWidth="1"/>
    <col min="9993" max="9993" width="6.44140625" style="29" customWidth="1"/>
    <col min="9994" max="9994" width="10.88671875" style="29" customWidth="1"/>
    <col min="9995" max="9995" width="15.5546875" style="29" customWidth="1"/>
    <col min="9996" max="9996" width="15.88671875" style="29" customWidth="1"/>
    <col min="9997" max="9997" width="8.109375" style="29" customWidth="1"/>
    <col min="9998" max="9998" width="14.6640625" style="29" customWidth="1"/>
    <col min="9999" max="9999" width="14" style="29" bestFit="1" customWidth="1"/>
    <col min="10000" max="10000" width="14.33203125" style="29" customWidth="1"/>
    <col min="10001" max="10240" width="9" style="29"/>
    <col min="10241" max="10241" width="6.33203125" style="29" customWidth="1"/>
    <col min="10242" max="10242" width="10.44140625" style="29" customWidth="1"/>
    <col min="10243" max="10243" width="22.5546875" style="29" customWidth="1"/>
    <col min="10244" max="10244" width="18.88671875" style="29" customWidth="1"/>
    <col min="10245" max="10245" width="12.88671875" style="29" customWidth="1"/>
    <col min="10246" max="10246" width="15.44140625" style="29" customWidth="1"/>
    <col min="10247" max="10247" width="15.5546875" style="29" customWidth="1"/>
    <col min="10248" max="10248" width="16.88671875" style="29" customWidth="1"/>
    <col min="10249" max="10249" width="6.44140625" style="29" customWidth="1"/>
    <col min="10250" max="10250" width="10.88671875" style="29" customWidth="1"/>
    <col min="10251" max="10251" width="15.5546875" style="29" customWidth="1"/>
    <col min="10252" max="10252" width="15.88671875" style="29" customWidth="1"/>
    <col min="10253" max="10253" width="8.109375" style="29" customWidth="1"/>
    <col min="10254" max="10254" width="14.6640625" style="29" customWidth="1"/>
    <col min="10255" max="10255" width="14" style="29" bestFit="1" customWidth="1"/>
    <col min="10256" max="10256" width="14.33203125" style="29" customWidth="1"/>
    <col min="10257" max="10496" width="9" style="29"/>
    <col min="10497" max="10497" width="6.33203125" style="29" customWidth="1"/>
    <col min="10498" max="10498" width="10.44140625" style="29" customWidth="1"/>
    <col min="10499" max="10499" width="22.5546875" style="29" customWidth="1"/>
    <col min="10500" max="10500" width="18.88671875" style="29" customWidth="1"/>
    <col min="10501" max="10501" width="12.88671875" style="29" customWidth="1"/>
    <col min="10502" max="10502" width="15.44140625" style="29" customWidth="1"/>
    <col min="10503" max="10503" width="15.5546875" style="29" customWidth="1"/>
    <col min="10504" max="10504" width="16.88671875" style="29" customWidth="1"/>
    <col min="10505" max="10505" width="6.44140625" style="29" customWidth="1"/>
    <col min="10506" max="10506" width="10.88671875" style="29" customWidth="1"/>
    <col min="10507" max="10507" width="15.5546875" style="29" customWidth="1"/>
    <col min="10508" max="10508" width="15.88671875" style="29" customWidth="1"/>
    <col min="10509" max="10509" width="8.109375" style="29" customWidth="1"/>
    <col min="10510" max="10510" width="14.6640625" style="29" customWidth="1"/>
    <col min="10511" max="10511" width="14" style="29" bestFit="1" customWidth="1"/>
    <col min="10512" max="10512" width="14.33203125" style="29" customWidth="1"/>
    <col min="10513" max="10752" width="9" style="29"/>
    <col min="10753" max="10753" width="6.33203125" style="29" customWidth="1"/>
    <col min="10754" max="10754" width="10.44140625" style="29" customWidth="1"/>
    <col min="10755" max="10755" width="22.5546875" style="29" customWidth="1"/>
    <col min="10756" max="10756" width="18.88671875" style="29" customWidth="1"/>
    <col min="10757" max="10757" width="12.88671875" style="29" customWidth="1"/>
    <col min="10758" max="10758" width="15.44140625" style="29" customWidth="1"/>
    <col min="10759" max="10759" width="15.5546875" style="29" customWidth="1"/>
    <col min="10760" max="10760" width="16.88671875" style="29" customWidth="1"/>
    <col min="10761" max="10761" width="6.44140625" style="29" customWidth="1"/>
    <col min="10762" max="10762" width="10.88671875" style="29" customWidth="1"/>
    <col min="10763" max="10763" width="15.5546875" style="29" customWidth="1"/>
    <col min="10764" max="10764" width="15.88671875" style="29" customWidth="1"/>
    <col min="10765" max="10765" width="8.109375" style="29" customWidth="1"/>
    <col min="10766" max="10766" width="14.6640625" style="29" customWidth="1"/>
    <col min="10767" max="10767" width="14" style="29" bestFit="1" customWidth="1"/>
    <col min="10768" max="10768" width="14.33203125" style="29" customWidth="1"/>
    <col min="10769" max="11008" width="9" style="29"/>
    <col min="11009" max="11009" width="6.33203125" style="29" customWidth="1"/>
    <col min="11010" max="11010" width="10.44140625" style="29" customWidth="1"/>
    <col min="11011" max="11011" width="22.5546875" style="29" customWidth="1"/>
    <col min="11012" max="11012" width="18.88671875" style="29" customWidth="1"/>
    <col min="11013" max="11013" width="12.88671875" style="29" customWidth="1"/>
    <col min="11014" max="11014" width="15.44140625" style="29" customWidth="1"/>
    <col min="11015" max="11015" width="15.5546875" style="29" customWidth="1"/>
    <col min="11016" max="11016" width="16.88671875" style="29" customWidth="1"/>
    <col min="11017" max="11017" width="6.44140625" style="29" customWidth="1"/>
    <col min="11018" max="11018" width="10.88671875" style="29" customWidth="1"/>
    <col min="11019" max="11019" width="15.5546875" style="29" customWidth="1"/>
    <col min="11020" max="11020" width="15.88671875" style="29" customWidth="1"/>
    <col min="11021" max="11021" width="8.109375" style="29" customWidth="1"/>
    <col min="11022" max="11022" width="14.6640625" style="29" customWidth="1"/>
    <col min="11023" max="11023" width="14" style="29" bestFit="1" customWidth="1"/>
    <col min="11024" max="11024" width="14.33203125" style="29" customWidth="1"/>
    <col min="11025" max="11264" width="9" style="29"/>
    <col min="11265" max="11265" width="6.33203125" style="29" customWidth="1"/>
    <col min="11266" max="11266" width="10.44140625" style="29" customWidth="1"/>
    <col min="11267" max="11267" width="22.5546875" style="29" customWidth="1"/>
    <col min="11268" max="11268" width="18.88671875" style="29" customWidth="1"/>
    <col min="11269" max="11269" width="12.88671875" style="29" customWidth="1"/>
    <col min="11270" max="11270" width="15.44140625" style="29" customWidth="1"/>
    <col min="11271" max="11271" width="15.5546875" style="29" customWidth="1"/>
    <col min="11272" max="11272" width="16.88671875" style="29" customWidth="1"/>
    <col min="11273" max="11273" width="6.44140625" style="29" customWidth="1"/>
    <col min="11274" max="11274" width="10.88671875" style="29" customWidth="1"/>
    <col min="11275" max="11275" width="15.5546875" style="29" customWidth="1"/>
    <col min="11276" max="11276" width="15.88671875" style="29" customWidth="1"/>
    <col min="11277" max="11277" width="8.109375" style="29" customWidth="1"/>
    <col min="11278" max="11278" width="14.6640625" style="29" customWidth="1"/>
    <col min="11279" max="11279" width="14" style="29" bestFit="1" customWidth="1"/>
    <col min="11280" max="11280" width="14.33203125" style="29" customWidth="1"/>
    <col min="11281" max="11520" width="9" style="29"/>
    <col min="11521" max="11521" width="6.33203125" style="29" customWidth="1"/>
    <col min="11522" max="11522" width="10.44140625" style="29" customWidth="1"/>
    <col min="11523" max="11523" width="22.5546875" style="29" customWidth="1"/>
    <col min="11524" max="11524" width="18.88671875" style="29" customWidth="1"/>
    <col min="11525" max="11525" width="12.88671875" style="29" customWidth="1"/>
    <col min="11526" max="11526" width="15.44140625" style="29" customWidth="1"/>
    <col min="11527" max="11527" width="15.5546875" style="29" customWidth="1"/>
    <col min="11528" max="11528" width="16.88671875" style="29" customWidth="1"/>
    <col min="11529" max="11529" width="6.44140625" style="29" customWidth="1"/>
    <col min="11530" max="11530" width="10.88671875" style="29" customWidth="1"/>
    <col min="11531" max="11531" width="15.5546875" style="29" customWidth="1"/>
    <col min="11532" max="11532" width="15.88671875" style="29" customWidth="1"/>
    <col min="11533" max="11533" width="8.109375" style="29" customWidth="1"/>
    <col min="11534" max="11534" width="14.6640625" style="29" customWidth="1"/>
    <col min="11535" max="11535" width="14" style="29" bestFit="1" customWidth="1"/>
    <col min="11536" max="11536" width="14.33203125" style="29" customWidth="1"/>
    <col min="11537" max="11776" width="9" style="29"/>
    <col min="11777" max="11777" width="6.33203125" style="29" customWidth="1"/>
    <col min="11778" max="11778" width="10.44140625" style="29" customWidth="1"/>
    <col min="11779" max="11779" width="22.5546875" style="29" customWidth="1"/>
    <col min="11780" max="11780" width="18.88671875" style="29" customWidth="1"/>
    <col min="11781" max="11781" width="12.88671875" style="29" customWidth="1"/>
    <col min="11782" max="11782" width="15.44140625" style="29" customWidth="1"/>
    <col min="11783" max="11783" width="15.5546875" style="29" customWidth="1"/>
    <col min="11784" max="11784" width="16.88671875" style="29" customWidth="1"/>
    <col min="11785" max="11785" width="6.44140625" style="29" customWidth="1"/>
    <col min="11786" max="11786" width="10.88671875" style="29" customWidth="1"/>
    <col min="11787" max="11787" width="15.5546875" style="29" customWidth="1"/>
    <col min="11788" max="11788" width="15.88671875" style="29" customWidth="1"/>
    <col min="11789" max="11789" width="8.109375" style="29" customWidth="1"/>
    <col min="11790" max="11790" width="14.6640625" style="29" customWidth="1"/>
    <col min="11791" max="11791" width="14" style="29" bestFit="1" customWidth="1"/>
    <col min="11792" max="11792" width="14.33203125" style="29" customWidth="1"/>
    <col min="11793" max="12032" width="9" style="29"/>
    <col min="12033" max="12033" width="6.33203125" style="29" customWidth="1"/>
    <col min="12034" max="12034" width="10.44140625" style="29" customWidth="1"/>
    <col min="12035" max="12035" width="22.5546875" style="29" customWidth="1"/>
    <col min="12036" max="12036" width="18.88671875" style="29" customWidth="1"/>
    <col min="12037" max="12037" width="12.88671875" style="29" customWidth="1"/>
    <col min="12038" max="12038" width="15.44140625" style="29" customWidth="1"/>
    <col min="12039" max="12039" width="15.5546875" style="29" customWidth="1"/>
    <col min="12040" max="12040" width="16.88671875" style="29" customWidth="1"/>
    <col min="12041" max="12041" width="6.44140625" style="29" customWidth="1"/>
    <col min="12042" max="12042" width="10.88671875" style="29" customWidth="1"/>
    <col min="12043" max="12043" width="15.5546875" style="29" customWidth="1"/>
    <col min="12044" max="12044" width="15.88671875" style="29" customWidth="1"/>
    <col min="12045" max="12045" width="8.109375" style="29" customWidth="1"/>
    <col min="12046" max="12046" width="14.6640625" style="29" customWidth="1"/>
    <col min="12047" max="12047" width="14" style="29" bestFit="1" customWidth="1"/>
    <col min="12048" max="12048" width="14.33203125" style="29" customWidth="1"/>
    <col min="12049" max="12288" width="9" style="29"/>
    <col min="12289" max="12289" width="6.33203125" style="29" customWidth="1"/>
    <col min="12290" max="12290" width="10.44140625" style="29" customWidth="1"/>
    <col min="12291" max="12291" width="22.5546875" style="29" customWidth="1"/>
    <col min="12292" max="12292" width="18.88671875" style="29" customWidth="1"/>
    <col min="12293" max="12293" width="12.88671875" style="29" customWidth="1"/>
    <col min="12294" max="12294" width="15.44140625" style="29" customWidth="1"/>
    <col min="12295" max="12295" width="15.5546875" style="29" customWidth="1"/>
    <col min="12296" max="12296" width="16.88671875" style="29" customWidth="1"/>
    <col min="12297" max="12297" width="6.44140625" style="29" customWidth="1"/>
    <col min="12298" max="12298" width="10.88671875" style="29" customWidth="1"/>
    <col min="12299" max="12299" width="15.5546875" style="29" customWidth="1"/>
    <col min="12300" max="12300" width="15.88671875" style="29" customWidth="1"/>
    <col min="12301" max="12301" width="8.109375" style="29" customWidth="1"/>
    <col min="12302" max="12302" width="14.6640625" style="29" customWidth="1"/>
    <col min="12303" max="12303" width="14" style="29" bestFit="1" customWidth="1"/>
    <col min="12304" max="12304" width="14.33203125" style="29" customWidth="1"/>
    <col min="12305" max="12544" width="9" style="29"/>
    <col min="12545" max="12545" width="6.33203125" style="29" customWidth="1"/>
    <col min="12546" max="12546" width="10.44140625" style="29" customWidth="1"/>
    <col min="12547" max="12547" width="22.5546875" style="29" customWidth="1"/>
    <col min="12548" max="12548" width="18.88671875" style="29" customWidth="1"/>
    <col min="12549" max="12549" width="12.88671875" style="29" customWidth="1"/>
    <col min="12550" max="12550" width="15.44140625" style="29" customWidth="1"/>
    <col min="12551" max="12551" width="15.5546875" style="29" customWidth="1"/>
    <col min="12552" max="12552" width="16.88671875" style="29" customWidth="1"/>
    <col min="12553" max="12553" width="6.44140625" style="29" customWidth="1"/>
    <col min="12554" max="12554" width="10.88671875" style="29" customWidth="1"/>
    <col min="12555" max="12555" width="15.5546875" style="29" customWidth="1"/>
    <col min="12556" max="12556" width="15.88671875" style="29" customWidth="1"/>
    <col min="12557" max="12557" width="8.109375" style="29" customWidth="1"/>
    <col min="12558" max="12558" width="14.6640625" style="29" customWidth="1"/>
    <col min="12559" max="12559" width="14" style="29" bestFit="1" customWidth="1"/>
    <col min="12560" max="12560" width="14.33203125" style="29" customWidth="1"/>
    <col min="12561" max="12800" width="9" style="29"/>
    <col min="12801" max="12801" width="6.33203125" style="29" customWidth="1"/>
    <col min="12802" max="12802" width="10.44140625" style="29" customWidth="1"/>
    <col min="12803" max="12803" width="22.5546875" style="29" customWidth="1"/>
    <col min="12804" max="12804" width="18.88671875" style="29" customWidth="1"/>
    <col min="12805" max="12805" width="12.88671875" style="29" customWidth="1"/>
    <col min="12806" max="12806" width="15.44140625" style="29" customWidth="1"/>
    <col min="12807" max="12807" width="15.5546875" style="29" customWidth="1"/>
    <col min="12808" max="12808" width="16.88671875" style="29" customWidth="1"/>
    <col min="12809" max="12809" width="6.44140625" style="29" customWidth="1"/>
    <col min="12810" max="12810" width="10.88671875" style="29" customWidth="1"/>
    <col min="12811" max="12811" width="15.5546875" style="29" customWidth="1"/>
    <col min="12812" max="12812" width="15.88671875" style="29" customWidth="1"/>
    <col min="12813" max="12813" width="8.109375" style="29" customWidth="1"/>
    <col min="12814" max="12814" width="14.6640625" style="29" customWidth="1"/>
    <col min="12815" max="12815" width="14" style="29" bestFit="1" customWidth="1"/>
    <col min="12816" max="12816" width="14.33203125" style="29" customWidth="1"/>
    <col min="12817" max="13056" width="9" style="29"/>
    <col min="13057" max="13057" width="6.33203125" style="29" customWidth="1"/>
    <col min="13058" max="13058" width="10.44140625" style="29" customWidth="1"/>
    <col min="13059" max="13059" width="22.5546875" style="29" customWidth="1"/>
    <col min="13060" max="13060" width="18.88671875" style="29" customWidth="1"/>
    <col min="13061" max="13061" width="12.88671875" style="29" customWidth="1"/>
    <col min="13062" max="13062" width="15.44140625" style="29" customWidth="1"/>
    <col min="13063" max="13063" width="15.5546875" style="29" customWidth="1"/>
    <col min="13064" max="13064" width="16.88671875" style="29" customWidth="1"/>
    <col min="13065" max="13065" width="6.44140625" style="29" customWidth="1"/>
    <col min="13066" max="13066" width="10.88671875" style="29" customWidth="1"/>
    <col min="13067" max="13067" width="15.5546875" style="29" customWidth="1"/>
    <col min="13068" max="13068" width="15.88671875" style="29" customWidth="1"/>
    <col min="13069" max="13069" width="8.109375" style="29" customWidth="1"/>
    <col min="13070" max="13070" width="14.6640625" style="29" customWidth="1"/>
    <col min="13071" max="13071" width="14" style="29" bestFit="1" customWidth="1"/>
    <col min="13072" max="13072" width="14.33203125" style="29" customWidth="1"/>
    <col min="13073" max="13312" width="9" style="29"/>
    <col min="13313" max="13313" width="6.33203125" style="29" customWidth="1"/>
    <col min="13314" max="13314" width="10.44140625" style="29" customWidth="1"/>
    <col min="13315" max="13315" width="22.5546875" style="29" customWidth="1"/>
    <col min="13316" max="13316" width="18.88671875" style="29" customWidth="1"/>
    <col min="13317" max="13317" width="12.88671875" style="29" customWidth="1"/>
    <col min="13318" max="13318" width="15.44140625" style="29" customWidth="1"/>
    <col min="13319" max="13319" width="15.5546875" style="29" customWidth="1"/>
    <col min="13320" max="13320" width="16.88671875" style="29" customWidth="1"/>
    <col min="13321" max="13321" width="6.44140625" style="29" customWidth="1"/>
    <col min="13322" max="13322" width="10.88671875" style="29" customWidth="1"/>
    <col min="13323" max="13323" width="15.5546875" style="29" customWidth="1"/>
    <col min="13324" max="13324" width="15.88671875" style="29" customWidth="1"/>
    <col min="13325" max="13325" width="8.109375" style="29" customWidth="1"/>
    <col min="13326" max="13326" width="14.6640625" style="29" customWidth="1"/>
    <col min="13327" max="13327" width="14" style="29" bestFit="1" customWidth="1"/>
    <col min="13328" max="13328" width="14.33203125" style="29" customWidth="1"/>
    <col min="13329" max="13568" width="9" style="29"/>
    <col min="13569" max="13569" width="6.33203125" style="29" customWidth="1"/>
    <col min="13570" max="13570" width="10.44140625" style="29" customWidth="1"/>
    <col min="13571" max="13571" width="22.5546875" style="29" customWidth="1"/>
    <col min="13572" max="13572" width="18.88671875" style="29" customWidth="1"/>
    <col min="13573" max="13573" width="12.88671875" style="29" customWidth="1"/>
    <col min="13574" max="13574" width="15.44140625" style="29" customWidth="1"/>
    <col min="13575" max="13575" width="15.5546875" style="29" customWidth="1"/>
    <col min="13576" max="13576" width="16.88671875" style="29" customWidth="1"/>
    <col min="13577" max="13577" width="6.44140625" style="29" customWidth="1"/>
    <col min="13578" max="13578" width="10.88671875" style="29" customWidth="1"/>
    <col min="13579" max="13579" width="15.5546875" style="29" customWidth="1"/>
    <col min="13580" max="13580" width="15.88671875" style="29" customWidth="1"/>
    <col min="13581" max="13581" width="8.109375" style="29" customWidth="1"/>
    <col min="13582" max="13582" width="14.6640625" style="29" customWidth="1"/>
    <col min="13583" max="13583" width="14" style="29" bestFit="1" customWidth="1"/>
    <col min="13584" max="13584" width="14.33203125" style="29" customWidth="1"/>
    <col min="13585" max="13824" width="9" style="29"/>
    <col min="13825" max="13825" width="6.33203125" style="29" customWidth="1"/>
    <col min="13826" max="13826" width="10.44140625" style="29" customWidth="1"/>
    <col min="13827" max="13827" width="22.5546875" style="29" customWidth="1"/>
    <col min="13828" max="13828" width="18.88671875" style="29" customWidth="1"/>
    <col min="13829" max="13829" width="12.88671875" style="29" customWidth="1"/>
    <col min="13830" max="13830" width="15.44140625" style="29" customWidth="1"/>
    <col min="13831" max="13831" width="15.5546875" style="29" customWidth="1"/>
    <col min="13832" max="13832" width="16.88671875" style="29" customWidth="1"/>
    <col min="13833" max="13833" width="6.44140625" style="29" customWidth="1"/>
    <col min="13834" max="13834" width="10.88671875" style="29" customWidth="1"/>
    <col min="13835" max="13835" width="15.5546875" style="29" customWidth="1"/>
    <col min="13836" max="13836" width="15.88671875" style="29" customWidth="1"/>
    <col min="13837" max="13837" width="8.109375" style="29" customWidth="1"/>
    <col min="13838" max="13838" width="14.6640625" style="29" customWidth="1"/>
    <col min="13839" max="13839" width="14" style="29" bestFit="1" customWidth="1"/>
    <col min="13840" max="13840" width="14.33203125" style="29" customWidth="1"/>
    <col min="13841" max="14080" width="9" style="29"/>
    <col min="14081" max="14081" width="6.33203125" style="29" customWidth="1"/>
    <col min="14082" max="14082" width="10.44140625" style="29" customWidth="1"/>
    <col min="14083" max="14083" width="22.5546875" style="29" customWidth="1"/>
    <col min="14084" max="14084" width="18.88671875" style="29" customWidth="1"/>
    <col min="14085" max="14085" width="12.88671875" style="29" customWidth="1"/>
    <col min="14086" max="14086" width="15.44140625" style="29" customWidth="1"/>
    <col min="14087" max="14087" width="15.5546875" style="29" customWidth="1"/>
    <col min="14088" max="14088" width="16.88671875" style="29" customWidth="1"/>
    <col min="14089" max="14089" width="6.44140625" style="29" customWidth="1"/>
    <col min="14090" max="14090" width="10.88671875" style="29" customWidth="1"/>
    <col min="14091" max="14091" width="15.5546875" style="29" customWidth="1"/>
    <col min="14092" max="14092" width="15.88671875" style="29" customWidth="1"/>
    <col min="14093" max="14093" width="8.109375" style="29" customWidth="1"/>
    <col min="14094" max="14094" width="14.6640625" style="29" customWidth="1"/>
    <col min="14095" max="14095" width="14" style="29" bestFit="1" customWidth="1"/>
    <col min="14096" max="14096" width="14.33203125" style="29" customWidth="1"/>
    <col min="14097" max="14336" width="9" style="29"/>
    <col min="14337" max="14337" width="6.33203125" style="29" customWidth="1"/>
    <col min="14338" max="14338" width="10.44140625" style="29" customWidth="1"/>
    <col min="14339" max="14339" width="22.5546875" style="29" customWidth="1"/>
    <col min="14340" max="14340" width="18.88671875" style="29" customWidth="1"/>
    <col min="14341" max="14341" width="12.88671875" style="29" customWidth="1"/>
    <col min="14342" max="14342" width="15.44140625" style="29" customWidth="1"/>
    <col min="14343" max="14343" width="15.5546875" style="29" customWidth="1"/>
    <col min="14344" max="14344" width="16.88671875" style="29" customWidth="1"/>
    <col min="14345" max="14345" width="6.44140625" style="29" customWidth="1"/>
    <col min="14346" max="14346" width="10.88671875" style="29" customWidth="1"/>
    <col min="14347" max="14347" width="15.5546875" style="29" customWidth="1"/>
    <col min="14348" max="14348" width="15.88671875" style="29" customWidth="1"/>
    <col min="14349" max="14349" width="8.109375" style="29" customWidth="1"/>
    <col min="14350" max="14350" width="14.6640625" style="29" customWidth="1"/>
    <col min="14351" max="14351" width="14" style="29" bestFit="1" customWidth="1"/>
    <col min="14352" max="14352" width="14.33203125" style="29" customWidth="1"/>
    <col min="14353" max="14592" width="9" style="29"/>
    <col min="14593" max="14593" width="6.33203125" style="29" customWidth="1"/>
    <col min="14594" max="14594" width="10.44140625" style="29" customWidth="1"/>
    <col min="14595" max="14595" width="22.5546875" style="29" customWidth="1"/>
    <col min="14596" max="14596" width="18.88671875" style="29" customWidth="1"/>
    <col min="14597" max="14597" width="12.88671875" style="29" customWidth="1"/>
    <col min="14598" max="14598" width="15.44140625" style="29" customWidth="1"/>
    <col min="14599" max="14599" width="15.5546875" style="29" customWidth="1"/>
    <col min="14600" max="14600" width="16.88671875" style="29" customWidth="1"/>
    <col min="14601" max="14601" width="6.44140625" style="29" customWidth="1"/>
    <col min="14602" max="14602" width="10.88671875" style="29" customWidth="1"/>
    <col min="14603" max="14603" width="15.5546875" style="29" customWidth="1"/>
    <col min="14604" max="14604" width="15.88671875" style="29" customWidth="1"/>
    <col min="14605" max="14605" width="8.109375" style="29" customWidth="1"/>
    <col min="14606" max="14606" width="14.6640625" style="29" customWidth="1"/>
    <col min="14607" max="14607" width="14" style="29" bestFit="1" customWidth="1"/>
    <col min="14608" max="14608" width="14.33203125" style="29" customWidth="1"/>
    <col min="14609" max="14848" width="9" style="29"/>
    <col min="14849" max="14849" width="6.33203125" style="29" customWidth="1"/>
    <col min="14850" max="14850" width="10.44140625" style="29" customWidth="1"/>
    <col min="14851" max="14851" width="22.5546875" style="29" customWidth="1"/>
    <col min="14852" max="14852" width="18.88671875" style="29" customWidth="1"/>
    <col min="14853" max="14853" width="12.88671875" style="29" customWidth="1"/>
    <col min="14854" max="14854" width="15.44140625" style="29" customWidth="1"/>
    <col min="14855" max="14855" width="15.5546875" style="29" customWidth="1"/>
    <col min="14856" max="14856" width="16.88671875" style="29" customWidth="1"/>
    <col min="14857" max="14857" width="6.44140625" style="29" customWidth="1"/>
    <col min="14858" max="14858" width="10.88671875" style="29" customWidth="1"/>
    <col min="14859" max="14859" width="15.5546875" style="29" customWidth="1"/>
    <col min="14860" max="14860" width="15.88671875" style="29" customWidth="1"/>
    <col min="14861" max="14861" width="8.109375" style="29" customWidth="1"/>
    <col min="14862" max="14862" width="14.6640625" style="29" customWidth="1"/>
    <col min="14863" max="14863" width="14" style="29" bestFit="1" customWidth="1"/>
    <col min="14864" max="14864" width="14.33203125" style="29" customWidth="1"/>
    <col min="14865" max="15104" width="9" style="29"/>
    <col min="15105" max="15105" width="6.33203125" style="29" customWidth="1"/>
    <col min="15106" max="15106" width="10.44140625" style="29" customWidth="1"/>
    <col min="15107" max="15107" width="22.5546875" style="29" customWidth="1"/>
    <col min="15108" max="15108" width="18.88671875" style="29" customWidth="1"/>
    <col min="15109" max="15109" width="12.88671875" style="29" customWidth="1"/>
    <col min="15110" max="15110" width="15.44140625" style="29" customWidth="1"/>
    <col min="15111" max="15111" width="15.5546875" style="29" customWidth="1"/>
    <col min="15112" max="15112" width="16.88671875" style="29" customWidth="1"/>
    <col min="15113" max="15113" width="6.44140625" style="29" customWidth="1"/>
    <col min="15114" max="15114" width="10.88671875" style="29" customWidth="1"/>
    <col min="15115" max="15115" width="15.5546875" style="29" customWidth="1"/>
    <col min="15116" max="15116" width="15.88671875" style="29" customWidth="1"/>
    <col min="15117" max="15117" width="8.109375" style="29" customWidth="1"/>
    <col min="15118" max="15118" width="14.6640625" style="29" customWidth="1"/>
    <col min="15119" max="15119" width="14" style="29" bestFit="1" customWidth="1"/>
    <col min="15120" max="15120" width="14.33203125" style="29" customWidth="1"/>
    <col min="15121" max="15360" width="9" style="29"/>
    <col min="15361" max="15361" width="6.33203125" style="29" customWidth="1"/>
    <col min="15362" max="15362" width="10.44140625" style="29" customWidth="1"/>
    <col min="15363" max="15363" width="22.5546875" style="29" customWidth="1"/>
    <col min="15364" max="15364" width="18.88671875" style="29" customWidth="1"/>
    <col min="15365" max="15365" width="12.88671875" style="29" customWidth="1"/>
    <col min="15366" max="15366" width="15.44140625" style="29" customWidth="1"/>
    <col min="15367" max="15367" width="15.5546875" style="29" customWidth="1"/>
    <col min="15368" max="15368" width="16.88671875" style="29" customWidth="1"/>
    <col min="15369" max="15369" width="6.44140625" style="29" customWidth="1"/>
    <col min="15370" max="15370" width="10.88671875" style="29" customWidth="1"/>
    <col min="15371" max="15371" width="15.5546875" style="29" customWidth="1"/>
    <col min="15372" max="15372" width="15.88671875" style="29" customWidth="1"/>
    <col min="15373" max="15373" width="8.109375" style="29" customWidth="1"/>
    <col min="15374" max="15374" width="14.6640625" style="29" customWidth="1"/>
    <col min="15375" max="15375" width="14" style="29" bestFit="1" customWidth="1"/>
    <col min="15376" max="15376" width="14.33203125" style="29" customWidth="1"/>
    <col min="15377" max="15616" width="9" style="29"/>
    <col min="15617" max="15617" width="6.33203125" style="29" customWidth="1"/>
    <col min="15618" max="15618" width="10.44140625" style="29" customWidth="1"/>
    <col min="15619" max="15619" width="22.5546875" style="29" customWidth="1"/>
    <col min="15620" max="15620" width="18.88671875" style="29" customWidth="1"/>
    <col min="15621" max="15621" width="12.88671875" style="29" customWidth="1"/>
    <col min="15622" max="15622" width="15.44140625" style="29" customWidth="1"/>
    <col min="15623" max="15623" width="15.5546875" style="29" customWidth="1"/>
    <col min="15624" max="15624" width="16.88671875" style="29" customWidth="1"/>
    <col min="15625" max="15625" width="6.44140625" style="29" customWidth="1"/>
    <col min="15626" max="15626" width="10.88671875" style="29" customWidth="1"/>
    <col min="15627" max="15627" width="15.5546875" style="29" customWidth="1"/>
    <col min="15628" max="15628" width="15.88671875" style="29" customWidth="1"/>
    <col min="15629" max="15629" width="8.109375" style="29" customWidth="1"/>
    <col min="15630" max="15630" width="14.6640625" style="29" customWidth="1"/>
    <col min="15631" max="15631" width="14" style="29" bestFit="1" customWidth="1"/>
    <col min="15632" max="15632" width="14.33203125" style="29" customWidth="1"/>
    <col min="15633" max="15872" width="9" style="29"/>
    <col min="15873" max="15873" width="6.33203125" style="29" customWidth="1"/>
    <col min="15874" max="15874" width="10.44140625" style="29" customWidth="1"/>
    <col min="15875" max="15875" width="22.5546875" style="29" customWidth="1"/>
    <col min="15876" max="15876" width="18.88671875" style="29" customWidth="1"/>
    <col min="15877" max="15877" width="12.88671875" style="29" customWidth="1"/>
    <col min="15878" max="15878" width="15.44140625" style="29" customWidth="1"/>
    <col min="15879" max="15879" width="15.5546875" style="29" customWidth="1"/>
    <col min="15880" max="15880" width="16.88671875" style="29" customWidth="1"/>
    <col min="15881" max="15881" width="6.44140625" style="29" customWidth="1"/>
    <col min="15882" max="15882" width="10.88671875" style="29" customWidth="1"/>
    <col min="15883" max="15883" width="15.5546875" style="29" customWidth="1"/>
    <col min="15884" max="15884" width="15.88671875" style="29" customWidth="1"/>
    <col min="15885" max="15885" width="8.109375" style="29" customWidth="1"/>
    <col min="15886" max="15886" width="14.6640625" style="29" customWidth="1"/>
    <col min="15887" max="15887" width="14" style="29" bestFit="1" customWidth="1"/>
    <col min="15888" max="15888" width="14.33203125" style="29" customWidth="1"/>
    <col min="15889" max="16128" width="9" style="29"/>
    <col min="16129" max="16129" width="6.33203125" style="29" customWidth="1"/>
    <col min="16130" max="16130" width="10.44140625" style="29" customWidth="1"/>
    <col min="16131" max="16131" width="22.5546875" style="29" customWidth="1"/>
    <col min="16132" max="16132" width="18.88671875" style="29" customWidth="1"/>
    <col min="16133" max="16133" width="12.88671875" style="29" customWidth="1"/>
    <col min="16134" max="16134" width="15.44140625" style="29" customWidth="1"/>
    <col min="16135" max="16135" width="15.5546875" style="29" customWidth="1"/>
    <col min="16136" max="16136" width="16.88671875" style="29" customWidth="1"/>
    <col min="16137" max="16137" width="6.44140625" style="29" customWidth="1"/>
    <col min="16138" max="16138" width="10.88671875" style="29" customWidth="1"/>
    <col min="16139" max="16139" width="15.5546875" style="29" customWidth="1"/>
    <col min="16140" max="16140" width="15.88671875" style="29" customWidth="1"/>
    <col min="16141" max="16141" width="8.109375" style="29" customWidth="1"/>
    <col min="16142" max="16142" width="14.6640625" style="29" customWidth="1"/>
    <col min="16143" max="16143" width="14" style="29" bestFit="1" customWidth="1"/>
    <col min="16144" max="16144" width="14.33203125" style="29" customWidth="1"/>
    <col min="16145" max="16384" width="9" style="29"/>
  </cols>
  <sheetData>
    <row r="1" spans="1:14" x14ac:dyDescent="0.25">
      <c r="G1" s="30"/>
      <c r="H1" s="31" t="s">
        <v>351</v>
      </c>
    </row>
    <row r="2" spans="1:14" x14ac:dyDescent="0.25">
      <c r="G2" s="30"/>
      <c r="H2" s="31" t="s">
        <v>326</v>
      </c>
    </row>
    <row r="3" spans="1:14" x14ac:dyDescent="0.25">
      <c r="G3" s="30"/>
      <c r="H3" s="31" t="s">
        <v>352</v>
      </c>
    </row>
    <row r="4" spans="1:14" ht="9.75" customHeight="1" x14ac:dyDescent="0.25"/>
    <row r="5" spans="1:14" ht="16.350000000000001" customHeight="1" x14ac:dyDescent="0.25">
      <c r="G5" s="33"/>
      <c r="H5" s="34" t="s">
        <v>327</v>
      </c>
    </row>
    <row r="6" spans="1:14" x14ac:dyDescent="0.25">
      <c r="G6" s="35" t="s">
        <v>328</v>
      </c>
      <c r="H6" s="36" t="s">
        <v>341</v>
      </c>
    </row>
    <row r="7" spans="1:14" ht="25.95" customHeight="1" x14ac:dyDescent="0.25">
      <c r="A7" s="37" t="s">
        <v>353</v>
      </c>
      <c r="C7" s="407"/>
      <c r="D7" s="407"/>
      <c r="E7" s="407"/>
      <c r="F7" s="407"/>
      <c r="G7" s="35"/>
      <c r="H7" s="38"/>
    </row>
    <row r="8" spans="1:14" s="30" customFormat="1" ht="18.45" customHeight="1" x14ac:dyDescent="0.25">
      <c r="A8" s="37"/>
      <c r="B8" s="29"/>
      <c r="C8" s="29"/>
      <c r="D8" s="39"/>
      <c r="E8" s="39"/>
      <c r="F8" s="29"/>
      <c r="G8" s="35"/>
      <c r="H8" s="38"/>
      <c r="J8" s="40"/>
      <c r="K8" s="40"/>
      <c r="L8" s="40"/>
      <c r="M8" s="40"/>
    </row>
    <row r="9" spans="1:14" s="30" customFormat="1" ht="47.25" customHeight="1" x14ac:dyDescent="0.25">
      <c r="A9" s="37" t="s">
        <v>354</v>
      </c>
      <c r="B9" s="41"/>
      <c r="C9" s="408" t="s">
        <v>355</v>
      </c>
      <c r="D9" s="408"/>
      <c r="E9" s="408"/>
      <c r="F9" s="408"/>
      <c r="G9" s="35" t="s">
        <v>329</v>
      </c>
      <c r="H9" s="34">
        <v>58306175</v>
      </c>
      <c r="J9" s="40"/>
      <c r="K9" s="40"/>
      <c r="L9" s="40"/>
      <c r="M9" s="40"/>
    </row>
    <row r="10" spans="1:14" s="30" customFormat="1" x14ac:dyDescent="0.25">
      <c r="A10" s="37"/>
      <c r="B10" s="41"/>
      <c r="C10" s="29"/>
      <c r="D10" s="39"/>
      <c r="E10" s="29"/>
      <c r="H10" s="34"/>
      <c r="J10" s="40"/>
      <c r="K10" s="40"/>
      <c r="L10" s="40"/>
      <c r="M10" s="40"/>
    </row>
    <row r="11" spans="1:14" s="30" customFormat="1" ht="49.5" customHeight="1" x14ac:dyDescent="0.25">
      <c r="A11" s="37" t="s">
        <v>356</v>
      </c>
      <c r="B11" s="41"/>
      <c r="C11" s="409" t="s">
        <v>357</v>
      </c>
      <c r="D11" s="409"/>
      <c r="E11" s="409"/>
      <c r="F11" s="409"/>
      <c r="G11" s="42" t="s">
        <v>329</v>
      </c>
      <c r="H11" s="43">
        <v>18221397</v>
      </c>
      <c r="J11" s="40"/>
      <c r="K11" s="40"/>
      <c r="L11" s="40"/>
      <c r="M11" s="40"/>
    </row>
    <row r="12" spans="1:14" s="30" customFormat="1" x14ac:dyDescent="0.25">
      <c r="A12" s="37"/>
      <c r="B12" s="41"/>
      <c r="C12" s="29"/>
      <c r="D12" s="39"/>
      <c r="G12" s="35"/>
      <c r="H12" s="34"/>
      <c r="J12" s="40"/>
      <c r="K12" s="40"/>
      <c r="L12" s="40"/>
      <c r="M12" s="40"/>
    </row>
    <row r="13" spans="1:14" s="30" customFormat="1" ht="42" hidden="1" customHeight="1" x14ac:dyDescent="0.25">
      <c r="A13" s="37" t="s">
        <v>330</v>
      </c>
      <c r="B13" s="41"/>
      <c r="C13" s="407" t="s">
        <v>358</v>
      </c>
      <c r="D13" s="407"/>
      <c r="E13" s="407"/>
      <c r="F13" s="407"/>
      <c r="G13" s="29"/>
      <c r="H13" s="38"/>
      <c r="J13" s="40"/>
      <c r="K13" s="40"/>
      <c r="L13" s="44"/>
      <c r="M13" s="40"/>
    </row>
    <row r="14" spans="1:14" ht="36.75" customHeight="1" x14ac:dyDescent="0.25">
      <c r="A14" s="45" t="s">
        <v>359</v>
      </c>
      <c r="B14" s="41"/>
      <c r="C14" s="407" t="s">
        <v>360</v>
      </c>
      <c r="D14" s="407"/>
      <c r="E14" s="407"/>
      <c r="F14" s="407"/>
      <c r="G14" s="46"/>
      <c r="H14" s="38"/>
      <c r="I14" s="47"/>
    </row>
    <row r="15" spans="1:14" ht="48.75" customHeight="1" x14ac:dyDescent="0.25">
      <c r="D15" s="29" t="s">
        <v>361</v>
      </c>
      <c r="E15" s="48"/>
      <c r="F15" s="48"/>
      <c r="G15" s="49" t="s">
        <v>362</v>
      </c>
      <c r="H15" s="49"/>
      <c r="I15" s="30"/>
      <c r="J15" s="30"/>
      <c r="K15" s="30"/>
      <c r="L15" s="30"/>
      <c r="M15" s="30"/>
      <c r="N15" s="30"/>
    </row>
    <row r="16" spans="1:14" s="30" customFormat="1" ht="15.6" customHeight="1" thickBot="1" x14ac:dyDescent="0.3">
      <c r="D16" s="48"/>
      <c r="E16" s="48"/>
      <c r="F16" s="50" t="s">
        <v>363</v>
      </c>
      <c r="G16" s="35" t="s">
        <v>364</v>
      </c>
      <c r="H16" s="38"/>
    </row>
    <row r="17" spans="1:16" s="30" customFormat="1" ht="15" customHeight="1" thickBot="1" x14ac:dyDescent="0.3">
      <c r="D17" s="46"/>
      <c r="E17" s="46"/>
      <c r="F17" s="35" t="s">
        <v>365</v>
      </c>
      <c r="G17" s="49" t="s">
        <v>331</v>
      </c>
      <c r="H17" s="51" t="s">
        <v>433</v>
      </c>
    </row>
    <row r="18" spans="1:16" s="30" customFormat="1" ht="15" customHeight="1" thickBot="1" x14ac:dyDescent="0.3">
      <c r="C18" s="52"/>
      <c r="D18" s="53"/>
      <c r="G18" s="49" t="s">
        <v>332</v>
      </c>
      <c r="H18" s="54">
        <v>45173</v>
      </c>
    </row>
    <row r="19" spans="1:16" s="30" customFormat="1" ht="15" customHeight="1" thickBot="1" x14ac:dyDescent="0.3">
      <c r="D19" s="46"/>
      <c r="E19" s="46"/>
      <c r="F19" s="50" t="s">
        <v>333</v>
      </c>
      <c r="G19" s="49" t="s">
        <v>331</v>
      </c>
      <c r="H19" s="51" t="s">
        <v>334</v>
      </c>
    </row>
    <row r="20" spans="1:16" s="30" customFormat="1" ht="15" customHeight="1" thickBot="1" x14ac:dyDescent="0.3">
      <c r="C20" s="52"/>
      <c r="D20" s="53"/>
      <c r="G20" s="49" t="s">
        <v>332</v>
      </c>
      <c r="H20" s="55">
        <v>45364</v>
      </c>
    </row>
    <row r="21" spans="1:16" s="30" customFormat="1" ht="15" customHeight="1" x14ac:dyDescent="0.25">
      <c r="C21" s="52"/>
      <c r="D21" s="56"/>
      <c r="F21" s="50"/>
      <c r="G21" s="35" t="s">
        <v>342</v>
      </c>
      <c r="H21" s="38"/>
    </row>
    <row r="22" spans="1:16" s="30" customFormat="1" ht="15" customHeight="1" x14ac:dyDescent="0.25">
      <c r="C22" s="52"/>
      <c r="D22" s="57"/>
      <c r="F22" s="31"/>
      <c r="G22" s="29" t="s">
        <v>361</v>
      </c>
      <c r="H22" s="29"/>
    </row>
    <row r="23" spans="1:16" s="30" customFormat="1" ht="5.4" customHeight="1" thickBot="1" x14ac:dyDescent="0.3">
      <c r="C23" s="58"/>
      <c r="D23" s="59"/>
      <c r="F23" s="31"/>
      <c r="G23" s="29"/>
      <c r="H23" s="29"/>
      <c r="J23" s="40"/>
      <c r="K23" s="40"/>
      <c r="L23" s="40"/>
      <c r="M23" s="40"/>
    </row>
    <row r="24" spans="1:16" s="30" customFormat="1" ht="12.15" customHeight="1" thickBot="1" x14ac:dyDescent="0.25">
      <c r="D24" s="60"/>
      <c r="E24" s="61" t="s">
        <v>366</v>
      </c>
      <c r="F24" s="62" t="s">
        <v>367</v>
      </c>
      <c r="G24" s="405" t="s">
        <v>336</v>
      </c>
      <c r="H24" s="406"/>
      <c r="J24" s="40"/>
      <c r="K24" s="40"/>
      <c r="L24" s="40"/>
      <c r="M24" s="40"/>
    </row>
    <row r="25" spans="1:16" s="30" customFormat="1" ht="12.15" customHeight="1" thickBot="1" x14ac:dyDescent="0.3">
      <c r="D25" s="63"/>
      <c r="E25" s="64"/>
      <c r="F25" s="65"/>
      <c r="G25" s="66" t="s">
        <v>337</v>
      </c>
      <c r="H25" s="66" t="s">
        <v>338</v>
      </c>
      <c r="J25" s="40"/>
      <c r="K25" s="40"/>
      <c r="L25" s="40"/>
      <c r="M25" s="40"/>
    </row>
    <row r="26" spans="1:16" s="30" customFormat="1" ht="18" customHeight="1" thickBot="1" x14ac:dyDescent="0.3">
      <c r="D26" s="29"/>
      <c r="E26" s="67">
        <v>1</v>
      </c>
      <c r="F26" s="68">
        <v>45371</v>
      </c>
      <c r="G26" s="69">
        <v>45173</v>
      </c>
      <c r="H26" s="68">
        <f>F26</f>
        <v>45371</v>
      </c>
      <c r="I26" s="70"/>
      <c r="J26" s="40"/>
      <c r="K26" s="40"/>
      <c r="L26" s="40"/>
      <c r="M26" s="40"/>
    </row>
    <row r="27" spans="1:16" s="71" customFormat="1" ht="10.199999999999999" x14ac:dyDescent="0.2">
      <c r="J27" s="72"/>
      <c r="K27" s="72"/>
      <c r="L27" s="72"/>
      <c r="M27" s="72"/>
    </row>
    <row r="28" spans="1:16" x14ac:dyDescent="0.25">
      <c r="E28" s="33" t="s">
        <v>343</v>
      </c>
    </row>
    <row r="29" spans="1:16" x14ac:dyDescent="0.25">
      <c r="D29" s="73"/>
      <c r="E29" s="33" t="s">
        <v>345</v>
      </c>
      <c r="F29" s="73"/>
      <c r="G29" s="73"/>
    </row>
    <row r="30" spans="1:16" ht="20.25" customHeight="1" x14ac:dyDescent="0.25">
      <c r="A30" s="74" t="s">
        <v>335</v>
      </c>
      <c r="B30" s="411" t="s">
        <v>368</v>
      </c>
      <c r="C30" s="412"/>
      <c r="D30" s="413"/>
      <c r="E30" s="75" t="s">
        <v>369</v>
      </c>
      <c r="F30" s="76" t="s">
        <v>370</v>
      </c>
      <c r="G30" s="77"/>
      <c r="H30" s="78"/>
      <c r="J30" s="414" t="s">
        <v>432</v>
      </c>
      <c r="K30" s="414"/>
      <c r="L30" s="414"/>
      <c r="M30" s="414"/>
      <c r="N30" s="414"/>
      <c r="O30" s="79"/>
      <c r="P30" s="79"/>
    </row>
    <row r="31" spans="1:16" ht="22.5" customHeight="1" x14ac:dyDescent="0.3">
      <c r="A31" s="80" t="s">
        <v>371</v>
      </c>
      <c r="B31" s="415" t="s">
        <v>372</v>
      </c>
      <c r="C31" s="416"/>
      <c r="D31" s="417"/>
      <c r="E31" s="81"/>
      <c r="F31" s="82" t="s">
        <v>373</v>
      </c>
      <c r="G31" s="83"/>
      <c r="H31" s="82" t="s">
        <v>374</v>
      </c>
      <c r="J31" s="418" t="s">
        <v>375</v>
      </c>
      <c r="K31" s="418"/>
      <c r="L31" s="84">
        <f>'изм.прил. к ДС №3+кс6'!I249</f>
        <v>78181746.175050005</v>
      </c>
      <c r="M31" s="85"/>
      <c r="N31" s="86"/>
      <c r="O31" s="87"/>
      <c r="P31" s="87"/>
    </row>
    <row r="32" spans="1:16" ht="17.25" customHeight="1" x14ac:dyDescent="0.3">
      <c r="A32" s="80" t="s">
        <v>376</v>
      </c>
      <c r="B32" s="415"/>
      <c r="C32" s="416"/>
      <c r="D32" s="417"/>
      <c r="E32" s="81"/>
      <c r="F32" s="82" t="s">
        <v>377</v>
      </c>
      <c r="G32" s="88" t="s">
        <v>346</v>
      </c>
      <c r="H32" s="82" t="s">
        <v>378</v>
      </c>
      <c r="J32" s="89"/>
      <c r="K32" s="90" t="s">
        <v>379</v>
      </c>
      <c r="L32" s="90" t="s">
        <v>380</v>
      </c>
      <c r="M32" s="91" t="s">
        <v>381</v>
      </c>
      <c r="N32" s="91" t="s">
        <v>382</v>
      </c>
      <c r="O32" s="79" t="s">
        <v>383</v>
      </c>
      <c r="P32" s="79"/>
    </row>
    <row r="33" spans="1:17" ht="13.8" x14ac:dyDescent="0.25">
      <c r="A33" s="92"/>
      <c r="B33" s="419"/>
      <c r="C33" s="420"/>
      <c r="D33" s="421"/>
      <c r="E33" s="93"/>
      <c r="F33" s="94" t="s">
        <v>384</v>
      </c>
      <c r="G33" s="95"/>
      <c r="H33" s="94" t="s">
        <v>385</v>
      </c>
      <c r="J33" s="96" t="s">
        <v>386</v>
      </c>
      <c r="K33" s="97" t="e">
        <f>#REF!/1.2</f>
        <v>#REF!</v>
      </c>
      <c r="L33" s="97" t="e">
        <f>#REF!</f>
        <v>#REF!</v>
      </c>
      <c r="M33" s="98">
        <v>1</v>
      </c>
      <c r="N33" s="99">
        <v>1</v>
      </c>
      <c r="O33" s="79"/>
      <c r="P33" s="79"/>
    </row>
    <row r="34" spans="1:17" ht="14.4" thickBot="1" x14ac:dyDescent="0.3">
      <c r="A34" s="100">
        <v>1</v>
      </c>
      <c r="B34" s="423">
        <v>2</v>
      </c>
      <c r="C34" s="424"/>
      <c r="D34" s="425"/>
      <c r="E34" s="100">
        <v>3</v>
      </c>
      <c r="F34" s="100">
        <v>4</v>
      </c>
      <c r="G34" s="100">
        <v>5</v>
      </c>
      <c r="H34" s="100">
        <v>6</v>
      </c>
      <c r="J34" s="96"/>
      <c r="K34" s="101"/>
      <c r="L34" s="97"/>
      <c r="M34" s="98"/>
      <c r="N34" s="99"/>
      <c r="O34" s="87"/>
      <c r="P34" s="79"/>
    </row>
    <row r="35" spans="1:17" ht="27" customHeight="1" thickBot="1" x14ac:dyDescent="0.3">
      <c r="A35" s="102"/>
      <c r="B35" s="426" t="s">
        <v>387</v>
      </c>
      <c r="C35" s="427"/>
      <c r="D35" s="428"/>
      <c r="E35" s="103" t="s">
        <v>388</v>
      </c>
      <c r="F35" s="104" t="e">
        <f>F36</f>
        <v>#REF!</v>
      </c>
      <c r="G35" s="104" t="e">
        <f>G36</f>
        <v>#REF!</v>
      </c>
      <c r="H35" s="104" t="e">
        <f>H36</f>
        <v>#REF!</v>
      </c>
      <c r="I35" s="32"/>
      <c r="J35" s="105"/>
      <c r="K35" s="106"/>
      <c r="L35" s="106"/>
      <c r="M35" s="107"/>
      <c r="N35" s="108"/>
      <c r="O35" s="87"/>
      <c r="P35" s="87"/>
      <c r="Q35" s="109"/>
    </row>
    <row r="36" spans="1:17" ht="18.75" customHeight="1" x14ac:dyDescent="0.3">
      <c r="A36" s="110" t="s">
        <v>344</v>
      </c>
      <c r="B36" s="429" t="s">
        <v>389</v>
      </c>
      <c r="C36" s="430"/>
      <c r="D36" s="431"/>
      <c r="E36" s="92"/>
      <c r="F36" s="111" t="e">
        <f>G36</f>
        <v>#REF!</v>
      </c>
      <c r="G36" s="112" t="e">
        <f>H36</f>
        <v>#REF!</v>
      </c>
      <c r="H36" s="113" t="e">
        <f>K33</f>
        <v>#REF!</v>
      </c>
      <c r="I36" s="32"/>
      <c r="J36" s="114"/>
      <c r="K36" s="115"/>
      <c r="L36" s="115"/>
      <c r="M36" s="116"/>
      <c r="N36" s="117"/>
      <c r="O36" s="87"/>
      <c r="P36" s="118"/>
    </row>
    <row r="37" spans="1:17" ht="13.8" hidden="1" x14ac:dyDescent="0.3">
      <c r="A37" s="110" t="s">
        <v>390</v>
      </c>
      <c r="B37" s="429" t="s">
        <v>389</v>
      </c>
      <c r="C37" s="430"/>
      <c r="D37" s="431"/>
      <c r="E37" s="92"/>
      <c r="F37" s="111">
        <f t="shared" ref="F37:G41" si="0">G37</f>
        <v>0</v>
      </c>
      <c r="G37" s="112">
        <f t="shared" si="0"/>
        <v>0</v>
      </c>
      <c r="H37" s="119">
        <f>SUM(I37:Q37)</f>
        <v>0</v>
      </c>
      <c r="I37" s="32"/>
      <c r="J37" s="120"/>
      <c r="K37" s="121"/>
      <c r="L37" s="121"/>
      <c r="M37" s="122"/>
      <c r="N37" s="99"/>
      <c r="O37" s="79"/>
      <c r="P37" s="79"/>
    </row>
    <row r="38" spans="1:17" ht="13.8" hidden="1" x14ac:dyDescent="0.3">
      <c r="A38" s="110" t="s">
        <v>334</v>
      </c>
      <c r="B38" s="429" t="s">
        <v>391</v>
      </c>
      <c r="C38" s="430"/>
      <c r="D38" s="431"/>
      <c r="E38" s="92"/>
      <c r="F38" s="111">
        <f t="shared" si="0"/>
        <v>0</v>
      </c>
      <c r="G38" s="112">
        <f t="shared" si="0"/>
        <v>0</v>
      </c>
      <c r="H38" s="119">
        <f>SUM(I38:Q38)</f>
        <v>0</v>
      </c>
      <c r="I38" s="32"/>
      <c r="J38" s="120"/>
      <c r="K38" s="121"/>
      <c r="L38" s="121"/>
      <c r="M38" s="122"/>
      <c r="N38" s="99"/>
      <c r="O38" s="410"/>
      <c r="P38" s="410"/>
    </row>
    <row r="39" spans="1:17" ht="13.8" hidden="1" x14ac:dyDescent="0.3">
      <c r="A39" s="110" t="s">
        <v>392</v>
      </c>
      <c r="B39" s="429" t="s">
        <v>393</v>
      </c>
      <c r="C39" s="430"/>
      <c r="D39" s="431"/>
      <c r="E39" s="92"/>
      <c r="F39" s="111"/>
      <c r="G39" s="112"/>
      <c r="H39" s="119"/>
      <c r="I39" s="32"/>
      <c r="J39" s="120"/>
      <c r="K39" s="121"/>
      <c r="L39" s="121"/>
      <c r="M39" s="122"/>
      <c r="N39" s="98"/>
      <c r="O39" s="87"/>
      <c r="P39" s="87"/>
    </row>
    <row r="40" spans="1:17" ht="13.8" hidden="1" x14ac:dyDescent="0.3">
      <c r="A40" s="110" t="s">
        <v>392</v>
      </c>
      <c r="B40" s="429" t="s">
        <v>394</v>
      </c>
      <c r="C40" s="430"/>
      <c r="D40" s="431"/>
      <c r="E40" s="92"/>
      <c r="F40" s="111"/>
      <c r="G40" s="112"/>
      <c r="H40" s="119"/>
      <c r="I40" s="32"/>
      <c r="J40" s="120"/>
      <c r="K40" s="121"/>
      <c r="L40" s="121"/>
      <c r="M40" s="122"/>
      <c r="N40" s="98"/>
      <c r="O40" s="79"/>
      <c r="P40" s="79"/>
    </row>
    <row r="41" spans="1:17" ht="13.8" hidden="1" x14ac:dyDescent="0.3">
      <c r="A41" s="110" t="s">
        <v>395</v>
      </c>
      <c r="B41" s="429" t="s">
        <v>396</v>
      </c>
      <c r="C41" s="430"/>
      <c r="D41" s="431"/>
      <c r="E41" s="92"/>
      <c r="F41" s="111">
        <f t="shared" si="0"/>
        <v>0</v>
      </c>
      <c r="G41" s="112">
        <f t="shared" si="0"/>
        <v>0</v>
      </c>
      <c r="H41" s="119">
        <f>SUM(I41:Q41)</f>
        <v>0</v>
      </c>
      <c r="I41" s="32"/>
      <c r="J41" s="120"/>
      <c r="K41" s="121"/>
      <c r="L41" s="121"/>
      <c r="M41" s="122"/>
      <c r="N41" s="99"/>
      <c r="O41" s="79"/>
      <c r="P41" s="79"/>
    </row>
    <row r="42" spans="1:17" ht="14.25" customHeight="1" x14ac:dyDescent="0.3">
      <c r="A42" s="123"/>
      <c r="E42" s="422" t="s">
        <v>397</v>
      </c>
      <c r="F42" s="422"/>
      <c r="G42" s="422"/>
      <c r="H42" s="124" t="e">
        <f>H35</f>
        <v>#REF!</v>
      </c>
      <c r="I42" s="32"/>
      <c r="J42" s="120"/>
      <c r="K42" s="121"/>
      <c r="L42" s="121"/>
      <c r="M42" s="98"/>
      <c r="N42" s="98"/>
      <c r="O42" s="87"/>
      <c r="P42" s="118"/>
    </row>
    <row r="43" spans="1:17" ht="14.25" customHeight="1" x14ac:dyDescent="0.3">
      <c r="A43" s="123"/>
      <c r="E43" s="422" t="s">
        <v>398</v>
      </c>
      <c r="F43" s="422"/>
      <c r="G43" s="422"/>
      <c r="H43" s="124" t="e">
        <f>ROUND(H42*0.2,2)</f>
        <v>#REF!</v>
      </c>
      <c r="I43" s="32"/>
      <c r="J43" s="120"/>
      <c r="K43" s="121"/>
      <c r="L43" s="121"/>
      <c r="M43" s="122"/>
      <c r="N43" s="125"/>
      <c r="O43" s="87"/>
      <c r="P43" s="79"/>
    </row>
    <row r="44" spans="1:17" ht="14.25" customHeight="1" x14ac:dyDescent="0.3">
      <c r="A44" s="123"/>
      <c r="E44" s="422" t="s">
        <v>399</v>
      </c>
      <c r="F44" s="422"/>
      <c r="G44" s="422"/>
      <c r="H44" s="124" t="e">
        <f>H42+H43</f>
        <v>#REF!</v>
      </c>
      <c r="I44" s="32"/>
      <c r="J44" s="126"/>
      <c r="K44" s="127"/>
      <c r="L44" s="127"/>
      <c r="M44" s="128"/>
      <c r="N44" s="129"/>
      <c r="O44" s="79"/>
      <c r="P44" s="79"/>
    </row>
    <row r="45" spans="1:17" ht="12.75" hidden="1" customHeight="1" x14ac:dyDescent="0.3">
      <c r="A45" s="130"/>
      <c r="B45" s="131"/>
      <c r="C45" s="131"/>
      <c r="D45" s="132"/>
      <c r="E45" s="92"/>
      <c r="F45" s="133"/>
      <c r="G45" s="134"/>
      <c r="H45" s="135"/>
      <c r="I45" s="32"/>
      <c r="J45" s="126"/>
      <c r="K45" s="127"/>
      <c r="L45" s="127"/>
      <c r="M45" s="128"/>
      <c r="N45" s="129"/>
      <c r="O45" s="79"/>
      <c r="P45" s="79"/>
    </row>
    <row r="46" spans="1:17" ht="12.75" hidden="1" customHeight="1" x14ac:dyDescent="0.3">
      <c r="A46" s="130" t="s">
        <v>400</v>
      </c>
      <c r="B46" s="136"/>
      <c r="C46" s="136"/>
      <c r="D46" s="137" t="s">
        <v>401</v>
      </c>
      <c r="E46" s="92"/>
      <c r="F46" s="119" t="e">
        <v>#REF!</v>
      </c>
      <c r="G46" s="112" t="e">
        <v>#REF!</v>
      </c>
      <c r="H46" s="138">
        <v>68388.36</v>
      </c>
      <c r="I46" s="32"/>
      <c r="J46" s="126"/>
      <c r="K46" s="127"/>
      <c r="L46" s="127"/>
      <c r="M46" s="128"/>
      <c r="N46" s="129"/>
      <c r="O46" s="79"/>
      <c r="P46" s="79"/>
    </row>
    <row r="47" spans="1:17" ht="12.75" hidden="1" customHeight="1" x14ac:dyDescent="0.3">
      <c r="A47" s="36"/>
      <c r="B47" s="139"/>
      <c r="C47" s="139"/>
      <c r="D47" s="140" t="s">
        <v>402</v>
      </c>
      <c r="E47" s="38"/>
      <c r="F47" s="141"/>
      <c r="G47" s="112" t="e">
        <v>#REF!</v>
      </c>
      <c r="H47" s="142">
        <v>437891.54</v>
      </c>
      <c r="I47" s="32"/>
      <c r="J47" s="126"/>
      <c r="K47" s="127"/>
      <c r="L47" s="127"/>
      <c r="M47" s="128"/>
      <c r="N47" s="129"/>
      <c r="O47" s="79"/>
      <c r="P47" s="79"/>
    </row>
    <row r="48" spans="1:17" ht="12.75" hidden="1" customHeight="1" x14ac:dyDescent="0.3">
      <c r="A48" s="36"/>
      <c r="B48" s="139"/>
      <c r="C48" s="139"/>
      <c r="D48" s="140" t="s">
        <v>403</v>
      </c>
      <c r="E48" s="38"/>
      <c r="F48" s="141"/>
      <c r="G48" s="112">
        <v>0</v>
      </c>
      <c r="H48" s="142">
        <v>0</v>
      </c>
      <c r="I48" s="32"/>
      <c r="J48" s="126"/>
      <c r="K48" s="127"/>
      <c r="L48" s="127"/>
      <c r="M48" s="128"/>
      <c r="N48" s="129"/>
      <c r="O48" s="79"/>
      <c r="P48" s="79"/>
    </row>
    <row r="49" spans="1:16" ht="12.75" hidden="1" customHeight="1" x14ac:dyDescent="0.3">
      <c r="A49" s="36"/>
      <c r="B49" s="139"/>
      <c r="C49" s="139"/>
      <c r="D49" s="140" t="s">
        <v>401</v>
      </c>
      <c r="E49" s="38"/>
      <c r="F49" s="141"/>
      <c r="G49" s="112">
        <v>0</v>
      </c>
      <c r="H49" s="142">
        <v>0</v>
      </c>
      <c r="I49" s="32"/>
      <c r="J49" s="126"/>
      <c r="K49" s="127"/>
      <c r="L49" s="127"/>
      <c r="M49" s="128"/>
      <c r="N49" s="129"/>
      <c r="O49" s="79"/>
      <c r="P49" s="79"/>
    </row>
    <row r="50" spans="1:16" ht="12.75" hidden="1" customHeight="1" x14ac:dyDescent="0.3">
      <c r="A50" s="36"/>
      <c r="B50" s="139"/>
      <c r="C50" s="139"/>
      <c r="D50" s="140" t="s">
        <v>404</v>
      </c>
      <c r="E50" s="38"/>
      <c r="F50" s="141"/>
      <c r="G50" s="112">
        <v>0</v>
      </c>
      <c r="H50" s="138">
        <v>0</v>
      </c>
      <c r="I50" s="32"/>
      <c r="J50" s="126"/>
      <c r="K50" s="127"/>
      <c r="L50" s="127"/>
      <c r="M50" s="128"/>
      <c r="N50" s="129"/>
      <c r="O50" s="79"/>
      <c r="P50" s="79"/>
    </row>
    <row r="51" spans="1:16" ht="12.75" hidden="1" customHeight="1" x14ac:dyDescent="0.3">
      <c r="A51" s="110" t="s">
        <v>405</v>
      </c>
      <c r="B51" s="143"/>
      <c r="C51" s="143"/>
      <c r="D51" s="132" t="s">
        <v>401</v>
      </c>
      <c r="E51" s="92"/>
      <c r="F51" s="144">
        <v>0</v>
      </c>
      <c r="G51" s="145">
        <v>0</v>
      </c>
      <c r="H51" s="135">
        <v>0</v>
      </c>
      <c r="I51" s="32"/>
      <c r="J51" s="126"/>
      <c r="K51" s="127"/>
      <c r="L51" s="127"/>
      <c r="M51" s="128"/>
      <c r="N51" s="129"/>
      <c r="O51" s="79"/>
      <c r="P51" s="79"/>
    </row>
    <row r="52" spans="1:16" ht="13.5" hidden="1" customHeight="1" x14ac:dyDescent="0.3">
      <c r="A52" s="110"/>
      <c r="B52" s="143"/>
      <c r="C52" s="143"/>
      <c r="D52" s="132"/>
      <c r="E52" s="92"/>
      <c r="F52" s="146"/>
      <c r="G52" s="112"/>
      <c r="H52" s="138"/>
      <c r="I52" s="32"/>
      <c r="J52" s="126"/>
      <c r="K52" s="127"/>
      <c r="L52" s="127"/>
      <c r="M52" s="128"/>
      <c r="N52" s="129"/>
      <c r="O52" s="79"/>
      <c r="P52" s="79"/>
    </row>
    <row r="53" spans="1:16" ht="12.75" hidden="1" customHeight="1" x14ac:dyDescent="0.3">
      <c r="A53" s="110" t="s">
        <v>406</v>
      </c>
      <c r="B53" s="143"/>
      <c r="C53" s="143"/>
      <c r="D53" s="132" t="s">
        <v>407</v>
      </c>
      <c r="E53" s="92"/>
      <c r="F53" s="146">
        <v>0</v>
      </c>
      <c r="G53" s="112">
        <v>0</v>
      </c>
      <c r="H53" s="138">
        <v>0</v>
      </c>
      <c r="I53" s="32"/>
      <c r="J53" s="126"/>
      <c r="K53" s="127"/>
      <c r="L53" s="127"/>
      <c r="M53" s="128"/>
      <c r="N53" s="129"/>
      <c r="O53" s="79"/>
      <c r="P53" s="79"/>
    </row>
    <row r="54" spans="1:16" ht="15.75" hidden="1" customHeight="1" x14ac:dyDescent="0.3">
      <c r="A54" s="110"/>
      <c r="B54" s="143"/>
      <c r="C54" s="143"/>
      <c r="D54" s="132" t="s">
        <v>408</v>
      </c>
      <c r="E54" s="92"/>
      <c r="F54" s="146">
        <v>0</v>
      </c>
      <c r="G54" s="134">
        <v>0</v>
      </c>
      <c r="H54" s="147">
        <v>0</v>
      </c>
      <c r="I54" s="32"/>
      <c r="J54" s="126"/>
      <c r="K54" s="127"/>
      <c r="L54" s="127"/>
      <c r="M54" s="128"/>
      <c r="N54" s="129"/>
      <c r="O54" s="79"/>
      <c r="P54" s="79"/>
    </row>
    <row r="55" spans="1:16" ht="15.75" hidden="1" customHeight="1" x14ac:dyDescent="0.3">
      <c r="A55" s="110"/>
      <c r="B55" s="143"/>
      <c r="C55" s="143"/>
      <c r="D55" s="132"/>
      <c r="E55" s="92"/>
      <c r="F55" s="148"/>
      <c r="G55" s="149"/>
      <c r="H55" s="150"/>
      <c r="I55" s="32"/>
      <c r="J55" s="126"/>
      <c r="K55" s="127"/>
      <c r="L55" s="127"/>
      <c r="M55" s="128"/>
      <c r="N55" s="129"/>
      <c r="O55" s="79"/>
      <c r="P55" s="79"/>
    </row>
    <row r="56" spans="1:16" ht="15.75" hidden="1" customHeight="1" x14ac:dyDescent="0.3">
      <c r="A56" s="36" t="s">
        <v>409</v>
      </c>
      <c r="B56" s="151"/>
      <c r="C56" s="151"/>
      <c r="D56" s="152" t="s">
        <v>401</v>
      </c>
      <c r="E56" s="38"/>
      <c r="F56" s="146">
        <v>0</v>
      </c>
      <c r="G56" s="112">
        <v>0</v>
      </c>
      <c r="H56" s="138">
        <v>0</v>
      </c>
      <c r="I56" s="32"/>
      <c r="J56" s="126"/>
      <c r="K56" s="127"/>
      <c r="L56" s="127"/>
      <c r="M56" s="128"/>
      <c r="N56" s="129"/>
      <c r="O56" s="79"/>
      <c r="P56" s="79"/>
    </row>
    <row r="57" spans="1:16" ht="12.75" hidden="1" customHeight="1" x14ac:dyDescent="0.3">
      <c r="A57" s="36"/>
      <c r="B57" s="151"/>
      <c r="C57" s="151"/>
      <c r="D57" s="152"/>
      <c r="E57" s="38"/>
      <c r="F57" s="146"/>
      <c r="G57" s="112"/>
      <c r="H57" s="138"/>
      <c r="I57" s="32"/>
      <c r="J57" s="126"/>
      <c r="K57" s="127"/>
      <c r="L57" s="127"/>
      <c r="M57" s="128"/>
      <c r="N57" s="153"/>
    </row>
    <row r="58" spans="1:16" ht="12.75" hidden="1" customHeight="1" x14ac:dyDescent="0.3">
      <c r="A58" s="36" t="s">
        <v>406</v>
      </c>
      <c r="B58" s="151"/>
      <c r="C58" s="151"/>
      <c r="D58" s="152" t="s">
        <v>410</v>
      </c>
      <c r="E58" s="38"/>
      <c r="F58" s="146">
        <v>401728.83</v>
      </c>
      <c r="G58" s="112">
        <v>401728.83</v>
      </c>
      <c r="H58" s="138">
        <v>401728.83</v>
      </c>
      <c r="I58" s="32"/>
      <c r="J58" s="126"/>
      <c r="K58" s="127"/>
      <c r="L58" s="127"/>
      <c r="M58" s="128"/>
      <c r="N58" s="153"/>
    </row>
    <row r="59" spans="1:16" ht="12.75" hidden="1" customHeight="1" x14ac:dyDescent="0.3">
      <c r="A59" s="36"/>
      <c r="B59" s="151"/>
      <c r="C59" s="151"/>
      <c r="D59" s="152"/>
      <c r="E59" s="38"/>
      <c r="F59" s="148"/>
      <c r="G59" s="154"/>
      <c r="H59" s="155"/>
      <c r="I59" s="32"/>
      <c r="J59" s="126"/>
      <c r="K59" s="127"/>
      <c r="L59" s="127"/>
      <c r="M59" s="128"/>
      <c r="N59" s="153"/>
    </row>
    <row r="60" spans="1:16" ht="12.75" hidden="1" customHeight="1" x14ac:dyDescent="0.3">
      <c r="A60" s="36" t="s">
        <v>409</v>
      </c>
      <c r="B60" s="151"/>
      <c r="C60" s="151"/>
      <c r="D60" s="152" t="s">
        <v>401</v>
      </c>
      <c r="E60" s="38"/>
      <c r="F60" s="146">
        <v>72311.19</v>
      </c>
      <c r="G60" s="112">
        <v>72311.19</v>
      </c>
      <c r="H60" s="138">
        <v>72311.19</v>
      </c>
      <c r="I60" s="32"/>
      <c r="J60" s="126"/>
      <c r="K60" s="127"/>
      <c r="L60" s="127"/>
      <c r="M60" s="128"/>
      <c r="N60" s="153"/>
    </row>
    <row r="61" spans="1:16" ht="12.75" hidden="1" customHeight="1" x14ac:dyDescent="0.3">
      <c r="A61" s="36"/>
      <c r="B61" s="151"/>
      <c r="C61" s="151"/>
      <c r="D61" s="152"/>
      <c r="E61" s="38"/>
      <c r="F61" s="148"/>
      <c r="G61" s="154"/>
      <c r="H61" s="155"/>
      <c r="I61" s="32"/>
      <c r="J61" s="126"/>
      <c r="K61" s="127"/>
      <c r="L61" s="127"/>
      <c r="M61" s="128"/>
      <c r="N61" s="153"/>
    </row>
    <row r="62" spans="1:16" ht="12.75" hidden="1" customHeight="1" x14ac:dyDescent="0.3">
      <c r="A62" s="36"/>
      <c r="B62" s="151"/>
      <c r="C62" s="151"/>
      <c r="D62" s="152"/>
      <c r="E62" s="38"/>
      <c r="F62" s="78"/>
      <c r="G62" s="156"/>
      <c r="H62" s="138"/>
      <c r="I62" s="32"/>
      <c r="J62" s="126"/>
      <c r="K62" s="127"/>
      <c r="L62" s="127"/>
      <c r="M62" s="128"/>
      <c r="N62" s="153"/>
    </row>
    <row r="63" spans="1:16" ht="12.75" hidden="1" customHeight="1" x14ac:dyDescent="0.3">
      <c r="A63" s="157"/>
      <c r="B63" s="158"/>
      <c r="C63" s="158"/>
      <c r="D63" s="159"/>
      <c r="E63" s="83"/>
      <c r="F63" s="160"/>
      <c r="G63" s="160"/>
      <c r="H63" s="161"/>
      <c r="I63" s="32"/>
      <c r="J63" s="126"/>
      <c r="K63" s="127"/>
      <c r="L63" s="127"/>
      <c r="M63" s="128"/>
      <c r="N63" s="153"/>
    </row>
    <row r="64" spans="1:16" ht="12.75" hidden="1" customHeight="1" x14ac:dyDescent="0.3">
      <c r="A64" s="36"/>
      <c r="B64" s="151"/>
      <c r="C64" s="151"/>
      <c r="D64" s="152" t="s">
        <v>411</v>
      </c>
      <c r="E64" s="38"/>
      <c r="F64" s="162"/>
      <c r="G64" s="163">
        <v>0</v>
      </c>
      <c r="H64" s="164">
        <v>0</v>
      </c>
      <c r="I64" s="32"/>
      <c r="J64" s="126"/>
      <c r="K64" s="127"/>
      <c r="L64" s="127"/>
      <c r="M64" s="128"/>
      <c r="N64" s="153"/>
    </row>
    <row r="65" spans="1:14" ht="12.75" hidden="1" customHeight="1" x14ac:dyDescent="0.3">
      <c r="A65" s="36"/>
      <c r="B65" s="151"/>
      <c r="C65" s="151"/>
      <c r="D65" s="152" t="s">
        <v>401</v>
      </c>
      <c r="E65" s="38"/>
      <c r="F65" s="165"/>
      <c r="G65" s="166">
        <v>0</v>
      </c>
      <c r="H65" s="167">
        <v>0</v>
      </c>
      <c r="I65" s="32"/>
      <c r="J65" s="126"/>
      <c r="K65" s="127"/>
      <c r="L65" s="127"/>
      <c r="M65" s="128"/>
      <c r="N65" s="153"/>
    </row>
    <row r="66" spans="1:14" ht="12.75" hidden="1" customHeight="1" x14ac:dyDescent="0.3">
      <c r="A66" s="36"/>
      <c r="B66" s="151"/>
      <c r="C66" s="151"/>
      <c r="D66" s="152" t="s">
        <v>412</v>
      </c>
      <c r="E66" s="38"/>
      <c r="F66" s="165"/>
      <c r="G66" s="166">
        <v>0</v>
      </c>
      <c r="H66" s="167">
        <v>0</v>
      </c>
      <c r="I66" s="32"/>
      <c r="J66" s="126"/>
      <c r="K66" s="127"/>
      <c r="L66" s="127"/>
      <c r="M66" s="128"/>
      <c r="N66" s="153"/>
    </row>
    <row r="67" spans="1:14" ht="12.75" hidden="1" customHeight="1" x14ac:dyDescent="0.3">
      <c r="A67" s="36"/>
      <c r="B67" s="151"/>
      <c r="C67" s="151"/>
      <c r="D67" s="152" t="s">
        <v>413</v>
      </c>
      <c r="E67" s="83"/>
      <c r="F67" s="165"/>
      <c r="G67" s="166">
        <v>0</v>
      </c>
      <c r="H67" s="167">
        <v>0</v>
      </c>
      <c r="I67" s="32"/>
      <c r="J67" s="126"/>
      <c r="K67" s="127"/>
      <c r="L67" s="127"/>
      <c r="M67" s="128"/>
      <c r="N67" s="153"/>
    </row>
    <row r="68" spans="1:14" ht="12.75" hidden="1" customHeight="1" x14ac:dyDescent="0.3">
      <c r="A68" s="36"/>
      <c r="B68" s="151"/>
      <c r="C68" s="151"/>
      <c r="D68" s="152" t="s">
        <v>401</v>
      </c>
      <c r="E68" s="38"/>
      <c r="F68" s="168"/>
      <c r="G68" s="169">
        <v>0</v>
      </c>
      <c r="H68" s="170">
        <v>0</v>
      </c>
      <c r="I68" s="32"/>
      <c r="J68" s="126"/>
      <c r="K68" s="127"/>
      <c r="L68" s="127"/>
      <c r="M68" s="128"/>
      <c r="N68" s="153"/>
    </row>
    <row r="69" spans="1:14" ht="12.75" hidden="1" customHeight="1" x14ac:dyDescent="0.3">
      <c r="A69" s="171"/>
      <c r="B69" s="157"/>
      <c r="C69" s="157"/>
      <c r="D69" s="137" t="s">
        <v>414</v>
      </c>
      <c r="E69" s="83"/>
      <c r="F69" s="172"/>
      <c r="G69" s="163">
        <v>0</v>
      </c>
      <c r="H69" s="167">
        <v>0</v>
      </c>
      <c r="I69" s="32"/>
      <c r="J69" s="126"/>
      <c r="K69" s="127"/>
      <c r="L69" s="127"/>
      <c r="M69" s="128"/>
      <c r="N69" s="153"/>
    </row>
    <row r="70" spans="1:14" ht="12.75" hidden="1" customHeight="1" x14ac:dyDescent="0.3">
      <c r="A70" s="36"/>
      <c r="B70" s="139"/>
      <c r="C70" s="139"/>
      <c r="D70" s="140" t="s">
        <v>415</v>
      </c>
      <c r="E70" s="38"/>
      <c r="F70" s="165"/>
      <c r="G70" s="166">
        <v>0</v>
      </c>
      <c r="H70" s="167">
        <v>0</v>
      </c>
      <c r="I70" s="32"/>
      <c r="J70" s="126"/>
      <c r="K70" s="127"/>
      <c r="L70" s="127"/>
      <c r="M70" s="128"/>
      <c r="N70" s="153"/>
    </row>
    <row r="71" spans="1:14" ht="12.75" hidden="1" customHeight="1" x14ac:dyDescent="0.3">
      <c r="A71" s="36"/>
      <c r="B71" s="139"/>
      <c r="C71" s="139"/>
      <c r="D71" s="140" t="s">
        <v>401</v>
      </c>
      <c r="E71" s="38"/>
      <c r="F71" s="165"/>
      <c r="G71" s="166">
        <v>0</v>
      </c>
      <c r="H71" s="167">
        <v>0</v>
      </c>
      <c r="I71" s="32"/>
      <c r="J71" s="126"/>
      <c r="K71" s="127"/>
      <c r="L71" s="127"/>
      <c r="M71" s="128"/>
      <c r="N71" s="153"/>
    </row>
    <row r="72" spans="1:14" ht="12.75" hidden="1" customHeight="1" x14ac:dyDescent="0.3">
      <c r="A72" s="36"/>
      <c r="B72" s="139"/>
      <c r="C72" s="139"/>
      <c r="D72" s="140" t="s">
        <v>416</v>
      </c>
      <c r="E72" s="38"/>
      <c r="F72" s="165"/>
      <c r="G72" s="166">
        <v>0</v>
      </c>
      <c r="H72" s="167">
        <v>0</v>
      </c>
      <c r="I72" s="32"/>
      <c r="J72" s="126"/>
      <c r="K72" s="127"/>
      <c r="L72" s="127"/>
      <c r="M72" s="128"/>
      <c r="N72" s="153"/>
    </row>
    <row r="73" spans="1:14" ht="12.75" hidden="1" customHeight="1" x14ac:dyDescent="0.3">
      <c r="A73" s="171"/>
      <c r="B73" s="158"/>
      <c r="C73" s="158"/>
      <c r="D73" s="159" t="s">
        <v>417</v>
      </c>
      <c r="E73" s="83"/>
      <c r="F73" s="172"/>
      <c r="G73" s="163">
        <v>0</v>
      </c>
      <c r="H73" s="164">
        <v>0</v>
      </c>
      <c r="I73" s="32"/>
      <c r="J73" s="126"/>
      <c r="K73" s="127"/>
      <c r="L73" s="127"/>
      <c r="M73" s="128"/>
      <c r="N73" s="153"/>
    </row>
    <row r="74" spans="1:14" ht="12.75" hidden="1" customHeight="1" x14ac:dyDescent="0.3">
      <c r="A74" s="171"/>
      <c r="B74" s="158"/>
      <c r="C74" s="158"/>
      <c r="D74" s="159" t="s">
        <v>401</v>
      </c>
      <c r="E74" s="83"/>
      <c r="F74" s="172"/>
      <c r="G74" s="163">
        <v>0</v>
      </c>
      <c r="H74" s="164">
        <v>0</v>
      </c>
      <c r="I74" s="32"/>
      <c r="J74" s="126"/>
      <c r="K74" s="127"/>
      <c r="L74" s="127"/>
      <c r="M74" s="128"/>
      <c r="N74" s="153"/>
    </row>
    <row r="75" spans="1:14" ht="12.75" hidden="1" customHeight="1" x14ac:dyDescent="0.3">
      <c r="A75" s="171"/>
      <c r="B75" s="158"/>
      <c r="C75" s="158"/>
      <c r="D75" s="159" t="s">
        <v>418</v>
      </c>
      <c r="E75" s="83"/>
      <c r="F75" s="172"/>
      <c r="G75" s="163">
        <v>0</v>
      </c>
      <c r="H75" s="164">
        <v>0</v>
      </c>
      <c r="I75" s="32"/>
      <c r="J75" s="126"/>
      <c r="K75" s="127"/>
      <c r="L75" s="127"/>
      <c r="M75" s="128"/>
      <c r="N75" s="153"/>
    </row>
    <row r="76" spans="1:14" ht="12.75" hidden="1" customHeight="1" x14ac:dyDescent="0.3">
      <c r="A76" s="173" t="s">
        <v>419</v>
      </c>
      <c r="B76" s="174"/>
      <c r="C76" s="174"/>
      <c r="D76" s="175" t="s">
        <v>420</v>
      </c>
      <c r="E76" s="176"/>
      <c r="F76" s="177"/>
      <c r="G76" s="178" t="e">
        <v>#REF!</v>
      </c>
      <c r="H76" s="179"/>
      <c r="I76" s="32"/>
      <c r="J76" s="126"/>
      <c r="K76" s="127"/>
      <c r="L76" s="127"/>
      <c r="M76" s="128"/>
      <c r="N76" s="153"/>
    </row>
    <row r="77" spans="1:14" ht="13.5" hidden="1" customHeight="1" x14ac:dyDescent="0.3">
      <c r="A77" s="71"/>
      <c r="B77" s="71"/>
      <c r="C77" s="71"/>
      <c r="F77" s="71"/>
      <c r="G77" s="50" t="s">
        <v>347</v>
      </c>
      <c r="H77" s="180">
        <v>379935.31</v>
      </c>
      <c r="I77" s="32"/>
      <c r="J77" s="126"/>
      <c r="K77" s="127"/>
      <c r="L77" s="127"/>
      <c r="M77" s="128"/>
      <c r="N77" s="153"/>
    </row>
    <row r="78" spans="1:14" ht="13.5" hidden="1" customHeight="1" x14ac:dyDescent="0.3">
      <c r="F78" s="71"/>
      <c r="G78" s="50" t="s">
        <v>421</v>
      </c>
      <c r="H78" s="180">
        <v>68388.36</v>
      </c>
      <c r="I78" s="32"/>
      <c r="J78" s="126"/>
      <c r="K78" s="127"/>
      <c r="L78" s="127"/>
      <c r="M78" s="128"/>
      <c r="N78" s="153"/>
    </row>
    <row r="79" spans="1:14" ht="13.5" hidden="1" customHeight="1" x14ac:dyDescent="0.3">
      <c r="F79" s="433" t="s">
        <v>422</v>
      </c>
      <c r="G79" s="433"/>
      <c r="H79" s="180">
        <v>448323.67</v>
      </c>
      <c r="I79" s="32"/>
      <c r="J79" s="126"/>
      <c r="K79" s="127"/>
      <c r="L79" s="127"/>
      <c r="M79" s="128"/>
      <c r="N79" s="153"/>
    </row>
    <row r="80" spans="1:14" ht="12.75" hidden="1" customHeight="1" x14ac:dyDescent="0.3">
      <c r="F80" s="71"/>
      <c r="G80" s="71"/>
      <c r="H80" s="181"/>
      <c r="I80" s="32"/>
      <c r="J80" s="126"/>
      <c r="K80" s="127"/>
      <c r="L80" s="127"/>
      <c r="M80" s="128"/>
      <c r="N80" s="153"/>
    </row>
    <row r="81" spans="1:15" ht="13.8" x14ac:dyDescent="0.3">
      <c r="E81" s="209" t="s">
        <v>430</v>
      </c>
      <c r="F81" s="210"/>
      <c r="G81" s="210"/>
      <c r="H81" s="211" t="e">
        <f>H44*0</f>
        <v>#REF!</v>
      </c>
      <c r="I81" s="32"/>
      <c r="J81" s="126"/>
      <c r="K81" s="127"/>
      <c r="L81" s="127"/>
      <c r="M81" s="128"/>
      <c r="N81" s="153"/>
    </row>
    <row r="82" spans="1:15" ht="14.4" thickBot="1" x14ac:dyDescent="0.35">
      <c r="E82" s="29" t="s">
        <v>431</v>
      </c>
      <c r="F82" s="71"/>
      <c r="G82" s="71"/>
      <c r="H82" s="124" t="e">
        <f>H44-H81</f>
        <v>#REF!</v>
      </c>
      <c r="I82" s="32"/>
      <c r="J82" s="182"/>
      <c r="K82" s="183"/>
      <c r="L82" s="183"/>
      <c r="M82" s="184"/>
      <c r="N82" s="185"/>
    </row>
    <row r="83" spans="1:15" ht="14.4" thickTop="1" x14ac:dyDescent="0.3">
      <c r="E83" s="29" t="s">
        <v>423</v>
      </c>
      <c r="F83" s="71"/>
      <c r="G83" s="71"/>
      <c r="H83" s="124" t="e">
        <f>H82/120*20</f>
        <v>#REF!</v>
      </c>
      <c r="I83" s="186"/>
      <c r="J83" s="187"/>
      <c r="K83" s="188" t="e">
        <f>SUM(K33:K82)</f>
        <v>#REF!</v>
      </c>
      <c r="L83" s="188" t="e">
        <f>SUM(L33:L82)</f>
        <v>#REF!</v>
      </c>
      <c r="M83" s="189"/>
      <c r="N83" s="190"/>
      <c r="O83" s="87" t="e">
        <f>F35-K83</f>
        <v>#REF!</v>
      </c>
    </row>
    <row r="84" spans="1:15" x14ac:dyDescent="0.25">
      <c r="F84" s="71"/>
      <c r="G84" s="71"/>
      <c r="H84" s="181"/>
      <c r="I84" s="186"/>
      <c r="J84" s="191"/>
      <c r="N84" s="192"/>
    </row>
    <row r="85" spans="1:15" ht="15.6" x14ac:dyDescent="0.3">
      <c r="F85" s="71"/>
      <c r="G85" s="71"/>
      <c r="H85" s="181"/>
      <c r="I85" s="186"/>
      <c r="J85" s="191" t="s">
        <v>424</v>
      </c>
      <c r="K85" s="191"/>
      <c r="L85" s="193"/>
      <c r="N85" s="192"/>
    </row>
    <row r="86" spans="1:15" s="195" customFormat="1" ht="25.5" customHeight="1" x14ac:dyDescent="0.3">
      <c r="A86" s="194" t="s">
        <v>354</v>
      </c>
      <c r="B86" s="194"/>
      <c r="C86" s="434" t="s">
        <v>425</v>
      </c>
      <c r="D86" s="434"/>
      <c r="E86" s="434"/>
      <c r="F86" s="435"/>
      <c r="G86" s="435"/>
      <c r="H86" s="195" t="s">
        <v>426</v>
      </c>
      <c r="I86" s="196"/>
      <c r="J86" s="197"/>
      <c r="K86" s="198"/>
      <c r="L86" s="199"/>
      <c r="M86" s="198"/>
      <c r="N86" s="200"/>
    </row>
    <row r="87" spans="1:15" s="195" customFormat="1" ht="9.75" customHeight="1" x14ac:dyDescent="0.3">
      <c r="C87" s="436" t="s">
        <v>349</v>
      </c>
      <c r="D87" s="436"/>
      <c r="E87" s="436"/>
      <c r="F87" s="437" t="s">
        <v>350</v>
      </c>
      <c r="G87" s="437"/>
      <c r="H87" s="201" t="s">
        <v>427</v>
      </c>
      <c r="I87" s="202"/>
      <c r="J87" s="197"/>
      <c r="K87" s="198"/>
      <c r="L87" s="199"/>
      <c r="M87" s="198"/>
      <c r="N87" s="200"/>
    </row>
    <row r="88" spans="1:15" s="201" customFormat="1" ht="15.75" customHeight="1" x14ac:dyDescent="0.3">
      <c r="D88" s="432"/>
      <c r="E88" s="432"/>
      <c r="F88" s="195"/>
      <c r="G88" s="195"/>
      <c r="H88" s="195"/>
      <c r="I88" s="196"/>
      <c r="J88" s="197"/>
      <c r="K88" s="203"/>
      <c r="L88" s="199"/>
      <c r="M88" s="198"/>
      <c r="N88" s="200"/>
    </row>
    <row r="89" spans="1:15" s="195" customFormat="1" ht="12.75" hidden="1" customHeight="1" x14ac:dyDescent="0.3">
      <c r="J89" s="198"/>
      <c r="K89" s="198"/>
      <c r="L89" s="199"/>
      <c r="M89" s="198"/>
      <c r="N89" s="200"/>
    </row>
    <row r="90" spans="1:15" s="195" customFormat="1" ht="12.75" hidden="1" customHeight="1" x14ac:dyDescent="0.3">
      <c r="J90" s="198"/>
      <c r="K90" s="198"/>
      <c r="L90" s="199"/>
      <c r="M90" s="198"/>
      <c r="N90" s="200"/>
    </row>
    <row r="91" spans="1:15" s="195" customFormat="1" x14ac:dyDescent="0.3">
      <c r="B91" s="204" t="s">
        <v>348</v>
      </c>
      <c r="J91" s="198"/>
      <c r="K91" s="198"/>
      <c r="L91" s="199"/>
      <c r="M91" s="198"/>
      <c r="N91" s="200"/>
    </row>
    <row r="92" spans="1:15" s="195" customFormat="1" x14ac:dyDescent="0.3">
      <c r="J92" s="198"/>
      <c r="K92" s="198"/>
      <c r="L92" s="199"/>
      <c r="M92" s="198"/>
    </row>
    <row r="93" spans="1:15" s="195" customFormat="1" x14ac:dyDescent="0.3">
      <c r="J93" s="198"/>
      <c r="K93" s="198"/>
      <c r="L93" s="199"/>
      <c r="M93" s="198"/>
    </row>
    <row r="94" spans="1:15" s="195" customFormat="1" x14ac:dyDescent="0.3">
      <c r="J94" s="198"/>
      <c r="K94" s="198"/>
      <c r="L94" s="199"/>
      <c r="M94" s="198"/>
    </row>
    <row r="95" spans="1:15" s="195" customFormat="1" x14ac:dyDescent="0.3">
      <c r="C95" s="438"/>
      <c r="D95" s="439"/>
      <c r="E95" s="439"/>
      <c r="F95" s="439"/>
      <c r="G95" s="439"/>
      <c r="H95" s="205"/>
      <c r="J95" s="198"/>
      <c r="K95" s="198"/>
      <c r="L95" s="198"/>
      <c r="M95" s="198"/>
    </row>
    <row r="96" spans="1:15" s="195" customFormat="1" ht="30.6" customHeight="1" x14ac:dyDescent="0.3">
      <c r="A96" s="194" t="s">
        <v>356</v>
      </c>
      <c r="B96" s="206"/>
      <c r="C96" s="440" t="s">
        <v>428</v>
      </c>
      <c r="D96" s="440"/>
      <c r="E96" s="440"/>
      <c r="F96" s="441"/>
      <c r="G96" s="441"/>
      <c r="H96" s="205"/>
      <c r="J96" s="198"/>
      <c r="K96" s="198"/>
      <c r="L96" s="198"/>
      <c r="M96" s="198"/>
    </row>
    <row r="97" spans="2:13" s="195" customFormat="1" x14ac:dyDescent="0.3">
      <c r="D97" s="207" t="s">
        <v>349</v>
      </c>
      <c r="E97" s="201"/>
      <c r="F97" s="437" t="s">
        <v>350</v>
      </c>
      <c r="G97" s="437"/>
      <c r="H97" s="208" t="s">
        <v>427</v>
      </c>
      <c r="J97" s="198"/>
      <c r="K97" s="198"/>
      <c r="L97" s="198"/>
      <c r="M97" s="198"/>
    </row>
    <row r="98" spans="2:13" s="195" customFormat="1" x14ac:dyDescent="0.3">
      <c r="D98" s="432" t="s">
        <v>429</v>
      </c>
      <c r="E98" s="432"/>
      <c r="J98" s="198"/>
      <c r="K98" s="198"/>
      <c r="L98" s="198"/>
      <c r="M98" s="198"/>
    </row>
    <row r="99" spans="2:13" s="195" customFormat="1" x14ac:dyDescent="0.3">
      <c r="B99" s="204" t="s">
        <v>348</v>
      </c>
      <c r="J99" s="198"/>
      <c r="K99" s="198"/>
      <c r="L99" s="198"/>
      <c r="M99" s="198"/>
    </row>
    <row r="100" spans="2:13" s="37" customFormat="1" x14ac:dyDescent="0.3">
      <c r="J100" s="199"/>
      <c r="K100" s="199"/>
      <c r="L100" s="199"/>
      <c r="M100" s="19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4" orientation="portrait" horizontalDpi="1200" verticalDpi="1200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C15" sqref="C15"/>
    </sheetView>
  </sheetViews>
  <sheetFormatPr defaultRowHeight="14.4" x14ac:dyDescent="0.3"/>
  <cols>
    <col min="1" max="1" width="3.44140625" customWidth="1"/>
    <col min="2" max="2" width="34.88671875" customWidth="1"/>
    <col min="3" max="3" width="20.5546875" customWidth="1"/>
    <col min="4" max="4" width="19.44140625" customWidth="1"/>
    <col min="5" max="5" width="22.44140625" customWidth="1"/>
    <col min="6" max="6" width="27.44140625" customWidth="1"/>
  </cols>
  <sheetData>
    <row r="1" spans="1:6" ht="28.65" customHeight="1" x14ac:dyDescent="0.3">
      <c r="E1" s="445" t="s">
        <v>279</v>
      </c>
      <c r="F1" s="446"/>
    </row>
    <row r="2" spans="1:6" x14ac:dyDescent="0.3">
      <c r="A2" s="1"/>
      <c r="E2" s="446"/>
      <c r="F2" s="446"/>
    </row>
    <row r="3" spans="1:6" x14ac:dyDescent="0.3">
      <c r="A3" s="1"/>
      <c r="E3" s="446"/>
      <c r="F3" s="446"/>
    </row>
    <row r="4" spans="1:6" x14ac:dyDescent="0.3">
      <c r="A4" s="447"/>
      <c r="B4" s="447"/>
      <c r="C4" s="447"/>
      <c r="D4" s="447"/>
      <c r="E4" s="447"/>
      <c r="F4" s="447"/>
    </row>
    <row r="5" spans="1:6" x14ac:dyDescent="0.3">
      <c r="A5" s="448" t="s">
        <v>3</v>
      </c>
      <c r="B5" s="448"/>
      <c r="C5" s="448"/>
      <c r="D5" s="448"/>
      <c r="E5" s="448"/>
      <c r="F5" s="448"/>
    </row>
    <row r="6" spans="1:6" ht="15.6" x14ac:dyDescent="0.3">
      <c r="A6" s="449" t="s">
        <v>4</v>
      </c>
      <c r="B6" s="451" t="s">
        <v>280</v>
      </c>
      <c r="C6" s="453" t="s">
        <v>281</v>
      </c>
      <c r="D6" s="454"/>
      <c r="E6" s="453" t="s">
        <v>282</v>
      </c>
      <c r="F6" s="455" t="s">
        <v>283</v>
      </c>
    </row>
    <row r="7" spans="1:6" ht="15.6" x14ac:dyDescent="0.3">
      <c r="A7" s="450"/>
      <c r="B7" s="452"/>
      <c r="C7" s="2" t="s">
        <v>284</v>
      </c>
      <c r="D7" s="2" t="s">
        <v>285</v>
      </c>
      <c r="E7" s="454"/>
      <c r="F7" s="456"/>
    </row>
    <row r="8" spans="1:6" x14ac:dyDescent="0.3">
      <c r="A8" s="3">
        <v>1</v>
      </c>
      <c r="B8" s="4"/>
      <c r="C8" s="13"/>
      <c r="D8" s="13"/>
      <c r="E8" s="13">
        <f>C8+D8</f>
        <v>0</v>
      </c>
      <c r="F8" s="5"/>
    </row>
    <row r="9" spans="1:6" x14ac:dyDescent="0.3">
      <c r="A9" s="3">
        <v>2</v>
      </c>
      <c r="B9" s="6"/>
      <c r="C9" s="13"/>
      <c r="D9" s="13"/>
      <c r="E9" s="13">
        <f t="shared" ref="E9:E13" si="0">C9+D9</f>
        <v>0</v>
      </c>
      <c r="F9" s="7"/>
    </row>
    <row r="10" spans="1:6" x14ac:dyDescent="0.3">
      <c r="A10" s="3">
        <v>3</v>
      </c>
      <c r="B10" s="4"/>
      <c r="C10" s="13"/>
      <c r="D10" s="13"/>
      <c r="E10" s="13">
        <f t="shared" si="0"/>
        <v>0</v>
      </c>
      <c r="F10" s="8"/>
    </row>
    <row r="11" spans="1:6" x14ac:dyDescent="0.3">
      <c r="A11" s="3">
        <v>4</v>
      </c>
      <c r="B11" s="6"/>
      <c r="C11" s="13"/>
      <c r="D11" s="13"/>
      <c r="E11" s="13">
        <f t="shared" si="0"/>
        <v>0</v>
      </c>
      <c r="F11" s="8"/>
    </row>
    <row r="12" spans="1:6" x14ac:dyDescent="0.3">
      <c r="A12" s="3">
        <v>5</v>
      </c>
      <c r="B12" s="6"/>
      <c r="C12" s="13"/>
      <c r="D12" s="13"/>
      <c r="E12" s="13">
        <f t="shared" si="0"/>
        <v>0</v>
      </c>
      <c r="F12" s="7"/>
    </row>
    <row r="13" spans="1:6" x14ac:dyDescent="0.3">
      <c r="A13" s="3">
        <v>6</v>
      </c>
      <c r="B13" s="4"/>
      <c r="C13" s="13"/>
      <c r="D13" s="13"/>
      <c r="E13" s="13">
        <f t="shared" si="0"/>
        <v>0</v>
      </c>
      <c r="F13" s="7"/>
    </row>
    <row r="14" spans="1:6" x14ac:dyDescent="0.3">
      <c r="C14" s="442" t="s">
        <v>286</v>
      </c>
      <c r="D14" s="442"/>
      <c r="E14" s="14">
        <f>ROUND(SUM(E12:E13),2)</f>
        <v>0</v>
      </c>
    </row>
    <row r="15" spans="1:6" x14ac:dyDescent="0.3">
      <c r="C15" s="12"/>
      <c r="D15" s="12" t="s">
        <v>287</v>
      </c>
      <c r="E15" s="14">
        <f>ROUND(E14*0.2,2)</f>
        <v>0</v>
      </c>
    </row>
    <row r="16" spans="1:6" x14ac:dyDescent="0.3">
      <c r="C16" s="442" t="s">
        <v>288</v>
      </c>
      <c r="D16" s="442"/>
      <c r="E16" s="15">
        <f>ROUND(E14*1.2,2)</f>
        <v>0</v>
      </c>
    </row>
    <row r="19" spans="2:6" ht="28.65" customHeight="1" x14ac:dyDescent="0.3">
      <c r="B19" s="443" t="s">
        <v>271</v>
      </c>
      <c r="C19" s="443"/>
      <c r="E19" s="443" t="s">
        <v>272</v>
      </c>
      <c r="F19" s="443"/>
    </row>
    <row r="20" spans="2:6" ht="28.8" x14ac:dyDescent="0.3">
      <c r="B20" s="9" t="s">
        <v>273</v>
      </c>
      <c r="C20" s="9"/>
      <c r="E20" s="9" t="s">
        <v>289</v>
      </c>
      <c r="F20" s="9"/>
    </row>
    <row r="21" spans="2:6" x14ac:dyDescent="0.3">
      <c r="B21" s="10" t="s">
        <v>275</v>
      </c>
      <c r="C21" s="10"/>
      <c r="E21" s="10" t="s">
        <v>275</v>
      </c>
      <c r="F21" s="10"/>
    </row>
    <row r="22" spans="2:6" x14ac:dyDescent="0.3">
      <c r="B22" s="10"/>
      <c r="C22" s="10"/>
      <c r="E22" s="10"/>
      <c r="F22" s="10"/>
    </row>
    <row r="23" spans="2:6" x14ac:dyDescent="0.3">
      <c r="B23" s="10"/>
      <c r="C23" s="10"/>
      <c r="E23" s="10"/>
      <c r="F23" s="10"/>
    </row>
    <row r="24" spans="2:6" ht="28.65" customHeight="1" x14ac:dyDescent="0.3">
      <c r="B24" s="444" t="s">
        <v>276</v>
      </c>
      <c r="C24" s="444"/>
      <c r="E24" s="444" t="s">
        <v>290</v>
      </c>
      <c r="F24" s="444"/>
    </row>
    <row r="25" spans="2:6" x14ac:dyDescent="0.3">
      <c r="B25" s="9"/>
      <c r="C25" s="9"/>
      <c r="E25" s="9"/>
      <c r="F25" s="9"/>
    </row>
    <row r="26" spans="2:6" x14ac:dyDescent="0.3">
      <c r="B26" s="9" t="s">
        <v>278</v>
      </c>
      <c r="C26" s="9"/>
      <c r="E26" s="9" t="s">
        <v>278</v>
      </c>
      <c r="F26" s="9"/>
    </row>
    <row r="27" spans="2:6" x14ac:dyDescent="0.3">
      <c r="B27" s="9"/>
      <c r="C27" s="11"/>
    </row>
  </sheetData>
  <mergeCells count="14">
    <mergeCell ref="E1:F3"/>
    <mergeCell ref="A4:F4"/>
    <mergeCell ref="A5:F5"/>
    <mergeCell ref="A6:A7"/>
    <mergeCell ref="B6:B7"/>
    <mergeCell ref="C6:D6"/>
    <mergeCell ref="E6:E7"/>
    <mergeCell ref="F6:F7"/>
    <mergeCell ref="C14:D14"/>
    <mergeCell ref="C16:D16"/>
    <mergeCell ref="B19:C19"/>
    <mergeCell ref="E19:F19"/>
    <mergeCell ref="B24:C24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изм.прил. к ДС №3+кс6</vt:lpstr>
      <vt:lpstr>кс-3№1</vt:lpstr>
      <vt:lpstr>Лист2</vt:lpstr>
      <vt:lpstr>'изм.прил. к ДС №3+кс6'!Область_печати</vt:lpstr>
      <vt:lpstr>'кс-3№1'!Область_печати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revision/>
  <cp:lastPrinted>2024-07-17T07:48:04Z</cp:lastPrinted>
  <dcterms:created xsi:type="dcterms:W3CDTF">2023-06-20T12:39:30Z</dcterms:created>
  <dcterms:modified xsi:type="dcterms:W3CDTF">2024-09-11T12:16:09Z</dcterms:modified>
</cp:coreProperties>
</file>