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03FA1461-F779-4CA7-8F8E-92304725F60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вод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H16" i="1" l="1"/>
  <c r="H8" i="1" l="1"/>
  <c r="H7" i="1" l="1"/>
  <c r="H9" i="1"/>
  <c r="H10" i="1"/>
  <c r="H6" i="1"/>
  <c r="G53" i="2" l="1"/>
  <c r="E52" i="2"/>
  <c r="E53" i="2" s="1"/>
  <c r="G50" i="2"/>
  <c r="E49" i="2"/>
  <c r="F49" i="2" s="1"/>
  <c r="E48" i="2"/>
  <c r="E50" i="2" s="1"/>
  <c r="G46" i="2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E35" i="2"/>
  <c r="F35" i="2" s="1"/>
  <c r="E34" i="2"/>
  <c r="F34" i="2" s="1"/>
  <c r="E33" i="2"/>
  <c r="F33" i="2" s="1"/>
  <c r="E32" i="2"/>
  <c r="F32" i="2" s="1"/>
  <c r="E31" i="2"/>
  <c r="F31" i="2" s="1"/>
  <c r="E30" i="2"/>
  <c r="F30" i="2" s="1"/>
  <c r="I29" i="2"/>
  <c r="E29" i="2"/>
  <c r="F29" i="2" s="1"/>
  <c r="E28" i="2"/>
  <c r="F28" i="2" s="1"/>
  <c r="F46" i="2" s="1"/>
  <c r="F27" i="2"/>
  <c r="E27" i="2"/>
  <c r="E26" i="2"/>
  <c r="F26" i="2" s="1"/>
  <c r="E25" i="2"/>
  <c r="F25" i="2" s="1"/>
  <c r="E24" i="2"/>
  <c r="F24" i="2" s="1"/>
  <c r="G22" i="2"/>
  <c r="E21" i="2"/>
  <c r="F21" i="2" s="1"/>
  <c r="E20" i="2"/>
  <c r="F20" i="2" s="1"/>
  <c r="E19" i="2"/>
  <c r="F19" i="2" s="1"/>
  <c r="E18" i="2"/>
  <c r="F18" i="2" s="1"/>
  <c r="F22" i="2" s="1"/>
  <c r="E17" i="2"/>
  <c r="F17" i="2" s="1"/>
  <c r="E16" i="2"/>
  <c r="F16" i="2" s="1"/>
  <c r="E15" i="2"/>
  <c r="F15" i="2" s="1"/>
  <c r="E14" i="2"/>
  <c r="F14" i="2" s="1"/>
  <c r="G12" i="2"/>
  <c r="E11" i="2"/>
  <c r="F11" i="2" s="1"/>
  <c r="E10" i="2"/>
  <c r="F10" i="2" s="1"/>
  <c r="E9" i="2"/>
  <c r="F9" i="2" s="1"/>
  <c r="E8" i="2"/>
  <c r="F8" i="2" s="1"/>
  <c r="E7" i="2"/>
  <c r="F7" i="2" s="1"/>
  <c r="F12" i="2" s="1"/>
  <c r="I11" i="1"/>
  <c r="G11" i="1"/>
  <c r="D11" i="1"/>
  <c r="E11" i="1"/>
  <c r="F52" i="2" l="1"/>
  <c r="F53" i="2" s="1"/>
  <c r="G54" i="2"/>
  <c r="J54" i="2" s="1"/>
  <c r="E12" i="2"/>
  <c r="F48" i="2"/>
  <c r="F50" i="2" s="1"/>
  <c r="F54" i="2" s="1"/>
  <c r="E22" i="2"/>
  <c r="E54" i="2" s="1"/>
  <c r="E46" i="2"/>
  <c r="H11" i="1"/>
  <c r="C11" i="1"/>
  <c r="G13" i="1" s="1"/>
  <c r="G14" i="1" l="1"/>
  <c r="G15" i="1" s="1"/>
  <c r="F11" i="1"/>
</calcChain>
</file>

<file path=xl/sharedStrings.xml><?xml version="1.0" encoding="utf-8"?>
<sst xmlns="http://schemas.openxmlformats.org/spreadsheetml/2006/main" count="71" uniqueCount="64">
  <si>
    <t>Объект</t>
  </si>
  <si>
    <t>Согласованная сумма выполнения</t>
  </si>
  <si>
    <t>Оплачено на 11.12.2024</t>
  </si>
  <si>
    <t>Не выполняемые работы</t>
  </si>
  <si>
    <t>Остаток</t>
  </si>
  <si>
    <t>Закрыто по состоянию на 10.01.2025</t>
  </si>
  <si>
    <t>Необходимо дозакрыть</t>
  </si>
  <si>
    <t>Обсуждаемые доп работы</t>
  </si>
  <si>
    <t>пути 417</t>
  </si>
  <si>
    <t>пути 417 УГТ</t>
  </si>
  <si>
    <t>цех 8</t>
  </si>
  <si>
    <t>обсужд. Допработы 417</t>
  </si>
  <si>
    <t>комп затрат</t>
  </si>
  <si>
    <t>итого</t>
  </si>
  <si>
    <t>№ п/п</t>
  </si>
  <si>
    <t>Наименование</t>
  </si>
  <si>
    <t>с Заказчиком</t>
  </si>
  <si>
    <t>Шеллрокк</t>
  </si>
  <si>
    <t>ЭЭ</t>
  </si>
  <si>
    <t>МВМ/03-07-СП3 от 04.08.2023</t>
  </si>
  <si>
    <t>КС-3 №1 от 20.11.2023</t>
  </si>
  <si>
    <t>КС-3 №2 от 07.12.2023</t>
  </si>
  <si>
    <t>КС-3 №3 от 29.12.2023</t>
  </si>
  <si>
    <t>КС-3 №4 от 20.03.2024</t>
  </si>
  <si>
    <t>КС-3 №5 от 20.08.2024</t>
  </si>
  <si>
    <t>ИТОГО</t>
  </si>
  <si>
    <t xml:space="preserve">МВМ/03-07-СП4 от </t>
  </si>
  <si>
    <t>КС-3 №1-1 от 20.08.2024</t>
  </si>
  <si>
    <t>КС-3 №1-2 от 20.08.2024</t>
  </si>
  <si>
    <t>КС-3 №1-3 от 20.08.2024</t>
  </si>
  <si>
    <t>КС-3 №1-4 от 20.08.2024</t>
  </si>
  <si>
    <t>КС-3 №1-5 от 20.08.2024</t>
  </si>
  <si>
    <t>КС-3 №1-6 от 20.08.2024</t>
  </si>
  <si>
    <t>КС-3 №1-7 от 20.08.2024</t>
  </si>
  <si>
    <t>КС-3 №1-8 от 20.08.2024</t>
  </si>
  <si>
    <t xml:space="preserve">МВМ/03-07-СП5 от </t>
  </si>
  <si>
    <t>КС-3 №2-2 от 20.08.2024</t>
  </si>
  <si>
    <t>КС-3 №2-3 от 20.08.2025</t>
  </si>
  <si>
    <t>КС-3 №2-4 от 20.08.2026</t>
  </si>
  <si>
    <t>КС-3 №2-5 от 20.08.2027</t>
  </si>
  <si>
    <t>КС-3 №2-6 от 20.08.2028</t>
  </si>
  <si>
    <t>КС-3 №2-7 от 20.08.2029</t>
  </si>
  <si>
    <t>КС-3 №2-8 от 20.08.2030</t>
  </si>
  <si>
    <t>КС-3 №2-9 от 20.08.2031</t>
  </si>
  <si>
    <t>КС-3 №2-10 от 20.08.2032</t>
  </si>
  <si>
    <t>КС-3 №2-11 от 20.08.2033</t>
  </si>
  <si>
    <t>КС-3 №2-12 от 20.08.2034</t>
  </si>
  <si>
    <t>КС-3 №2-13 от 20.08.2035</t>
  </si>
  <si>
    <t>КС-3 №2-14 от 20.08.2036</t>
  </si>
  <si>
    <t>КС-3 №2-15 от 20.08.2037</t>
  </si>
  <si>
    <t>КС-3 №2-16 от 20.08.2038</t>
  </si>
  <si>
    <t>КС-3 №2-17 от 20.08.2026</t>
  </si>
  <si>
    <t>КС-3 №2-18 от 20.08.2027</t>
  </si>
  <si>
    <t>КС-3 №2-19 от 20.08.2028</t>
  </si>
  <si>
    <t>КС-3 №2-20 от 20.08.2029</t>
  </si>
  <si>
    <t>КС-3 №2-21 от 20.08.2030</t>
  </si>
  <si>
    <t>КС-3 №2-22 от 20.08.2031</t>
  </si>
  <si>
    <t>МВМ/03-07-СП6 от 04.08.2023</t>
  </si>
  <si>
    <t>КС-3 №2 от 22.01.2024</t>
  </si>
  <si>
    <t>Техресурс</t>
  </si>
  <si>
    <t>Всего закрыто</t>
  </si>
  <si>
    <t>Общая сумма цех8 и 417</t>
  </si>
  <si>
    <t>Выполнение цех8</t>
  </si>
  <si>
    <t>Последняя КС-3 цех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</si>
</sst>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distributed" wrapText="1"/>
    </xf>
    <xf numFmtId="4" fontId="0" fillId="0" borderId="1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4" borderId="1" xfId="1" applyFill="1" applyBorder="1" applyAlignment="1">
      <alignment horizontal="center" vertical="center"/>
    </xf>
    <xf numFmtId="0" fontId="3" fillId="4" borderId="1" xfId="1" applyFont="1" applyFill="1" applyBorder="1"/>
    <xf numFmtId="4" fontId="3" fillId="4" borderId="1" xfId="1" applyNumberFormat="1" applyFill="1" applyBorder="1"/>
    <xf numFmtId="0" fontId="3" fillId="4" borderId="1" xfId="1" applyFill="1" applyBorder="1"/>
    <xf numFmtId="0" fontId="3" fillId="3" borderId="1" xfId="1" applyFill="1" applyBorder="1"/>
    <xf numFmtId="0" fontId="3" fillId="0" borderId="1" xfId="1" applyBorder="1" applyAlignment="1">
      <alignment horizontal="center" vertical="center"/>
    </xf>
    <xf numFmtId="0" fontId="3" fillId="0" borderId="1" xfId="1" applyFont="1" applyBorder="1"/>
    <xf numFmtId="4" fontId="3" fillId="0" borderId="1" xfId="1" applyNumberFormat="1" applyBorder="1" applyAlignment="1">
      <alignment vertical="center"/>
    </xf>
    <xf numFmtId="4" fontId="3" fillId="0" borderId="1" xfId="1" applyNumberFormat="1" applyBorder="1" applyAlignment="1">
      <alignment horizontal="center" vertical="center"/>
    </xf>
    <xf numFmtId="4" fontId="3" fillId="3" borderId="1" xfId="1" applyNumberFormat="1" applyFill="1" applyBorder="1"/>
    <xf numFmtId="0" fontId="4" fillId="5" borderId="1" xfId="1" applyFont="1" applyFill="1" applyBorder="1" applyAlignment="1">
      <alignment horizontal="right"/>
    </xf>
    <xf numFmtId="4" fontId="4" fillId="5" borderId="1" xfId="1" applyNumberFormat="1" applyFont="1" applyFill="1" applyBorder="1" applyAlignment="1">
      <alignment vertical="center"/>
    </xf>
    <xf numFmtId="4" fontId="4" fillId="5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/>
    <xf numFmtId="4" fontId="0" fillId="0" borderId="1" xfId="0" applyNumberFormat="1" applyBorder="1" applyAlignment="1">
      <alignment horizontal="center" vertical="center"/>
    </xf>
    <xf numFmtId="4" fontId="3" fillId="4" borderId="1" xfId="1" applyNumberFormat="1" applyFill="1" applyBorder="1" applyAlignment="1">
      <alignment vertical="center"/>
    </xf>
    <xf numFmtId="4" fontId="3" fillId="4" borderId="1" xfId="1" applyNumberFormat="1" applyFill="1" applyBorder="1" applyAlignment="1">
      <alignment horizontal="center" vertical="center"/>
    </xf>
    <xf numFmtId="4" fontId="4" fillId="5" borderId="1" xfId="1" applyNumberFormat="1" applyFont="1" applyFill="1" applyBorder="1"/>
    <xf numFmtId="0" fontId="4" fillId="0" borderId="1" xfId="1" applyFont="1" applyBorder="1"/>
    <xf numFmtId="4" fontId="1" fillId="5" borderId="2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6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16"/>
  <sheetViews>
    <sheetView tabSelected="1" workbookViewId="0">
      <selection activeCell="J17" sqref="J17"/>
    </sheetView>
  </sheetViews>
  <sheetFormatPr defaultRowHeight="15" x14ac:dyDescent="0.25"/>
  <cols>
    <col min="2" max="2" width="20.7109375" customWidth="1"/>
    <col min="3" max="3" width="32.28515625" customWidth="1"/>
    <col min="4" max="4" width="22.7109375" customWidth="1"/>
    <col min="5" max="5" width="23.85546875" customWidth="1"/>
    <col min="6" max="6" width="15" customWidth="1"/>
    <col min="7" max="8" width="23.85546875" customWidth="1"/>
    <col min="9" max="9" width="26.7109375" hidden="1" customWidth="1"/>
    <col min="10" max="10" width="11.42578125" bestFit="1" customWidth="1"/>
  </cols>
  <sheetData>
    <row r="5" spans="2:10" ht="30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 t="s">
        <v>5</v>
      </c>
      <c r="H5" s="2" t="s">
        <v>6</v>
      </c>
      <c r="I5" s="1" t="s">
        <v>7</v>
      </c>
    </row>
    <row r="6" spans="2:10" x14ac:dyDescent="0.25">
      <c r="B6" s="3" t="s">
        <v>8</v>
      </c>
      <c r="C6" s="4">
        <v>226426168.68724784</v>
      </c>
      <c r="D6" s="5">
        <v>223268687</v>
      </c>
      <c r="E6" s="4">
        <v>0</v>
      </c>
      <c r="F6" s="6">
        <v>3157481.6872478426</v>
      </c>
      <c r="G6" s="6">
        <v>222121688.48599997</v>
      </c>
      <c r="H6" s="6">
        <f>C6-E6-G6</f>
        <v>4304480.2012478709</v>
      </c>
      <c r="I6" s="4">
        <v>0</v>
      </c>
    </row>
    <row r="7" spans="2:10" x14ac:dyDescent="0.25">
      <c r="B7" s="3" t="s">
        <v>9</v>
      </c>
      <c r="C7" s="4">
        <v>2614935</v>
      </c>
      <c r="D7" s="5"/>
      <c r="E7" s="4">
        <v>0</v>
      </c>
      <c r="F7" s="6">
        <v>2614935</v>
      </c>
      <c r="G7" s="6">
        <v>2614935</v>
      </c>
      <c r="H7" s="6">
        <f t="shared" ref="H7:H10" si="0">C7-E7-G7</f>
        <v>0</v>
      </c>
      <c r="I7" s="4">
        <v>0</v>
      </c>
    </row>
    <row r="8" spans="2:10" x14ac:dyDescent="0.25">
      <c r="B8" s="3" t="s">
        <v>10</v>
      </c>
      <c r="C8" s="7">
        <v>77210902.231199995</v>
      </c>
      <c r="D8" s="4">
        <v>80222311.290000007</v>
      </c>
      <c r="E8" s="4">
        <v>2139020.4541600002</v>
      </c>
      <c r="F8" s="6">
        <v>-5150429.5129600102</v>
      </c>
      <c r="G8" s="6">
        <v>65459994.127311006</v>
      </c>
      <c r="H8" s="6">
        <f>C8-E8-G8</f>
        <v>9611887.6497289836</v>
      </c>
      <c r="I8" s="4">
        <v>0</v>
      </c>
    </row>
    <row r="9" spans="2:10" ht="30" x14ac:dyDescent="0.25">
      <c r="B9" s="3" t="s">
        <v>11</v>
      </c>
      <c r="C9" s="7">
        <v>1033100.63</v>
      </c>
      <c r="D9" s="4">
        <v>0</v>
      </c>
      <c r="E9" s="4">
        <v>0</v>
      </c>
      <c r="F9" s="6">
        <v>1033100.63</v>
      </c>
      <c r="G9" s="6">
        <v>0</v>
      </c>
      <c r="H9" s="6">
        <f t="shared" si="0"/>
        <v>1033100.63</v>
      </c>
      <c r="I9" s="4">
        <v>0</v>
      </c>
    </row>
    <row r="10" spans="2:10" x14ac:dyDescent="0.25">
      <c r="B10" s="3" t="s">
        <v>12</v>
      </c>
      <c r="C10" s="7">
        <v>0</v>
      </c>
      <c r="D10" s="4">
        <v>881000</v>
      </c>
      <c r="E10" s="4">
        <v>0</v>
      </c>
      <c r="F10" s="6">
        <v>-881000</v>
      </c>
      <c r="G10" s="6">
        <v>0</v>
      </c>
      <c r="H10" s="6">
        <f t="shared" si="0"/>
        <v>0</v>
      </c>
      <c r="I10" s="4">
        <v>0</v>
      </c>
    </row>
    <row r="11" spans="2:10" x14ac:dyDescent="0.25">
      <c r="B11" s="8" t="s">
        <v>13</v>
      </c>
      <c r="C11" s="9">
        <f>SUM(C6:C10)</f>
        <v>307285106.54844785</v>
      </c>
      <c r="D11" s="9">
        <f t="shared" ref="D11:I11" si="1">SUM(D6:D10)</f>
        <v>304371998.29000002</v>
      </c>
      <c r="E11" s="9">
        <f t="shared" si="1"/>
        <v>2139020.4541600002</v>
      </c>
      <c r="F11" s="36">
        <f>SUM(F6:F10)</f>
        <v>774087.80428783223</v>
      </c>
      <c r="G11" s="36">
        <f>SUM(G6:G10)</f>
        <v>290196617.61331099</v>
      </c>
      <c r="H11" s="36">
        <f>SUM(H6:H10)</f>
        <v>14949468.480976855</v>
      </c>
      <c r="I11" s="36">
        <f t="shared" si="1"/>
        <v>0</v>
      </c>
    </row>
    <row r="13" spans="2:10" x14ac:dyDescent="0.25">
      <c r="E13" s="37" t="s">
        <v>61</v>
      </c>
      <c r="F13" s="38"/>
      <c r="G13" s="35">
        <f>C11-E11</f>
        <v>305146086.09428787</v>
      </c>
    </row>
    <row r="14" spans="2:10" x14ac:dyDescent="0.25">
      <c r="E14" s="37" t="s">
        <v>62</v>
      </c>
      <c r="F14" s="37"/>
      <c r="G14" s="27">
        <f>G8+H11</f>
        <v>80409462.608287856</v>
      </c>
      <c r="H14" s="12">
        <v>6624155.7400000002</v>
      </c>
    </row>
    <row r="15" spans="2:10" x14ac:dyDescent="0.25">
      <c r="E15" s="37" t="s">
        <v>63</v>
      </c>
      <c r="F15" s="37"/>
      <c r="G15" s="39">
        <f>G14-G8</f>
        <v>14949468.48097685</v>
      </c>
      <c r="H15" s="12">
        <v>3941770.9599999995</v>
      </c>
    </row>
    <row r="16" spans="2:10" x14ac:dyDescent="0.25">
      <c r="H16" s="12">
        <f>SUM(H14:H15)</f>
        <v>10565926.699999999</v>
      </c>
      <c r="J16" s="33">
        <f>G15-H16</f>
        <v>4383541.7809768505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J54"/>
  <sheetViews>
    <sheetView topLeftCell="A34" workbookViewId="0">
      <selection activeCell="I43" sqref="I43"/>
    </sheetView>
  </sheetViews>
  <sheetFormatPr defaultRowHeight="15" x14ac:dyDescent="0.25"/>
  <cols>
    <col min="4" max="4" width="48.28515625" customWidth="1"/>
    <col min="5" max="6" width="0" hidden="1" customWidth="1"/>
    <col min="7" max="7" width="14.85546875" customWidth="1"/>
    <col min="9" max="9" width="16.5703125" customWidth="1"/>
    <col min="10" max="10" width="11.42578125" bestFit="1" customWidth="1"/>
  </cols>
  <sheetData>
    <row r="5" spans="3:9" x14ac:dyDescent="0.25">
      <c r="C5" s="10" t="s">
        <v>14</v>
      </c>
      <c r="D5" s="10" t="s">
        <v>15</v>
      </c>
      <c r="E5" s="10" t="s">
        <v>16</v>
      </c>
      <c r="F5" s="10" t="s">
        <v>17</v>
      </c>
      <c r="G5" s="11" t="s">
        <v>18</v>
      </c>
      <c r="I5" s="12"/>
    </row>
    <row r="6" spans="3:9" x14ac:dyDescent="0.25">
      <c r="C6" s="13">
        <v>1</v>
      </c>
      <c r="D6" s="14" t="s">
        <v>19</v>
      </c>
      <c r="E6" s="15"/>
      <c r="F6" s="16"/>
      <c r="G6" s="17"/>
      <c r="I6" s="12"/>
    </row>
    <row r="7" spans="3:9" x14ac:dyDescent="0.25">
      <c r="C7" s="18">
        <v>2</v>
      </c>
      <c r="D7" s="19" t="s">
        <v>20</v>
      </c>
      <c r="E7" s="20" t="e">
        <f>G7/#REF!</f>
        <v>#REF!</v>
      </c>
      <c r="F7" s="21" t="e">
        <f>E7*0.83</f>
        <v>#REF!</v>
      </c>
      <c r="G7" s="22">
        <v>7829880.0099999998</v>
      </c>
      <c r="I7" s="12"/>
    </row>
    <row r="8" spans="3:9" x14ac:dyDescent="0.25">
      <c r="C8" s="18">
        <v>3</v>
      </c>
      <c r="D8" s="19" t="s">
        <v>21</v>
      </c>
      <c r="E8" s="20" t="e">
        <f>G8/#REF!</f>
        <v>#REF!</v>
      </c>
      <c r="F8" s="21" t="e">
        <f t="shared" ref="F8:F11" si="0">E8*0.83</f>
        <v>#REF!</v>
      </c>
      <c r="G8" s="22">
        <v>11468140.01</v>
      </c>
      <c r="I8" s="12"/>
    </row>
    <row r="9" spans="3:9" x14ac:dyDescent="0.25">
      <c r="C9" s="18">
        <v>4</v>
      </c>
      <c r="D9" s="19" t="s">
        <v>22</v>
      </c>
      <c r="E9" s="20" t="e">
        <f>G9/#REF!</f>
        <v>#REF!</v>
      </c>
      <c r="F9" s="21" t="e">
        <f t="shared" si="0"/>
        <v>#REF!</v>
      </c>
      <c r="G9" s="22">
        <v>10151103.84</v>
      </c>
      <c r="I9" s="12"/>
    </row>
    <row r="10" spans="3:9" x14ac:dyDescent="0.25">
      <c r="C10" s="18">
        <v>5</v>
      </c>
      <c r="D10" s="19" t="s">
        <v>23</v>
      </c>
      <c r="E10" s="20" t="e">
        <f>G10/#REF!</f>
        <v>#REF!</v>
      </c>
      <c r="F10" s="21" t="e">
        <f t="shared" si="0"/>
        <v>#REF!</v>
      </c>
      <c r="G10" s="22">
        <v>4416449.8</v>
      </c>
      <c r="I10" s="12"/>
    </row>
    <row r="11" spans="3:9" x14ac:dyDescent="0.25">
      <c r="C11" s="18">
        <v>5</v>
      </c>
      <c r="D11" s="19" t="s">
        <v>24</v>
      </c>
      <c r="E11" s="20" t="e">
        <f>G11/#REF!</f>
        <v>#REF!</v>
      </c>
      <c r="F11" s="21" t="e">
        <f t="shared" si="0"/>
        <v>#REF!</v>
      </c>
      <c r="G11" s="22">
        <v>52522307.530000001</v>
      </c>
      <c r="I11" s="12"/>
    </row>
    <row r="12" spans="3:9" x14ac:dyDescent="0.25">
      <c r="C12" s="18">
        <v>6</v>
      </c>
      <c r="D12" s="23" t="s">
        <v>25</v>
      </c>
      <c r="E12" s="24" t="e">
        <f>SUM(E7:E10)</f>
        <v>#REF!</v>
      </c>
      <c r="F12" s="25" t="e">
        <f>SUM(F7:F10)</f>
        <v>#REF!</v>
      </c>
      <c r="G12" s="26">
        <f>SUM(G7:G11)</f>
        <v>86387881.189999998</v>
      </c>
      <c r="I12" s="12"/>
    </row>
    <row r="13" spans="3:9" x14ac:dyDescent="0.25">
      <c r="C13" s="13">
        <v>1</v>
      </c>
      <c r="D13" s="14" t="s">
        <v>26</v>
      </c>
      <c r="E13" s="15"/>
      <c r="F13" s="16"/>
      <c r="G13" s="17"/>
      <c r="I13" s="12"/>
    </row>
    <row r="14" spans="3:9" x14ac:dyDescent="0.25">
      <c r="C14" s="18">
        <v>2</v>
      </c>
      <c r="D14" s="19" t="s">
        <v>27</v>
      </c>
      <c r="E14" s="20" t="e">
        <f>G14/#REF!</f>
        <v>#REF!</v>
      </c>
      <c r="F14" s="21" t="e">
        <f>E14*0.83</f>
        <v>#REF!</v>
      </c>
      <c r="G14" s="22">
        <v>13497657.575999999</v>
      </c>
      <c r="I14" s="12"/>
    </row>
    <row r="15" spans="3:9" x14ac:dyDescent="0.25">
      <c r="C15" s="18">
        <v>3</v>
      </c>
      <c r="D15" s="19" t="s">
        <v>28</v>
      </c>
      <c r="E15" s="20" t="e">
        <f>G15/#REF!</f>
        <v>#REF!</v>
      </c>
      <c r="F15" s="21" t="e">
        <f t="shared" ref="F15:F17" si="1">E15*0.83</f>
        <v>#REF!</v>
      </c>
      <c r="G15" s="22">
        <v>20252525.375999998</v>
      </c>
      <c r="I15" s="12"/>
    </row>
    <row r="16" spans="3:9" x14ac:dyDescent="0.25">
      <c r="C16" s="18">
        <v>4</v>
      </c>
      <c r="D16" s="19" t="s">
        <v>29</v>
      </c>
      <c r="E16" s="20" t="e">
        <f>G16/#REF!</f>
        <v>#REF!</v>
      </c>
      <c r="F16" s="21" t="e">
        <f t="shared" si="1"/>
        <v>#REF!</v>
      </c>
      <c r="G16" s="22">
        <v>2889421.98</v>
      </c>
      <c r="I16" s="12"/>
    </row>
    <row r="17" spans="3:9" x14ac:dyDescent="0.25">
      <c r="C17" s="18">
        <v>5</v>
      </c>
      <c r="D17" s="19" t="s">
        <v>30</v>
      </c>
      <c r="E17" s="20" t="e">
        <f>G17/#REF!</f>
        <v>#REF!</v>
      </c>
      <c r="F17" s="21" t="e">
        <f t="shared" si="1"/>
        <v>#REF!</v>
      </c>
      <c r="G17" s="22">
        <v>316799.50800000003</v>
      </c>
      <c r="I17" s="12"/>
    </row>
    <row r="18" spans="3:9" x14ac:dyDescent="0.25">
      <c r="C18" s="18">
        <v>2</v>
      </c>
      <c r="D18" s="19" t="s">
        <v>31</v>
      </c>
      <c r="E18" s="20" t="e">
        <f>G18/#REF!</f>
        <v>#REF!</v>
      </c>
      <c r="F18" s="21" t="e">
        <f>E18*0.83</f>
        <v>#REF!</v>
      </c>
      <c r="G18" s="22">
        <v>281285.076</v>
      </c>
      <c r="I18" s="12"/>
    </row>
    <row r="19" spans="3:9" x14ac:dyDescent="0.25">
      <c r="C19" s="18">
        <v>3</v>
      </c>
      <c r="D19" s="19" t="s">
        <v>32</v>
      </c>
      <c r="E19" s="20" t="e">
        <f>G19/#REF!</f>
        <v>#REF!</v>
      </c>
      <c r="F19" s="21" t="e">
        <f t="shared" ref="F19:F21" si="2">E19*0.83</f>
        <v>#REF!</v>
      </c>
      <c r="G19" s="22">
        <v>3365044.9440000001</v>
      </c>
      <c r="I19" s="12"/>
    </row>
    <row r="20" spans="3:9" x14ac:dyDescent="0.25">
      <c r="C20" s="18">
        <v>4</v>
      </c>
      <c r="D20" s="19" t="s">
        <v>33</v>
      </c>
      <c r="E20" s="20" t="e">
        <f>G20/#REF!</f>
        <v>#REF!</v>
      </c>
      <c r="F20" s="21" t="e">
        <f t="shared" si="2"/>
        <v>#REF!</v>
      </c>
      <c r="G20" s="22">
        <v>1052480.844</v>
      </c>
      <c r="I20" s="12"/>
    </row>
    <row r="21" spans="3:9" x14ac:dyDescent="0.25">
      <c r="C21" s="18">
        <v>5</v>
      </c>
      <c r="D21" s="19" t="s">
        <v>34</v>
      </c>
      <c r="E21" s="20" t="e">
        <f>G21/#REF!</f>
        <v>#REF!</v>
      </c>
      <c r="F21" s="21" t="e">
        <f t="shared" si="2"/>
        <v>#REF!</v>
      </c>
      <c r="G21" s="22">
        <v>14045981.507999999</v>
      </c>
      <c r="I21" s="12"/>
    </row>
    <row r="22" spans="3:9" x14ac:dyDescent="0.25">
      <c r="C22" s="18">
        <v>6</v>
      </c>
      <c r="D22" s="23" t="s">
        <v>25</v>
      </c>
      <c r="E22" s="24" t="e">
        <f>SUM(E18:E21)</f>
        <v>#REF!</v>
      </c>
      <c r="F22" s="25" t="e">
        <f>SUM(F18:F21)</f>
        <v>#REF!</v>
      </c>
      <c r="G22" s="26">
        <f>SUM(G14:G21)</f>
        <v>55701196.811999992</v>
      </c>
      <c r="I22" s="12"/>
    </row>
    <row r="23" spans="3:9" x14ac:dyDescent="0.25">
      <c r="C23" s="13">
        <v>1</v>
      </c>
      <c r="D23" s="14" t="s">
        <v>35</v>
      </c>
      <c r="E23" s="15"/>
      <c r="F23" s="16"/>
      <c r="G23" s="17"/>
      <c r="I23" s="34" t="s">
        <v>10</v>
      </c>
    </row>
    <row r="24" spans="3:9" x14ac:dyDescent="0.25">
      <c r="C24" s="18">
        <v>2</v>
      </c>
      <c r="D24" s="19" t="s">
        <v>27</v>
      </c>
      <c r="E24" s="20" t="e">
        <f>G24/#REF!</f>
        <v>#REF!</v>
      </c>
      <c r="F24" s="21" t="e">
        <f>E24*0.83</f>
        <v>#REF!</v>
      </c>
      <c r="G24" s="22">
        <v>2614935.8640000001</v>
      </c>
      <c r="I24" s="27">
        <v>15452683.061311001</v>
      </c>
    </row>
    <row r="25" spans="3:9" x14ac:dyDescent="0.25">
      <c r="C25" s="18">
        <v>3</v>
      </c>
      <c r="D25" s="19" t="s">
        <v>36</v>
      </c>
      <c r="E25" s="20" t="e">
        <f>G25/#REF!</f>
        <v>#REF!</v>
      </c>
      <c r="F25" s="21" t="e">
        <f t="shared" ref="F25:F27" si="3">E25*0.83</f>
        <v>#REF!</v>
      </c>
      <c r="G25" s="22">
        <v>1610710.1039999998</v>
      </c>
      <c r="I25" s="27">
        <v>3124829.0039999997</v>
      </c>
    </row>
    <row r="26" spans="3:9" x14ac:dyDescent="0.25">
      <c r="C26" s="18">
        <v>4</v>
      </c>
      <c r="D26" s="19" t="s">
        <v>37</v>
      </c>
      <c r="E26" s="20" t="e">
        <f>G26/#REF!</f>
        <v>#REF!</v>
      </c>
      <c r="F26" s="21" t="e">
        <f t="shared" si="3"/>
        <v>#REF!</v>
      </c>
      <c r="G26" s="22">
        <v>2199844.3559999997</v>
      </c>
      <c r="I26" s="27">
        <v>33718860.890000008</v>
      </c>
    </row>
    <row r="27" spans="3:9" x14ac:dyDescent="0.25">
      <c r="C27" s="18">
        <v>5</v>
      </c>
      <c r="D27" s="19" t="s">
        <v>38</v>
      </c>
      <c r="E27" s="20" t="e">
        <f>G27/#REF!</f>
        <v>#REF!</v>
      </c>
      <c r="F27" s="21" t="e">
        <f t="shared" si="3"/>
        <v>#REF!</v>
      </c>
      <c r="G27" s="22">
        <v>759520.87200000009</v>
      </c>
      <c r="I27" s="27">
        <v>6867695.7599999988</v>
      </c>
    </row>
    <row r="28" spans="3:9" x14ac:dyDescent="0.25">
      <c r="C28" s="18">
        <v>2</v>
      </c>
      <c r="D28" s="19" t="s">
        <v>39</v>
      </c>
      <c r="E28" s="20" t="e">
        <f>G28/#REF!</f>
        <v>#REF!</v>
      </c>
      <c r="F28" s="21" t="e">
        <f>E28*0.83</f>
        <v>#REF!</v>
      </c>
      <c r="G28" s="22">
        <v>2790058.068</v>
      </c>
      <c r="I28" s="27">
        <v>6295925.4119999995</v>
      </c>
    </row>
    <row r="29" spans="3:9" x14ac:dyDescent="0.25">
      <c r="C29" s="18">
        <v>3</v>
      </c>
      <c r="D29" s="19" t="s">
        <v>40</v>
      </c>
      <c r="E29" s="20" t="e">
        <f>G29/#REF!</f>
        <v>#REF!</v>
      </c>
      <c r="F29" s="21" t="e">
        <f t="shared" ref="F29:F31" si="4">E29*0.83</f>
        <v>#REF!</v>
      </c>
      <c r="G29" s="22">
        <v>1802158.44</v>
      </c>
      <c r="I29" s="35">
        <f>SUM(I24:I28)</f>
        <v>65459994.127311006</v>
      </c>
    </row>
    <row r="30" spans="3:9" x14ac:dyDescent="0.25">
      <c r="C30" s="18">
        <v>4</v>
      </c>
      <c r="D30" s="19" t="s">
        <v>41</v>
      </c>
      <c r="E30" s="20" t="e">
        <f>G30/#REF!</f>
        <v>#REF!</v>
      </c>
      <c r="F30" s="21" t="e">
        <f t="shared" si="4"/>
        <v>#REF!</v>
      </c>
      <c r="G30" s="22">
        <v>3491991.0359999998</v>
      </c>
      <c r="I30" s="12"/>
    </row>
    <row r="31" spans="3:9" x14ac:dyDescent="0.25">
      <c r="C31" s="18">
        <v>5</v>
      </c>
      <c r="D31" s="19" t="s">
        <v>42</v>
      </c>
      <c r="E31" s="20" t="e">
        <f>G31/#REF!</f>
        <v>#REF!</v>
      </c>
      <c r="F31" s="21" t="e">
        <f t="shared" si="4"/>
        <v>#REF!</v>
      </c>
      <c r="G31" s="22">
        <v>5098684.0559999999</v>
      </c>
      <c r="I31" s="12"/>
    </row>
    <row r="32" spans="3:9" x14ac:dyDescent="0.25">
      <c r="C32" s="18">
        <v>2</v>
      </c>
      <c r="D32" s="19" t="s">
        <v>43</v>
      </c>
      <c r="E32" s="20" t="e">
        <f>G32/#REF!</f>
        <v>#REF!</v>
      </c>
      <c r="F32" s="21" t="e">
        <f>E32*0.83</f>
        <v>#REF!</v>
      </c>
      <c r="G32" s="22">
        <v>64502.148000000001</v>
      </c>
      <c r="I32" s="12"/>
    </row>
    <row r="33" spans="3:9" x14ac:dyDescent="0.25">
      <c r="C33" s="18">
        <v>3</v>
      </c>
      <c r="D33" s="19" t="s">
        <v>44</v>
      </c>
      <c r="E33" s="20" t="e">
        <f>G33/#REF!</f>
        <v>#REF!</v>
      </c>
      <c r="F33" s="21" t="e">
        <f t="shared" ref="F33:F35" si="5">E33*0.83</f>
        <v>#REF!</v>
      </c>
      <c r="G33" s="22">
        <v>198881.64</v>
      </c>
      <c r="I33" s="12"/>
    </row>
    <row r="34" spans="3:9" x14ac:dyDescent="0.25">
      <c r="C34" s="18">
        <v>4</v>
      </c>
      <c r="D34" s="19" t="s">
        <v>45</v>
      </c>
      <c r="E34" s="20" t="e">
        <f>G34/#REF!</f>
        <v>#REF!</v>
      </c>
      <c r="F34" s="21" t="e">
        <f t="shared" si="5"/>
        <v>#REF!</v>
      </c>
      <c r="G34" s="22">
        <v>135578.63999999998</v>
      </c>
      <c r="I34" s="12"/>
    </row>
    <row r="35" spans="3:9" x14ac:dyDescent="0.25">
      <c r="C35" s="18">
        <v>5</v>
      </c>
      <c r="D35" s="19" t="s">
        <v>46</v>
      </c>
      <c r="E35" s="20" t="e">
        <f>G35/#REF!</f>
        <v>#REF!</v>
      </c>
      <c r="F35" s="21" t="e">
        <f t="shared" si="5"/>
        <v>#REF!</v>
      </c>
      <c r="G35" s="22">
        <v>22504.367999999999</v>
      </c>
      <c r="I35" s="12"/>
    </row>
    <row r="36" spans="3:9" x14ac:dyDescent="0.25">
      <c r="C36" s="18">
        <v>2</v>
      </c>
      <c r="D36" s="19" t="s">
        <v>47</v>
      </c>
      <c r="E36" s="20" t="e">
        <f>G36/#REF!</f>
        <v>#REF!</v>
      </c>
      <c r="F36" s="21" t="e">
        <f>E36*0.83</f>
        <v>#REF!</v>
      </c>
      <c r="G36" s="22">
        <v>69831.491999999998</v>
      </c>
      <c r="I36" s="12"/>
    </row>
    <row r="37" spans="3:9" x14ac:dyDescent="0.25">
      <c r="C37" s="18">
        <v>3</v>
      </c>
      <c r="D37" s="19" t="s">
        <v>48</v>
      </c>
      <c r="E37" s="20" t="e">
        <f>G37/#REF!</f>
        <v>#REF!</v>
      </c>
      <c r="F37" s="21" t="e">
        <f t="shared" ref="F37:F40" si="6">E37*0.83</f>
        <v>#REF!</v>
      </c>
      <c r="G37" s="22">
        <v>544549.89599999995</v>
      </c>
      <c r="I37" s="12"/>
    </row>
    <row r="38" spans="3:9" x14ac:dyDescent="0.25">
      <c r="C38" s="18">
        <v>4</v>
      </c>
      <c r="D38" s="19" t="s">
        <v>49</v>
      </c>
      <c r="E38" s="20" t="e">
        <f>G38/#REF!</f>
        <v>#REF!</v>
      </c>
      <c r="F38" s="21" t="e">
        <f t="shared" si="6"/>
        <v>#REF!</v>
      </c>
      <c r="G38" s="22">
        <v>4213733.4239999996</v>
      </c>
      <c r="I38" s="12"/>
    </row>
    <row r="39" spans="3:9" x14ac:dyDescent="0.25">
      <c r="C39" s="18">
        <v>5</v>
      </c>
      <c r="D39" s="19" t="s">
        <v>50</v>
      </c>
      <c r="E39" s="20" t="e">
        <f>G39/#REF!</f>
        <v>#REF!</v>
      </c>
      <c r="F39" s="21" t="e">
        <f t="shared" si="6"/>
        <v>#REF!</v>
      </c>
      <c r="G39" s="22">
        <v>46962.635999999999</v>
      </c>
      <c r="I39" s="12"/>
    </row>
    <row r="40" spans="3:9" x14ac:dyDescent="0.25">
      <c r="C40" s="18">
        <v>5</v>
      </c>
      <c r="D40" s="19" t="s">
        <v>51</v>
      </c>
      <c r="E40" s="20" t="e">
        <f>G40/#REF!</f>
        <v>#REF!</v>
      </c>
      <c r="F40" s="21" t="e">
        <f t="shared" si="6"/>
        <v>#REF!</v>
      </c>
      <c r="G40" s="22">
        <v>243634.704</v>
      </c>
      <c r="I40" s="12"/>
    </row>
    <row r="41" spans="3:9" x14ac:dyDescent="0.25">
      <c r="C41" s="18">
        <v>2</v>
      </c>
      <c r="D41" s="19" t="s">
        <v>52</v>
      </c>
      <c r="E41" s="20" t="e">
        <f>G41/#REF!</f>
        <v>#REF!</v>
      </c>
      <c r="F41" s="21" t="e">
        <f>E41*0.83</f>
        <v>#REF!</v>
      </c>
      <c r="G41" s="22">
        <v>1659804.2519999999</v>
      </c>
      <c r="I41" s="12"/>
    </row>
    <row r="42" spans="3:9" x14ac:dyDescent="0.25">
      <c r="C42" s="18">
        <v>3</v>
      </c>
      <c r="D42" s="19" t="s">
        <v>53</v>
      </c>
      <c r="E42" s="20" t="e">
        <f>G42/#REF!</f>
        <v>#REF!</v>
      </c>
      <c r="F42" s="21" t="e">
        <f t="shared" ref="F42:F44" si="7">E42*0.83</f>
        <v>#REF!</v>
      </c>
      <c r="G42" s="22">
        <v>395543.94</v>
      </c>
      <c r="I42" s="12"/>
    </row>
    <row r="43" spans="3:9" x14ac:dyDescent="0.25">
      <c r="C43" s="18">
        <v>4</v>
      </c>
      <c r="D43" s="19" t="s">
        <v>54</v>
      </c>
      <c r="E43" s="20" t="e">
        <f>G43/#REF!</f>
        <v>#REF!</v>
      </c>
      <c r="F43" s="21" t="e">
        <f t="shared" si="7"/>
        <v>#REF!</v>
      </c>
      <c r="G43" s="22">
        <v>596031.19199999992</v>
      </c>
      <c r="I43" s="12"/>
    </row>
    <row r="44" spans="3:9" x14ac:dyDescent="0.25">
      <c r="C44" s="18">
        <v>5</v>
      </c>
      <c r="D44" s="19" t="s">
        <v>55</v>
      </c>
      <c r="E44" s="20" t="e">
        <f>G44/#REF!</f>
        <v>#REF!</v>
      </c>
      <c r="F44" s="21" t="e">
        <f t="shared" si="7"/>
        <v>#REF!</v>
      </c>
      <c r="G44" s="22">
        <v>935661.93599999999</v>
      </c>
      <c r="I44" s="12"/>
    </row>
    <row r="45" spans="3:9" x14ac:dyDescent="0.25">
      <c r="C45" s="18">
        <v>2</v>
      </c>
      <c r="D45" s="19" t="s">
        <v>56</v>
      </c>
      <c r="E45" s="20" t="e">
        <f>G45/#REF!</f>
        <v>#REF!</v>
      </c>
      <c r="F45" s="21" t="e">
        <f>E45*0.83</f>
        <v>#REF!</v>
      </c>
      <c r="G45" s="22">
        <v>1939222.0799999998</v>
      </c>
      <c r="I45" s="12"/>
    </row>
    <row r="46" spans="3:9" x14ac:dyDescent="0.25">
      <c r="C46" s="18">
        <v>6</v>
      </c>
      <c r="D46" s="23" t="s">
        <v>25</v>
      </c>
      <c r="E46" s="24" t="e">
        <f>SUM(E28:E31)</f>
        <v>#REF!</v>
      </c>
      <c r="F46" s="25" t="e">
        <f>SUM(F28:F31)</f>
        <v>#REF!</v>
      </c>
      <c r="G46" s="26">
        <f>SUM(G24:G45)</f>
        <v>31434345.144000001</v>
      </c>
      <c r="I46" s="12"/>
    </row>
    <row r="47" spans="3:9" x14ac:dyDescent="0.25">
      <c r="C47" s="13">
        <v>7</v>
      </c>
      <c r="D47" s="14" t="s">
        <v>57</v>
      </c>
      <c r="E47" s="28"/>
      <c r="F47" s="29"/>
      <c r="G47" s="22"/>
      <c r="I47" s="12"/>
    </row>
    <row r="48" spans="3:9" x14ac:dyDescent="0.25">
      <c r="C48" s="18">
        <v>8</v>
      </c>
      <c r="D48" s="19" t="s">
        <v>20</v>
      </c>
      <c r="E48" s="20" t="e">
        <f>G48/#REF!</f>
        <v>#REF!</v>
      </c>
      <c r="F48" s="21" t="e">
        <f>E48*0.83</f>
        <v>#REF!</v>
      </c>
      <c r="G48" s="22">
        <v>43480576.899999999</v>
      </c>
      <c r="I48" s="12"/>
    </row>
    <row r="49" spans="3:10" x14ac:dyDescent="0.25">
      <c r="C49" s="18">
        <v>9</v>
      </c>
      <c r="D49" s="19" t="s">
        <v>58</v>
      </c>
      <c r="E49" s="20" t="e">
        <f>G49/#REF!</f>
        <v>#REF!</v>
      </c>
      <c r="F49" s="21" t="e">
        <f t="shared" ref="F49" si="8">E49*0.83</f>
        <v>#REF!</v>
      </c>
      <c r="G49" s="22">
        <v>1117688.71</v>
      </c>
      <c r="I49" s="12"/>
    </row>
    <row r="50" spans="3:10" x14ac:dyDescent="0.25">
      <c r="C50" s="18">
        <v>10</v>
      </c>
      <c r="D50" s="23" t="s">
        <v>25</v>
      </c>
      <c r="E50" s="30" t="e">
        <f>SUM(E48:E49)</f>
        <v>#REF!</v>
      </c>
      <c r="F50" s="30" t="e">
        <f>SUM(F48:F49)</f>
        <v>#REF!</v>
      </c>
      <c r="G50" s="26">
        <f>SUM(G48:G49)</f>
        <v>44598265.609999999</v>
      </c>
      <c r="I50" s="12"/>
    </row>
    <row r="51" spans="3:10" x14ac:dyDescent="0.25">
      <c r="C51" s="13">
        <v>7</v>
      </c>
      <c r="D51" s="14" t="s">
        <v>59</v>
      </c>
      <c r="E51" s="28"/>
      <c r="F51" s="29"/>
      <c r="G51" s="22"/>
      <c r="I51" s="12"/>
    </row>
    <row r="52" spans="3:10" x14ac:dyDescent="0.25">
      <c r="C52" s="18">
        <v>8</v>
      </c>
      <c r="D52" s="19"/>
      <c r="E52" s="20" t="e">
        <f>G52/#REF!</f>
        <v>#REF!</v>
      </c>
      <c r="F52" s="21" t="e">
        <f>E52*0.83</f>
        <v>#REF!</v>
      </c>
      <c r="G52" s="22">
        <v>3999999.73</v>
      </c>
      <c r="I52" s="12"/>
    </row>
    <row r="53" spans="3:10" ht="15.75" thickBot="1" x14ac:dyDescent="0.3">
      <c r="C53" s="18">
        <v>10</v>
      </c>
      <c r="D53" s="23" t="s">
        <v>25</v>
      </c>
      <c r="E53" s="30" t="e">
        <f>SUM(E52:E52)</f>
        <v>#REF!</v>
      </c>
      <c r="F53" s="30" t="e">
        <f>SUM(F52:F52)</f>
        <v>#REF!</v>
      </c>
      <c r="G53" s="26">
        <f>SUM(G52:G52)</f>
        <v>3999999.73</v>
      </c>
      <c r="I53" s="12"/>
    </row>
    <row r="54" spans="3:10" ht="15.75" thickBot="1" x14ac:dyDescent="0.3">
      <c r="C54" s="31"/>
      <c r="D54" s="23" t="s">
        <v>60</v>
      </c>
      <c r="E54" s="30" t="e">
        <f>E22+E50</f>
        <v>#REF!</v>
      </c>
      <c r="F54" s="25" t="e">
        <f>F22+F50</f>
        <v>#REF!</v>
      </c>
      <c r="G54" s="26">
        <f>G22+G50+G12+G46+G53</f>
        <v>222121688.48599997</v>
      </c>
      <c r="I54" s="32">
        <v>226426168.68724784</v>
      </c>
      <c r="J54" s="33">
        <f>I54-G54</f>
        <v>4304480.2012478709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2025-01-09T14:19:08Z</dcterms:created>
  <dcterms:modified xsi:type="dcterms:W3CDTF">2025-01-13T12:15:41Z</dcterms:modified>
</cp:coreProperties>
</file>