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КОМПОНОВКА СКАНОВ\"/>
    </mc:Choice>
  </mc:AlternateContent>
  <xr:revisionPtr revIDLastSave="0" documentId="13_ncr:1_{BE05D2AC-82D1-4D1B-870F-70E0109B7AE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материал паспорта" sheetId="2" r:id="rId1"/>
    <sheet name="АОСР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7" i="1" l="1"/>
  <c r="P23" i="2" l="1"/>
  <c r="O7" i="2"/>
  <c r="O8" i="2"/>
  <c r="N7" i="2"/>
  <c r="N8" i="2"/>
  <c r="N5" i="2"/>
  <c r="C8" i="2"/>
  <c r="D8" i="2"/>
  <c r="E8" i="2"/>
  <c r="F8" i="2"/>
  <c r="G8" i="2"/>
  <c r="H8" i="2"/>
  <c r="I8" i="2"/>
  <c r="J8" i="2"/>
  <c r="K8" i="2"/>
  <c r="L8" i="2"/>
  <c r="M8" i="2"/>
  <c r="B8" i="2"/>
  <c r="C7" i="2"/>
  <c r="D7" i="2"/>
  <c r="E7" i="2"/>
  <c r="F7" i="2"/>
  <c r="G7" i="2"/>
  <c r="H7" i="2"/>
  <c r="I7" i="2"/>
  <c r="J7" i="2"/>
  <c r="K7" i="2"/>
  <c r="L7" i="2"/>
  <c r="M7" i="2"/>
  <c r="B7" i="2"/>
  <c r="D22" i="2"/>
  <c r="D21" i="2"/>
  <c r="J5" i="2"/>
  <c r="K5" i="2"/>
  <c r="L5" i="2"/>
  <c r="D25" i="2"/>
  <c r="D24" i="2"/>
  <c r="H5" i="2"/>
  <c r="M5" i="2"/>
  <c r="E5" i="2"/>
  <c r="B5" i="2"/>
  <c r="C5" i="2"/>
  <c r="D23" i="2"/>
  <c r="D5" i="2"/>
</calcChain>
</file>

<file path=xl/sharedStrings.xml><?xml version="1.0" encoding="utf-8"?>
<sst xmlns="http://schemas.openxmlformats.org/spreadsheetml/2006/main" count="157" uniqueCount="116">
  <si>
    <t>АОСР Демонтаж рельсошпальной решетки пути №6</t>
  </si>
  <si>
    <r>
      <t>№ КЗ-МЖД-КИК-РД-25</t>
    </r>
    <r>
      <rPr>
        <i/>
        <sz val="12"/>
        <color theme="1"/>
        <rFont val="Times New Roman"/>
      </rPr>
      <t>-26 от 20.12.2025г.</t>
    </r>
  </si>
  <si>
    <t>АОСР Выемка загрязненного балласта пути №6</t>
  </si>
  <si>
    <t>№ КЗ-МЖД-КИК-РД-25-27 от 21.12.2025г.</t>
  </si>
  <si>
    <t>АОСР Устройство щебеночного балласта под путь №6</t>
  </si>
  <si>
    <t>№ КЗ-МЖД-КИК-РД-25-28 от 22.12.2025г.</t>
  </si>
  <si>
    <t>АОСР Укладка рельсошпальной решетки пути №6</t>
  </si>
  <si>
    <t>№ КЗ-МЖД-КИК-РД-25-29 от 23.12.2025г.</t>
  </si>
  <si>
    <t>АОСР Балластировка, выправка и рихтовка пути №6</t>
  </si>
  <si>
    <t>№ КЗ-МЖД-КИК-РД-25-30 от 24.12.2025г.</t>
  </si>
  <si>
    <t>АОСР Демонтаж рельсошпальной решетки пути №8</t>
  </si>
  <si>
    <r>
      <t>№ КЗ-МЖД-КИК-РД-25</t>
    </r>
    <r>
      <rPr>
        <i/>
        <sz val="12"/>
        <color theme="1"/>
        <rFont val="Times New Roman"/>
      </rPr>
      <t>-31 от 15.01.2026г.</t>
    </r>
  </si>
  <si>
    <t>АОСР Выемка загрязненного балласта пути №8</t>
  </si>
  <si>
    <t>№ КЗ-МЖД-КИК-РД-25-32 от 16.01.2026г.</t>
  </si>
  <si>
    <t>АОСР Устройство щебеночного балласта под путь №8</t>
  </si>
  <si>
    <t>№ КЗ-МЖД-КИК-РД-25-33 от 18.01.2026г.</t>
  </si>
  <si>
    <t>АОСР Укладка рельсошпальной решетки пути №8</t>
  </si>
  <si>
    <t>№ КЗ-МЖД-КИК-РД-25-34 от 18.01.2026г.</t>
  </si>
  <si>
    <t>АОСР Балластировка, выправка и рихтовка пути №8</t>
  </si>
  <si>
    <t>№ КЗ-МЖД-КИК-РД-25-35 от 19.01.2026г.</t>
  </si>
  <si>
    <t>АОСР Демонтаж рельсошпальной решетки пути №7</t>
  </si>
  <si>
    <r>
      <t>№ КЗ-МЖД-КИК-РД-25</t>
    </r>
    <r>
      <rPr>
        <i/>
        <sz val="12"/>
        <color theme="1"/>
        <rFont val="Times New Roman"/>
      </rPr>
      <t>-11 от 20.11.2025г.</t>
    </r>
  </si>
  <si>
    <t>АОСР Выемка загрязненного балласта пути №7</t>
  </si>
  <si>
    <t>№ КЗ-МЖД-КИК-РД-25-12 от 21.11.2025г.</t>
  </si>
  <si>
    <t>АОСР Устройство щебеночного балласта под путь №7</t>
  </si>
  <si>
    <t>№ КЗ-МЖД-КИК-РД-25-13 от 01.12.2025г.</t>
  </si>
  <si>
    <t>АОСР Укладка рельсошпальной решетки пути №7</t>
  </si>
  <si>
    <t>№ КЗ-МЖД-КИК-РД-25-14 от 01.12.2025г.</t>
  </si>
  <si>
    <t>АОСР Балластировка, выправка и рихтовка пути №7</t>
  </si>
  <si>
    <t>№ КЗ-МЖД-КИК-РД-25-15 от 02.12.2025г.</t>
  </si>
  <si>
    <t>АОСР Демонтаж стрелочного перевода №6 и прилежащих жд путей</t>
  </si>
  <si>
    <r>
      <t>№ КЗ-МЖД-КИК-РД-25</t>
    </r>
    <r>
      <rPr>
        <i/>
        <sz val="12"/>
        <color theme="1"/>
        <rFont val="Times New Roman"/>
      </rPr>
      <t>-1 от 09.11.2025г.</t>
    </r>
  </si>
  <si>
    <t>АОСР Выемка загрязненного балласта под стрелочный перевод №6 и прилежащие жд пути</t>
  </si>
  <si>
    <t>№ КЗ-МЖД-КИК-РД-25-2 от 09.11.2025г.</t>
  </si>
  <si>
    <t>АОСР Устройство щебеночного балласта под стрелочный перевод №6 и прилежащие жд пути</t>
  </si>
  <si>
    <t>№ КЗ-МЖД-КИК-РД-25-3 от 10.11.2025г.</t>
  </si>
  <si>
    <t>АОСР Укладка стрелочного перевода №6 и прилежащих жд путей</t>
  </si>
  <si>
    <t>№ КЗ-МЖД-КИК-РД-25-4 от 13.11.2025г.</t>
  </si>
  <si>
    <t>АОСР Балластировка, выправка и рихтовка стрелочного перевода №6 и прилежащих жд путей</t>
  </si>
  <si>
    <t>№ КЗ-МЖД-КИК-РД-25-5 от 13.11.2025г.</t>
  </si>
  <si>
    <t>АОСР Демонтаж стрелочного перевода №10 и прилежащих жд путей</t>
  </si>
  <si>
    <t>АОСР Выемка загрязненного балласта под стрелочный перевод №10 и прилежащих жд путей</t>
  </si>
  <si>
    <t>№ КЗ-МЖД-КИК-РД-25-7 от 21.11.2025г.</t>
  </si>
  <si>
    <t>АОСР Устройство щебеночного балласта под стрелочный перевод №10 и прилежащие жд пути</t>
  </si>
  <si>
    <t>№ КЗ-МЖД-КИК-РД-25-8 от 22.11.2025г.</t>
  </si>
  <si>
    <t>АОСР Укладка стрелочного перевода №10 и прилежащих жд путей</t>
  </si>
  <si>
    <t>№ КЗ-МЖД-КИК-РД-25-9 от 26.11.2025г.</t>
  </si>
  <si>
    <t>АОСР Балластировка, выправка и рихтовка стрелочного перевода №10 и прилежащих жд путей</t>
  </si>
  <si>
    <t>№ КЗ-МЖД-КИК-РД-25-10 от 28.11.2025г.</t>
  </si>
  <si>
    <t>АОСР Демонтаж стрелочного перевода №9 и прилежащих жд путей</t>
  </si>
  <si>
    <r>
      <t>№ КЗ-МЖД-КИК-РД-25</t>
    </r>
    <r>
      <rPr>
        <i/>
        <sz val="12"/>
        <color theme="1"/>
        <rFont val="Times New Roman"/>
      </rPr>
      <t>-16 от 05.12.2025г.</t>
    </r>
  </si>
  <si>
    <t>АОСР Выемка загрязненного балласта под стрелочный перевод №9 и прилежащих жд путей</t>
  </si>
  <si>
    <r>
      <t>№ КЗ-МЖД-КИК-РД-25</t>
    </r>
    <r>
      <rPr>
        <i/>
        <sz val="12"/>
        <color theme="1"/>
        <rFont val="Times New Roman"/>
      </rPr>
      <t>-17 от 06.12.2025г.</t>
    </r>
  </si>
  <si>
    <t>АОСР Устройство щебеночного балласта под стрелочный перевод №9 и прилежащие жд пути</t>
  </si>
  <si>
    <r>
      <t>№ КЗ-МЖД-КИК-РД-25</t>
    </r>
    <r>
      <rPr>
        <i/>
        <sz val="12"/>
        <color theme="1"/>
        <rFont val="Times New Roman"/>
      </rPr>
      <t>-18 от 06.12.2025г.</t>
    </r>
  </si>
  <si>
    <t>АОСР Укладка стрелочного перевода №9 и прилежащих жд путей</t>
  </si>
  <si>
    <t>№ КЗ-МЖД-КИК-РД-25-19 от 09.12.2025г.</t>
  </si>
  <si>
    <t>АОСР Балластировка, выправка и рихтовка стрелочного перевода №9 и прилежащих жд путей</t>
  </si>
  <si>
    <t>№ КЗ-МЖД-КИК-РД-25-20 от 10.12.2025г.</t>
  </si>
  <si>
    <t>№ КЗ-МЖД-КИК-РД-25-6 от 20.11.2025г.</t>
  </si>
  <si>
    <t>АОСР Демонтаж стрелочного перевода №7 и прилежащих жд путей</t>
  </si>
  <si>
    <t>№ КЗ-МЖД-КИК-РД-25-21 от 12.12.2025г.</t>
  </si>
  <si>
    <t>АОСР Выемка загрязненного балласта под стрелочный перевод №7 и прилежащих жд путей</t>
  </si>
  <si>
    <t>№ КЗ-МЖД-КИК-РД-25-22 от 13.12.2025г.</t>
  </si>
  <si>
    <t>АОСР Устройство щебеночного балласта под стрелочный перевод №7 и прилежащие жд пути</t>
  </si>
  <si>
    <r>
      <t>№ КЗ-МЖД-КИК-РД-25</t>
    </r>
    <r>
      <rPr>
        <i/>
        <sz val="12"/>
        <color theme="1"/>
        <rFont val="Times New Roman"/>
        <family val="1"/>
        <charset val="204"/>
      </rPr>
      <t>-23 от 13.12.2025г.</t>
    </r>
  </si>
  <si>
    <t>АОСР Укладка стрелочного перевода №7 и прилежащих жд путей</t>
  </si>
  <si>
    <t>№ КЗ-МЖД-КИК-РД-25-24 от 17.12.2025г.</t>
  </si>
  <si>
    <t>АОСР Балластировка, выправка и рихтовка стрелочного перевода №7 и прилежащих жд путей</t>
  </si>
  <si>
    <t>№ КЗ-МЖД-КИК-РД-25-25 от 18.12.2025г.</t>
  </si>
  <si>
    <t>6 СП</t>
  </si>
  <si>
    <t>10 СП</t>
  </si>
  <si>
    <t>7 П</t>
  </si>
  <si>
    <t>9 СП</t>
  </si>
  <si>
    <t>7 СП</t>
  </si>
  <si>
    <t>6 П</t>
  </si>
  <si>
    <t>8 П</t>
  </si>
  <si>
    <t>офис</t>
  </si>
  <si>
    <t>14+15</t>
  </si>
  <si>
    <t>7 П+</t>
  </si>
  <si>
    <t>14 СП</t>
  </si>
  <si>
    <t>13 П</t>
  </si>
  <si>
    <t>ЭЭ</t>
  </si>
  <si>
    <t>13 СП</t>
  </si>
  <si>
    <t>Рельс Р65</t>
  </si>
  <si>
    <t>Брус композит</t>
  </si>
  <si>
    <t>Шпала ж/б Ш1</t>
  </si>
  <si>
    <t>87-189</t>
  </si>
  <si>
    <t>87-155</t>
  </si>
  <si>
    <t>номер акта</t>
  </si>
  <si>
    <t>дата отгрузки</t>
  </si>
  <si>
    <t>300,303,304</t>
  </si>
  <si>
    <t>11 СП</t>
  </si>
  <si>
    <t>СП6</t>
  </si>
  <si>
    <t>СП7</t>
  </si>
  <si>
    <t>СП8</t>
  </si>
  <si>
    <t>СП9</t>
  </si>
  <si>
    <t>СП10</t>
  </si>
  <si>
    <t>СП11</t>
  </si>
  <si>
    <t>СП13</t>
  </si>
  <si>
    <t>СП14</t>
  </si>
  <si>
    <t>1/7,  левая</t>
  </si>
  <si>
    <t>1/7,  правая</t>
  </si>
  <si>
    <t>стрелка</t>
  </si>
  <si>
    <t>крестовина</t>
  </si>
  <si>
    <t>300,300,301,301,303</t>
  </si>
  <si>
    <t>номер сертификата</t>
  </si>
  <si>
    <t>на 11 и 8 стрелки</t>
  </si>
  <si>
    <t>в пути на КЗ</t>
  </si>
  <si>
    <t>на пути к 11 стрелке и оставшиеся работы</t>
  </si>
  <si>
    <t>добавь приложения к формуляру</t>
  </si>
  <si>
    <t>путь</t>
  </si>
  <si>
    <t>эпюра 1840</t>
  </si>
  <si>
    <t>п</t>
  </si>
  <si>
    <t>8 СП</t>
  </si>
  <si>
    <t>9+10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</si>
</sst>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</font>
    <font>
      <i/>
      <sz val="12"/>
      <color theme="1"/>
      <name val="Times New Roman"/>
      <family val="1"/>
      <charset val="204"/>
    </font>
    <font>
      <i/>
      <sz val="12"/>
      <color theme="1"/>
      <name val="Times New Roman"/>
    </font>
    <font>
      <b/>
      <i/>
      <sz val="12"/>
      <color theme="1"/>
      <name val="Times New Roman"/>
      <family val="1"/>
      <charset val="204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color rgb="FF00B0F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0" xfId="0" applyFont="1"/>
    <xf numFmtId="0" fontId="7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1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/>
    </xf>
    <xf numFmtId="14" fontId="11" fillId="6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left" vertical="center"/>
    </xf>
    <xf numFmtId="14" fontId="11" fillId="7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left" vertical="center"/>
    </xf>
    <xf numFmtId="14" fontId="11" fillId="8" borderId="1" xfId="0" applyNumberFormat="1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left" vertical="center"/>
    </xf>
    <xf numFmtId="0" fontId="11" fillId="9" borderId="1" xfId="0" applyFont="1" applyFill="1" applyBorder="1" applyAlignment="1">
      <alignment horizontal="center" vertical="center"/>
    </xf>
    <xf numFmtId="14" fontId="11" fillId="9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left" vertical="center"/>
    </xf>
    <xf numFmtId="0" fontId="11" fillId="10" borderId="1" xfId="0" applyFont="1" applyFill="1" applyBorder="1" applyAlignment="1">
      <alignment horizontal="center" vertical="center"/>
    </xf>
    <xf numFmtId="14" fontId="11" fillId="1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left" vertical="center"/>
    </xf>
    <xf numFmtId="0" fontId="11" fillId="12" borderId="1" xfId="0" applyFont="1" applyFill="1" applyBorder="1" applyAlignment="1">
      <alignment horizontal="left" vertical="center"/>
    </xf>
    <xf numFmtId="0" fontId="11" fillId="12" borderId="1" xfId="0" applyFont="1" applyFill="1" applyBorder="1" applyAlignment="1">
      <alignment horizontal="center" vertical="center"/>
    </xf>
    <xf numFmtId="14" fontId="11" fillId="1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19" fillId="13" borderId="1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9" fillId="13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F47F-D205-4AAC-AA05-57E27A36EA1C}">
  <sheetPr>
    <tabColor rgb="FF00B0F0"/>
  </sheetPr>
  <dimension ref="A1:R37"/>
  <sheetViews>
    <sheetView workbookViewId="0">
      <pane ySplit="1" topLeftCell="A2" activePane="bottomLeft" state="frozen"/>
      <selection pane="bottomLeft" activeCell="P24" sqref="P24"/>
    </sheetView>
  </sheetViews>
  <sheetFormatPr defaultRowHeight="15.75" x14ac:dyDescent="0.25"/>
  <cols>
    <col min="1" max="1" width="22.7109375" style="15" customWidth="1"/>
    <col min="2" max="2" width="23.140625" style="15" customWidth="1"/>
    <col min="3" max="14" width="18.140625" style="15" customWidth="1"/>
    <col min="15" max="17" width="9.140625" style="15"/>
    <col min="18" max="20" width="35.42578125" style="15" customWidth="1"/>
    <col min="21" max="16384" width="9.140625" style="15"/>
  </cols>
  <sheetData>
    <row r="1" spans="1:18" ht="26.25" customHeight="1" x14ac:dyDescent="0.25">
      <c r="A1" s="40"/>
      <c r="B1" s="40" t="s">
        <v>70</v>
      </c>
      <c r="C1" s="40" t="s">
        <v>71</v>
      </c>
      <c r="D1" s="40" t="s">
        <v>72</v>
      </c>
      <c r="E1" s="40" t="s">
        <v>73</v>
      </c>
      <c r="F1" s="40" t="s">
        <v>74</v>
      </c>
      <c r="G1" s="40" t="s">
        <v>75</v>
      </c>
      <c r="H1" s="40" t="s">
        <v>76</v>
      </c>
      <c r="I1" s="40" t="s">
        <v>80</v>
      </c>
      <c r="J1" s="40" t="s">
        <v>78</v>
      </c>
      <c r="K1" s="40" t="s">
        <v>79</v>
      </c>
      <c r="L1" s="40" t="s">
        <v>81</v>
      </c>
      <c r="M1" s="40" t="s">
        <v>83</v>
      </c>
      <c r="N1" s="40" t="s">
        <v>92</v>
      </c>
      <c r="Q1" s="15">
        <v>8</v>
      </c>
      <c r="R1" s="15" t="s">
        <v>113</v>
      </c>
    </row>
    <row r="2" spans="1:18" ht="26.25" customHeight="1" x14ac:dyDescent="0.25">
      <c r="A2" s="42" t="s">
        <v>89</v>
      </c>
      <c r="B2" s="41">
        <v>4</v>
      </c>
      <c r="C2" s="41">
        <v>9</v>
      </c>
      <c r="D2" s="41">
        <v>14</v>
      </c>
      <c r="E2" s="41">
        <v>19</v>
      </c>
      <c r="F2" s="41">
        <v>24</v>
      </c>
      <c r="G2" s="41">
        <v>29</v>
      </c>
      <c r="H2" s="41">
        <v>34</v>
      </c>
      <c r="I2" s="41">
        <v>39</v>
      </c>
      <c r="J2" s="41">
        <v>44</v>
      </c>
      <c r="K2" s="41">
        <v>49</v>
      </c>
      <c r="L2" s="41">
        <v>54</v>
      </c>
      <c r="M2" s="41">
        <v>59</v>
      </c>
      <c r="N2" s="46"/>
      <c r="O2" s="16"/>
      <c r="P2" s="16"/>
      <c r="Q2" s="16"/>
    </row>
    <row r="3" spans="1:18" x14ac:dyDescent="0.25">
      <c r="A3" s="18" t="s">
        <v>86</v>
      </c>
      <c r="B3" s="19">
        <v>12</v>
      </c>
      <c r="C3" s="19">
        <v>61</v>
      </c>
      <c r="D3" s="19">
        <v>69</v>
      </c>
      <c r="E3" s="19">
        <v>8</v>
      </c>
      <c r="F3" s="19">
        <v>11</v>
      </c>
      <c r="G3" s="29">
        <v>69</v>
      </c>
      <c r="H3" s="29">
        <v>69</v>
      </c>
      <c r="I3" s="19">
        <v>23</v>
      </c>
      <c r="J3" s="19">
        <v>32</v>
      </c>
      <c r="K3" s="19">
        <v>64</v>
      </c>
      <c r="L3" s="19">
        <v>68</v>
      </c>
      <c r="M3" s="19">
        <v>41</v>
      </c>
      <c r="N3" s="47">
        <v>26</v>
      </c>
    </row>
    <row r="4" spans="1:18" x14ac:dyDescent="0.25">
      <c r="A4" s="18" t="s">
        <v>85</v>
      </c>
      <c r="B4" s="25">
        <v>48</v>
      </c>
      <c r="C4" s="25">
        <v>48</v>
      </c>
      <c r="D4" s="17">
        <v>0</v>
      </c>
      <c r="E4" s="25">
        <v>48</v>
      </c>
      <c r="F4" s="38">
        <v>48</v>
      </c>
      <c r="G4" s="17">
        <v>0</v>
      </c>
      <c r="H4" s="17">
        <v>0</v>
      </c>
      <c r="I4" s="38">
        <v>48</v>
      </c>
      <c r="J4" s="17"/>
      <c r="K4" s="17">
        <v>0</v>
      </c>
      <c r="L4" s="17">
        <v>0</v>
      </c>
      <c r="M4" s="52">
        <v>48</v>
      </c>
      <c r="N4" s="48"/>
    </row>
    <row r="5" spans="1:18" x14ac:dyDescent="0.25">
      <c r="A5" s="18" t="s">
        <v>84</v>
      </c>
      <c r="B5" s="22">
        <f>6.4*2</f>
        <v>12.8</v>
      </c>
      <c r="C5" s="22">
        <f>37.92*2</f>
        <v>75.84</v>
      </c>
      <c r="D5" s="22">
        <f>37.5*2</f>
        <v>75</v>
      </c>
      <c r="E5" s="22">
        <f>8.92*2</f>
        <v>17.84</v>
      </c>
      <c r="F5" s="22">
        <v>10.5</v>
      </c>
      <c r="G5" s="35">
        <v>75</v>
      </c>
      <c r="H5" s="32">
        <f>37.5*2</f>
        <v>75</v>
      </c>
      <c r="I5" s="22">
        <v>25</v>
      </c>
      <c r="J5" s="22">
        <f>22.5*2</f>
        <v>45</v>
      </c>
      <c r="K5" s="22">
        <f>34.92*2</f>
        <v>69.84</v>
      </c>
      <c r="L5" s="22">
        <f>6*12.5</f>
        <v>75</v>
      </c>
      <c r="M5" s="22">
        <f>29.9*2</f>
        <v>59.8</v>
      </c>
      <c r="N5" s="47">
        <f>41.96</f>
        <v>41.96</v>
      </c>
    </row>
    <row r="7" spans="1:18" x14ac:dyDescent="0.25">
      <c r="A7" s="59" t="s">
        <v>111</v>
      </c>
      <c r="B7" s="59">
        <f>B5/2</f>
        <v>6.4</v>
      </c>
      <c r="C7" s="59">
        <f t="shared" ref="C7:M7" si="0">C5/2</f>
        <v>37.92</v>
      </c>
      <c r="D7" s="59">
        <f t="shared" si="0"/>
        <v>37.5</v>
      </c>
      <c r="E7" s="59">
        <f t="shared" si="0"/>
        <v>8.92</v>
      </c>
      <c r="F7" s="59">
        <f t="shared" si="0"/>
        <v>5.25</v>
      </c>
      <c r="G7" s="59">
        <f t="shared" si="0"/>
        <v>37.5</v>
      </c>
      <c r="H7" s="59">
        <f t="shared" si="0"/>
        <v>37.5</v>
      </c>
      <c r="I7" s="59">
        <f t="shared" si="0"/>
        <v>12.5</v>
      </c>
      <c r="J7" s="59">
        <f t="shared" si="0"/>
        <v>22.5</v>
      </c>
      <c r="K7" s="59">
        <f t="shared" si="0"/>
        <v>34.92</v>
      </c>
      <c r="L7" s="59">
        <f t="shared" si="0"/>
        <v>37.5</v>
      </c>
      <c r="M7" s="59">
        <f t="shared" si="0"/>
        <v>29.9</v>
      </c>
      <c r="N7" s="59">
        <f t="shared" ref="N7" si="1">N5/2</f>
        <v>20.98</v>
      </c>
      <c r="O7" s="60">
        <f>SUM(B7:N7)</f>
        <v>329.29</v>
      </c>
    </row>
    <row r="8" spans="1:18" x14ac:dyDescent="0.25">
      <c r="A8" s="59" t="s">
        <v>112</v>
      </c>
      <c r="B8" s="61">
        <f>B3/B7*1000</f>
        <v>1875</v>
      </c>
      <c r="C8" s="61">
        <f t="shared" ref="C8:N8" si="2">C3/C7*1000</f>
        <v>1608.6497890295357</v>
      </c>
      <c r="D8" s="61">
        <f t="shared" si="2"/>
        <v>1840</v>
      </c>
      <c r="E8" s="61">
        <f t="shared" si="2"/>
        <v>896.86098654708519</v>
      </c>
      <c r="F8" s="61">
        <f t="shared" si="2"/>
        <v>2095.2380952380954</v>
      </c>
      <c r="G8" s="61">
        <f t="shared" si="2"/>
        <v>1840</v>
      </c>
      <c r="H8" s="61">
        <f t="shared" si="2"/>
        <v>1840</v>
      </c>
      <c r="I8" s="61">
        <f t="shared" si="2"/>
        <v>1840</v>
      </c>
      <c r="J8" s="61">
        <f t="shared" si="2"/>
        <v>1422.2222222222222</v>
      </c>
      <c r="K8" s="61">
        <f t="shared" si="2"/>
        <v>1832.7605956471934</v>
      </c>
      <c r="L8" s="61">
        <f t="shared" si="2"/>
        <v>1813.3333333333333</v>
      </c>
      <c r="M8" s="61">
        <f t="shared" si="2"/>
        <v>1371.2374581939798</v>
      </c>
      <c r="N8" s="61">
        <f t="shared" si="2"/>
        <v>1239.2755004766445</v>
      </c>
      <c r="O8" s="60">
        <f>SUM(B8:N8)/13</f>
        <v>1654.9675369760068</v>
      </c>
    </row>
    <row r="9" spans="1:18" x14ac:dyDescent="0.25">
      <c r="M9" s="60"/>
    </row>
    <row r="16" spans="1:18" x14ac:dyDescent="0.25">
      <c r="B16" s="15" t="s">
        <v>106</v>
      </c>
    </row>
    <row r="17" spans="1:16" x14ac:dyDescent="0.25">
      <c r="A17" s="20" t="s">
        <v>86</v>
      </c>
      <c r="B17" s="19">
        <v>11114</v>
      </c>
      <c r="C17" s="21">
        <v>45959</v>
      </c>
      <c r="D17" s="19">
        <v>252</v>
      </c>
    </row>
    <row r="18" spans="1:16" x14ac:dyDescent="0.25">
      <c r="A18" s="28" t="s">
        <v>86</v>
      </c>
      <c r="B18" s="29">
        <v>12604</v>
      </c>
      <c r="C18" s="30">
        <v>46010</v>
      </c>
      <c r="D18" s="29">
        <v>75</v>
      </c>
    </row>
    <row r="19" spans="1:16" x14ac:dyDescent="0.25">
      <c r="A19" s="50" t="s">
        <v>86</v>
      </c>
      <c r="B19" s="47">
        <v>10881</v>
      </c>
      <c r="C19" s="51">
        <v>45952</v>
      </c>
      <c r="D19" s="47">
        <v>254</v>
      </c>
      <c r="E19" s="54" t="s">
        <v>109</v>
      </c>
    </row>
    <row r="20" spans="1:16" x14ac:dyDescent="0.25">
      <c r="A20" s="26" t="s">
        <v>85</v>
      </c>
      <c r="B20" s="25">
        <v>300</v>
      </c>
      <c r="C20" s="27">
        <v>45943</v>
      </c>
      <c r="D20" s="25">
        <v>192</v>
      </c>
    </row>
    <row r="21" spans="1:16" x14ac:dyDescent="0.25">
      <c r="A21" s="37" t="s">
        <v>85</v>
      </c>
      <c r="B21" s="38" t="s">
        <v>105</v>
      </c>
      <c r="C21" s="39">
        <v>46002</v>
      </c>
      <c r="D21" s="38">
        <f>19+2+9+29+37</f>
        <v>96</v>
      </c>
      <c r="E21" s="17" t="s">
        <v>90</v>
      </c>
    </row>
    <row r="22" spans="1:16" x14ac:dyDescent="0.25">
      <c r="A22" s="43" t="s">
        <v>85</v>
      </c>
      <c r="B22" s="44" t="s">
        <v>91</v>
      </c>
      <c r="C22" s="45">
        <v>46111</v>
      </c>
      <c r="D22" s="44">
        <f>4+34+58</f>
        <v>96</v>
      </c>
      <c r="E22" s="17" t="s">
        <v>90</v>
      </c>
      <c r="F22" s="53" t="s">
        <v>107</v>
      </c>
    </row>
    <row r="23" spans="1:16" x14ac:dyDescent="0.25">
      <c r="A23" s="23" t="s">
        <v>84</v>
      </c>
      <c r="B23" s="22">
        <v>212503408</v>
      </c>
      <c r="C23" s="24">
        <v>45938</v>
      </c>
      <c r="D23" s="22">
        <f>41*12.5</f>
        <v>512.5</v>
      </c>
      <c r="P23" s="15">
        <f>15*5</f>
        <v>75</v>
      </c>
    </row>
    <row r="24" spans="1:16" x14ac:dyDescent="0.25">
      <c r="A24" s="31" t="s">
        <v>84</v>
      </c>
      <c r="B24" s="32" t="s">
        <v>87</v>
      </c>
      <c r="C24" s="33">
        <v>45668</v>
      </c>
      <c r="D24" s="32">
        <f>(38+15)*12.5</f>
        <v>662.5</v>
      </c>
    </row>
    <row r="25" spans="1:16" x14ac:dyDescent="0.25">
      <c r="A25" s="34" t="s">
        <v>84</v>
      </c>
      <c r="B25" s="35" t="s">
        <v>88</v>
      </c>
      <c r="C25" s="36">
        <v>45938</v>
      </c>
      <c r="D25" s="35">
        <f>(16+35)*12.5</f>
        <v>637.5</v>
      </c>
    </row>
    <row r="28" spans="1:16" x14ac:dyDescent="0.25">
      <c r="A28" s="17"/>
      <c r="B28" s="17"/>
      <c r="C28" s="17" t="s">
        <v>103</v>
      </c>
      <c r="D28" s="17" t="s">
        <v>104</v>
      </c>
    </row>
    <row r="29" spans="1:16" x14ac:dyDescent="0.25">
      <c r="A29" s="47" t="s">
        <v>93</v>
      </c>
      <c r="B29" s="47" t="s">
        <v>101</v>
      </c>
      <c r="C29" s="47">
        <v>106</v>
      </c>
      <c r="D29" s="47">
        <v>112</v>
      </c>
    </row>
    <row r="30" spans="1:16" x14ac:dyDescent="0.25">
      <c r="A30" s="47" t="s">
        <v>94</v>
      </c>
      <c r="B30" s="47" t="s">
        <v>101</v>
      </c>
      <c r="C30" s="47">
        <v>107</v>
      </c>
      <c r="D30" s="47">
        <v>115</v>
      </c>
    </row>
    <row r="31" spans="1:16" s="49" customFormat="1" x14ac:dyDescent="0.25">
      <c r="A31" s="55" t="s">
        <v>95</v>
      </c>
      <c r="B31" s="55" t="s">
        <v>101</v>
      </c>
      <c r="C31" s="55">
        <v>146</v>
      </c>
      <c r="D31" s="55">
        <v>157</v>
      </c>
      <c r="I31" s="15"/>
    </row>
    <row r="32" spans="1:16" s="49" customFormat="1" x14ac:dyDescent="0.25">
      <c r="A32" s="47" t="s">
        <v>96</v>
      </c>
      <c r="B32" s="47" t="s">
        <v>101</v>
      </c>
      <c r="C32" s="47">
        <v>109</v>
      </c>
      <c r="D32" s="47">
        <v>130</v>
      </c>
      <c r="I32" s="15"/>
    </row>
    <row r="33" spans="1:9" s="49" customFormat="1" x14ac:dyDescent="0.25">
      <c r="A33" s="47" t="s">
        <v>97</v>
      </c>
      <c r="B33" s="47" t="s">
        <v>101</v>
      </c>
      <c r="C33" s="47">
        <v>102</v>
      </c>
      <c r="D33" s="47">
        <v>111</v>
      </c>
      <c r="I33" s="15"/>
    </row>
    <row r="34" spans="1:9" s="49" customFormat="1" x14ac:dyDescent="0.25">
      <c r="A34" s="55" t="s">
        <v>98</v>
      </c>
      <c r="B34" s="55" t="s">
        <v>101</v>
      </c>
      <c r="C34" s="55">
        <v>144</v>
      </c>
      <c r="D34" s="55">
        <v>165</v>
      </c>
      <c r="E34" s="58" t="s">
        <v>110</v>
      </c>
      <c r="I34" s="15"/>
    </row>
    <row r="35" spans="1:9" s="49" customFormat="1" x14ac:dyDescent="0.25">
      <c r="A35" s="47" t="s">
        <v>99</v>
      </c>
      <c r="B35" s="47" t="s">
        <v>101</v>
      </c>
      <c r="C35" s="47">
        <v>145</v>
      </c>
      <c r="D35" s="47">
        <v>164</v>
      </c>
      <c r="I35" s="15"/>
    </row>
    <row r="36" spans="1:9" s="49" customFormat="1" x14ac:dyDescent="0.25">
      <c r="A36" s="47" t="s">
        <v>100</v>
      </c>
      <c r="B36" s="47" t="s">
        <v>102</v>
      </c>
      <c r="C36" s="47">
        <v>114</v>
      </c>
      <c r="D36" s="47">
        <v>129</v>
      </c>
      <c r="I36" s="15"/>
    </row>
    <row r="37" spans="1:9" s="49" customFormat="1" x14ac:dyDescent="0.25">
      <c r="I37" s="15"/>
    </row>
  </sheetData>
  <phoneticPr fontId="14" type="noConversion"/>
  <pageMargins left="0.70866141732283472" right="0.70866141732283472" top="0.74803149606299213" bottom="0.74803149606299213" header="0.31496062992125984" footer="0.31496062992125984"/>
  <pageSetup paperSize="9" scale="1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W36"/>
  <sheetViews>
    <sheetView tabSelected="1" workbookViewId="0">
      <selection activeCell="I14" sqref="I14"/>
    </sheetView>
  </sheetViews>
  <sheetFormatPr defaultRowHeight="15" x14ac:dyDescent="0.25"/>
  <cols>
    <col min="17" max="17" width="90.42578125" customWidth="1"/>
    <col min="18" max="18" width="50.7109375" customWidth="1"/>
  </cols>
  <sheetData>
    <row r="1" spans="1:23" ht="26.25" customHeight="1" x14ac:dyDescent="0.25">
      <c r="A1" s="1" t="s">
        <v>70</v>
      </c>
      <c r="B1" s="1" t="s">
        <v>71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  <c r="H1" s="9" t="s">
        <v>80</v>
      </c>
      <c r="I1" s="9" t="s">
        <v>78</v>
      </c>
      <c r="J1" s="9" t="s">
        <v>79</v>
      </c>
      <c r="K1" s="9" t="s">
        <v>81</v>
      </c>
      <c r="L1" s="9" t="s">
        <v>83</v>
      </c>
      <c r="M1" s="14" t="s">
        <v>92</v>
      </c>
      <c r="N1" s="14" t="s">
        <v>114</v>
      </c>
      <c r="O1" s="14" t="s">
        <v>115</v>
      </c>
      <c r="P1" s="14"/>
    </row>
    <row r="2" spans="1:23" ht="26.25" customHeight="1" x14ac:dyDescent="0.25">
      <c r="A2" s="5">
        <v>1</v>
      </c>
      <c r="B2" s="5">
        <v>6</v>
      </c>
      <c r="C2" s="5">
        <v>11</v>
      </c>
      <c r="D2" s="5">
        <v>16</v>
      </c>
      <c r="E2" s="6">
        <v>21</v>
      </c>
      <c r="F2" s="5">
        <v>26</v>
      </c>
      <c r="G2" s="5">
        <v>31</v>
      </c>
      <c r="H2" s="10">
        <v>36</v>
      </c>
      <c r="I2" s="5">
        <v>41</v>
      </c>
      <c r="J2" s="10">
        <v>46</v>
      </c>
      <c r="K2" s="5">
        <v>51</v>
      </c>
      <c r="L2" s="5">
        <v>56</v>
      </c>
      <c r="M2" s="5">
        <v>61</v>
      </c>
      <c r="N2" s="5">
        <v>66</v>
      </c>
      <c r="O2" s="5">
        <v>72</v>
      </c>
      <c r="P2" s="5"/>
      <c r="Q2" s="2" t="s">
        <v>30</v>
      </c>
      <c r="R2" s="3" t="s">
        <v>31</v>
      </c>
    </row>
    <row r="3" spans="1:23" ht="26.25" customHeight="1" x14ac:dyDescent="0.25">
      <c r="A3" s="5">
        <v>2</v>
      </c>
      <c r="B3" s="5">
        <v>7</v>
      </c>
      <c r="C3" s="5">
        <v>12</v>
      </c>
      <c r="D3" s="5">
        <v>17</v>
      </c>
      <c r="E3" s="6">
        <v>22</v>
      </c>
      <c r="F3" s="5">
        <v>27</v>
      </c>
      <c r="G3" s="5">
        <v>32</v>
      </c>
      <c r="H3" s="10">
        <v>37</v>
      </c>
      <c r="I3" s="5">
        <v>42</v>
      </c>
      <c r="J3" s="10">
        <v>47</v>
      </c>
      <c r="K3" s="5">
        <v>52</v>
      </c>
      <c r="L3" s="5">
        <v>57</v>
      </c>
      <c r="M3" s="5">
        <v>62</v>
      </c>
      <c r="N3" s="5">
        <v>67</v>
      </c>
      <c r="O3" s="5">
        <v>73</v>
      </c>
      <c r="P3" s="5"/>
      <c r="Q3" s="2" t="s">
        <v>32</v>
      </c>
      <c r="R3" s="3" t="s">
        <v>33</v>
      </c>
    </row>
    <row r="4" spans="1:23" ht="26.25" customHeight="1" x14ac:dyDescent="0.25">
      <c r="A4" s="5">
        <v>3</v>
      </c>
      <c r="B4" s="5">
        <v>8</v>
      </c>
      <c r="C4" s="5">
        <v>13</v>
      </c>
      <c r="D4" s="5">
        <v>18</v>
      </c>
      <c r="E4" s="6">
        <v>23</v>
      </c>
      <c r="F4" s="5">
        <v>28</v>
      </c>
      <c r="G4" s="5">
        <v>33</v>
      </c>
      <c r="H4" s="10">
        <v>38</v>
      </c>
      <c r="I4" s="5">
        <v>43</v>
      </c>
      <c r="J4" s="10">
        <v>48</v>
      </c>
      <c r="K4" s="5">
        <v>53</v>
      </c>
      <c r="L4" s="5">
        <v>58</v>
      </c>
      <c r="M4" s="5">
        <v>63</v>
      </c>
      <c r="N4" s="5">
        <v>68</v>
      </c>
      <c r="O4" s="5">
        <v>74</v>
      </c>
      <c r="P4" s="5"/>
      <c r="Q4" s="2" t="s">
        <v>34</v>
      </c>
      <c r="R4" s="3" t="s">
        <v>35</v>
      </c>
    </row>
    <row r="5" spans="1:23" ht="26.25" customHeight="1" x14ac:dyDescent="0.25">
      <c r="A5" s="57">
        <v>4</v>
      </c>
      <c r="B5" s="57">
        <v>9</v>
      </c>
      <c r="C5" s="57">
        <v>14</v>
      </c>
      <c r="D5" s="57">
        <v>19</v>
      </c>
      <c r="E5" s="6">
        <v>24</v>
      </c>
      <c r="F5" s="5">
        <v>29</v>
      </c>
      <c r="G5" s="5">
        <v>34</v>
      </c>
      <c r="H5" s="10">
        <v>39</v>
      </c>
      <c r="I5" s="5">
        <v>44</v>
      </c>
      <c r="J5" s="10">
        <v>49</v>
      </c>
      <c r="K5" s="5">
        <v>54</v>
      </c>
      <c r="L5" s="5">
        <v>59</v>
      </c>
      <c r="M5" s="5">
        <v>64</v>
      </c>
      <c r="N5" s="5">
        <v>69</v>
      </c>
      <c r="O5" s="5">
        <v>75</v>
      </c>
      <c r="P5" s="5"/>
      <c r="Q5" s="4" t="s">
        <v>36</v>
      </c>
      <c r="R5" s="3" t="s">
        <v>37</v>
      </c>
    </row>
    <row r="6" spans="1:23" ht="26.25" customHeight="1" x14ac:dyDescent="0.25">
      <c r="A6" s="5">
        <v>5</v>
      </c>
      <c r="B6" s="5">
        <v>10</v>
      </c>
      <c r="C6" s="5">
        <v>15</v>
      </c>
      <c r="D6" s="5">
        <v>20</v>
      </c>
      <c r="E6" s="6">
        <v>25</v>
      </c>
      <c r="F6" s="5">
        <v>30</v>
      </c>
      <c r="G6" s="5">
        <v>35</v>
      </c>
      <c r="H6" s="10">
        <v>40</v>
      </c>
      <c r="I6" s="5">
        <v>45</v>
      </c>
      <c r="J6" s="10">
        <v>50</v>
      </c>
      <c r="K6" s="5">
        <v>55</v>
      </c>
      <c r="L6" s="5">
        <v>60</v>
      </c>
      <c r="M6" s="5">
        <v>65</v>
      </c>
      <c r="N6" s="5">
        <v>70</v>
      </c>
      <c r="O6" s="5">
        <v>76</v>
      </c>
      <c r="P6" s="5"/>
      <c r="Q6" s="4" t="s">
        <v>38</v>
      </c>
      <c r="R6" s="3" t="s">
        <v>39</v>
      </c>
    </row>
    <row r="7" spans="1:23" s="7" customFormat="1" ht="56.25" customHeight="1" x14ac:dyDescent="0.25">
      <c r="A7" s="62" t="s">
        <v>77</v>
      </c>
      <c r="B7" s="62" t="s">
        <v>77</v>
      </c>
      <c r="C7" s="62" t="s">
        <v>77</v>
      </c>
      <c r="D7" s="62" t="s">
        <v>77</v>
      </c>
      <c r="E7" s="62" t="s">
        <v>77</v>
      </c>
      <c r="F7" s="11" t="s">
        <v>77</v>
      </c>
      <c r="G7" s="11" t="s">
        <v>77</v>
      </c>
      <c r="H7" s="11" t="s">
        <v>77</v>
      </c>
      <c r="I7" s="11" t="s">
        <v>77</v>
      </c>
      <c r="J7" s="11" t="s">
        <v>77</v>
      </c>
      <c r="K7" s="11" t="s">
        <v>77</v>
      </c>
      <c r="L7" s="56" t="s">
        <v>108</v>
      </c>
      <c r="M7" s="12" t="s">
        <v>82</v>
      </c>
      <c r="N7" s="11" t="s">
        <v>77</v>
      </c>
      <c r="O7" s="11" t="s">
        <v>77</v>
      </c>
      <c r="P7" s="5"/>
      <c r="Q7" s="8" t="s">
        <v>40</v>
      </c>
      <c r="R7" s="3" t="s">
        <v>59</v>
      </c>
      <c r="W7" s="7">
        <f>4000/65</f>
        <v>61.53846153846154</v>
      </c>
    </row>
    <row r="8" spans="1:23" ht="31.5" x14ac:dyDescent="0.25">
      <c r="M8" s="13"/>
      <c r="N8" s="13"/>
      <c r="O8" s="13"/>
      <c r="P8" s="13"/>
      <c r="Q8" s="2" t="s">
        <v>41</v>
      </c>
      <c r="R8" s="3" t="s">
        <v>42</v>
      </c>
    </row>
    <row r="9" spans="1:23" ht="31.5" x14ac:dyDescent="0.25">
      <c r="M9" s="13"/>
      <c r="N9" s="13"/>
      <c r="O9" s="13"/>
      <c r="P9" s="13"/>
      <c r="Q9" s="2" t="s">
        <v>43</v>
      </c>
      <c r="R9" s="3" t="s">
        <v>44</v>
      </c>
    </row>
    <row r="10" spans="1:23" ht="15.75" x14ac:dyDescent="0.25">
      <c r="M10" s="13"/>
      <c r="N10" s="13"/>
      <c r="O10" s="13"/>
      <c r="P10" s="13"/>
      <c r="Q10" s="4" t="s">
        <v>45</v>
      </c>
      <c r="R10" s="3" t="s">
        <v>46</v>
      </c>
    </row>
    <row r="11" spans="1:23" ht="31.5" x14ac:dyDescent="0.25">
      <c r="M11" s="13"/>
      <c r="N11" s="13"/>
      <c r="O11" s="13"/>
      <c r="P11" s="13"/>
      <c r="Q11" s="4" t="s">
        <v>47</v>
      </c>
      <c r="R11" s="3" t="s">
        <v>48</v>
      </c>
    </row>
    <row r="12" spans="1:23" ht="15.75" x14ac:dyDescent="0.25">
      <c r="M12" s="13"/>
      <c r="N12" s="13"/>
      <c r="O12" s="13"/>
      <c r="P12" s="13"/>
      <c r="Q12" s="2" t="s">
        <v>20</v>
      </c>
      <c r="R12" s="3" t="s">
        <v>21</v>
      </c>
    </row>
    <row r="13" spans="1:23" ht="15.75" x14ac:dyDescent="0.25">
      <c r="M13" s="13"/>
      <c r="N13" s="13"/>
      <c r="O13" s="13"/>
      <c r="P13" s="13"/>
      <c r="Q13" s="2" t="s">
        <v>22</v>
      </c>
      <c r="R13" s="3" t="s">
        <v>23</v>
      </c>
    </row>
    <row r="14" spans="1:23" ht="15.75" x14ac:dyDescent="0.25">
      <c r="M14" s="13"/>
      <c r="N14" s="13"/>
      <c r="O14" s="13"/>
      <c r="P14" s="13"/>
      <c r="Q14" s="2" t="s">
        <v>24</v>
      </c>
      <c r="R14" s="3" t="s">
        <v>25</v>
      </c>
    </row>
    <row r="15" spans="1:23" ht="15.75" x14ac:dyDescent="0.25">
      <c r="M15" s="13"/>
      <c r="N15" s="13"/>
      <c r="O15" s="13"/>
      <c r="P15" s="13"/>
      <c r="Q15" s="4" t="s">
        <v>26</v>
      </c>
      <c r="R15" s="3" t="s">
        <v>27</v>
      </c>
    </row>
    <row r="16" spans="1:23" ht="15.75" x14ac:dyDescent="0.25">
      <c r="M16" s="13"/>
      <c r="N16" s="13"/>
      <c r="O16" s="13"/>
      <c r="P16" s="13"/>
      <c r="Q16" s="4" t="s">
        <v>28</v>
      </c>
      <c r="R16" s="3" t="s">
        <v>29</v>
      </c>
    </row>
    <row r="17" spans="13:18" ht="15.75" x14ac:dyDescent="0.25">
      <c r="M17" s="13"/>
      <c r="N17" s="13"/>
      <c r="O17" s="13"/>
      <c r="P17" s="13"/>
      <c r="Q17" s="2" t="s">
        <v>49</v>
      </c>
      <c r="R17" s="3" t="s">
        <v>50</v>
      </c>
    </row>
    <row r="18" spans="13:18" ht="31.5" x14ac:dyDescent="0.25">
      <c r="Q18" s="2" t="s">
        <v>51</v>
      </c>
      <c r="R18" s="3" t="s">
        <v>52</v>
      </c>
    </row>
    <row r="19" spans="13:18" ht="31.5" x14ac:dyDescent="0.25">
      <c r="Q19" s="2" t="s">
        <v>53</v>
      </c>
      <c r="R19" s="3" t="s">
        <v>54</v>
      </c>
    </row>
    <row r="20" spans="13:18" ht="15.75" x14ac:dyDescent="0.25">
      <c r="Q20" s="4" t="s">
        <v>55</v>
      </c>
      <c r="R20" s="3" t="s">
        <v>56</v>
      </c>
    </row>
    <row r="21" spans="13:18" ht="31.5" x14ac:dyDescent="0.25">
      <c r="Q21" s="4" t="s">
        <v>57</v>
      </c>
      <c r="R21" s="3" t="s">
        <v>58</v>
      </c>
    </row>
    <row r="22" spans="13:18" ht="15.75" x14ac:dyDescent="0.25">
      <c r="Q22" s="4" t="s">
        <v>60</v>
      </c>
      <c r="R22" s="3" t="s">
        <v>61</v>
      </c>
    </row>
    <row r="23" spans="13:18" ht="31.5" x14ac:dyDescent="0.25">
      <c r="Q23" s="4" t="s">
        <v>62</v>
      </c>
      <c r="R23" s="3" t="s">
        <v>63</v>
      </c>
    </row>
    <row r="24" spans="13:18" ht="31.5" x14ac:dyDescent="0.25">
      <c r="Q24" s="4" t="s">
        <v>64</v>
      </c>
      <c r="R24" s="3" t="s">
        <v>65</v>
      </c>
    </row>
    <row r="25" spans="13:18" ht="15.75" x14ac:dyDescent="0.25">
      <c r="Q25" s="4" t="s">
        <v>66</v>
      </c>
      <c r="R25" s="3" t="s">
        <v>67</v>
      </c>
    </row>
    <row r="26" spans="13:18" ht="31.5" x14ac:dyDescent="0.25">
      <c r="Q26" s="4" t="s">
        <v>68</v>
      </c>
      <c r="R26" s="3" t="s">
        <v>69</v>
      </c>
    </row>
    <row r="27" spans="13:18" ht="15.75" x14ac:dyDescent="0.25">
      <c r="Q27" s="2" t="s">
        <v>0</v>
      </c>
      <c r="R27" s="3" t="s">
        <v>1</v>
      </c>
    </row>
    <row r="28" spans="13:18" ht="15.75" x14ac:dyDescent="0.25">
      <c r="Q28" s="2" t="s">
        <v>2</v>
      </c>
      <c r="R28" s="3" t="s">
        <v>3</v>
      </c>
    </row>
    <row r="29" spans="13:18" ht="15.75" x14ac:dyDescent="0.25">
      <c r="Q29" s="2" t="s">
        <v>4</v>
      </c>
      <c r="R29" s="3" t="s">
        <v>5</v>
      </c>
    </row>
    <row r="30" spans="13:18" ht="15.75" x14ac:dyDescent="0.25">
      <c r="Q30" s="4" t="s">
        <v>6</v>
      </c>
      <c r="R30" s="3" t="s">
        <v>7</v>
      </c>
    </row>
    <row r="31" spans="13:18" ht="15.75" x14ac:dyDescent="0.25">
      <c r="Q31" s="4" t="s">
        <v>8</v>
      </c>
      <c r="R31" s="3" t="s">
        <v>9</v>
      </c>
    </row>
    <row r="32" spans="13:18" ht="15.75" x14ac:dyDescent="0.25">
      <c r="Q32" s="2" t="s">
        <v>10</v>
      </c>
      <c r="R32" s="3" t="s">
        <v>11</v>
      </c>
    </row>
    <row r="33" spans="17:18" ht="15.75" x14ac:dyDescent="0.25">
      <c r="Q33" s="2" t="s">
        <v>12</v>
      </c>
      <c r="R33" s="3" t="s">
        <v>13</v>
      </c>
    </row>
    <row r="34" spans="17:18" ht="15.75" x14ac:dyDescent="0.25">
      <c r="Q34" s="2" t="s">
        <v>14</v>
      </c>
      <c r="R34" s="3" t="s">
        <v>15</v>
      </c>
    </row>
    <row r="35" spans="17:18" ht="15.75" x14ac:dyDescent="0.25">
      <c r="Q35" s="4" t="s">
        <v>16</v>
      </c>
      <c r="R35" s="3" t="s">
        <v>17</v>
      </c>
    </row>
    <row r="36" spans="17:18" ht="15.75" x14ac:dyDescent="0.25">
      <c r="Q36" s="4" t="s">
        <v>18</v>
      </c>
      <c r="R36" s="3" t="s">
        <v>19</v>
      </c>
    </row>
  </sheetData>
  <pageMargins left="0.70866141732283472" right="0.70866141732283472" top="0.74803149606299213" bottom="0.74803149606299213" header="0.31496062992125984" footer="0.31496062992125984"/>
  <pageSetup paperSize="9" scale="1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материал паспорта</vt:lpstr>
      <vt:lpstr>АОСР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2026-01-21T16:46:23Z</cp:lastPrinted>
  <dcterms:created xsi:type="dcterms:W3CDTF">2015-06-05T18:19:34Z</dcterms:created>
  <dcterms:modified xsi:type="dcterms:W3CDTF">2026-05-19T15:55:17Z</dcterms:modified>
</cp:coreProperties>
</file>