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СВЕРХВАЖНО\Демонтаж Леше\"/>
    </mc:Choice>
  </mc:AlternateContent>
  <xr:revisionPtr revIDLastSave="0" documentId="13_ncr:1_{441C62AE-D1FE-42E6-9A20-148B8BFD33FA}" xr6:coauthVersionLast="47" xr6:coauthVersionMax="47" xr10:uidLastSave="{00000000-0000-0000-0000-000000000000}"/>
  <bookViews>
    <workbookView xWindow="28680" yWindow="-120" windowWidth="29040" windowHeight="15840" tabRatio="877" firstSheet="1" activeTab="4" xr2:uid="{00000000-000D-0000-FFFF-FFFF00000000}"/>
  </bookViews>
  <sheets>
    <sheet name="кс-3 апрель" sheetId="54" state="hidden" r:id="rId1"/>
    <sheet name="СМ 01-01-01" sheetId="72" r:id="rId2"/>
    <sheet name="СМ 01-01-02 " sheetId="73" r:id="rId3"/>
    <sheet name="КС-01-01-01" sheetId="55" r:id="rId4"/>
    <sheet name="КС-01-01-02" sheetId="56" r:id="rId5"/>
    <sheet name="43 02-01-01(2016)-100%" sheetId="48" state="hidden" r:id="rId6"/>
    <sheet name="кс-3 январь-2" sheetId="45" state="hidden" r:id="rId7"/>
    <sheet name="р январь-2" sheetId="46" state="hidden" r:id="rId8"/>
    <sheet name="46_02-01-01(2016)" sheetId="47" state="hidden" r:id="rId9"/>
    <sheet name="М-29 нояб" sheetId="14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_FilterDatabase" localSheetId="0" hidden="1">'кс-3 апрель'!$A$29:$R$57</definedName>
    <definedName name="_xlnm._FilterDatabase" localSheetId="6" hidden="1">'кс-3 январь-2'!$A$29:$R$55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8">'46_02-01-01(2016)'!$30:$30</definedName>
    <definedName name="_xlnm.Print_Titles" localSheetId="3">'КС-01-01-01'!$35:$39</definedName>
    <definedName name="_xlnm.Print_Titles" localSheetId="4">'КС-01-01-02'!$35:$39</definedName>
    <definedName name="_xlnm.Print_Titles" localSheetId="1">'СМ 01-01-01'!$38:$38</definedName>
    <definedName name="_xlnm.Print_Titles" localSheetId="2">'СМ 01-01-02 '!$38:$38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3">'КС-01-01-01'!$A$1:$L$353</definedName>
    <definedName name="_xlnm.Print_Area" localSheetId="4">'КС-01-01-02'!$A$1:$L$529</definedName>
    <definedName name="_xlnm.Print_Area" localSheetId="0">'кс-3 апрель'!$A$1:$O$67</definedName>
    <definedName name="_xlnm.Print_Area" localSheetId="6">'кс-3 январь-2'!$A$1:$O$65</definedName>
    <definedName name="_xlnm.Print_Area" localSheetId="9">'М-29 нояб'!$A$1:$AG$41</definedName>
    <definedName name="_xlnm.Print_Area" localSheetId="7">'р январь-2'!$A$1:$G$15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6" i="56" l="1"/>
  <c r="M72" i="56"/>
  <c r="M52" i="56"/>
  <c r="M48" i="56"/>
  <c r="N723" i="73"/>
  <c r="N724" i="73" s="1"/>
  <c r="N449" i="72"/>
  <c r="N450" i="72" s="1"/>
  <c r="N451" i="72" l="1"/>
  <c r="N452" i="72" s="1"/>
  <c r="N453" i="72" s="1"/>
  <c r="N454" i="72" s="1"/>
  <c r="N725" i="73"/>
  <c r="N726" i="73"/>
  <c r="N727" i="73" s="1"/>
  <c r="N728" i="73" s="1"/>
  <c r="N455" i="72" l="1"/>
  <c r="N456" i="72" s="1"/>
  <c r="N729" i="73"/>
  <c r="N730" i="73" s="1"/>
  <c r="H521" i="56" l="1"/>
  <c r="H340" i="55" l="1"/>
  <c r="H341" i="55" s="1"/>
  <c r="C14" i="55"/>
  <c r="H342" i="55" l="1"/>
  <c r="H343" i="55" l="1"/>
  <c r="H344" i="55" s="1"/>
  <c r="Y54" i="54" l="1"/>
  <c r="Y46" i="54"/>
  <c r="Y45" i="54"/>
  <c r="Y39" i="54"/>
  <c r="Y38" i="54"/>
  <c r="Z39" i="54" l="1"/>
  <c r="Z38" i="54"/>
  <c r="L39" i="54"/>
  <c r="H39" i="54" s="1"/>
  <c r="L38" i="54"/>
  <c r="H38" i="54" s="1"/>
  <c r="E38" i="54" s="1"/>
  <c r="H54" i="54"/>
  <c r="H53" i="54"/>
  <c r="H52" i="54"/>
  <c r="H51" i="54"/>
  <c r="H48" i="54"/>
  <c r="H49" i="54"/>
  <c r="H50" i="54"/>
  <c r="H47" i="54"/>
  <c r="H46" i="54"/>
  <c r="H45" i="54"/>
  <c r="H41" i="54"/>
  <c r="H42" i="54"/>
  <c r="H43" i="54"/>
  <c r="H44" i="54"/>
  <c r="H40" i="54"/>
  <c r="H34" i="54"/>
  <c r="H35" i="54"/>
  <c r="H36" i="54"/>
  <c r="H37" i="54"/>
  <c r="H33" i="54"/>
  <c r="P34" i="54"/>
  <c r="P35" i="54"/>
  <c r="P36" i="54"/>
  <c r="P37" i="54"/>
  <c r="P40" i="54"/>
  <c r="P41" i="54"/>
  <c r="P42" i="54"/>
  <c r="P43" i="54"/>
  <c r="P44" i="54"/>
  <c r="P47" i="54"/>
  <c r="P48" i="54"/>
  <c r="P49" i="54"/>
  <c r="P50" i="54"/>
  <c r="P51" i="54"/>
  <c r="P52" i="54"/>
  <c r="P53" i="54"/>
  <c r="P33" i="54"/>
  <c r="Z32" i="54" l="1"/>
  <c r="Z55" i="54"/>
  <c r="Z56" i="54" l="1"/>
  <c r="Z57" i="54" s="1"/>
  <c r="E53" i="54"/>
  <c r="P54" i="54" l="1"/>
  <c r="P45" i="54" l="1"/>
  <c r="P46" i="54" l="1"/>
  <c r="P38" i="54"/>
  <c r="R55" i="54"/>
  <c r="S55" i="54"/>
  <c r="T55" i="54"/>
  <c r="U55" i="54"/>
  <c r="V55" i="54"/>
  <c r="W55" i="54"/>
  <c r="X55" i="54"/>
  <c r="Q55" i="54"/>
  <c r="P39" i="54" l="1"/>
  <c r="L55" i="54"/>
  <c r="E54" i="54"/>
  <c r="Y55" i="54" l="1"/>
  <c r="Y32" i="54"/>
  <c r="E50" i="54"/>
  <c r="E46" i="54"/>
  <c r="E43" i="54"/>
  <c r="E42" i="54"/>
  <c r="E41" i="54"/>
  <c r="X32" i="54"/>
  <c r="V56" i="54"/>
  <c r="U56" i="54"/>
  <c r="S56" i="54"/>
  <c r="R56" i="54"/>
  <c r="E52" i="54"/>
  <c r="E51" i="54"/>
  <c r="E47" i="54"/>
  <c r="W32" i="54"/>
  <c r="E37" i="54"/>
  <c r="E36" i="54"/>
  <c r="E35" i="54"/>
  <c r="E34" i="54"/>
  <c r="A34" i="54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V32" i="54"/>
  <c r="U32" i="54"/>
  <c r="T32" i="54"/>
  <c r="S32" i="54"/>
  <c r="R32" i="54"/>
  <c r="Q32" i="54"/>
  <c r="I25" i="54"/>
  <c r="Y56" i="54" l="1"/>
  <c r="Y57" i="54" s="1"/>
  <c r="P55" i="54"/>
  <c r="H55" i="54"/>
  <c r="E49" i="54"/>
  <c r="E40" i="54"/>
  <c r="E45" i="54"/>
  <c r="E44" i="54"/>
  <c r="E48" i="54"/>
  <c r="E33" i="54"/>
  <c r="T56" i="54"/>
  <c r="T57" i="54" s="1"/>
  <c r="X56" i="54"/>
  <c r="X57" i="54" s="1"/>
  <c r="R57" i="54"/>
  <c r="Q56" i="54"/>
  <c r="Q57" i="54" s="1"/>
  <c r="S57" i="54"/>
  <c r="E39" i="54"/>
  <c r="U57" i="54"/>
  <c r="V57" i="54"/>
  <c r="E55" i="54" l="1"/>
  <c r="L56" i="54"/>
  <c r="L57" i="54" s="1"/>
  <c r="P59" i="54" s="1"/>
  <c r="W56" i="54"/>
  <c r="W57" i="54" s="1"/>
  <c r="M128" i="48"/>
  <c r="M129" i="48" s="1"/>
  <c r="M130" i="48" s="1"/>
  <c r="M131" i="48" s="1"/>
  <c r="M132" i="48" s="1"/>
  <c r="M133" i="48" s="1"/>
  <c r="M134" i="48" s="1"/>
  <c r="M24" i="48"/>
  <c r="P56" i="54" l="1"/>
  <c r="P57" i="54" s="1"/>
  <c r="M135" i="48"/>
  <c r="M136" i="48" s="1"/>
  <c r="H39" i="45"/>
  <c r="E39" i="45" s="1"/>
  <c r="H40" i="45"/>
  <c r="E40" i="45" s="1"/>
  <c r="H41" i="45"/>
  <c r="H42" i="45"/>
  <c r="E42" i="45" s="1"/>
  <c r="H43" i="45"/>
  <c r="H44" i="45"/>
  <c r="H45" i="45"/>
  <c r="H46" i="45"/>
  <c r="H47" i="45"/>
  <c r="E47" i="45" s="1"/>
  <c r="H48" i="45"/>
  <c r="E48" i="45" s="1"/>
  <c r="H49" i="45"/>
  <c r="E49" i="45" s="1"/>
  <c r="H50" i="45"/>
  <c r="E50" i="45" s="1"/>
  <c r="H51" i="45"/>
  <c r="E51" i="45" s="1"/>
  <c r="M58" i="47"/>
  <c r="M59" i="47" s="1"/>
  <c r="M60" i="47" s="1"/>
  <c r="M61" i="47" s="1"/>
  <c r="M62" i="47" s="1"/>
  <c r="M63" i="47" s="1"/>
  <c r="M64" i="47" s="1"/>
  <c r="E11" i="46" s="1"/>
  <c r="M24" i="47"/>
  <c r="V53" i="45"/>
  <c r="S53" i="45"/>
  <c r="S54" i="45" s="1"/>
  <c r="R53" i="45"/>
  <c r="R54" i="45" s="1"/>
  <c r="Q53" i="45"/>
  <c r="L52" i="45"/>
  <c r="E52" i="45"/>
  <c r="U51" i="45"/>
  <c r="U53" i="45" s="1"/>
  <c r="T51" i="45"/>
  <c r="T53" i="45" s="1"/>
  <c r="P50" i="45"/>
  <c r="L50" i="45"/>
  <c r="P49" i="45"/>
  <c r="L49" i="45"/>
  <c r="P48" i="45"/>
  <c r="L48" i="45"/>
  <c r="P47" i="45"/>
  <c r="L47" i="45"/>
  <c r="P46" i="45"/>
  <c r="L46" i="45"/>
  <c r="P45" i="45"/>
  <c r="L45" i="45"/>
  <c r="P44" i="45"/>
  <c r="L44" i="45"/>
  <c r="P43" i="45"/>
  <c r="L43" i="45"/>
  <c r="E43" i="45"/>
  <c r="P42" i="45"/>
  <c r="L42" i="45"/>
  <c r="P41" i="45"/>
  <c r="L41" i="45"/>
  <c r="E41" i="45" s="1"/>
  <c r="P40" i="45"/>
  <c r="L40" i="45"/>
  <c r="P39" i="45"/>
  <c r="P37" i="45"/>
  <c r="L37" i="45"/>
  <c r="E37" i="45"/>
  <c r="P36" i="45"/>
  <c r="L36" i="45"/>
  <c r="E36" i="45"/>
  <c r="P35" i="45"/>
  <c r="L35" i="45"/>
  <c r="E35" i="45"/>
  <c r="P34" i="45"/>
  <c r="L34" i="45"/>
  <c r="E34" i="45"/>
  <c r="A34" i="45"/>
  <c r="A35" i="45" s="1"/>
  <c r="A36" i="45" s="1"/>
  <c r="A37" i="45" s="1"/>
  <c r="A38" i="45" s="1"/>
  <c r="A39" i="45" s="1"/>
  <c r="A40" i="45" s="1"/>
  <c r="A41" i="45" s="1"/>
  <c r="A42" i="45" s="1"/>
  <c r="A43" i="45" s="1"/>
  <c r="A44" i="45" s="1"/>
  <c r="A45" i="45" s="1"/>
  <c r="A46" i="45" s="1"/>
  <c r="A47" i="45" s="1"/>
  <c r="A48" i="45" s="1"/>
  <c r="A49" i="45" s="1"/>
  <c r="A50" i="45" s="1"/>
  <c r="A51" i="45" s="1"/>
  <c r="P33" i="45"/>
  <c r="L33" i="45"/>
  <c r="V32" i="45"/>
  <c r="T32" i="45"/>
  <c r="S32" i="45"/>
  <c r="R32" i="45"/>
  <c r="Q32" i="45"/>
  <c r="I25" i="45"/>
  <c r="E44" i="45" l="1"/>
  <c r="U32" i="45"/>
  <c r="E15" i="46"/>
  <c r="X38" i="45"/>
  <c r="V54" i="45"/>
  <c r="V55" i="45" s="1"/>
  <c r="E45" i="45"/>
  <c r="E46" i="45"/>
  <c r="M65" i="47"/>
  <c r="F11" i="46" s="1"/>
  <c r="F15" i="46" s="1"/>
  <c r="T54" i="45"/>
  <c r="T55" i="45" s="1"/>
  <c r="U54" i="45"/>
  <c r="U55" i="45" s="1"/>
  <c r="W53" i="45"/>
  <c r="P53" i="45" s="1"/>
  <c r="R55" i="45"/>
  <c r="S55" i="45"/>
  <c r="Q54" i="45"/>
  <c r="Q55" i="45" s="1"/>
  <c r="G11" i="46" l="1"/>
  <c r="M66" i="47"/>
  <c r="H11" i="46" s="1"/>
  <c r="H15" i="46" s="1"/>
  <c r="H38" i="45"/>
  <c r="E38" i="45" s="1"/>
  <c r="P38" i="45"/>
  <c r="L38" i="45"/>
  <c r="X53" i="45"/>
  <c r="G15" i="46"/>
  <c r="I15" i="46" s="1"/>
  <c r="I11" i="46"/>
  <c r="P54" i="45"/>
  <c r="P55" i="45" s="1"/>
  <c r="L53" i="45"/>
  <c r="E33" i="45"/>
  <c r="E53" i="45" l="1"/>
  <c r="H53" i="45"/>
  <c r="L54" i="45"/>
  <c r="L55" i="45" s="1"/>
  <c r="P57" i="45" s="1"/>
  <c r="AD19" i="14" l="1"/>
  <c r="AD20" i="14" l="1"/>
  <c r="AB17" i="14"/>
  <c r="Z17" i="14"/>
  <c r="Z20" i="14" l="1"/>
  <c r="AJ22" i="14"/>
  <c r="X20" i="14"/>
  <c r="R20" i="14"/>
  <c r="J20" i="14"/>
  <c r="H20" i="14"/>
  <c r="F20" i="14"/>
  <c r="T18" i="14"/>
  <c r="T20" i="14" s="1"/>
  <c r="V17" i="14"/>
  <c r="AF17" i="14" s="1"/>
  <c r="N16" i="14"/>
  <c r="N20" i="14" s="1"/>
  <c r="L16" i="14"/>
  <c r="E15" i="14"/>
  <c r="I15" i="14" s="1"/>
  <c r="K15" i="14" s="1"/>
  <c r="AF14" i="14"/>
  <c r="Q14" i="14"/>
  <c r="O14" i="14"/>
  <c r="M14" i="14"/>
  <c r="K14" i="14"/>
  <c r="I14" i="14"/>
  <c r="G14" i="14"/>
  <c r="P13" i="14"/>
  <c r="Q13" i="14" s="1"/>
  <c r="O13" i="14"/>
  <c r="L13" i="14"/>
  <c r="M13" i="14" s="1"/>
  <c r="K13" i="14"/>
  <c r="I13" i="14"/>
  <c r="G13" i="14"/>
  <c r="V20" i="14" l="1"/>
  <c r="AF19" i="14"/>
  <c r="AB20" i="14"/>
  <c r="AF16" i="14"/>
  <c r="AF13" i="14"/>
  <c r="O15" i="14"/>
  <c r="Q15" i="14"/>
  <c r="L15" i="14"/>
  <c r="AF15" i="14" s="1"/>
  <c r="S15" i="14"/>
  <c r="U15" i="14"/>
  <c r="W15" i="14"/>
  <c r="P20" i="14"/>
  <c r="E16" i="14"/>
  <c r="G15" i="14"/>
  <c r="AF18" i="14"/>
  <c r="AF20" i="14" l="1"/>
  <c r="M15" i="14"/>
  <c r="L20" i="14"/>
  <c r="K16" i="14"/>
  <c r="I16" i="14"/>
  <c r="E17" i="14"/>
  <c r="G16" i="14"/>
  <c r="W16" i="14"/>
  <c r="U16" i="14"/>
  <c r="S16" i="14"/>
  <c r="Q16" i="14"/>
  <c r="M16" i="14"/>
  <c r="O16" i="14"/>
  <c r="AC17" i="14" l="1"/>
  <c r="AC20" i="14" s="1"/>
  <c r="AA17" i="14"/>
  <c r="AA20" i="14" s="1"/>
  <c r="E18" i="14"/>
  <c r="I17" i="14"/>
  <c r="K17" i="14" s="1"/>
  <c r="G17" i="14"/>
  <c r="Y17" i="14"/>
  <c r="Y20" i="14" s="1"/>
  <c r="O17" i="14"/>
  <c r="M17" i="14"/>
  <c r="W17" i="14"/>
  <c r="W20" i="14" s="1"/>
  <c r="U17" i="14"/>
  <c r="S17" i="14"/>
  <c r="Q17" i="14"/>
  <c r="E19" i="14" l="1"/>
  <c r="I18" i="14"/>
  <c r="U18" i="14"/>
  <c r="U20" i="14" s="1"/>
  <c r="S18" i="14"/>
  <c r="K18" i="14"/>
  <c r="Q18" i="14"/>
  <c r="O18" i="14"/>
  <c r="M18" i="14"/>
  <c r="G18" i="14"/>
  <c r="AC19" i="14" l="1"/>
  <c r="AE19" i="14"/>
  <c r="AE20" i="14" s="1"/>
  <c r="AG19" i="14"/>
  <c r="S19" i="14"/>
  <c r="S20" i="14" s="1"/>
  <c r="I19" i="14"/>
  <c r="I20" i="14" s="1"/>
  <c r="Q19" i="14"/>
  <c r="O19" i="14"/>
  <c r="O20" i="14" s="1"/>
  <c r="M19" i="14"/>
  <c r="M20" i="14" s="1"/>
  <c r="K19" i="14"/>
  <c r="K20" i="14" s="1"/>
  <c r="G19" i="14"/>
  <c r="Q20" i="14"/>
  <c r="AG18" i="14"/>
  <c r="AG20" i="14" l="1"/>
  <c r="G2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G_Alex</author>
    <author>Alex Sosedko</author>
    <author>Алексей</author>
    <author>Alex</author>
    <author>Волченков Сергей</author>
  </authors>
  <commentList>
    <comment ref="A30" authorId="0" shapeId="0" xr:uid="{00000000-0006-0000-1300-000001000000}">
      <text>
        <r>
          <rPr>
            <sz val="8"/>
            <rFont val="Tahoma"/>
            <family val="2"/>
            <charset val="204"/>
          </rPr>
          <t>Акт::&lt;Номер позиции по порядку (в актах выполненных работ)&gt;</t>
        </r>
      </text>
    </comment>
    <comment ref="B30" authorId="1" shapeId="0" xr:uid="{00000000-0006-0000-1300-000002000000}">
      <text>
        <r>
          <rPr>
            <sz val="10"/>
            <rFont val="Tahoma"/>
            <family val="2"/>
            <charset val="204"/>
          </rPr>
          <t xml:space="preserve">Акт::&lt;Номер позиции по смете&gt;
</t>
        </r>
      </text>
    </comment>
    <comment ref="C30" authorId="1" shapeId="0" xr:uid="{00000000-0006-0000-1300-000003000000}">
      <text>
        <r>
          <rPr>
            <sz val="10"/>
            <rFont val="Tahoma"/>
            <family val="2"/>
            <charset val="204"/>
          </rPr>
          <t>Акт:: &lt;Обоснование (код) позиции&gt;
---------------------------------
&lt;Наименование (текстовая часть) расценки&gt;
(&lt;Ед. измерения по расценке&gt;)&lt;Пустой идентификатор&gt;
---------------------------------
&lt;Обоснование коэффициентов&gt;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
&lt;Строка задания НР для БИМ&gt;
&lt;Строка задания СП для БИМ&gt;</t>
        </r>
      </text>
    </comment>
    <comment ref="D30" authorId="0" shapeId="0" xr:uid="{00000000-0006-0000-1300-000004000000}">
      <text>
        <r>
          <rPr>
            <sz val="8"/>
            <rFont val="Tahoma"/>
            <family val="2"/>
            <charset val="204"/>
          </rPr>
          <t>Акт::&lt;Выполнено за период&gt;
----------
(&lt;Формула расчета физ. объема&gt;)</t>
        </r>
      </text>
    </comment>
    <comment ref="E30" authorId="2" shapeId="0" xr:uid="{00000000-0006-0000-1300-000005000000}">
      <text>
        <r>
          <rPr>
            <b/>
            <sz val="8"/>
            <rFont val="Tahoma"/>
            <family val="2"/>
            <charset val="204"/>
          </rPr>
          <t>Акт::&lt;ПЗ по позиции на единицу в базисных ценах с учетом всех к-тов (игнор.тек.ур.ц.)&gt;
&lt;Нормы НР по позиции для баз.цен&gt;
&lt;Нормы СП по позиции для баз.цен&gt;</t>
        </r>
      </text>
    </comment>
    <comment ref="F30" authorId="3" shapeId="0" xr:uid="{00000000-0006-0000-1300-000006000000}">
      <text>
        <r>
          <rPr>
            <b/>
            <sz val="9"/>
            <rFont val="Tahoma"/>
            <family val="2"/>
            <charset val="204"/>
          </rPr>
          <t>Акт::&lt;ОЗП по позиции на единицу в базисных ценах с учетом всех к-тов (игнор.тек.ур.ц.)&gt;
----------
&lt;МАТ по позиции на единицу в базисных ценах с учетом всех к-тов (игнор.тек.ур.ц.)&gt;
(&lt;Формула базисной цены единицы МАТ&gt;)</t>
        </r>
      </text>
    </comment>
    <comment ref="G30" authorId="3" shapeId="0" xr:uid="{00000000-0006-0000-1300-000007000000}">
      <text>
        <r>
          <rPr>
            <b/>
            <sz val="9"/>
            <rFont val="Tahoma"/>
            <family val="2"/>
            <charset val="204"/>
          </rPr>
          <t>Акт::&lt;ЭММ по позиции на единицу в базисных ценах с учетом всех к-тов (игнор.тек.ур.ц.)&gt;
----------
&lt;ЗПМ по позиции на единицу в базисных ценах с учетом всех к-тов (игнор.тек.ур.ц.)&gt;</t>
        </r>
      </text>
    </comment>
    <comment ref="H30" authorId="3" shapeId="0" xr:uid="{00000000-0006-0000-1300-000008000000}">
      <text>
        <r>
          <rPr>
            <b/>
            <sz val="9"/>
            <rFont val="Tahoma"/>
            <family val="2"/>
            <charset val="204"/>
          </rPr>
          <t>Акт::&lt;Общая стоимость ПЗ по позиции в базисных ценах с учетом к-тов к итогам (игнор.тек.ур.ц.)&gt;
&lt;Сумма НР по позиции при расчете в базисных ценах&gt;
&lt;Сумма СП по позиции при расчете в базисных ценах&gt;</t>
        </r>
      </text>
    </comment>
    <comment ref="I30" authorId="3" shapeId="0" xr:uid="{00000000-0006-0000-1300-000009000000}">
      <text>
        <r>
          <rPr>
            <b/>
            <sz val="9"/>
            <rFont val="Tahoma"/>
            <family val="2"/>
            <charset val="204"/>
          </rPr>
          <t>Акт::&lt;Общая стоимость ОЗП по позиции в базисных ценах с учетом к-тов к итогам (игнор.тек.ур.ц.)&gt;
----------
&lt;Общая стоимость МАТ по позиции в базисных ценах с учетом к-тов к итогам (игнор.тек.ур.ц.)&gt;</t>
        </r>
      </text>
    </comment>
    <comment ref="J30" authorId="3" shapeId="0" xr:uid="{00000000-0006-0000-1300-00000A000000}">
      <text>
        <r>
          <rPr>
            <b/>
            <sz val="9"/>
            <rFont val="Tahoma"/>
            <family val="2"/>
            <charset val="204"/>
          </rPr>
          <t>Акт::&lt;Общая стоимость ЭММ по позиции в базисных ценах с учетом к-тов к итогам (игнор.тек.ур.ц.)&gt;
----------
&lt;Общая стоимость ЗПМ по позиции в базисных ценах с учетом к-тов к итогам (игнор.тек.ур.ц.)&gt;</t>
        </r>
      </text>
    </comment>
    <comment ref="K30" authorId="4" shapeId="0" xr:uid="{00000000-0006-0000-1300-00000B000000}">
      <text>
        <r>
          <rPr>
            <sz val="10"/>
            <rFont val="Tahoma"/>
            <family val="2"/>
            <charset val="204"/>
          </rPr>
          <t>Акт::&lt;Индекс к ОЗП или ОЗП по позиции на единицу, если позиция в ТЦ&gt;
----------
&lt;Индекс к МАТ или МАТ по позиции на единицу, если позиция в ТЦ&gt;
(&lt;Формула текущей цены единицы МАТ&gt;)</t>
        </r>
      </text>
    </comment>
    <comment ref="L30" authorId="4" shapeId="0" xr:uid="{00000000-0006-0000-1300-00000C000000}">
      <text>
        <r>
          <rPr>
            <sz val="10"/>
            <rFont val="Tahoma"/>
            <family val="2"/>
            <charset val="204"/>
          </rPr>
          <t>Акт::&lt;Индекс к ЭММ или ЭММ по позиции на единицу, если позиция в ТЦ&gt;
----------
&lt;Индекс к ЗПМ или ЗПМ по позиции на единицу, если позиция в ТЦ&gt;
&lt;Нормы НР по позиции при БИМ&gt;
&lt;Нормы СП по позиции при БИМ&gt;</t>
        </r>
      </text>
    </comment>
    <comment ref="M30" authorId="0" shapeId="0" xr:uid="{00000000-0006-0000-1300-00000D000000}">
      <text>
        <r>
          <rPr>
            <sz val="8"/>
            <rFont val="Tahoma"/>
            <family val="2"/>
            <charset val="204"/>
          </rPr>
          <t>Акт::&lt;Общая стоимость ПЗ по позиции для БИМ до начисления НР и СП&gt;
&lt;Сумма НР по позиции для БИМ&gt;
&lt;Сумма СП по позиции для БИМ&gt;</t>
        </r>
      </text>
    </comment>
    <comment ref="N30" authorId="1" shapeId="0" xr:uid="{00000000-0006-0000-1300-00000E000000}">
      <text>
        <r>
          <rPr>
            <sz val="10"/>
            <rFont val="Tahoma"/>
            <family val="2"/>
            <charset val="204"/>
          </rPr>
          <t>Акт::&lt;Общая стоимость ОЗП по позиции для БИМ до начисления НР и СП&gt;
----------
&lt;Общая стоимость МАТ по позиции для БИМ до начисления НР и СП&gt;</t>
        </r>
      </text>
    </comment>
    <comment ref="O30" authorId="5" shapeId="0" xr:uid="{00000000-0006-0000-1300-00000F000000}">
      <text>
        <r>
          <rPr>
            <b/>
            <sz val="8"/>
            <rFont val="Tahoma"/>
            <family val="2"/>
            <charset val="204"/>
          </rPr>
          <t xml:space="preserve">Акт::&lt;Общая стоимость ЭММ по позиции для БИМ до начисления НР и СП&gt;
----------
&lt;Общая стоимость ЗПМ по позиции для БИМ до начисления НР и СП&gt;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G_Alex</author>
    <author>Alex Sosedko</author>
    <author>Алексей</author>
    <author>Alex</author>
    <author>Волченков Сергей</author>
  </authors>
  <commentList>
    <comment ref="A30" authorId="0" shapeId="0" xr:uid="{00000000-0006-0000-1600-000001000000}">
      <text>
        <r>
          <rPr>
            <sz val="8"/>
            <rFont val="Tahoma"/>
            <family val="2"/>
            <charset val="204"/>
          </rPr>
          <t>Акт::&lt;Номер позиции по порядку (в актах выполненных работ)&gt;</t>
        </r>
      </text>
    </comment>
    <comment ref="B30" authorId="1" shapeId="0" xr:uid="{00000000-0006-0000-1600-000002000000}">
      <text>
        <r>
          <rPr>
            <sz val="10"/>
            <rFont val="Tahoma"/>
            <family val="2"/>
            <charset val="204"/>
          </rPr>
          <t xml:space="preserve">Акт::&lt;Номер позиции по смете&gt;
</t>
        </r>
      </text>
    </comment>
    <comment ref="C30" authorId="1" shapeId="0" xr:uid="{00000000-0006-0000-1600-000003000000}">
      <text>
        <r>
          <rPr>
            <sz val="10"/>
            <rFont val="Tahoma"/>
            <family val="2"/>
            <charset val="204"/>
          </rPr>
          <t>Акт:: &lt;Обоснование (код) позиции&gt;
---------------------------------
&lt;Наименование (текстовая часть) расценки&gt;
(&lt;Ед. измерения по расценке&gt;)&lt;Пустой идентификатор&gt;
---------------------------------
&lt;Обоснование коэффициентов&gt;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
&lt;Строка задания НР для БИМ&gt;
&lt;Строка задания СП для БИМ&gt;</t>
        </r>
      </text>
    </comment>
    <comment ref="D30" authorId="0" shapeId="0" xr:uid="{00000000-0006-0000-1600-000004000000}">
      <text>
        <r>
          <rPr>
            <sz val="8"/>
            <rFont val="Tahoma"/>
            <family val="2"/>
            <charset val="204"/>
          </rPr>
          <t>Акт::&lt;Выполнено за период&gt;
----------
(&lt;Формула расчета физ. объема&gt;)</t>
        </r>
      </text>
    </comment>
    <comment ref="E30" authorId="2" shapeId="0" xr:uid="{00000000-0006-0000-1600-000005000000}">
      <text>
        <r>
          <rPr>
            <b/>
            <sz val="8"/>
            <rFont val="Tahoma"/>
            <family val="2"/>
            <charset val="204"/>
          </rPr>
          <t>Акт::&lt;ПЗ по позиции на единицу в базисных ценах с учетом всех к-тов (игнор.тек.ур.ц.)&gt;
&lt;Нормы НР по позиции для баз.цен&gt;
&lt;Нормы СП по позиции для баз.цен&gt;</t>
        </r>
      </text>
    </comment>
    <comment ref="F30" authorId="3" shapeId="0" xr:uid="{00000000-0006-0000-1600-000006000000}">
      <text>
        <r>
          <rPr>
            <b/>
            <sz val="9"/>
            <rFont val="Tahoma"/>
            <family val="2"/>
            <charset val="204"/>
          </rPr>
          <t>Акт::&lt;ОЗП по позиции на единицу в базисных ценах с учетом всех к-тов (игнор.тек.ур.ц.)&gt;
----------
&lt;МАТ по позиции на единицу в базисных ценах с учетом всех к-тов (игнор.тек.ур.ц.)&gt;
(&lt;Формула базисной цены единицы МАТ&gt;)</t>
        </r>
      </text>
    </comment>
    <comment ref="G30" authorId="3" shapeId="0" xr:uid="{00000000-0006-0000-1600-000007000000}">
      <text>
        <r>
          <rPr>
            <b/>
            <sz val="9"/>
            <rFont val="Tahoma"/>
            <family val="2"/>
            <charset val="204"/>
          </rPr>
          <t>Акт::&lt;ЭММ по позиции на единицу в базисных ценах с учетом всех к-тов (игнор.тек.ур.ц.)&gt;
----------
&lt;ЗПМ по позиции на единицу в базисных ценах с учетом всех к-тов (игнор.тек.ур.ц.)&gt;</t>
        </r>
      </text>
    </comment>
    <comment ref="H30" authorId="3" shapeId="0" xr:uid="{00000000-0006-0000-1600-000008000000}">
      <text>
        <r>
          <rPr>
            <b/>
            <sz val="9"/>
            <rFont val="Tahoma"/>
            <family val="2"/>
            <charset val="204"/>
          </rPr>
          <t>Акт::&lt;Общая стоимость ПЗ по позиции в базисных ценах с учетом к-тов к итогам (игнор.тек.ур.ц.)&gt;
&lt;Сумма НР по позиции при расчете в базисных ценах&gt;
&lt;Сумма СП по позиции при расчете в базисных ценах&gt;</t>
        </r>
      </text>
    </comment>
    <comment ref="I30" authorId="3" shapeId="0" xr:uid="{00000000-0006-0000-1600-000009000000}">
      <text>
        <r>
          <rPr>
            <b/>
            <sz val="9"/>
            <rFont val="Tahoma"/>
            <family val="2"/>
            <charset val="204"/>
          </rPr>
          <t>Акт::&lt;Общая стоимость ОЗП по позиции в базисных ценах с учетом к-тов к итогам (игнор.тек.ур.ц.)&gt;
----------
&lt;Общая стоимость МАТ по позиции в базисных ценах с учетом к-тов к итогам (игнор.тек.ур.ц.)&gt;</t>
        </r>
      </text>
    </comment>
    <comment ref="J30" authorId="3" shapeId="0" xr:uid="{00000000-0006-0000-1600-00000A000000}">
      <text>
        <r>
          <rPr>
            <b/>
            <sz val="9"/>
            <rFont val="Tahoma"/>
            <family val="2"/>
            <charset val="204"/>
          </rPr>
          <t>Акт::&lt;Общая стоимость ЭММ по позиции в базисных ценах с учетом к-тов к итогам (игнор.тек.ур.ц.)&gt;
----------
&lt;Общая стоимость ЗПМ по позиции в базисных ценах с учетом к-тов к итогам (игнор.тек.ур.ц.)&gt;</t>
        </r>
      </text>
    </comment>
    <comment ref="K30" authorId="4" shapeId="0" xr:uid="{00000000-0006-0000-1600-00000B000000}">
      <text>
        <r>
          <rPr>
            <sz val="10"/>
            <rFont val="Tahoma"/>
            <family val="2"/>
            <charset val="204"/>
          </rPr>
          <t>Акт::&lt;Индекс к ОЗП или ОЗП по позиции на единицу, если позиция в ТЦ&gt;
----------
&lt;Индекс к МАТ или МАТ по позиции на единицу, если позиция в ТЦ&gt;
(&lt;Формула текущей цены единицы МАТ&gt;)</t>
        </r>
      </text>
    </comment>
    <comment ref="L30" authorId="4" shapeId="0" xr:uid="{00000000-0006-0000-1600-00000C000000}">
      <text>
        <r>
          <rPr>
            <sz val="10"/>
            <rFont val="Tahoma"/>
            <family val="2"/>
            <charset val="204"/>
          </rPr>
          <t>Акт::&lt;Индекс к ЭММ или ЭММ по позиции на единицу, если позиция в ТЦ&gt;
----------
&lt;Индекс к ЗПМ или ЗПМ по позиции на единицу, если позиция в ТЦ&gt;
&lt;Нормы НР по позиции при БИМ&gt;
&lt;Нормы СП по позиции при БИМ&gt;</t>
        </r>
      </text>
    </comment>
    <comment ref="M30" authorId="0" shapeId="0" xr:uid="{00000000-0006-0000-1600-00000D000000}">
      <text>
        <r>
          <rPr>
            <sz val="8"/>
            <rFont val="Tahoma"/>
            <family val="2"/>
            <charset val="204"/>
          </rPr>
          <t>Акт::&lt;Общая стоимость ПЗ по позиции для БИМ до начисления НР и СП&gt;
&lt;Сумма НР по позиции для БИМ&gt;
&lt;Сумма СП по позиции для БИМ&gt;</t>
        </r>
      </text>
    </comment>
    <comment ref="N30" authorId="1" shapeId="0" xr:uid="{00000000-0006-0000-1600-00000E000000}">
      <text>
        <r>
          <rPr>
            <sz val="10"/>
            <rFont val="Tahoma"/>
            <family val="2"/>
            <charset val="204"/>
          </rPr>
          <t>Акт::&lt;Общая стоимость ОЗП по позиции для БИМ до начисления НР и СП&gt;
----------
&lt;Общая стоимость МАТ по позиции для БИМ до начисления НР и СП&gt;</t>
        </r>
      </text>
    </comment>
    <comment ref="O30" authorId="5" shapeId="0" xr:uid="{00000000-0006-0000-1600-00000F000000}">
      <text>
        <r>
          <rPr>
            <b/>
            <sz val="8"/>
            <rFont val="Tahoma"/>
            <family val="2"/>
            <charset val="204"/>
          </rPr>
          <t xml:space="preserve">Акт::&lt;Общая стоимость ЭММ по позиции для БИМ до начисления НР и СП&gt;
----------
&lt;Общая стоимость ЗПМ по позиции для БИМ до начисления НР и СП&gt;
</t>
        </r>
      </text>
    </comment>
  </commentList>
</comments>
</file>

<file path=xl/sharedStrings.xml><?xml version="1.0" encoding="utf-8"?>
<sst xmlns="http://schemas.openxmlformats.org/spreadsheetml/2006/main" count="7128" uniqueCount="1353">
  <si>
    <t>Код</t>
  </si>
  <si>
    <t>Форма по ОКУД</t>
  </si>
  <si>
    <t>0322005</t>
  </si>
  <si>
    <t>Инвестор</t>
  </si>
  <si>
    <t>по ОКПО</t>
  </si>
  <si>
    <t>(организация, адрес, телефон, факс)</t>
  </si>
  <si>
    <t>(наименование, адрес)</t>
  </si>
  <si>
    <t>(наименование)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</si>
  <si>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</si>
  <si>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</si>
  <si>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</si>
  <si>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</si>
  <si>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</si>
  <si>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</si>
  <si>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</si>
  <si>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</si>
  <si>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</si>
  <si>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</si>
  <si>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</si>
  <si>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</si>
  <si>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16</t>
  </si>
  <si>
    <t>2</t>
  </si>
  <si>
    <t>17</t>
  </si>
  <si>
    <t>3</t>
  </si>
  <si>
    <t>19</t>
  </si>
  <si>
    <t>4</t>
  </si>
  <si>
    <t>Итоги по акту:</t>
  </si>
  <si>
    <t>Сдал:</t>
  </si>
  <si>
    <t>Принял:</t>
  </si>
  <si>
    <t>Заказчик:</t>
  </si>
  <si>
    <t>07516652</t>
  </si>
  <si>
    <t>Генподрядчик:</t>
  </si>
  <si>
    <t>ИГК</t>
  </si>
  <si>
    <t>00000000020956180093</t>
  </si>
  <si>
    <t>2035000000122000001-2</t>
  </si>
  <si>
    <t>Дополнительное соглашение</t>
  </si>
  <si>
    <t>Итого с зимним удорожанием</t>
  </si>
  <si>
    <t>ИТОГО</t>
  </si>
  <si>
    <t>НДС 20%</t>
  </si>
  <si>
    <t>ВСЕГО с НДС</t>
  </si>
  <si>
    <t>(должность, подпись, Ф.И.О)</t>
  </si>
  <si>
    <t>М.П.</t>
  </si>
  <si>
    <t xml:space="preserve"> И.С. Самарин</t>
  </si>
  <si>
    <t>5</t>
  </si>
  <si>
    <r>
      <rPr>
        <b/>
        <sz val="10"/>
        <rFont val="Times New Roman"/>
        <family val="1"/>
        <charset val="204"/>
      </rPr>
      <t xml:space="preserve">АО «ПСЗ «Янтарь» </t>
    </r>
    <r>
      <rPr>
        <sz val="10"/>
        <rFont val="Times New Roman"/>
        <family val="1"/>
        <charset val="204"/>
      </rPr>
      <t>236005, Российская Федерация, г. Калининград,  площадь Гуськова, д. 1
Тел./Факс. 8 (4012) 61-30-01</t>
    </r>
  </si>
  <si>
    <r>
      <rPr>
        <b/>
        <sz val="10"/>
        <rFont val="Times New Roman"/>
        <family val="1"/>
        <charset val="204"/>
      </rPr>
      <t>ООО "Концерн Ленпромстрой"</t>
    </r>
    <r>
      <rPr>
        <sz val="10"/>
        <rFont val="Times New Roman"/>
        <family val="1"/>
        <charset val="204"/>
      </rPr>
      <t xml:space="preserve"> 190031, Российская Федерация, г. Санкт-Петербург", наб.реки Фонтанки, д.113, лит. А,пом.18-Н, офис 33  тел. (812) 327-22-80 </t>
    </r>
  </si>
  <si>
    <t>Стройка:</t>
  </si>
  <si>
    <t>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этап» открытого акционерного общества «Прибалтийский судостроительный завод «Янтарь», г.Калининград, Калининградская область</t>
  </si>
  <si>
    <t>Объект:</t>
  </si>
  <si>
    <t>Достроечная набережная №5  (Локальная смета № 02-01-01)</t>
  </si>
  <si>
    <t>30</t>
  </si>
  <si>
    <t>мая</t>
  </si>
  <si>
    <t>09</t>
  </si>
  <si>
    <t>июня</t>
  </si>
  <si>
    <t>12</t>
  </si>
  <si>
    <t>№ п.п.</t>
  </si>
  <si>
    <t>№ по смете</t>
  </si>
  <si>
    <t>Код норматива,
Наименование,
Единица измерения</t>
  </si>
  <si>
    <t>Объем</t>
  </si>
  <si>
    <t>Базисная стоимость за единицу</t>
  </si>
  <si>
    <t>Базисная стоимость всего</t>
  </si>
  <si>
    <t>Индекс / Цена</t>
  </si>
  <si>
    <t>Текущая стоимость всего</t>
  </si>
  <si>
    <t xml:space="preserve">Всего </t>
  </si>
  <si>
    <t>Осн. З/п</t>
  </si>
  <si>
    <t xml:space="preserve">Эксп.
</t>
  </si>
  <si>
    <t>Осн. з/п</t>
  </si>
  <si>
    <t>Эксп.</t>
  </si>
  <si>
    <t>Материал</t>
  </si>
  <si>
    <t>В т.ч. з/п</t>
  </si>
  <si>
    <t>Раздел 1. Строительно-монтажные работы.</t>
  </si>
  <si>
    <t>130%</t>
  </si>
  <si>
    <t>80%</t>
  </si>
  <si>
    <t>Всего с НР и СП</t>
  </si>
  <si>
    <t>105%</t>
  </si>
  <si>
    <t>65%</t>
  </si>
  <si>
    <t>6</t>
  </si>
  <si>
    <t>7</t>
  </si>
  <si>
    <t>8</t>
  </si>
  <si>
    <t>9</t>
  </si>
  <si>
    <t>10</t>
  </si>
  <si>
    <t>11</t>
  </si>
  <si>
    <t>90%</t>
  </si>
  <si>
    <t>85%</t>
  </si>
  <si>
    <t>13</t>
  </si>
  <si>
    <t>14</t>
  </si>
  <si>
    <t xml:space="preserve"> ФЕР39-01-016-01
---------------------------------
Погрузка и перемещение на первый километр металлических конструкций плавучими средствами: в условиях закрытой акватории
(1 т конструкций) </t>
  </si>
  <si>
    <t>129,77</t>
  </si>
  <si>
    <t>1,64</t>
  </si>
  <si>
    <t>128,13
----------
24,3</t>
  </si>
  <si>
    <t>15</t>
  </si>
  <si>
    <t>18</t>
  </si>
  <si>
    <t xml:space="preserve">70
</t>
  </si>
  <si>
    <t xml:space="preserve"> ФЕР39-01-015-04
---------------------------------
Установка анкерных тяг в закрытой акватории при подачи элементов конструкций: с воды плавучим краном
(1 т конструкций) </t>
  </si>
  <si>
    <t>2169,17</t>
  </si>
  <si>
    <t>185,8
----------
263,68</t>
  </si>
  <si>
    <t>1719,69
----------
146,45</t>
  </si>
  <si>
    <t xml:space="preserve">71
</t>
  </si>
  <si>
    <t xml:space="preserve"> ФЕР39-Прил.39.1-4
---------------------------------
Исключать стоимость окраски из расценки: 39-01-015-04) </t>
  </si>
  <si>
    <t>139,86</t>
  </si>
  <si>
    <t>62,7
----------
62,15</t>
  </si>
  <si>
    <t>15,01</t>
  </si>
  <si>
    <t>20</t>
  </si>
  <si>
    <t xml:space="preserve">72
</t>
  </si>
  <si>
    <t xml:space="preserve"> ФССЦ-201-0794
---------------------------------
Тяги анкерные
(т) </t>
  </si>
  <si>
    <t>12783,19</t>
  </si>
  <si>
    <t xml:space="preserve">
----------
12783,19</t>
  </si>
  <si>
    <t>21</t>
  </si>
  <si>
    <t xml:space="preserve">73
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</si>
  <si>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</si>
  <si>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</si>
  <si>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</si>
  <si>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</si>
  <si>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</si>
  <si>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</si>
  <si>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</si>
  <si>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</si>
  <si>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81
</t>
  </si>
  <si>
    <t xml:space="preserve"> ФЕР13-06-003-01
---------------------------------
Очистка поверхности щетками поверхностей анкерных тяг и распредпоясов до степени SA 2,5 перед антикоррозийным покрытием
(1 м2 очищаемой поверхности) </t>
  </si>
  <si>
    <t>7,68</t>
  </si>
  <si>
    <t>70%</t>
  </si>
  <si>
    <t xml:space="preserve">82
</t>
  </si>
  <si>
    <t xml:space="preserve"> ФЕР13-06-004-01
---------------------------------
То же, обеспыливание
(1 м2 обеспыливаемой поверхности) </t>
  </si>
  <si>
    <t>1,12</t>
  </si>
  <si>
    <t>0,85</t>
  </si>
  <si>
    <t>0,27</t>
  </si>
  <si>
    <t>31</t>
  </si>
  <si>
    <t xml:space="preserve">83
</t>
  </si>
  <si>
    <t xml:space="preserve"> ФЕР13-07-001-02
---------------------------------
То же, обезжиривание уйат-спиритом
(100 м2 обезжириваемой поверхности) </t>
  </si>
  <si>
    <t>304,46</t>
  </si>
  <si>
    <t>79,36
----------
222,44</t>
  </si>
  <si>
    <t>2,66
----------
0,1</t>
  </si>
  <si>
    <t>32</t>
  </si>
  <si>
    <t xml:space="preserve">84
</t>
  </si>
  <si>
    <t xml:space="preserve"> ФЕР13-03-002-12
---------------------------------
То же, огрунтовка  за один раз: грунтовкой эп-0263с
(100 м2 окрашиваемой поверхности) 
---------------------------------
(1.13.7.ОП При нанесении лакокрасочных материалов ручным способом ОЗП=1,1; ТЗ=1,1)</t>
  </si>
  <si>
    <t>1298,81</t>
  </si>
  <si>
    <t>55,84
----------
1233,54</t>
  </si>
  <si>
    <t>9,43
----------
0,1</t>
  </si>
  <si>
    <t>33</t>
  </si>
  <si>
    <t xml:space="preserve">85
</t>
  </si>
  <si>
    <t xml:space="preserve"> ФЕР13-03-004-01
---------------------------------
То же, окраска металлических огрунтованных поверхностей: эмалью ХС-436с за 4 раза
(100 м2 окрашиваемой поверхности) 
---------------------------------
(За 4 раза ПЗ=4 (ОЗП=4; ЭМ=4 к расх.; ЗПМ=4; МАТ=4 к расх.; ТЗ=4; ТЗМ=4);
1.13.7.ОП При нанесении лакокрасочных материалов ручным способом ОЗП=1,1; ТЗ=1,1)</t>
  </si>
  <si>
    <t>5594,32</t>
  </si>
  <si>
    <t>110,92
----------
5416,08</t>
  </si>
  <si>
    <t>67,32
----------
0,4</t>
  </si>
  <si>
    <t>34</t>
  </si>
  <si>
    <t xml:space="preserve">91
</t>
  </si>
  <si>
    <t xml:space="preserve"> ФЕР06-01-001-01
---------------------------------
Устройство бетонной подготовки под монолитный железобетон
(100 м3 бетона, бутобетона и железобетона в деле) </t>
  </si>
  <si>
    <t>58585,02</t>
  </si>
  <si>
    <t>1404
----------
55590,49</t>
  </si>
  <si>
    <t>1590,53
----------
243</t>
  </si>
  <si>
    <t>35</t>
  </si>
  <si>
    <t xml:space="preserve">92
</t>
  </si>
  <si>
    <t xml:space="preserve"> ФССЦ-401-0061
---------------------------------
Бетон тяжелый, крупность заполнителя: 20 мм, класс В3,5 (М50)
(м3) </t>
  </si>
  <si>
    <t>520</t>
  </si>
  <si>
    <t xml:space="preserve">
----------
520</t>
  </si>
  <si>
    <t>36</t>
  </si>
  <si>
    <t xml:space="preserve">93
</t>
  </si>
  <si>
    <t xml:space="preserve"> ФССЦ-401-0063
---------------------------------
Бетон тяжелый, крупность заполнителя: 20 мм, класс В7,5 (М100)
(м3) </t>
  </si>
  <si>
    <t>535,46</t>
  </si>
  <si>
    <t xml:space="preserve">
----------
535,46</t>
  </si>
  <si>
    <t>37</t>
  </si>
  <si>
    <t xml:space="preserve">96
</t>
  </si>
  <si>
    <t xml:space="preserve"> ФЕР37-03-031-02
---------------------------------
Устройство оголовка кранами на гусеничном ходу
(100 м3 железобетона в конструкции) </t>
  </si>
  <si>
    <t>172862,36</t>
  </si>
  <si>
    <t>4600,94
----------
162311,27</t>
  </si>
  <si>
    <t>5950,15
----------
446,72</t>
  </si>
  <si>
    <t>120%</t>
  </si>
  <si>
    <t xml:space="preserve">97
</t>
  </si>
  <si>
    <t xml:space="preserve"> ФССЦ-401-0011
---------------------------------
Бетон тяжелый, класс в30 (м400)
(м3) </t>
  </si>
  <si>
    <t>790</t>
  </si>
  <si>
    <t xml:space="preserve">
----------
790</t>
  </si>
  <si>
    <t xml:space="preserve">98
</t>
  </si>
  <si>
    <t xml:space="preserve"> ФССЦ-204-0064
---------------------------------
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
(т) </t>
  </si>
  <si>
    <t>6800</t>
  </si>
  <si>
    <t xml:space="preserve">
----------
6800</t>
  </si>
  <si>
    <t xml:space="preserve">99
</t>
  </si>
  <si>
    <t xml:space="preserve"> ФССЦ-204-0025
---------------------------------
Горячекатаная арматурная сталь периодического профиля класса а-III, диаметром 20-22 мм
(т) </t>
  </si>
  <si>
    <t>7917</t>
  </si>
  <si>
    <t xml:space="preserve">
----------
7917</t>
  </si>
  <si>
    <t xml:space="preserve">100
</t>
  </si>
  <si>
    <t xml:space="preserve"> ФССЦ-401-0211
---------------------------------
Бетон гидротехнический, класс В30 (М400), F300, W8
(м3) 
---------------------------------
(Тех. часть, п.п.4,5, тб.1,2 МАТ = 923,27+847,57*0,02*2)</t>
  </si>
  <si>
    <t>957,17</t>
  </si>
  <si>
    <t xml:space="preserve">
----------
957,17</t>
  </si>
  <si>
    <t xml:space="preserve">105
</t>
  </si>
  <si>
    <t xml:space="preserve"> ФССЦ-204-0026
---------------------------------
Горячекатаная арматурная сталь периодического профиля класса А-III, диаметром 25-28 мм
(т) </t>
  </si>
  <si>
    <t>7792,12</t>
  </si>
  <si>
    <t xml:space="preserve">
----------
7792,12</t>
  </si>
  <si>
    <t xml:space="preserve">106
</t>
  </si>
  <si>
    <t xml:space="preserve"> ФССЦ-204-0053
---------------------------------
Надбавки к ценам заготовок за сборку и сварку каркасов и сеток пространственных, диаметром 25-28 мм
(т) </t>
  </si>
  <si>
    <t>1441,85</t>
  </si>
  <si>
    <t xml:space="preserve">
----------
1441,85</t>
  </si>
  <si>
    <t xml:space="preserve">107
</t>
  </si>
  <si>
    <t xml:space="preserve">170
</t>
  </si>
  <si>
    <t xml:space="preserve"> ФЕР37-03-066-14
---------------------------------
Установка кранами на автомобильном ходу тумбы чугунной сменяемой: стопорной (ТСС) на швартовое усилие до 80 т
(1 шт.) </t>
  </si>
  <si>
    <t>6544,5</t>
  </si>
  <si>
    <t>414,53
----------
5689,09</t>
  </si>
  <si>
    <t>440,88
----------
50,63</t>
  </si>
  <si>
    <t xml:space="preserve">171
</t>
  </si>
  <si>
    <t xml:space="preserve"> ФССЦ-509-1243
---------------------------------
Тумба  на швартовое усилие до 80 т ТСС
(т) </t>
  </si>
  <si>
    <t>6659,43</t>
  </si>
  <si>
    <t xml:space="preserve">
----------
6659,43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</si>
  <si>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</si>
  <si>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</si>
  <si>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</si>
  <si>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</si>
  <si>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</si>
  <si>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</si>
  <si>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</si>
  <si>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 xml:space="preserve">    Материалы для строительных работ:</t>
  </si>
  <si>
    <t xml:space="preserve">    Свайные работы:</t>
  </si>
  <si>
    <t xml:space="preserve">    Бетонные и железобетонные монолитные конструкции в промышленном строительстве:</t>
  </si>
  <si>
    <t xml:space="preserve">    Металлические конструкции гидротехнических сооружений:</t>
  </si>
  <si>
    <t xml:space="preserve">    Защита строительных конструкций и оборудования от коррозии:</t>
  </si>
  <si>
    <t xml:space="preserve">    Бетонные и железобетонные конструкции гидротехнических сооружений:</t>
  </si>
  <si>
    <t xml:space="preserve">    Итого</t>
  </si>
  <si>
    <t xml:space="preserve">    Всего с учетом " СМР=7,38"</t>
  </si>
  <si>
    <t xml:space="preserve">    ВСЕГО по акту</t>
  </si>
  <si>
    <t>Производство работ в зимнее время – 0,96%</t>
  </si>
  <si>
    <t>Понижающий коэффициент 0,9833333333</t>
  </si>
  <si>
    <t>Индекс фактической инфляции К1= 1,25085</t>
  </si>
  <si>
    <t>Индекс фактической инфляции К2= 1,07521</t>
  </si>
  <si>
    <t>Индекс прогнозной инфляции К3= 1,0338</t>
  </si>
  <si>
    <t>Генеральный директор ООО "Концерн "Ленпромстрой"                                                                                                                                   Ю.А. Алексашин</t>
  </si>
  <si>
    <t xml:space="preserve">Генеральный директор АО «ПСЗ «Янтарь»                                                                                                                                                    </t>
  </si>
  <si>
    <t>т</t>
  </si>
  <si>
    <r>
      <rPr>
        <b/>
        <sz val="11"/>
        <color theme="1"/>
        <rFont val="Times New Roman"/>
        <family val="1"/>
        <charset val="204"/>
      </rPr>
      <t>АО «ПСЗ «Янтарь»</t>
    </r>
    <r>
      <rPr>
        <sz val="11"/>
        <color theme="1"/>
        <rFont val="Times New Roman"/>
        <family val="1"/>
        <charset val="204"/>
      </rPr>
      <t xml:space="preserve"> 236005, Российская Федерация, г. Калининград,  площадь Гуськова, д. 1
Тел./Факс. 8 (4012) 61-30-01</t>
    </r>
  </si>
  <si>
    <t>организация, адрес, телефон, факс</t>
  </si>
  <si>
    <r>
      <rPr>
        <b/>
        <sz val="11"/>
        <color theme="1"/>
        <rFont val="Times New Roman"/>
        <family val="1"/>
        <charset val="204"/>
      </rPr>
      <t>ООО "Концерн Ленпромстрой"</t>
    </r>
    <r>
      <rPr>
        <sz val="11"/>
        <color theme="1"/>
        <rFont val="Times New Roman"/>
        <family val="1"/>
        <charset val="204"/>
      </rPr>
      <t xml:space="preserve"> 190031, Российская Федерация, г. Санкт-Петербург", наб.реки Фонтанки, д.113, лит. А,пом.18-Н, офис 33  тел. (812) 327-22-80 </t>
    </r>
  </si>
  <si>
    <t>"Реконструкция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этап" АО "Прибалтийский судостроительный завод "Янтарь", г. Калининград, Калининградская область.” Достроечная набережная №5</t>
  </si>
  <si>
    <t>наименование, адрес</t>
  </si>
  <si>
    <t>№</t>
  </si>
  <si>
    <t>№ СМЕТЫ</t>
  </si>
  <si>
    <t>Наименование сметы</t>
  </si>
  <si>
    <t>№ кс-2</t>
  </si>
  <si>
    <t xml:space="preserve">итого без НДС </t>
  </si>
  <si>
    <t>ндс 20%</t>
  </si>
  <si>
    <t>итого с ндс</t>
  </si>
  <si>
    <t>проверка</t>
  </si>
  <si>
    <t xml:space="preserve"> 02-01-01</t>
  </si>
  <si>
    <t xml:space="preserve">Достроечная набережная №5  </t>
  </si>
  <si>
    <t>Унифицированная форма № КС-3</t>
  </si>
  <si>
    <t>Утверждена постановлением Госкомстата России</t>
  </si>
  <si>
    <t>от 11 ноября 1999 г. № 100</t>
  </si>
  <si>
    <t>0322001</t>
  </si>
  <si>
    <t>Инвестор:</t>
  </si>
  <si>
    <r>
      <rPr>
        <b/>
        <sz val="11"/>
        <rFont val="Times New Roman"/>
        <family val="1"/>
        <charset val="204"/>
      </rPr>
      <t xml:space="preserve">АО «ПСЗ «Янтарь» </t>
    </r>
    <r>
      <rPr>
        <sz val="11"/>
        <rFont val="Times New Roman"/>
        <family val="1"/>
        <charset val="204"/>
      </rPr>
      <t>236005, Российская Федерация, г. Калининград,  площадь Гуськова, д. 1Тел./Факс. 8 (4012) 61-30-01</t>
    </r>
  </si>
  <si>
    <r>
      <rPr>
        <b/>
        <sz val="11"/>
        <rFont val="Times New Roman"/>
        <family val="1"/>
        <charset val="204"/>
      </rPr>
      <t xml:space="preserve">ООО "Концерн Ленпромстрой" </t>
    </r>
    <r>
      <rPr>
        <sz val="11"/>
        <rFont val="Times New Roman"/>
        <family val="1"/>
        <charset val="204"/>
      </rPr>
      <t xml:space="preserve">190031, Российская Федерация, г. Санкт-Петербург", наб.реки Фонтанки, д.113, лит. А,пом.18-Н, офис 33  тел. (812) 327-22-80 </t>
    </r>
  </si>
  <si>
    <t>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этап" АО "Прибалтийский судостроительный завод "Янтарь", г. Калининград, Калининградская область.” Достроечная набережная №5</t>
  </si>
  <si>
    <t xml:space="preserve">                                                                                                  ИГК</t>
  </si>
  <si>
    <t xml:space="preserve">номер </t>
  </si>
  <si>
    <t>06</t>
  </si>
  <si>
    <t>СПРАВКА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</si>
  <si>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</si>
  <si>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</si>
  <si>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</si>
  <si>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 руб.</t>
  </si>
  <si>
    <t>с начала проведения работ</t>
  </si>
  <si>
    <t>с начала года</t>
  </si>
  <si>
    <t>в том числе за отчетный период</t>
  </si>
  <si>
    <t>ВСЕГО</t>
  </si>
  <si>
    <t>№1 июль</t>
  </si>
  <si>
    <t>№2 август</t>
  </si>
  <si>
    <t>№3 сентябрь</t>
  </si>
  <si>
    <t>№4 октябрь</t>
  </si>
  <si>
    <t>№5 ноябрь</t>
  </si>
  <si>
    <t>№6 декабрь</t>
  </si>
  <si>
    <t>№9 март</t>
  </si>
  <si>
    <t>Всего работ и затрат, включаемых в стоимость работ:</t>
  </si>
  <si>
    <r>
      <rPr>
        <b/>
        <sz val="11"/>
        <rFont val="Times New Roman"/>
        <family val="1"/>
        <charset val="204"/>
      </rPr>
      <t xml:space="preserve">Акт №6. </t>
    </r>
    <r>
      <rPr>
        <sz val="11"/>
        <rFont val="Times New Roman"/>
        <family val="1"/>
        <charset val="204"/>
      </rPr>
      <t>Локальная смета №01-01-01 ДОБ. Подготовительные работы. Набережная №5</t>
    </r>
  </si>
  <si>
    <r>
      <rPr>
        <b/>
        <sz val="11"/>
        <rFont val="Times New Roman"/>
        <family val="1"/>
        <charset val="204"/>
      </rPr>
      <t>Акт №2.</t>
    </r>
    <r>
      <rPr>
        <sz val="11"/>
        <rFont val="Times New Roman"/>
        <family val="1"/>
        <charset val="204"/>
      </rPr>
      <t xml:space="preserve"> Локальная смета №1. Разборка временной дороги.</t>
    </r>
  </si>
  <si>
    <r>
      <rPr>
        <b/>
        <sz val="11"/>
        <rFont val="Times New Roman"/>
        <family val="1"/>
        <charset val="204"/>
      </rPr>
      <t>Акт №1. Акт №7.Акт №14.Акт №20</t>
    </r>
    <r>
      <rPr>
        <sz val="11"/>
        <rFont val="Times New Roman"/>
        <family val="1"/>
        <charset val="204"/>
      </rPr>
      <t xml:space="preserve"> Локальная смета №01-02-01. Разборка существующих конструкций. Достроечная набережная №5 </t>
    </r>
  </si>
  <si>
    <r>
      <rPr>
        <b/>
        <sz val="11"/>
        <rFont val="Times New Roman"/>
        <family val="1"/>
        <charset val="204"/>
      </rPr>
      <t>Акт №3. Акт №12.Акт №26</t>
    </r>
    <r>
      <rPr>
        <sz val="11"/>
        <rFont val="Times New Roman"/>
        <family val="1"/>
        <charset val="204"/>
      </rPr>
      <t xml:space="preserve"> Локальная смета №09-02-01 ДОБ. Плата за негативное воздействие при перемещении отходов производства и потребления на полигоне ТБО.</t>
    </r>
  </si>
  <si>
    <r>
      <rPr>
        <b/>
        <sz val="11"/>
        <rFont val="Times New Roman"/>
        <family val="1"/>
        <charset val="204"/>
      </rPr>
      <t>Акт №8.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№21</t>
    </r>
    <r>
      <rPr>
        <sz val="11"/>
        <rFont val="Times New Roman"/>
        <family val="1"/>
        <charset val="204"/>
      </rPr>
      <t xml:space="preserve">. Локальная смета №01-02-01 ДОБ. Разборка существующих конструкций. Достроечная набережная №5  </t>
    </r>
  </si>
  <si>
    <r>
      <rPr>
        <b/>
        <sz val="11"/>
        <rFont val="Times New Roman"/>
        <family val="1"/>
        <charset val="204"/>
      </rPr>
      <t>Акт №18 .</t>
    </r>
    <r>
      <rPr>
        <sz val="11"/>
        <rFont val="Times New Roman"/>
        <family val="1"/>
        <charset val="204"/>
      </rPr>
      <t xml:space="preserve"> Локальная смета №3 (Непредвиденные расходы). Лидерное бурение под анкерные сваи в районе ТП153</t>
    </r>
  </si>
  <si>
    <r>
      <rPr>
        <b/>
        <sz val="11"/>
        <rFont val="Times New Roman"/>
        <family val="1"/>
        <charset val="204"/>
      </rPr>
      <t>Акт №19 .</t>
    </r>
    <r>
      <rPr>
        <sz val="11"/>
        <rFont val="Times New Roman"/>
        <family val="1"/>
        <charset val="204"/>
      </rPr>
      <t xml:space="preserve"> Локальная смета №4 (Временные здания и сооружения). Устройство площадки складирования для армирования ростверка.</t>
    </r>
  </si>
  <si>
    <t>Сумма НДС</t>
  </si>
  <si>
    <t>Всего с учетом НДС 20 %</t>
  </si>
  <si>
    <t>Генеральный директор АО "ПСЗ "Янтарь"</t>
  </si>
  <si>
    <t>(подпись)</t>
  </si>
  <si>
    <t>(расшифровка подписи)</t>
  </si>
  <si>
    <t>Генеральный подрядчик:</t>
  </si>
  <si>
    <t xml:space="preserve"> </t>
  </si>
  <si>
    <t>Генеральный директор ООО "Концерн "Ленпромстрой"</t>
  </si>
  <si>
    <t>Ю.А. Алексашин</t>
  </si>
  <si>
    <t>Итого:</t>
  </si>
  <si>
    <r>
      <rPr>
        <b/>
        <sz val="11"/>
        <rFont val="Times New Roman"/>
        <family val="1"/>
        <charset val="204"/>
      </rPr>
      <t>Акт №5. Акт №11.Акт №17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№29</t>
    </r>
    <r>
      <rPr>
        <sz val="11"/>
        <rFont val="Times New Roman"/>
        <family val="1"/>
        <charset val="204"/>
      </rPr>
      <t>.Локальная смета №02-01-01 ДМ. Давальческие материалы. Достроечная набережная №5</t>
    </r>
  </si>
  <si>
    <r>
      <rPr>
        <b/>
        <sz val="11"/>
        <rFont val="Times New Roman"/>
        <family val="1"/>
        <charset val="204"/>
      </rPr>
      <t xml:space="preserve">Акт №24. Акт №30. </t>
    </r>
    <r>
      <rPr>
        <sz val="11"/>
        <rFont val="Times New Roman"/>
        <family val="1"/>
        <charset val="204"/>
      </rPr>
      <t>Локальная смета №02-01-02. Устройство покрытий.Набережная №5.</t>
    </r>
  </si>
  <si>
    <r>
      <rPr>
        <b/>
        <sz val="11"/>
        <rFont val="Times New Roman"/>
        <family val="1"/>
        <charset val="204"/>
      </rPr>
      <t>Акт №32.</t>
    </r>
    <r>
      <rPr>
        <sz val="11"/>
        <rFont val="Times New Roman"/>
        <family val="1"/>
        <charset val="204"/>
      </rPr>
      <t>Локальная смета №06-01-01 ДОБ. Сети водоснабжения. Набережная №5</t>
    </r>
  </si>
  <si>
    <t>Отчет об использовании материалов, переданных Заказчиком</t>
  </si>
  <si>
    <t xml:space="preserve">по Контракту № 2035000000122000001-2 от « 30 » мая  2022 года
</t>
  </si>
  <si>
    <t>г. Калининград</t>
  </si>
  <si>
    <r>
      <t>«</t>
    </r>
    <r>
      <rPr>
        <sz val="12"/>
        <rFont val="Verdana"/>
        <family val="2"/>
        <charset val="204"/>
      </rPr>
      <t>25</t>
    </r>
    <r>
      <rPr>
        <u/>
        <sz val="12"/>
        <rFont val="Verdana"/>
        <family val="2"/>
        <charset val="204"/>
      </rPr>
      <t>» октября 2022 г</t>
    </r>
    <r>
      <rPr>
        <sz val="12"/>
        <rFont val="Verdana"/>
        <family val="2"/>
        <charset val="204"/>
      </rPr>
      <t>.</t>
    </r>
  </si>
  <si>
    <t>Генеральным подрядчиком были получены от Заказчика и использованы при выполнении работ за период  материалы в следующем объеме:</t>
  </si>
  <si>
    <t>Наименование вида работ</t>
  </si>
  <si>
    <t>№ и дата накладной</t>
  </si>
  <si>
    <t>Ед. изм.</t>
  </si>
  <si>
    <t>Цена за ед. изм., руб., без НДС</t>
  </si>
  <si>
    <t>Получено материалов от Заказчика</t>
  </si>
  <si>
    <r>
      <t>Фактически использовано материалов (</t>
    </r>
    <r>
      <rPr>
        <b/>
        <sz val="12"/>
        <rFont val="Verdana"/>
        <family val="2"/>
        <charset val="204"/>
      </rPr>
      <t>кс2 №4 от 25.07.2022г.)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</si>
  <si>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№5 от 25.07.2022г.)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</si>
  <si>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№9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</si>
  <si>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№10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</si>
  <si>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№11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</si>
  <si>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№15 от 25.09.2022г.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</si>
  <si>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№16 от 25.09.2022г.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</si>
  <si>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№17 от 25.09.2022г.</t>
    </r>
    <r>
      <rPr>
        <sz val="12"/>
        <rFont val="Verdana"/>
        <family val="2"/>
        <charset val="204"/>
      </rPr>
      <t>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</si>
  <si>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 xml:space="preserve">(кс2 №23 от 25.10.2022г. </t>
    </r>
    <r>
      <rPr>
        <sz val="12"/>
        <rFont val="Verdana"/>
        <family val="2"/>
        <charset val="204"/>
      </rPr>
      <t>)</t>
    </r>
  </si>
  <si>
    <t>Остатки не использованных материалов</t>
  </si>
  <si>
    <t>Кол-во</t>
  </si>
  <si>
    <t>Сумма, руб.</t>
  </si>
  <si>
    <t>Шпунт Ларсена Л5-УМ  L=13,2м, 112шт</t>
  </si>
  <si>
    <t>№1 от 25.07.2022г.</t>
  </si>
  <si>
    <t>П.20</t>
  </si>
  <si>
    <t>ЗАКРЫТО</t>
  </si>
  <si>
    <t>Шпунт Ларсена Л5-УМ  L=18,5м, 32 шт</t>
  </si>
  <si>
    <t>П.4</t>
  </si>
  <si>
    <t>Шпунт Ларсена Л5-УМ  L=13,2м, 40шт</t>
  </si>
  <si>
    <t>№2 от 25.08.2022г.</t>
  </si>
  <si>
    <t>Шпунт Ларсена Л5-УМ  L=18,5м, 114 шт</t>
  </si>
  <si>
    <t>Шпунт Ларсена Л5-УМ  L=16,2м, 256 шт</t>
  </si>
  <si>
    <t>№3 от 25.09.2022г.</t>
  </si>
  <si>
    <t>Шпунт Ларсена Л5-УМ  L=18,5м, 38 шт</t>
  </si>
  <si>
    <t>Коробчатые сваи из шпунта Ларсена Л5-УМ  L=16,2м, 14 шт</t>
  </si>
  <si>
    <t>№4 от 25.09.2022г.</t>
  </si>
  <si>
    <t>И.С. Самарин</t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</si>
  <si>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№28 от 25.11.2022г.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</si>
  <si>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№29 от 25.11.2022г. )</t>
    </r>
  </si>
  <si>
    <r>
      <rPr>
        <b/>
        <sz val="11"/>
        <rFont val="Times New Roman"/>
        <family val="1"/>
        <charset val="204"/>
      </rPr>
      <t>Акт №13 .Акт №35</t>
    </r>
    <r>
      <rPr>
        <sz val="11"/>
        <rFont val="Times New Roman"/>
        <family val="1"/>
        <charset val="204"/>
      </rPr>
      <t xml:space="preserve"> Локальная смета №2 (ВЗиС). Устройство  временной дороги (секция 15-18)</t>
    </r>
  </si>
  <si>
    <r>
      <rPr>
        <b/>
        <sz val="11"/>
        <rFont val="Times New Roman"/>
        <family val="1"/>
        <charset val="204"/>
      </rPr>
      <t>Акт №36.</t>
    </r>
    <r>
      <rPr>
        <sz val="11"/>
        <rFont val="Times New Roman"/>
        <family val="1"/>
        <charset val="204"/>
      </rPr>
      <t xml:space="preserve"> Локальная смета №6 (Временные здания и сооружения).Устройство временной дороги (секция 9-14).</t>
    </r>
  </si>
  <si>
    <r>
      <rPr>
        <b/>
        <sz val="11"/>
        <rFont val="Times New Roman"/>
        <family val="1"/>
        <charset val="204"/>
      </rPr>
      <t>Акт №37.</t>
    </r>
    <r>
      <rPr>
        <sz val="11"/>
        <rFont val="Times New Roman"/>
        <family val="1"/>
        <charset val="204"/>
      </rPr>
      <t xml:space="preserve"> Локальная смета №7 (Непредвиденные расходы).Устройство водоотлива.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</si>
  <si>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№31 от 25.11.2022г. )</t>
    </r>
  </si>
  <si>
    <t xml:space="preserve">86
</t>
  </si>
  <si>
    <t xml:space="preserve"> ФЕР05-01-061-01
---------------------------------
Установка в сваи-оболочки арматурного каркаса
(1 шт) </t>
  </si>
  <si>
    <t>439,47</t>
  </si>
  <si>
    <t>33,37
----------
12,38</t>
  </si>
  <si>
    <t>393,72
----------
45,36</t>
  </si>
  <si>
    <t xml:space="preserve">87
</t>
  </si>
  <si>
    <t xml:space="preserve"> ФССЦ-204-0025
---------------------------------
Горячекатаная арматурная сталь периодического профиля класса А-III, диаметром 20-22 мм
(т) </t>
  </si>
  <si>
    <t xml:space="preserve">88
</t>
  </si>
  <si>
    <t xml:space="preserve"> ФССЦ-204-0052
---------------------------------
Надбавки к ценам заготовок за сборку и сварку каркасов и сеток пространственных, диаметром 20-22 мм
(т) </t>
  </si>
  <si>
    <t>1477,46</t>
  </si>
  <si>
    <t xml:space="preserve">
----------
1477,46</t>
  </si>
  <si>
    <t xml:space="preserve">89
</t>
  </si>
  <si>
    <t xml:space="preserve"> ФЕР05-01-062-01
---------------------------------
Устройство бетонной пробки в сваях-оболочках
(1 м3 конструктивного объема свай) </t>
  </si>
  <si>
    <t>203,42</t>
  </si>
  <si>
    <t>5,88
----------
150,2</t>
  </si>
  <si>
    <t>47,34
----------
4,73</t>
  </si>
  <si>
    <t xml:space="preserve">90
</t>
  </si>
  <si>
    <t>19633,5</t>
  </si>
  <si>
    <t>1243,59
----------
17067,27</t>
  </si>
  <si>
    <t>1322,64
----------
151,89</t>
  </si>
  <si>
    <t xml:space="preserve">1322,64
----------
151,89
</t>
  </si>
  <si>
    <t>Накладные расходы от ФОТ(1395,48 руб.)</t>
  </si>
  <si>
    <t>1674,58</t>
  </si>
  <si>
    <t>Сметная прибыль от ФОТ(1395,48 руб.)</t>
  </si>
  <si>
    <t>907,06</t>
  </si>
  <si>
    <t>22215,14</t>
  </si>
  <si>
    <t>1,8537</t>
  </si>
  <si>
    <t>12344,59</t>
  </si>
  <si>
    <t xml:space="preserve">
----------
12344,59</t>
  </si>
  <si>
    <r>
      <rPr>
        <b/>
        <sz val="11"/>
        <rFont val="Times New Roman"/>
        <family val="1"/>
        <charset val="204"/>
      </rPr>
      <t xml:space="preserve">Акт №25.Акт №31.Акт №40. </t>
    </r>
    <r>
      <rPr>
        <sz val="11"/>
        <rFont val="Times New Roman"/>
        <family val="1"/>
        <charset val="204"/>
      </rPr>
      <t>Локальная смета №02-01-03 ДОБ. Устройство водозабора.Набережная №5.</t>
    </r>
  </si>
  <si>
    <r>
      <rPr>
        <b/>
        <sz val="11"/>
        <rFont val="Times New Roman"/>
        <family val="1"/>
        <charset val="204"/>
      </rPr>
      <t xml:space="preserve">Акт №33. Акт №41. </t>
    </r>
    <r>
      <rPr>
        <sz val="11"/>
        <rFont val="Times New Roman"/>
        <family val="1"/>
        <charset val="204"/>
      </rPr>
      <t xml:space="preserve">Локальная смета №12-01-01. Выполнение статических испытаний свай при реконструкции гидротехнических сооружений.  </t>
    </r>
  </si>
  <si>
    <r>
      <rPr>
        <b/>
        <sz val="11"/>
        <rFont val="Times New Roman"/>
        <family val="1"/>
        <charset val="204"/>
      </rPr>
      <t>Акт №34. Акт № 42</t>
    </r>
    <r>
      <rPr>
        <sz val="11"/>
        <rFont val="Times New Roman"/>
        <family val="1"/>
        <charset val="204"/>
      </rPr>
      <t xml:space="preserve">. Локальная смета №12-01-01 ДОБ. Выполнение статических испытаний свай при реконструкции гидротехнических сооружений.  </t>
    </r>
  </si>
  <si>
    <t>к оплате</t>
  </si>
  <si>
    <t>ноября</t>
  </si>
  <si>
    <t>19,22</t>
  </si>
  <si>
    <t>41691,45</t>
  </si>
  <si>
    <t>3571,08
----------
5067,93</t>
  </si>
  <si>
    <t>33052,44
----------
2814,77</t>
  </si>
  <si>
    <t xml:space="preserve">33052,44
----------
2814,77
</t>
  </si>
  <si>
    <t>Накладные расходы от ФОТ(6385,85 руб.)</t>
  </si>
  <si>
    <t>5747,27</t>
  </si>
  <si>
    <t>Сметная прибыль от ФОТ(6385,85 руб.)</t>
  </si>
  <si>
    <t>5427,97</t>
  </si>
  <si>
    <t>52866,69</t>
  </si>
  <si>
    <t>-19,22</t>
  </si>
  <si>
    <t>-2688,11</t>
  </si>
  <si>
    <t>-1205,09
----------
-1194,53</t>
  </si>
  <si>
    <t>-288,49</t>
  </si>
  <si>
    <t>Накладные расходы от ФОТ(-1205,09 руб.)</t>
  </si>
  <si>
    <t>-1084,58</t>
  </si>
  <si>
    <t>Сметная прибыль от ФОТ(-1205,09 руб.)</t>
  </si>
  <si>
    <t>-1024,33</t>
  </si>
  <si>
    <t>-4797,02</t>
  </si>
  <si>
    <t>245692,91</t>
  </si>
  <si>
    <t xml:space="preserve">
----------
245692,91</t>
  </si>
  <si>
    <t>2494,18</t>
  </si>
  <si>
    <t>31,52</t>
  </si>
  <si>
    <t>2462,66
----------
467,05</t>
  </si>
  <si>
    <t xml:space="preserve">2462,66
----------
467,05
</t>
  </si>
  <si>
    <t>Накладные расходы от ФОТ(498,57 руб.)</t>
  </si>
  <si>
    <t>448,71</t>
  </si>
  <si>
    <t>Сметная прибыль от ФОТ(498,57 руб.)</t>
  </si>
  <si>
    <t>423,78</t>
  </si>
  <si>
    <t>3366,67</t>
  </si>
  <si>
    <t>290,42</t>
  </si>
  <si>
    <t>2230,43</t>
  </si>
  <si>
    <t>Накладные расходы от ФОТ(2230,43 руб.)</t>
  </si>
  <si>
    <t>2007,39</t>
  </si>
  <si>
    <t>Сметная прибыль от ФОТ(2230,43 руб.)</t>
  </si>
  <si>
    <t>1561,3</t>
  </si>
  <si>
    <t>5799,12</t>
  </si>
  <si>
    <t>325,27</t>
  </si>
  <si>
    <t>246,86</t>
  </si>
  <si>
    <t>78,41</t>
  </si>
  <si>
    <t>Накладные расходы от ФОТ(246,86 руб.)</t>
  </si>
  <si>
    <t>222,17</t>
  </si>
  <si>
    <t>Сметная прибыль от ФОТ(246,86 руб.)</t>
  </si>
  <si>
    <t>172,8</t>
  </si>
  <si>
    <t>720,24</t>
  </si>
  <si>
    <t>2,9</t>
  </si>
  <si>
    <t>882,93</t>
  </si>
  <si>
    <t>230,14
----------
645,08</t>
  </si>
  <si>
    <t>7,71
----------
0,29</t>
  </si>
  <si>
    <t xml:space="preserve">7,71
----------
0,29
</t>
  </si>
  <si>
    <t>Накладные расходы от ФОТ(230,43 руб.)</t>
  </si>
  <si>
    <t>207,39</t>
  </si>
  <si>
    <t>Сметная прибыль от ФОТ(230,43 руб.)</t>
  </si>
  <si>
    <t>161,3</t>
  </si>
  <si>
    <t>1251,62</t>
  </si>
  <si>
    <t>3766,55</t>
  </si>
  <si>
    <t>161,94
----------
3577,26</t>
  </si>
  <si>
    <t>27,35
----------
0,29</t>
  </si>
  <si>
    <t xml:space="preserve">27,35
----------
0,29
</t>
  </si>
  <si>
    <t>Накладные расходы от ФОТ(162,23 руб.)</t>
  </si>
  <si>
    <t>146,01</t>
  </si>
  <si>
    <t>Сметная прибыль от ФОТ(162,23 руб.)</t>
  </si>
  <si>
    <t>113,56</t>
  </si>
  <si>
    <t>4026,12</t>
  </si>
  <si>
    <t>16223,53</t>
  </si>
  <si>
    <t>321,67
----------
15706,63</t>
  </si>
  <si>
    <t>195,23
----------
1,16</t>
  </si>
  <si>
    <t xml:space="preserve">195,23
----------
1,16
</t>
  </si>
  <si>
    <t>Накладные расходы от ФОТ(322,83 руб.)</t>
  </si>
  <si>
    <t>290,55</t>
  </si>
  <si>
    <t>Сметная прибыль от ФОТ(322,83 руб.)</t>
  </si>
  <si>
    <t>225,98</t>
  </si>
  <si>
    <t>16740,06</t>
  </si>
  <si>
    <t>5273,64</t>
  </si>
  <si>
    <t>400,44
----------
148,56</t>
  </si>
  <si>
    <t>4724,64
----------
544,32</t>
  </si>
  <si>
    <t xml:space="preserve">4724,64
----------
544,32
</t>
  </si>
  <si>
    <t>Накладные расходы от ФОТ(944,76 руб.)</t>
  </si>
  <si>
    <t>1228,19</t>
  </si>
  <si>
    <t>Сметная прибыль от ФОТ(944,76 руб.)</t>
  </si>
  <si>
    <t>755,81</t>
  </si>
  <si>
    <t>7257,64</t>
  </si>
  <si>
    <t>0,32</t>
  </si>
  <si>
    <t>2533,44</t>
  </si>
  <si>
    <t xml:space="preserve">
----------
2533,44</t>
  </si>
  <si>
    <t>472,79</t>
  </si>
  <si>
    <t xml:space="preserve">
----------
472,79</t>
  </si>
  <si>
    <t>0,64</t>
  </si>
  <si>
    <t>130,19</t>
  </si>
  <si>
    <t>3,76
----------
96,13</t>
  </si>
  <si>
    <t>30,3
----------
3,03</t>
  </si>
  <si>
    <t xml:space="preserve">30,3
----------
3,03
</t>
  </si>
  <si>
    <t>Накладные расходы от ФОТ(6,79 руб.)</t>
  </si>
  <si>
    <t>8,83</t>
  </si>
  <si>
    <t>Сметная прибыль от ФОТ(6,79 руб.)</t>
  </si>
  <si>
    <t>5,43</t>
  </si>
  <si>
    <t>144,45</t>
  </si>
  <si>
    <t>0,6528
----------
(0,64*1,02)</t>
  </si>
  <si>
    <t>624,84</t>
  </si>
  <si>
    <t xml:space="preserve">
----------
624,84</t>
  </si>
  <si>
    <t>0,24</t>
  </si>
  <si>
    <t>14060,4</t>
  </si>
  <si>
    <t>336,96
----------
13341,71</t>
  </si>
  <si>
    <t>381,73
----------
58,32</t>
  </si>
  <si>
    <t xml:space="preserve">381,73
----------
58,32
</t>
  </si>
  <si>
    <t>Накладные расходы от ФОТ(395,28 руб.)</t>
  </si>
  <si>
    <t>415,04</t>
  </si>
  <si>
    <t>Сметная прибыль от ФОТ(395,28 руб.)</t>
  </si>
  <si>
    <t>256,93</t>
  </si>
  <si>
    <t>14732,37</t>
  </si>
  <si>
    <t>-24,48</t>
  </si>
  <si>
    <t>-12729,6</t>
  </si>
  <si>
    <t xml:space="preserve">
----------
-12729,6</t>
  </si>
  <si>
    <t>24,48</t>
  </si>
  <si>
    <t>13108,06</t>
  </si>
  <si>
    <t xml:space="preserve">
----------
13108,06</t>
  </si>
  <si>
    <t>0,81</t>
  </si>
  <si>
    <t>140018,51</t>
  </si>
  <si>
    <t>3726,76
----------
131472,13</t>
  </si>
  <si>
    <t>4819,62
----------
361,84</t>
  </si>
  <si>
    <t xml:space="preserve">4819,62
----------
361,84
</t>
  </si>
  <si>
    <t>Накладные расходы от ФОТ(4088,6 руб.)</t>
  </si>
  <si>
    <t>4906,32</t>
  </si>
  <si>
    <t>Сметная прибыль от ФОТ(4088,6 руб.)</t>
  </si>
  <si>
    <t>2657,59</t>
  </si>
  <si>
    <t>147582,42</t>
  </si>
  <si>
    <t>-81,29</t>
  </si>
  <si>
    <t>-64219,1</t>
  </si>
  <si>
    <t xml:space="preserve">
----------
-64219,1</t>
  </si>
  <si>
    <t>-1,04</t>
  </si>
  <si>
    <t>-7072</t>
  </si>
  <si>
    <t xml:space="preserve">
----------
-7072</t>
  </si>
  <si>
    <t>-5,08</t>
  </si>
  <si>
    <t>-40218,36</t>
  </si>
  <si>
    <t xml:space="preserve">
----------
-40218,36</t>
  </si>
  <si>
    <t>82,29</t>
  </si>
  <si>
    <t>78765,52</t>
  </si>
  <si>
    <t xml:space="preserve">
----------
78765,52</t>
  </si>
  <si>
    <t>1,06</t>
  </si>
  <si>
    <t>8259,65</t>
  </si>
  <si>
    <t xml:space="preserve">
----------
8259,65</t>
  </si>
  <si>
    <t>1528,36</t>
  </si>
  <si>
    <t xml:space="preserve">
----------
1528,36</t>
  </si>
  <si>
    <t>1,02</t>
  </si>
  <si>
    <t>6936</t>
  </si>
  <si>
    <t xml:space="preserve">
----------
6936</t>
  </si>
  <si>
    <t xml:space="preserve">108
</t>
  </si>
  <si>
    <t xml:space="preserve"> ФЕР37-03-056-01
---------------------------------
Устройство подкрановых балок монолитных кранами на гусеничном ходу
(100 м3 железобетона в конструкции) </t>
  </si>
  <si>
    <t>126697,71</t>
  </si>
  <si>
    <t>5745,53
----------
106833,27</t>
  </si>
  <si>
    <t>14118,91
----------
1539,33</t>
  </si>
  <si>
    <t xml:space="preserve">109
</t>
  </si>
  <si>
    <t xml:space="preserve"> ФССЦ-204-0062
---------------------------------
Детали закладные и накладные изготовленные без применения сварки, гнутья, сверления (пробивки) отверстий поставляемые отдельно
(т) </t>
  </si>
  <si>
    <t>5804</t>
  </si>
  <si>
    <t xml:space="preserve">
----------
5804</t>
  </si>
  <si>
    <t xml:space="preserve">110
</t>
  </si>
  <si>
    <t xml:space="preserve">111
</t>
  </si>
  <si>
    <t xml:space="preserve">114
</t>
  </si>
  <si>
    <t xml:space="preserve"> ФССЦ-204-0024
---------------------------------
Горячекатаная арматурная сталь периодического профиля класса А-III, диаметром 16-18 мм
(т) </t>
  </si>
  <si>
    <t>7956,21</t>
  </si>
  <si>
    <t xml:space="preserve">
----------
7956,21</t>
  </si>
  <si>
    <t xml:space="preserve">115
</t>
  </si>
  <si>
    <t xml:space="preserve"> ФССЦ-204-0051
---------------------------------
Надбавки к ценам заготовок за сборку и сварку каркасов и сеток пространственных, диаметром 16-18 мм
(т) </t>
  </si>
  <si>
    <t>1728,06</t>
  </si>
  <si>
    <t xml:space="preserve">
----------
1728,06</t>
  </si>
  <si>
    <t xml:space="preserve">116
</t>
  </si>
  <si>
    <t xml:space="preserve">117
</t>
  </si>
  <si>
    <t xml:space="preserve">118
</t>
  </si>
  <si>
    <t xml:space="preserve"> ФССЦ-204-0027
---------------------------------
Горячекатаная арматурная сталь периодического профиля класса А-III, диаметром 32-40 мм
(т) </t>
  </si>
  <si>
    <t>7664</t>
  </si>
  <si>
    <t xml:space="preserve">
----------
7664</t>
  </si>
  <si>
    <t xml:space="preserve">119
</t>
  </si>
  <si>
    <t xml:space="preserve"> ФССЦ-204-0054
---------------------------------
Надбавки к ценам заготовок за сборку и сварку каркасов и сеток пространственных, диаметром 32-40 мм
(т) </t>
  </si>
  <si>
    <t>1341,28</t>
  </si>
  <si>
    <t xml:space="preserve">
----------
1341,28</t>
  </si>
  <si>
    <r>
      <rPr>
        <b/>
        <sz val="11"/>
        <rFont val="Times New Roman"/>
        <family val="1"/>
        <charset val="204"/>
      </rPr>
      <t>Акт №45.</t>
    </r>
    <r>
      <rPr>
        <sz val="11"/>
        <rFont val="Times New Roman"/>
        <family val="1"/>
        <charset val="204"/>
      </rPr>
      <t xml:space="preserve"> Локальная смета №8 (Временные здания и сооружения).Устройство зданий,предназначенных для производственных нужд работников строителей.</t>
    </r>
  </si>
  <si>
    <r>
      <rPr>
        <b/>
        <sz val="11"/>
        <rFont val="Times New Roman"/>
        <family val="1"/>
        <charset val="204"/>
      </rPr>
      <t>Акт №10.Акт №16.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№23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№28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№39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№44</t>
    </r>
    <r>
      <rPr>
        <sz val="11"/>
        <rFont val="Times New Roman"/>
        <family val="1"/>
        <charset val="204"/>
      </rPr>
      <t>. Локальная смета №02-01-01 ДОБ. Достроечная набережная №5</t>
    </r>
  </si>
  <si>
    <r>
      <rPr>
        <b/>
        <sz val="11"/>
        <rFont val="Times New Roman"/>
        <family val="1"/>
        <charset val="204"/>
      </rPr>
      <t>Акт №4. Акт №9. Акт №15.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№22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№27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№38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 xml:space="preserve">Акт №43. </t>
    </r>
    <r>
      <rPr>
        <sz val="11"/>
        <rFont val="Times New Roman"/>
        <family val="1"/>
        <charset val="204"/>
      </rPr>
      <t>Локальная смета №02-01-01 Достроечная набережная №5</t>
    </r>
  </si>
  <si>
    <t>№7 январь-1</t>
  </si>
  <si>
    <t>№8 январь-2</t>
  </si>
  <si>
    <t>Реестр актов выполненных работ к КС-3 №8 от 31.01.2023 г. ( Контракт  №2035000000122000001-2)</t>
  </si>
  <si>
    <t>1,548</t>
  </si>
  <si>
    <t>196128,06</t>
  </si>
  <si>
    <t>8894,08
----------
165377,91</t>
  </si>
  <si>
    <t>21856,07
----------
2382,88</t>
  </si>
  <si>
    <t xml:space="preserve">21856,07
----------
2382,88
</t>
  </si>
  <si>
    <t>Накладные расходы от ФОТ(11276,96 руб.)</t>
  </si>
  <si>
    <t>13532,35</t>
  </si>
  <si>
    <t>Сметная прибыль от ФОТ(11276,96 руб.)</t>
  </si>
  <si>
    <t>7330,02</t>
  </si>
  <si>
    <t>216990,43</t>
  </si>
  <si>
    <t>-0,91</t>
  </si>
  <si>
    <t>-5281,64</t>
  </si>
  <si>
    <t xml:space="preserve">
----------
-5281,64</t>
  </si>
  <si>
    <t>-18,11</t>
  </si>
  <si>
    <t>-143376,87</t>
  </si>
  <si>
    <t xml:space="preserve">
----------
-143376,87</t>
  </si>
  <si>
    <t>157,12</t>
  </si>
  <si>
    <t>150390,55</t>
  </si>
  <si>
    <t xml:space="preserve">
----------
150390,55</t>
  </si>
  <si>
    <t>2,42</t>
  </si>
  <si>
    <t>19254,03</t>
  </si>
  <si>
    <t xml:space="preserve">
----------
19254,03</t>
  </si>
  <si>
    <t>2,46</t>
  </si>
  <si>
    <t>4251,03</t>
  </si>
  <si>
    <t xml:space="preserve">
----------
4251,03</t>
  </si>
  <si>
    <t>6,4</t>
  </si>
  <si>
    <t>49869,57</t>
  </si>
  <si>
    <t xml:space="preserve">
----------
49869,57</t>
  </si>
  <si>
    <t>9227,84</t>
  </si>
  <si>
    <t xml:space="preserve">
----------
9227,84</t>
  </si>
  <si>
    <t>10,36</t>
  </si>
  <si>
    <t>79399,04</t>
  </si>
  <si>
    <t xml:space="preserve">
----------
79399,04</t>
  </si>
  <si>
    <t>13895,66</t>
  </si>
  <si>
    <t xml:space="preserve">
----------
13895,66</t>
  </si>
  <si>
    <t xml:space="preserve">373757,27
</t>
  </si>
  <si>
    <t xml:space="preserve">8894,08
343007,12
</t>
  </si>
  <si>
    <t>21856,07
2382,88</t>
  </si>
  <si>
    <t>373757,27</t>
  </si>
  <si>
    <t>8894,08
343007,12</t>
  </si>
  <si>
    <t xml:space="preserve">11276,96
</t>
  </si>
  <si>
    <t>11276,96</t>
  </si>
  <si>
    <t xml:space="preserve">343007,12
</t>
  </si>
  <si>
    <t>343007,12</t>
  </si>
  <si>
    <t xml:space="preserve">21856,07
</t>
  </si>
  <si>
    <t>21856,07</t>
  </si>
  <si>
    <t xml:space="preserve">13532,35
</t>
  </si>
  <si>
    <t xml:space="preserve">7330,02
</t>
  </si>
  <si>
    <t xml:space="preserve">394619,64
</t>
  </si>
  <si>
    <t>394619,64</t>
  </si>
  <si>
    <t>2912292,94</t>
  </si>
  <si>
    <t>№9 февраль</t>
  </si>
  <si>
    <t>2,738</t>
  </si>
  <si>
    <t>346898,33</t>
  </si>
  <si>
    <t>15731,26
----------
292509,49</t>
  </si>
  <si>
    <t>38657,58
----------
4214,69</t>
  </si>
  <si>
    <t xml:space="preserve">38657,58
----------
4214,69
</t>
  </si>
  <si>
    <t>Накладные расходы от ФОТ(19945,95 руб.)</t>
  </si>
  <si>
    <t>23935,14</t>
  </si>
  <si>
    <t>Сметная прибыль от ФОТ(19945,95 руб.)</t>
  </si>
  <si>
    <t>12964,87</t>
  </si>
  <si>
    <t>383798,34</t>
  </si>
  <si>
    <t>-1,62</t>
  </si>
  <si>
    <t>-9402,48</t>
  </si>
  <si>
    <t xml:space="preserve">
----------
-9402,48</t>
  </si>
  <si>
    <t>-32,03</t>
  </si>
  <si>
    <t>-253581,51</t>
  </si>
  <si>
    <t xml:space="preserve">
----------
-253581,51</t>
  </si>
  <si>
    <t>277,91</t>
  </si>
  <si>
    <t>266007,11</t>
  </si>
  <si>
    <t xml:space="preserve">
----------
266007,11</t>
  </si>
  <si>
    <t>4,27</t>
  </si>
  <si>
    <t>33973,02</t>
  </si>
  <si>
    <t xml:space="preserve">
----------
33973,02</t>
  </si>
  <si>
    <t>4,36</t>
  </si>
  <si>
    <t>7534,34</t>
  </si>
  <si>
    <t xml:space="preserve">
----------
7534,34</t>
  </si>
  <si>
    <t>11,32</t>
  </si>
  <si>
    <t>88206,8</t>
  </si>
  <si>
    <t xml:space="preserve">
----------
88206,8</t>
  </si>
  <si>
    <t>16321,74</t>
  </si>
  <si>
    <t xml:space="preserve">
----------
16321,74</t>
  </si>
  <si>
    <t>18,33</t>
  </si>
  <si>
    <t>140481,12</t>
  </si>
  <si>
    <t xml:space="preserve">
----------
140481,12</t>
  </si>
  <si>
    <t>24585,66</t>
  </si>
  <si>
    <t xml:space="preserve">
----------
24585,66</t>
  </si>
  <si>
    <t xml:space="preserve">1151093,70
</t>
  </si>
  <si>
    <t xml:space="preserve">27031,32
1038590,56
</t>
  </si>
  <si>
    <t>85471,82
8617,65</t>
  </si>
  <si>
    <t>1151093,70</t>
  </si>
  <si>
    <t>27031,32
1038590,56</t>
  </si>
  <si>
    <t xml:space="preserve">35648,97
</t>
  </si>
  <si>
    <t>35648,97</t>
  </si>
  <si>
    <t xml:space="preserve">1038590,56
</t>
  </si>
  <si>
    <t>1038590,56</t>
  </si>
  <si>
    <t xml:space="preserve">85471,82
</t>
  </si>
  <si>
    <t>85471,82</t>
  </si>
  <si>
    <t xml:space="preserve">40153
</t>
  </si>
  <si>
    <t>40153</t>
  </si>
  <si>
    <t xml:space="preserve">24610,07
</t>
  </si>
  <si>
    <t>24610,07</t>
  </si>
  <si>
    <t xml:space="preserve">1215856,77
</t>
  </si>
  <si>
    <t>1215856,77</t>
  </si>
  <si>
    <t>8973022,96</t>
  </si>
  <si>
    <t>№8 февраль</t>
  </si>
  <si>
    <t>№7 январь</t>
  </si>
  <si>
    <r>
      <rPr>
        <b/>
        <sz val="11"/>
        <rFont val="Times New Roman"/>
        <family val="1"/>
        <charset val="204"/>
      </rPr>
      <t>Акт №45.</t>
    </r>
    <r>
      <rPr>
        <sz val="11"/>
        <rFont val="Times New Roman"/>
        <family val="1"/>
        <charset val="204"/>
      </rPr>
      <t xml:space="preserve"> Локальная смета №5 (Временные здания и сооружения).Устройство зданий,предназначенных для производственных нужд работников строителей.</t>
    </r>
  </si>
  <si>
    <r>
      <rPr>
        <b/>
        <sz val="11"/>
        <rFont val="Times New Roman"/>
        <family val="1"/>
        <charset val="204"/>
      </rPr>
      <t>Акт №46.</t>
    </r>
    <r>
      <rPr>
        <sz val="11"/>
        <rFont val="Times New Roman"/>
        <family val="1"/>
        <charset val="204"/>
      </rPr>
      <t xml:space="preserve"> Локальная смета №9 (Временные здания и сооружения).Устройство площадки складирования для армирования ростверка (секции 5-11).</t>
    </r>
  </si>
  <si>
    <r>
      <rPr>
        <b/>
        <sz val="11"/>
        <rFont val="Times New Roman"/>
        <family val="1"/>
        <charset val="204"/>
      </rPr>
      <t>Акт №50</t>
    </r>
    <r>
      <rPr>
        <sz val="11"/>
        <rFont val="Times New Roman"/>
        <family val="1"/>
        <charset val="204"/>
      </rPr>
      <t xml:space="preserve"> Локальная смета №8 (Непредвиденные расходы). Восстановление повреждений м/к. Набережная №5.</t>
    </r>
  </si>
  <si>
    <r>
      <rPr>
        <b/>
        <sz val="11"/>
        <rFont val="Times New Roman"/>
        <family val="1"/>
        <charset val="204"/>
      </rPr>
      <t xml:space="preserve">Акт №25.Акт №31.Акт №40. Акт №54. </t>
    </r>
    <r>
      <rPr>
        <sz val="11"/>
        <rFont val="Times New Roman"/>
        <family val="1"/>
        <charset val="204"/>
      </rPr>
      <t>Локальная смета №02-01-03 ДОБ. Устройство водозабора.Набережная №5.</t>
    </r>
  </si>
  <si>
    <r>
      <rPr>
        <b/>
        <sz val="11"/>
        <rFont val="Times New Roman"/>
        <family val="1"/>
        <charset val="204"/>
      </rPr>
      <t>Акт №55</t>
    </r>
    <r>
      <rPr>
        <sz val="11"/>
        <rFont val="Times New Roman"/>
        <family val="1"/>
        <charset val="204"/>
      </rPr>
      <t xml:space="preserve"> Локальная смета №10 (Непредвиденные расходы). Укладка трубопроводов.Достроечная набережная №5</t>
    </r>
  </si>
  <si>
    <r>
      <rPr>
        <b/>
        <sz val="11"/>
        <rFont val="Times New Roman"/>
        <family val="1"/>
        <charset val="204"/>
      </rPr>
      <t xml:space="preserve">Акт №32.Акт №49.Акт №53 </t>
    </r>
    <r>
      <rPr>
        <sz val="11"/>
        <rFont val="Times New Roman"/>
        <family val="1"/>
        <charset val="204"/>
      </rPr>
      <t>Локальная смета №06-01-01 ДОБ. Сети водоснабжения. Набережная №5</t>
    </r>
  </si>
  <si>
    <t>№10 апрель</t>
  </si>
  <si>
    <r>
      <rPr>
        <b/>
        <sz val="11"/>
        <rFont val="Times New Roman"/>
        <family val="1"/>
        <charset val="204"/>
      </rPr>
      <t>Акт №4. Акт №9. Акт №15.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№22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№27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№38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 xml:space="preserve">Акт №43. Акт №47.Акт №51.Акт №56 </t>
    </r>
    <r>
      <rPr>
        <sz val="11"/>
        <rFont val="Times New Roman"/>
        <family val="1"/>
        <charset val="204"/>
      </rPr>
      <t>Локальная смета №02-01-01 Достроечная набережная №5</t>
    </r>
  </si>
  <si>
    <r>
      <rPr>
        <b/>
        <sz val="11"/>
        <rFont val="Times New Roman"/>
        <family val="1"/>
        <charset val="204"/>
      </rPr>
      <t>Акт №10.Акт №16.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№23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№28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№39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№44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№48. Акт №52.Акт №57</t>
    </r>
    <r>
      <rPr>
        <sz val="11"/>
        <rFont val="Times New Roman"/>
        <family val="1"/>
        <charset val="204"/>
      </rPr>
      <t xml:space="preserve"> Локальная смета №02-01-01 ДОБ. Достроечная набережная №5</t>
    </r>
  </si>
  <si>
    <t>Выполнение работ по ликвидации объектов по трассе ж.д. путей, подготовке трассы ж.д. путей.</t>
  </si>
  <si>
    <t>Унифицированная форма № КС-2</t>
  </si>
  <si>
    <t>от 11.11.99. № 100</t>
  </si>
  <si>
    <t>Заказчик</t>
  </si>
  <si>
    <t>Подрядчик</t>
  </si>
  <si>
    <t>Стройка</t>
  </si>
  <si>
    <t>01-01-01  Объекты по трассе жд путей. утв..</t>
  </si>
  <si>
    <t>Объект</t>
  </si>
  <si>
    <t>наименование</t>
  </si>
  <si>
    <t xml:space="preserve">Вид деятельности по ОКДП  </t>
  </si>
  <si>
    <t xml:space="preserve">Договор подряда  </t>
  </si>
  <si>
    <t xml:space="preserve">Вид операции  </t>
  </si>
  <si>
    <t>А К Т   О   П Р И Е М К Е   Р А Б О Т</t>
  </si>
  <si>
    <t>Сметная стоимость выполненных работ</t>
  </si>
  <si>
    <t>тыс. руб.</t>
  </si>
  <si>
    <t>Нормативная трудоемкость</t>
  </si>
  <si>
    <t>чел.-ч</t>
  </si>
  <si>
    <t>Средства на оплату труда</t>
  </si>
  <si>
    <t>№ п/п</t>
  </si>
  <si>
    <t>Номер по смете</t>
  </si>
  <si>
    <t>Шифр и номер позиции норматива</t>
  </si>
  <si>
    <t>Наименование работ и затрат, единица измерения</t>
  </si>
  <si>
    <t>Количество</t>
  </si>
  <si>
    <t>Стоимость ед., руб.</t>
  </si>
  <si>
    <t>Общая стоимость, руб.</t>
  </si>
  <si>
    <t>Затраты труда, чел.-ч</t>
  </si>
  <si>
    <t>Всего</t>
  </si>
  <si>
    <t>Экспл. машин</t>
  </si>
  <si>
    <t>Основная зарплата</t>
  </si>
  <si>
    <t>основных рабочих</t>
  </si>
  <si>
    <t>машинистов</t>
  </si>
  <si>
    <t>в т.ч. зарплата</t>
  </si>
  <si>
    <t>на единицу</t>
  </si>
  <si>
    <t>всего</t>
  </si>
  <si>
    <t>1a</t>
  </si>
  <si>
    <t>ИНДЕКСЫ ПЕРЕСЧЕТА: ОЗП 44,77; ЭММ 13,24; МР 8,16; ЗПМ 44,77</t>
  </si>
  <si>
    <t>Итого с НР и СП</t>
  </si>
  <si>
    <t>ИНДЕКСЫ ПЕРЕСЧЕТА: ЭММ 13,24; МР 13,24</t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</si>
  <si>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К=(ЭММ, ЗПМ, ОЗП, ТЗ, ТЗМ)*1,15
162,38 = [1 590 / 1,2 /  8,16]</t>
    </r>
  </si>
  <si>
    <t>ИНДЕКСЫ ПЕРЕСЧЕТА: МР 8,16</t>
  </si>
  <si>
    <t xml:space="preserve">Сдал   </t>
  </si>
  <si>
    <t xml:space="preserve">Принял   </t>
  </si>
  <si>
    <t/>
  </si>
  <si>
    <t>За Октябрь, 2023 г.</t>
  </si>
  <si>
    <t xml:space="preserve">Раздел </t>
  </si>
  <si>
    <t>68-33-4</t>
  </si>
  <si>
    <t>ШТ</t>
  </si>
  <si>
    <t>Поправка: Попр.Приказ от 04.08.2020 № 421/пр прил.10 табл.1 п.2</t>
  </si>
  <si>
    <t>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</si>
  <si>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102 %</t>
  </si>
  <si>
    <t>54 %</t>
  </si>
  <si>
    <t>68-1-3</t>
  </si>
  <si>
    <t>т01-01-01-007</t>
  </si>
  <si>
    <t>Погрузо-разгрузочные работы при автомобильных перевозках: Погрузка леса круглого</t>
  </si>
  <si>
    <t>1 Т ГРУЗА</t>
  </si>
  <si>
    <t>Цена поставщика ООО "Террус"</t>
  </si>
  <si>
    <t>м3</t>
  </si>
  <si>
    <t>07-01-054-01</t>
  </si>
  <si>
    <t>100 м</t>
  </si>
  <si>
    <t>Поправка: Попр.Приказ от 04.09.2019 № 519/пр табл.2 п.1 Попр.Приказ от 04.08.2020 № 421/пр прил.10 табл.1 п.2</t>
  </si>
  <si>
    <t>Поправка:Демонтаж (разборка) сборных бетонных и железобетонных строительных конструкций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</si>
  <si>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110 %</t>
  </si>
  <si>
    <t>73 %</t>
  </si>
  <si>
    <t>т01-01-01-003</t>
  </si>
  <si>
    <t>т01-01-01-043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</si>
  <si>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</si>
  <si>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т01-01-01-041</t>
  </si>
  <si>
    <t>46-06-009-05</t>
  </si>
  <si>
    <t>100 м3 строительного объема, включая подвал</t>
  </si>
  <si>
    <t>91 %</t>
  </si>
  <si>
    <t>52 %</t>
  </si>
  <si>
    <t>46-04-003-10</t>
  </si>
  <si>
    <t>46-06-009-01</t>
  </si>
  <si>
    <t>01-01-033-02</t>
  </si>
  <si>
    <t>1000 м3</t>
  </si>
  <si>
    <t>92 %</t>
  </si>
  <si>
    <t>46 %</t>
  </si>
  <si>
    <t>Цена Поставщика ООО “Грунт-маркет”</t>
  </si>
  <si>
    <t>Поправка: Попр. Попр.Приказ от 04.08.2020 № 421/пр прил.10 табл.1 п.2</t>
  </si>
  <si>
    <t>01-01-013-14</t>
  </si>
  <si>
    <t>66-8-1</t>
  </si>
  <si>
    <t>89 %</t>
  </si>
  <si>
    <t>44 %</t>
  </si>
  <si>
    <t>46-09-005-01</t>
  </si>
  <si>
    <t>Итого по акту:  01-01-01  Объекты по трассе жд путей. утв..</t>
  </si>
  <si>
    <t>Прямые затраты</t>
  </si>
  <si>
    <t>Стоимость материальных ресурсов (всего)</t>
  </si>
  <si>
    <t>Эксплуатация машин</t>
  </si>
  <si>
    <t>ЗП машинистов</t>
  </si>
  <si>
    <t>Основная ЗП рабочих</t>
  </si>
  <si>
    <t>Строительные работы с НР и СП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</si>
  <si>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</si>
  <si>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</t>
  </si>
  <si>
    <t>МВМ/03-07</t>
  </si>
  <si>
    <t>Временные здания и сооружения - 8,2%</t>
  </si>
  <si>
    <t>Всего с ВЗиС</t>
  </si>
  <si>
    <t>Производство работ в зимнее время - 2,4%</t>
  </si>
  <si>
    <t>Итого по акту</t>
  </si>
  <si>
    <r>
      <t>Демонтаж выравнивающих стяжек: цементно-песчаных толщиной 15 мм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</t>
    </r>
  </si>
  <si>
    <r>
      <t>Демонтаж выравнивающих стяжек: на каждый 1 мм изменения толщины добавлять или исключать к расценке 12-01-017-01</t>
    </r>
    <r>
      <rPr>
        <i/>
        <sz val="8"/>
        <color rgb="FF003300"/>
        <rFont val="Arial"/>
        <family val="2"/>
        <charset val="204"/>
      </rPr>
      <t xml:space="preserve">
К=МР*0*35; (ЭММ, ЗПМ, ОЗП, ТЗ, ТЗМ)*0,8*35</t>
    </r>
  </si>
  <si>
    <r>
      <t>Демонтаж утепления покрытий: керамзитом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</t>
    </r>
  </si>
  <si>
    <r>
      <t>Установка панелей ребристых площадью: свыше 5 до 10 м2.Демонтаж.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</si>
  <si>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t>ИНДЕКСЫ ПЕРЕСЧЕТА: ЭММ 13,62; МР 13,62</t>
  </si>
  <si>
    <r>
      <t>Демонтаж панелей перекрытий с опиранием: на 2 стороны площадью до 5 м2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</si>
  <si>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Установка в одноэтажных зданиях стропильных ферм при длине плит покрытий: до 6 м, пролетом до 24 м, массой до 10 т и высоте зданий до 25 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</si>
  <si>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Укладка в одноэтажных зданиях и сооружениях балок подкрановых массой: до 5 т при массе колонн до 10 т и высоте здания до 15 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</si>
  <si>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К=МР/1.2/8.16</t>
    </r>
  </si>
  <si>
    <r>
  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</si>
  <si>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Демонтаж лестниц прямолинейных и криволинейных, пожарных с ограждением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</si>
  <si>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Разборка монолитных перекрытий: железобетонных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</si>
  <si>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Установка колонн прямоугольного сечения в стаканы фундаментов зданий при глубине заделки колонн: до 0,7 м, масса колонн до 8 т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</si>
  <si>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Установка колонн прямоугольного сечения в стаканы фундаментов зданий при глубине заделки колонн: до 0,7 м, масса колонн до 6 т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</si>
  <si>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Канатная алмазная резка монолитных железобетонных конструкций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</si>
  <si>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Канат алмазный для резки по бетону и железобетону, диаметр 10,5 мм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</si>
  <si>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деревянных заполнений проемов: оконных без подоконных досок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</si>
  <si>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Демонтаж каркасов ворот большепролетных зданий, ангаров и др. без механизмов открывания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</si>
  <si>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Демонтаж стеновых панелей: наружных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</si>
  <si>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Разборка: кирпичных стен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</si>
  <si>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Монтаж оконных блоков: стальных с нащельниками из стали при высоте здания до 50 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</si>
  <si>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Демонтаж металлических дверных блоков в готовые проемы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</si>
  <si>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Разборка покрытий кровель: из листовой стали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</si>
  <si>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покрытий и оснований: щебеночных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</si>
  <si>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бетонных конструкций объемом более 1 м3 при помощи отбойных молотков из бетона марки: 300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</si>
  <si>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монолитных железобетонных конструкций гидромолотом на базе экскаватора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</si>
  <si>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Разработка грунта с погрузкой на автомобили-самосвалы экскаваторами с ковшом вместимостью: 0,65 (0,5-1) м3, группа грунтов 2</t>
    </r>
    <r>
      <rPr>
        <i/>
        <sz val="8"/>
        <color rgb="FF003300"/>
        <rFont val="Arial"/>
        <family val="2"/>
        <charset val="204"/>
      </rPr>
      <t xml:space="preserve">
К=(ЭММ, ЗПМ, ОЗП, ТЗ, ТЗМ)*1,2*1,15</t>
    </r>
  </si>
  <si>
    <r>
      <t>Разработка и обратная засыпка грунта вручную при подводке, смене или усилении фундаментов, грунты: 1-2 группы, без крепления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</si>
  <si>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Погрузка вручную неуплотненного грунта из штабелей и отвалов в транспортные средства,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</si>
  <si>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Засыпка траншей и котлованов с перемещением грунта до 5 м бульдозерами мощностью: 59 кВт (80 л.с.), группа грунтов 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</si>
  <si>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Засыпка вручную траншей, пазух котлованов и ям,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</si>
  <si>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Уплотнение грунта прицепными катками на пневмоколесном ходу 25 т на первый проход по одному следу при толщине слоя: 30 см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</si>
  <si>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На каждый последующий проход по одному следу добавлять: к расценке 01-02-001-02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</si>
  <si>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t xml:space="preserve">Генеральный директор
АО «МЕТРОВАГОНМАШ» </t>
  </si>
  <si>
    <t>А.Б. Степнов</t>
  </si>
  <si>
    <t>Ю.Ф. Кесслер</t>
  </si>
  <si>
    <t>Генеральный директор
ООО «КиКГЕОСТРОЙ»</t>
  </si>
  <si>
    <t>01-01-01  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</si>
  <si>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</si>
  <si>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Smeta.RU Flash  (495) 974-1589</t>
  </si>
  <si>
    <t>Раздел Корпус 121. Демонтажные работы.</t>
  </si>
  <si>
    <t>46-04-008-01</t>
  </si>
  <si>
    <t>Разборка покрытий кровель: из рулонных материалов / 8 слоев</t>
  </si>
  <si>
    <t>100 м2</t>
  </si>
  <si>
    <t>т01-01-01-018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</si>
  <si>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</si>
  <si>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Погрузка при автомобильных перевозках мусора строительного с погрузкой вручную</t>
  </si>
  <si>
    <t>12-01-017-01</t>
  </si>
  <si>
    <t>Поправка: Попр.Приказ от 04.09.2019 № 519/пр табл.2 п.1</t>
  </si>
  <si>
    <t>Поправка:Демонтаж (разборка) сборных бетонных и железобетонных строительных конструкций</t>
  </si>
  <si>
    <t>109 %</t>
  </si>
  <si>
    <t>57 %</t>
  </si>
  <si>
    <t>12-01-017-02</t>
  </si>
  <si>
    <t>Поправка: Попр.Приказ от 04.09.2019 № 519/пр табл.2 п.1 Попр.</t>
  </si>
  <si>
    <t>Поправка:Демонтаж (разборка) сборных бетонных и железобетонных строительных конструкций Поправка:до 50мм</t>
  </si>
  <si>
    <t>12-01-014-02</t>
  </si>
  <si>
    <t>т01-01-01-038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</si>
  <si>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</si>
  <si>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07-05-011-08</t>
  </si>
  <si>
    <t>100 ШТ</t>
  </si>
  <si>
    <t>116 %</t>
  </si>
  <si>
    <t>80 %</t>
  </si>
  <si>
    <t>Погрузка при автомобильных перевозках изделий из сборного железобетона, бетона, керамзитобетона массой до 3 т</t>
  </si>
  <si>
    <t>т03-02-01-001</t>
  </si>
  <si>
    <t>Перевозка грузов I класса автомобилями бортовыми грузоподъемностью до 5 т на расстояние до 1 км</t>
  </si>
  <si>
    <t>т01-01-02-003</t>
  </si>
  <si>
    <t>Разгрузка при автомобильных перевозках изделий из сборного железобетона, бетона, керамзитобетона массой до 3 т</t>
  </si>
  <si>
    <t>07-05-011-05</t>
  </si>
  <si>
    <t>07-01-022-16</t>
  </si>
  <si>
    <t>07-01-019-10</t>
  </si>
  <si>
    <t>т01-01-01-005</t>
  </si>
  <si>
    <t>Погрузка при автомобильных перевозках изделий из сборного железобетона, бетона, керамзитобетона массой свыше 6 т</t>
  </si>
  <si>
    <t>т01-01-02-005</t>
  </si>
  <si>
    <t>Разгрузка при автомобильных перевозках изделий из сборного железобетона, бетона, керамзитобетона массой свыше 6 т</t>
  </si>
  <si>
    <t>09-01-001-02</t>
  </si>
  <si>
    <t>Поправка: Попр.Приказ от 04.09.2019 № 519/пр табл.2 п.4 Попр.Приказ от 04.08.2020 № 421/пр прил.10 табл.1 п.2</t>
  </si>
  <si>
    <t>Поправка:Демонтаж (разборка) металлических конструкций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</si>
  <si>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93 %</t>
  </si>
  <si>
    <t>62 %</t>
  </si>
  <si>
    <t>09-03-029-01</t>
  </si>
  <si>
    <t>т01-01-01-015</t>
  </si>
  <si>
    <t>Погрузо-разгрузочные работы при автомобильных перевозках: Погрузка металлических конструкций массой до 1 т</t>
  </si>
  <si>
    <t>т01-01-01-016</t>
  </si>
  <si>
    <t>Погрузка при автомобильных перевозках металлических конструкций массой от 1 до 3 т</t>
  </si>
  <si>
    <t>т01-01-02-015</t>
  </si>
  <si>
    <t>Разгрузка при автомобильных перевозках металлических конструкций массой до 1 т</t>
  </si>
  <si>
    <t>т01-01-02-016</t>
  </si>
  <si>
    <t>Разгрузка при автомобильных перевозках металлических конструкций массой от 1 до 3 т</t>
  </si>
  <si>
    <t>46-04-002-02</t>
  </si>
  <si>
    <t>07-01-011-06</t>
  </si>
  <si>
    <t>07-01-011-05</t>
  </si>
  <si>
    <t>06-03-008-01</t>
  </si>
  <si>
    <t>м2 поверхности резки</t>
  </si>
  <si>
    <t>58 %</t>
  </si>
  <si>
    <t>01.7.17.04-0002</t>
  </si>
  <si>
    <t>м</t>
  </si>
  <si>
    <t>46-04-012-02</t>
  </si>
  <si>
    <t>т01-01-01-045</t>
  </si>
  <si>
    <t>Погрузка при автомобильных перевозках прочих материалов, деталей (с использованием погрузчика)</t>
  </si>
  <si>
    <t>09-04-011-01</t>
  </si>
  <si>
    <t>т03-21-01-001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</si>
  <si>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</si>
  <si>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07-04-005-01</t>
  </si>
  <si>
    <t>т01-01-01-004</t>
  </si>
  <si>
    <t>Погрузка при автомобильных перевозках изделий из сборного железобетона, бетона, керамзитобетона массой от 3 до 6 т</t>
  </si>
  <si>
    <t>т01-01-02-004</t>
  </si>
  <si>
    <t>Разгрузка при автомобильных перевозках изделий из сборного железобетона, бетона, керамзитобетона массой от 3 до 6 т</t>
  </si>
  <si>
    <t>46-04-001-04</t>
  </si>
  <si>
    <t>09-04-009-01</t>
  </si>
  <si>
    <t>09-04-012-01</t>
  </si>
  <si>
    <t>м2</t>
  </si>
  <si>
    <t>46-04-008-02</t>
  </si>
  <si>
    <t>68-12-2</t>
  </si>
  <si>
    <t>100 м3</t>
  </si>
  <si>
    <t>46-04-003-05</t>
  </si>
  <si>
    <t>Раздел Земляные работы.</t>
  </si>
  <si>
    <t>01-01-013-08</t>
  </si>
  <si>
    <t>Поправка: Попр.Прил.1.12 п.3.66 Попр.Приказ от 04.08.2020 № 421/пр прил.10 табл.1 п.2</t>
  </si>
  <si>
    <t>Поправка:Разработка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</si>
  <si>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51-2-3</t>
  </si>
  <si>
    <t>87 %</t>
  </si>
  <si>
    <t>40 %</t>
  </si>
  <si>
    <t>01-02-060-01</t>
  </si>
  <si>
    <t>Перевозка грузов I класса автомобилями-самосвалами грузоподъемностью 10 т работающих вне карьера на расстояние до 1 км</t>
  </si>
  <si>
    <t>т01-01-01-039</t>
  </si>
  <si>
    <t>Погрузо-разгрузочные работы при автомобильных перевозках: Погрузка грунта растительного слоя (земля, перегной)</t>
  </si>
  <si>
    <t>01-02-061-02</t>
  </si>
  <si>
    <t>01-02-001-02</t>
  </si>
  <si>
    <t>01-02-001-08</t>
  </si>
  <si>
    <t>Поправка:5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</si>
  <si>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Итого по акту:  корр_01-01-02 Демонтаж. Цех. утв..</t>
  </si>
  <si>
    <t>Стоимость материалов (всего)</t>
  </si>
  <si>
    <t>01-01-02 Выполнение работ по ликвидации объекта капитального строительства</t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</si>
  <si>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162,38 = [1 590 / 1,2 /  8,16]</t>
    </r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</si>
  <si>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К=1590/1.2/8.16</t>
    </r>
  </si>
  <si>
    <t>Итого по акту с учетом договорного коэффициента 1,0514</t>
  </si>
  <si>
    <t>Объем в ИД</t>
  </si>
  <si>
    <t>Примечание</t>
  </si>
  <si>
    <t>Демонтаж ограждений.</t>
  </si>
  <si>
    <t>Снос здания механического обезвоживания осадков</t>
  </si>
  <si>
    <r>
      <t>Валка деревьев с корня без корчевки пня мягколиственных и твердолиственных пород (кроме породы тополь) при диаметре ствола: до 48 см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</si>
  <si>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Корчевка пней твердых пород вручную с засыпкой ям от корчевки в городских условиях, диаметр пня: до 45 см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</si>
  <si>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Перевозка и утилизация отходов 4-5 класса опасности</t>
    </r>
    <r>
      <rPr>
        <i/>
        <sz val="8"/>
        <rFont val="Arial"/>
        <family val="2"/>
        <charset val="204"/>
      </rPr>
      <t xml:space="preserve">
К=(ЭММ, ЗПМ, ОЗП, ТЗ, ТЗМ)*1,15
162,38 = [1 590 / 1,2 /  8,16]</t>
    </r>
  </si>
  <si>
    <r>
      <t>Установка железобетонных оград из панелей длиной: 4 м (Демонтаж железобетонных оград из панелей длиной: 4 м)</t>
    </r>
    <r>
      <rPr>
        <i/>
        <sz val="8"/>
        <rFont val="Arial"/>
        <family val="2"/>
        <charset val="204"/>
      </rPr>
      <t xml:space="preserve">
К=МР*0; (ЭММ, ЗПМ, ОЗП, ТЗ, ТЗМ)*0,8*1,15</t>
    </r>
  </si>
  <si>
    <r>
      <t>Погрузка при автомобильных перевозках изделий из сборного железобетона, бетона, керамзитобетона массой до 3 т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</si>
  <si>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Погрузка при автомобильных перевозках мусора строительного с погрузкой вручную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</si>
  <si>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Перевозка и утилизация отходов 4-5 класса опасности</t>
    </r>
    <r>
      <rPr>
        <i/>
        <sz val="8"/>
        <rFont val="Arial"/>
        <family val="2"/>
        <charset val="204"/>
      </rPr>
      <t xml:space="preserve">
162,38 = [1 590 / 1,2 /  8,16]</t>
    </r>
  </si>
  <si>
    <r>
      <t>Поэлементная разборка всех конструкций зданий с сохранением годных материалов: прочих неотапливаемых, включая склады, сараи и строения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</si>
  <si>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Разборка железобетонных конструкций объемом более 1 м3 при помощи отбойных молотков из бетона марки: 300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</si>
  <si>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Разборка зданий методом обрушения: кирпичных, сборного железобетона (Прим)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</si>
  <si>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Засыпка траншей и котлованов с перемещением грунта до 5 м бульдозерами мощностью: 59 (80) кВт (л.с.), 2 группа грунтов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</si>
  <si>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Песок карьерный</t>
    </r>
    <r>
      <rPr>
        <i/>
        <sz val="8"/>
        <rFont val="Arial"/>
        <family val="2"/>
        <charset val="204"/>
      </rPr>
      <t xml:space="preserve">
71,90 = [704 / 1,2 /  8,16]</t>
    </r>
  </si>
  <si>
    <r>
      <t>Песок карьерный</t>
    </r>
    <r>
      <rPr>
        <i/>
        <sz val="8"/>
        <rFont val="Arial"/>
        <family val="2"/>
        <charset val="204"/>
      </rPr>
      <t xml:space="preserve">
К=МР*1,012; (ЭММ, ЗПМ, ОЗП, ТЗ, ТЗМ)*1,15
71,90 = [704 / 1,2 /  8,16]</t>
    </r>
  </si>
  <si>
    <r>
      <t>Разработка грунта с погрузкой на автомобили-самосвалы экскаваторами с ковшом вместимостью: 0,5 (0,5-0,63) м3, группа грунтов 2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</si>
  <si>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Демонтаж чугунных люков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</si>
  <si>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Разборка монолитных железобетонных конструкций гидромолотом на базе экскаватора(Демонтаж жб резервуара)</t>
    </r>
    <r>
      <rPr>
        <i/>
        <sz val="8"/>
        <rFont val="Arial"/>
        <family val="2"/>
        <charset val="204"/>
      </rPr>
      <t xml:space="preserve">
К=МР*0; (ЭММ, ЗПМ, ОЗП, ТЗ, ТЗМ)*0,8*1,15</t>
    </r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</si>
  <si>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</si>
  <si>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</si>
  <si>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</si>
  <si>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</si>
  <si>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</si>
  <si>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</si>
  <si>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</si>
  <si>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</si>
  <si>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</si>
  <si>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</si>
  <si>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</si>
  <si>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</si>
  <si>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</si>
  <si>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</si>
  <si>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</si>
  <si>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</si>
  <si>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</si>
  <si>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</si>
  <si>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</si>
  <si>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</si>
  <si>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</si>
  <si>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</si>
  <si>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131-23. ВР2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</si>
  <si>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</si>
  <si>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</si>
  <si>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</si>
  <si>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</si>
  <si>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(2588,8)</t>
  </si>
  <si>
    <t>тыс.руб.</t>
  </si>
  <si>
    <t>в том числе:</t>
  </si>
  <si>
    <t>строительных работ</t>
  </si>
  <si>
    <t>Средства на оплату труда рабочих</t>
  </si>
  <si>
    <t>(211,66)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</si>
  <si>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</si>
  <si>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</si>
  <si>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</si>
  <si>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</si>
  <si>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</si>
  <si>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</si>
  <si>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</si>
  <si>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</si>
  <si>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</si>
  <si>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</si>
  <si>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</si>
  <si>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</si>
  <si>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</si>
  <si>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</si>
  <si>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коэффициенты</t>
  </si>
  <si>
    <t>всего с учетом коэффициентов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</si>
  <si>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</si>
  <si>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</si>
  <si>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</si>
  <si>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</si>
  <si>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</si>
  <si>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</si>
  <si>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</si>
  <si>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</si>
  <si>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</si>
  <si>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</si>
  <si>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</si>
  <si>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</si>
  <si>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</si>
  <si>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</si>
  <si>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</si>
  <si>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</si>
  <si>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</si>
  <si>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</si>
  <si>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</si>
  <si>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</si>
  <si>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в т.ч. ОТм</t>
  </si>
  <si>
    <t>ЗТм</t>
  </si>
  <si>
    <t>ФССЦпг-01-01-01-007</t>
  </si>
  <si>
    <t>1 т груза</t>
  </si>
  <si>
    <t>(Погрузо-разгрузочные работы)</t>
  </si>
  <si>
    <t>Объем=44*4,69*0,85+44*0,75*0,5</t>
  </si>
  <si>
    <t>Перевозка и утилизация отходов 4-5 класса опасности</t>
  </si>
  <si>
    <t>(Материалы для строительных работ)</t>
  </si>
  <si>
    <t>Объем=44*4,69+44*0,75</t>
  </si>
  <si>
    <t>Цена=1590/1,2/8,16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</si>
  <si>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</si>
  <si>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</si>
  <si>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</si>
  <si>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</si>
  <si>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</si>
  <si>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</si>
  <si>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</si>
  <si>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</si>
  <si>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</si>
  <si>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</si>
  <si>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ФССЦпг-01-01-01-003</t>
  </si>
  <si>
    <t>(Погрузочно-разгрузочные работы)</t>
  </si>
  <si>
    <t>Объем=40*1,6</t>
  </si>
  <si>
    <t>ФССЦпг-01-01-01-043</t>
  </si>
  <si>
    <t>Объем=40*0,68*0,8</t>
  </si>
  <si>
    <t>ФССЦпг-01-01-01-041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</si>
  <si>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</si>
  <si>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</si>
  <si>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</si>
  <si>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</si>
  <si>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</si>
  <si>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</si>
  <si>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</si>
  <si>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</si>
  <si>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</si>
  <si>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</si>
  <si>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</si>
  <si>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</si>
  <si>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</si>
  <si>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</si>
  <si>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</si>
  <si>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</si>
  <si>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</si>
  <si>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</si>
  <si>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</si>
  <si>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</si>
  <si>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</si>
  <si>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</si>
  <si>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</si>
  <si>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</si>
  <si>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</si>
  <si>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</si>
  <si>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</si>
  <si>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</si>
  <si>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</si>
  <si>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</si>
  <si>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Объем=4170,9 / 100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</si>
  <si>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</si>
  <si>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</si>
  <si>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</si>
  <si>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</si>
  <si>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</si>
  <si>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</si>
  <si>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</si>
  <si>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Песок карьерный</t>
  </si>
  <si>
    <t>Цена=979/1,2/8,16</t>
  </si>
  <si>
    <t>ЗГСР МАТ=1,012 к расх.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</si>
  <si>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</si>
  <si>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</si>
  <si>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</si>
  <si>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</si>
  <si>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</si>
  <si>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</si>
  <si>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</si>
  <si>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38</t>
  </si>
  <si>
    <t>Объем=(748*0,46+69*2,5)*0,2</t>
  </si>
  <si>
    <t>39</t>
  </si>
  <si>
    <t>Объем=375,82/2,5*1,2+69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</si>
  <si>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</si>
  <si>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</si>
  <si>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</si>
  <si>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</si>
  <si>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</si>
  <si>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</si>
  <si>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</si>
  <si>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</si>
  <si>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</si>
  <si>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</si>
  <si>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</si>
  <si>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</si>
  <si>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</si>
  <si>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</si>
  <si>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</si>
  <si>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43</t>
  </si>
  <si>
    <t>Объем=1080 / 1000</t>
  </si>
  <si>
    <t>44</t>
  </si>
  <si>
    <t>45</t>
  </si>
  <si>
    <t>Объем=1003 / 1000</t>
  </si>
  <si>
    <t>46</t>
  </si>
  <si>
    <t>Объем=76,8*2,5*0,8</t>
  </si>
  <si>
    <t>47</t>
  </si>
  <si>
    <t>Объем=76,8*2,5*0,2</t>
  </si>
  <si>
    <t>48</t>
  </si>
  <si>
    <t>Прочие.</t>
  </si>
  <si>
    <t>49</t>
  </si>
  <si>
    <t>Объем=(1000*2,4)*0,8</t>
  </si>
  <si>
    <t>50</t>
  </si>
  <si>
    <t>Объем=(1000*2,4)*0,2</t>
  </si>
  <si>
    <t>51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</si>
  <si>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</si>
  <si>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</si>
  <si>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</si>
  <si>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</si>
  <si>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</si>
  <si>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</si>
  <si>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</si>
  <si>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</si>
  <si>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</si>
  <si>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</si>
  <si>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</si>
  <si>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</si>
  <si>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</si>
  <si>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</si>
  <si>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</si>
  <si>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</si>
  <si>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</si>
  <si>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</si>
  <si>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</si>
  <si>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</si>
  <si>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</t>
  </si>
  <si>
    <t xml:space="preserve">  ВСЕГО по смете</t>
  </si>
  <si>
    <t xml:space="preserve">Итого </t>
  </si>
  <si>
    <t>Повышающий договорной коэффициент-1,05136042</t>
  </si>
  <si>
    <t>ВСЕГО по смете</t>
  </si>
  <si>
    <t>ВСЕГО по смете с НДС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</si>
  <si>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</si>
  <si>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</si>
  <si>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</si>
  <si>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</si>
  <si>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</si>
  <si>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</si>
  <si>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01-01-02</t>
  </si>
  <si>
    <t>Проект ООО "КиКГЕОСТРОЙ" 131-23.СМ1. ВР2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</si>
  <si>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</si>
  <si>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</si>
  <si>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</si>
  <si>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</si>
  <si>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</si>
  <si>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Объем=1548,72 / 100</t>
  </si>
  <si>
    <t>ФССЦпг-01-01-01-018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</si>
  <si>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</si>
  <si>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</si>
  <si>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</si>
  <si>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</si>
  <si>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</si>
  <si>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</si>
  <si>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</si>
  <si>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</si>
  <si>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</si>
  <si>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</si>
  <si>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</si>
  <si>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</si>
  <si>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</si>
  <si>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</si>
  <si>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</si>
  <si>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</si>
  <si>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</si>
  <si>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</si>
  <si>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</si>
  <si>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</si>
  <si>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</si>
  <si>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</si>
  <si>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</si>
  <si>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</si>
  <si>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</si>
  <si>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</si>
  <si>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</si>
  <si>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Объем=1,5*168</t>
  </si>
  <si>
    <t>ФССЦпг-03-02-01-001</t>
  </si>
  <si>
    <t>(Перевозка грузов автотранспортом)</t>
  </si>
  <si>
    <t>ФССЦпг-01-01-02-003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</si>
  <si>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</si>
  <si>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</si>
  <si>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</si>
  <si>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</si>
  <si>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</si>
  <si>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</si>
  <si>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</si>
  <si>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</si>
  <si>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</si>
  <si>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</si>
  <si>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</si>
  <si>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</si>
  <si>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</si>
  <si>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</si>
  <si>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Объем=7,8*13+4,68*22</t>
  </si>
  <si>
    <t>ФССЦпг-01-01-02-005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</si>
  <si>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</si>
  <si>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</si>
  <si>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</si>
  <si>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</si>
  <si>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</si>
  <si>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</si>
  <si>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</si>
  <si>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</si>
  <si>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</si>
  <si>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</si>
  <si>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</si>
  <si>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ФЕР09-03-029-01</t>
  </si>
  <si>
    <t>Демонтаж лестниц прямолинейных и криволинейных, пожарных с ограждением</t>
  </si>
  <si>
    <t>ФССЦпг-01-01-01-015</t>
  </si>
  <si>
    <t>Объем=3,975+1,3+0,971+2,76672+1,9</t>
  </si>
  <si>
    <t>ФССЦпг-01-01-01-016</t>
  </si>
  <si>
    <t>Объем=2766,72/1000</t>
  </si>
  <si>
    <t>Объем=3,975+1,3+0,971+5,533+0,22+1,9</t>
  </si>
  <si>
    <t>ФССЦпг-01-01-02-015</t>
  </si>
  <si>
    <t>ФССЦпг-01-01-02-016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</si>
  <si>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</si>
  <si>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</si>
  <si>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</si>
  <si>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</si>
  <si>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</si>
  <si>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</si>
  <si>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</si>
  <si>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</si>
  <si>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</si>
  <si>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</si>
  <si>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</si>
  <si>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</si>
  <si>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</si>
  <si>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ФЕР06-03-008-01</t>
  </si>
  <si>
    <t>Канатная алмазная резка монолитных железобетонных конструкций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</si>
  <si>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</si>
  <si>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</si>
  <si>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</si>
  <si>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</si>
  <si>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</si>
  <si>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ФССЦ-01.7.17.04-0002</t>
  </si>
  <si>
    <t>Канат алмазный для резки по бетону и железобетону, диаметр 10,5 мм</t>
  </si>
  <si>
    <t>(Бетонные и железобетонные монолитные конструкции и работы в строительстве)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</si>
  <si>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</si>
  <si>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</si>
  <si>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</si>
  <si>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</si>
  <si>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</si>
  <si>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</si>
  <si>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</si>
  <si>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</si>
  <si>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</si>
  <si>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</si>
  <si>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</si>
  <si>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52</t>
  </si>
  <si>
    <t>ФССЦпг-03-21-01-001</t>
  </si>
  <si>
    <t>53</t>
  </si>
  <si>
    <t>Демонтаж сборных ж\б панелей</t>
  </si>
  <si>
    <t>54</t>
  </si>
  <si>
    <t>ФЕР07-04-005-01</t>
  </si>
  <si>
    <t>Демонтаж стеновых панелей: наружных</t>
  </si>
  <si>
    <t>Объем=868,14 / 100</t>
  </si>
  <si>
    <t>55</t>
  </si>
  <si>
    <t>ФССЦпг-01-01-01-004</t>
  </si>
  <si>
    <t>56</t>
  </si>
  <si>
    <t>57</t>
  </si>
  <si>
    <t>ФССЦпг-01-01-02-004</t>
  </si>
  <si>
    <t>58</t>
  </si>
  <si>
    <t>59</t>
  </si>
  <si>
    <t>Демонтаж кирпичных стен</t>
  </si>
  <si>
    <t>60</t>
  </si>
  <si>
    <t>ФЕР46-04-001-04</t>
  </si>
  <si>
    <t>Разборка: кирпичных стен</t>
  </si>
  <si>
    <t>Объем=44,54+49,35+86,1</t>
  </si>
  <si>
    <t>61</t>
  </si>
  <si>
    <t>Объем=(82,4+90,12+159,3)*0,8</t>
  </si>
  <si>
    <t>62</t>
  </si>
  <si>
    <t>Объем=(82,4+90,12+159,3)*0,2</t>
  </si>
  <si>
    <t>63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</si>
  <si>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</si>
  <si>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</si>
  <si>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64</t>
  </si>
  <si>
    <t>ФЕР09-04-009-01</t>
  </si>
  <si>
    <t>Монтаж оконных блоков: стальных с нащельниками из стали при высоте здания до 50 м / демонтаж</t>
  </si>
  <si>
    <t>65</t>
  </si>
  <si>
    <t>ФЕР09-04-012-01</t>
  </si>
  <si>
    <t>Демонтаж металлических дверных блоков в готовые проемы</t>
  </si>
  <si>
    <t>66</t>
  </si>
  <si>
    <t>ФЕР46-04-008-02</t>
  </si>
  <si>
    <t>Разборка покрытий кровель: из листовой стали</t>
  </si>
  <si>
    <t>Объем=190 / 100</t>
  </si>
  <si>
    <t>67</t>
  </si>
  <si>
    <t>Объем=0,25+1,12+2,73</t>
  </si>
  <si>
    <t>68</t>
  </si>
  <si>
    <t>Демонтаж пола</t>
  </si>
  <si>
    <t>Подтвердить проектом, порописать в проекте марку бетона (150,200,250...)</t>
  </si>
  <si>
    <t>69</t>
  </si>
  <si>
    <t>ФЕРр68-12-2</t>
  </si>
  <si>
    <t>Разборка покрытий и оснований: щебеночных</t>
  </si>
  <si>
    <t>Объем=354 / 100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</si>
  <si>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</si>
  <si>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</si>
  <si>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</si>
  <si>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71</t>
  </si>
  <si>
    <t>Объем=354*2,5*0,8</t>
  </si>
  <si>
    <t>72</t>
  </si>
  <si>
    <t>Объем=354*2,5*0,2</t>
  </si>
  <si>
    <t>73</t>
  </si>
  <si>
    <t>Демонтаж монолитных ж/бетонных фундаментов под колонны и стены здания</t>
  </si>
  <si>
    <t>74</t>
  </si>
  <si>
    <t>Разборка монолитных железобетонных конструкций гидромолотом на базе экскаватора</t>
  </si>
  <si>
    <t>75</t>
  </si>
  <si>
    <t>Объем=433,5*0,8</t>
  </si>
  <si>
    <t>76</t>
  </si>
  <si>
    <t>Объем=433,5*0,2</t>
  </si>
  <si>
    <t>77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</si>
  <si>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</si>
  <si>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</si>
  <si>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</si>
  <si>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78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</si>
  <si>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</si>
  <si>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</si>
  <si>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</si>
  <si>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</si>
  <si>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</si>
  <si>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79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</si>
  <si>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</si>
  <si>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</si>
  <si>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</si>
  <si>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</si>
  <si>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</si>
  <si>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</si>
  <si>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</si>
  <si>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80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</si>
  <si>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</si>
  <si>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</si>
  <si>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</si>
  <si>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</si>
  <si>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</si>
  <si>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</si>
  <si>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81</t>
  </si>
  <si>
    <t>Объем=1714*1,6+30*1,6</t>
  </si>
  <si>
    <t>82</t>
  </si>
  <si>
    <t>ФССЦпг-01-01-01-039</t>
  </si>
  <si>
    <t>83</t>
  </si>
  <si>
    <t>84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</si>
  <si>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</si>
  <si>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</si>
  <si>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85</t>
  </si>
  <si>
    <t>ФЕР01-02-061-02</t>
  </si>
  <si>
    <t>Засыпка вручную траншей, пазух котлованов и ям, группа грунтов: 2</t>
  </si>
  <si>
    <t>Объем=38,3 / 100</t>
  </si>
  <si>
    <t>86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</si>
  <si>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</si>
  <si>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</si>
  <si>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87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</si>
  <si>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</si>
  <si>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</si>
  <si>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</si>
  <si>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             Перевозка</t>
  </si>
  <si>
    <t xml:space="preserve">          Перевозка</t>
  </si>
  <si>
    <t xml:space="preserve">  Итого по разделу 2 Земляные работы.</t>
  </si>
  <si>
    <t xml:space="preserve">  ВСЕГО</t>
  </si>
  <si>
    <t>(1548,72 х 1,7 х 8) 80%</t>
  </si>
  <si>
    <t>(1548,72 х 1,7 х 8) 20%</t>
  </si>
  <si>
    <t>АОСР 131-23-ПОД/1 от 08.09.2023, прил.1, лист.1, строка 1</t>
  </si>
  <si>
    <t>АОСР 131-23-ПОД/1 от 08.09.2023, прил.1, лист.1, строка 2</t>
  </si>
  <si>
    <t>77,44м3/0,05м=1548,72м2</t>
  </si>
  <si>
    <t>139,4 х 80%</t>
  </si>
  <si>
    <t>139,4 х 20%</t>
  </si>
  <si>
    <t>Ссылка на объем 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</si>
</sst>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.00\ _₽_-;\-* #,##0.00\ _₽_-;_-* &quot;-&quot;??\ _₽_-;_-@_-"/>
    <numFmt numFmtId="165" formatCode="0.000000"/>
    <numFmt numFmtId="166" formatCode="General;\-General;"/>
    <numFmt numFmtId="167" formatCode="_-* #,##0\ _₽_-;\-* #,##0\ _₽_-;_-* &quot;-&quot;??\ _₽_-;_-@_-"/>
    <numFmt numFmtId="168" formatCode="0.000"/>
    <numFmt numFmtId="169" formatCode="#,##0.00\ _₽"/>
    <numFmt numFmtId="170" formatCode="_-* #,##0.00_р_._-;\-* #,##0.00_р_._-;_-* &quot;-&quot;??_р_._-;_-@_-"/>
    <numFmt numFmtId="171" formatCode="_-* #,##0&quot;р.&quot;_-;\-* #,##0&quot;р.&quot;_-;_-* &quot;-&quot;&quot;р.&quot;_-;_-@_-"/>
    <numFmt numFmtId="172" formatCode="#,##0.000"/>
    <numFmt numFmtId="173" formatCode="#,##0.000000"/>
    <numFmt numFmtId="174" formatCode="#,##0.00000"/>
    <numFmt numFmtId="175" formatCode="#,##0.0000"/>
    <numFmt numFmtId="176" formatCode="0.0000000"/>
    <numFmt numFmtId="178" formatCode="dd&quot;.&quot;mm&quot;.&quot;yyyy"/>
    <numFmt numFmtId="179" formatCode="#,##0.00;[Red]\-\ #,##0.00"/>
    <numFmt numFmtId="180" formatCode="#,##0.00####;[Red]\-\ #,##0.00####"/>
    <numFmt numFmtId="186" formatCode="0.0000"/>
    <numFmt numFmtId="187" formatCode="0.0"/>
    <numFmt numFmtId="188" formatCode="0.00000"/>
  </numFmts>
  <fonts count="7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Verdana"/>
      <family val="2"/>
      <charset val="204"/>
    </font>
    <font>
      <b/>
      <sz val="1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2"/>
      <color rgb="FFFF0000"/>
      <name val="Verdana"/>
      <family val="2"/>
      <charset val="204"/>
    </font>
    <font>
      <sz val="12"/>
      <name val="Verdana"/>
      <family val="2"/>
      <charset val="204"/>
    </font>
    <font>
      <u/>
      <sz val="12"/>
      <color rgb="FFFF0000"/>
      <name val="Verdana"/>
      <family val="2"/>
      <charset val="204"/>
    </font>
    <font>
      <u/>
      <sz val="12"/>
      <color theme="1"/>
      <name val="Verdana"/>
      <family val="2"/>
      <charset val="204"/>
    </font>
    <font>
      <u/>
      <sz val="12"/>
      <name val="Verdana"/>
      <family val="2"/>
      <charset val="204"/>
    </font>
    <font>
      <b/>
      <sz val="12"/>
      <name val="Verdana"/>
      <family val="2"/>
      <charset val="204"/>
    </font>
    <font>
      <sz val="12"/>
      <color rgb="FF000000"/>
      <name val="Verdana"/>
      <family val="2"/>
      <charset val="204"/>
    </font>
    <font>
      <sz val="16"/>
      <color theme="1"/>
      <name val="Verdana"/>
      <family val="2"/>
      <charset val="204"/>
    </font>
    <font>
      <sz val="16"/>
      <name val="Verdana"/>
      <family val="2"/>
      <charset val="204"/>
    </font>
    <font>
      <b/>
      <sz val="16"/>
      <name val="Verdana"/>
      <family val="2"/>
      <charset val="204"/>
    </font>
    <font>
      <sz val="11"/>
      <name val="Verdana"/>
      <family val="2"/>
      <charset val="204"/>
    </font>
    <font>
      <sz val="9"/>
      <name val="Arial"/>
      <family val="2"/>
      <charset val="204"/>
    </font>
    <font>
      <b/>
      <sz val="14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9"/>
      <name val="Tahoma"/>
      <family val="2"/>
      <charset val="204"/>
    </font>
    <font>
      <sz val="10"/>
      <name val="Tahoma"/>
      <family val="2"/>
      <charset val="204"/>
    </font>
    <font>
      <sz val="9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rgb="FF003300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3300"/>
      <name val="Arial"/>
      <family val="2"/>
      <charset val="204"/>
    </font>
    <font>
      <b/>
      <i/>
      <sz val="8"/>
      <color rgb="FF00330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charset val="204"/>
    </font>
    <font>
      <b/>
      <i/>
      <sz val="8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2">
    <xf numFmtId="0" fontId="0" fillId="0" borderId="0"/>
    <xf numFmtId="0" fontId="5" fillId="0" borderId="0"/>
    <xf numFmtId="0" fontId="5" fillId="0" borderId="0"/>
    <xf numFmtId="0" fontId="7" fillId="0" borderId="0">
      <alignment vertical="top"/>
      <protection locked="0"/>
    </xf>
    <xf numFmtId="0" fontId="6" fillId="0" borderId="0">
      <alignment horizontal="right" vertical="top" wrapText="1"/>
    </xf>
    <xf numFmtId="0" fontId="6" fillId="0" borderId="9" applyFill="0" applyProtection="0">
      <alignment horizontal="center"/>
    </xf>
    <xf numFmtId="0" fontId="5" fillId="0" borderId="0"/>
    <xf numFmtId="0" fontId="10" fillId="0" borderId="0"/>
    <xf numFmtId="0" fontId="11" fillId="0" borderId="0"/>
    <xf numFmtId="164" fontId="1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0" borderId="0"/>
    <xf numFmtId="0" fontId="4" fillId="0" borderId="0"/>
    <xf numFmtId="0" fontId="17" fillId="0" borderId="0"/>
    <xf numFmtId="0" fontId="17" fillId="0" borderId="0"/>
    <xf numFmtId="0" fontId="11" fillId="0" borderId="0" applyProtection="0"/>
    <xf numFmtId="0" fontId="6" fillId="0" borderId="0">
      <alignment horizont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3" fillId="0" borderId="0"/>
    <xf numFmtId="0" fontId="2" fillId="0" borderId="0"/>
    <xf numFmtId="0" fontId="28" fillId="0" borderId="9" applyBorder="0" applyAlignment="0">
      <alignment horizontal="center" wrapText="1"/>
    </xf>
    <xf numFmtId="0" fontId="6" fillId="0" borderId="0">
      <alignment horizontal="left" vertical="top"/>
    </xf>
    <xf numFmtId="0" fontId="1" fillId="0" borderId="0"/>
    <xf numFmtId="164" fontId="56" fillId="0" borderId="0" applyFont="0" applyFill="0" applyBorder="0" applyAlignment="0" applyProtection="0"/>
    <xf numFmtId="0" fontId="57" fillId="0" borderId="0"/>
    <xf numFmtId="0" fontId="28" fillId="0" borderId="0"/>
    <xf numFmtId="0" fontId="68" fillId="0" borderId="0"/>
    <xf numFmtId="0" fontId="11" fillId="0" borderId="0"/>
    <xf numFmtId="170" fontId="11" fillId="0" borderId="0" applyFont="0" applyFill="0" applyBorder="0" applyAlignment="0" applyProtection="0"/>
    <xf numFmtId="0" fontId="69" fillId="0" borderId="0"/>
    <xf numFmtId="0" fontId="28" fillId="0" borderId="0"/>
  </cellStyleXfs>
  <cellXfs count="946">
    <xf numFmtId="0" fontId="0" fillId="0" borderId="0" xfId="0"/>
    <xf numFmtId="0" fontId="6" fillId="0" borderId="0" xfId="2" applyFont="1"/>
    <xf numFmtId="49" fontId="6" fillId="0" borderId="0" xfId="3" applyNumberFormat="1" applyFont="1" applyAlignment="1">
      <alignment horizontal="right" vertical="top"/>
      <protection locked="0"/>
    </xf>
    <xf numFmtId="49" fontId="6" fillId="0" borderId="10" xfId="3" applyNumberFormat="1" applyFont="1" applyBorder="1" applyAlignment="1">
      <protection locked="0"/>
    </xf>
    <xf numFmtId="0" fontId="6" fillId="0" borderId="0" xfId="5" applyBorder="1">
      <alignment horizontal="center"/>
    </xf>
    <xf numFmtId="0" fontId="6" fillId="0" borderId="0" xfId="3" applyFont="1" applyAlignment="1" applyProtection="1"/>
    <xf numFmtId="0" fontId="6" fillId="0" borderId="0" xfId="3" applyFont="1" applyAlignment="1" applyProtection="1">
      <alignment horizontal="left"/>
    </xf>
    <xf numFmtId="49" fontId="9" fillId="0" borderId="0" xfId="3" applyNumberFormat="1" applyFont="1" applyAlignment="1">
      <alignment horizontal="center" vertical="top"/>
      <protection locked="0"/>
    </xf>
    <xf numFmtId="0" fontId="6" fillId="0" borderId="0" xfId="4">
      <alignment horizontal="right" vertical="top" wrapText="1"/>
    </xf>
    <xf numFmtId="0" fontId="6" fillId="0" borderId="0" xfId="3" applyFont="1" applyAlignment="1" applyProtection="1">
      <alignment horizontal="left" vertical="top"/>
    </xf>
    <xf numFmtId="166" fontId="6" fillId="0" borderId="0" xfId="3" applyNumberFormat="1" applyFont="1" applyAlignment="1">
      <alignment horizontal="left" vertical="top" wrapText="1"/>
      <protection locked="0"/>
    </xf>
    <xf numFmtId="49" fontId="6" fillId="0" borderId="0" xfId="3" applyNumberFormat="1" applyFont="1" applyAlignment="1">
      <alignment horizontal="left" vertical="top"/>
      <protection locked="0"/>
    </xf>
    <xf numFmtId="49" fontId="6" fillId="0" borderId="10" xfId="3" applyNumberFormat="1" applyFont="1" applyBorder="1">
      <alignment vertical="top"/>
      <protection locked="0"/>
    </xf>
    <xf numFmtId="0" fontId="6" fillId="0" borderId="0" xfId="2" applyFont="1" applyAlignment="1">
      <alignment horizontal="center" vertical="center"/>
    </xf>
    <xf numFmtId="0" fontId="6" fillId="2" borderId="0" xfId="2" applyFont="1" applyFill="1" applyAlignment="1">
      <alignment horizontal="center" vertical="top"/>
    </xf>
    <xf numFmtId="0" fontId="6" fillId="0" borderId="0" xfId="2" applyFont="1" applyAlignment="1">
      <alignment horizontal="left" vertical="top"/>
    </xf>
    <xf numFmtId="0" fontId="9" fillId="0" borderId="0" xfId="2" applyFont="1" applyAlignment="1">
      <alignment horizontal="center" vertical="top" wrapText="1"/>
    </xf>
    <xf numFmtId="0" fontId="6" fillId="0" borderId="0" xfId="2" applyFont="1" applyAlignment="1">
      <alignment horizontal="right" vertical="top" wrapText="1"/>
    </xf>
    <xf numFmtId="0" fontId="6" fillId="0" borderId="0" xfId="6" applyFont="1"/>
    <xf numFmtId="0" fontId="9" fillId="0" borderId="0" xfId="2" applyFont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right"/>
    </xf>
    <xf numFmtId="0" fontId="6" fillId="2" borderId="0" xfId="2" applyFont="1" applyFill="1"/>
    <xf numFmtId="0" fontId="6" fillId="2" borderId="5" xfId="2" applyFont="1" applyFill="1" applyBorder="1"/>
    <xf numFmtId="0" fontId="6" fillId="0" borderId="5" xfId="2" applyFont="1" applyBorder="1"/>
    <xf numFmtId="0" fontId="9" fillId="0" borderId="5" xfId="2" applyFont="1" applyBorder="1" applyAlignment="1">
      <alignment horizontal="center"/>
    </xf>
    <xf numFmtId="49" fontId="6" fillId="0" borderId="0" xfId="2" applyNumberFormat="1" applyFont="1" applyAlignment="1">
      <alignment horizontal="right" vertical="center"/>
    </xf>
    <xf numFmtId="49" fontId="6" fillId="0" borderId="0" xfId="2" applyNumberFormat="1" applyFont="1"/>
    <xf numFmtId="49" fontId="6" fillId="0" borderId="9" xfId="2" applyNumberFormat="1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2" borderId="0" xfId="2" applyFont="1" applyFill="1" applyAlignment="1">
      <alignment horizontal="center" vertical="center"/>
    </xf>
    <xf numFmtId="0" fontId="8" fillId="0" borderId="0" xfId="2" applyFont="1" applyAlignment="1">
      <alignment horizontal="center"/>
    </xf>
    <xf numFmtId="14" fontId="6" fillId="0" borderId="9" xfId="7" applyNumberFormat="1" applyFont="1" applyBorder="1" applyAlignment="1">
      <alignment horizontal="center"/>
    </xf>
    <xf numFmtId="0" fontId="6" fillId="0" borderId="0" xfId="8" applyFont="1"/>
    <xf numFmtId="0" fontId="6" fillId="0" borderId="0" xfId="8" applyFont="1" applyAlignment="1">
      <alignment horizontal="center" vertical="top"/>
    </xf>
    <xf numFmtId="0" fontId="6" fillId="0" borderId="0" xfId="8" applyFont="1" applyAlignment="1">
      <alignment horizontal="left" vertical="top" wrapText="1"/>
    </xf>
    <xf numFmtId="0" fontId="6" fillId="0" borderId="0" xfId="8" applyFont="1" applyAlignment="1">
      <alignment horizontal="center" vertical="top" wrapText="1"/>
    </xf>
    <xf numFmtId="0" fontId="6" fillId="0" borderId="0" xfId="8" applyFont="1" applyAlignment="1">
      <alignment horizontal="right" vertical="top"/>
    </xf>
    <xf numFmtId="0" fontId="6" fillId="0" borderId="9" xfId="8" applyFont="1" applyBorder="1" applyAlignment="1">
      <alignment horizontal="center" vertical="center" wrapText="1"/>
    </xf>
    <xf numFmtId="0" fontId="6" fillId="0" borderId="11" xfId="8" applyFont="1" applyBorder="1" applyAlignment="1">
      <alignment horizontal="center" vertical="center" wrapText="1"/>
    </xf>
    <xf numFmtId="0" fontId="6" fillId="0" borderId="9" xfId="8" applyFont="1" applyBorder="1" applyAlignment="1">
      <alignment horizontal="center"/>
    </xf>
    <xf numFmtId="49" fontId="6" fillId="0" borderId="15" xfId="8" applyNumberFormat="1" applyFont="1" applyBorder="1" applyAlignment="1">
      <alignment horizontal="center" vertical="top" wrapText="1"/>
    </xf>
    <xf numFmtId="49" fontId="6" fillId="0" borderId="13" xfId="8" applyNumberFormat="1" applyFont="1" applyBorder="1" applyAlignment="1">
      <alignment horizontal="center" vertical="top" wrapText="1"/>
    </xf>
    <xf numFmtId="0" fontId="6" fillId="0" borderId="13" xfId="8" applyFont="1" applyBorder="1" applyAlignment="1">
      <alignment horizontal="left" vertical="top" wrapText="1"/>
    </xf>
    <xf numFmtId="0" fontId="6" fillId="0" borderId="13" xfId="8" applyFont="1" applyBorder="1" applyAlignment="1">
      <alignment horizontal="center" vertical="top" wrapText="1"/>
    </xf>
    <xf numFmtId="0" fontId="6" fillId="0" borderId="13" xfId="8" applyFont="1" applyBorder="1" applyAlignment="1">
      <alignment horizontal="right" vertical="top"/>
    </xf>
    <xf numFmtId="0" fontId="6" fillId="0" borderId="13" xfId="8" applyFont="1" applyBorder="1" applyAlignment="1">
      <alignment horizontal="right" vertical="top" wrapText="1"/>
    </xf>
    <xf numFmtId="49" fontId="9" fillId="0" borderId="15" xfId="8" applyNumberFormat="1" applyFont="1" applyBorder="1" applyAlignment="1">
      <alignment horizontal="center" vertical="top"/>
    </xf>
    <xf numFmtId="49" fontId="9" fillId="0" borderId="13" xfId="8" applyNumberFormat="1" applyFont="1" applyBorder="1" applyAlignment="1">
      <alignment horizontal="center" vertical="top"/>
    </xf>
    <xf numFmtId="0" fontId="9" fillId="0" borderId="13" xfId="8" applyFont="1" applyBorder="1" applyAlignment="1">
      <alignment horizontal="left" vertical="top" wrapText="1"/>
    </xf>
    <xf numFmtId="0" fontId="9" fillId="0" borderId="13" xfId="8" applyFont="1" applyBorder="1" applyAlignment="1">
      <alignment horizontal="center" vertical="top"/>
    </xf>
    <xf numFmtId="0" fontId="9" fillId="0" borderId="13" xfId="8" applyFont="1" applyBorder="1" applyAlignment="1">
      <alignment horizontal="right" vertical="top" wrapText="1"/>
    </xf>
    <xf numFmtId="0" fontId="9" fillId="0" borderId="13" xfId="8" applyFont="1" applyBorder="1" applyAlignment="1">
      <alignment horizontal="right" vertical="top"/>
    </xf>
    <xf numFmtId="0" fontId="8" fillId="0" borderId="13" xfId="8" applyFont="1" applyBorder="1" applyAlignment="1">
      <alignment horizontal="right" vertical="top" wrapText="1"/>
    </xf>
    <xf numFmtId="0" fontId="8" fillId="0" borderId="13" xfId="8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 wrapText="1"/>
    </xf>
    <xf numFmtId="0" fontId="8" fillId="0" borderId="13" xfId="2" applyFont="1" applyBorder="1" applyAlignment="1">
      <alignment horizontal="right" vertical="top"/>
    </xf>
    <xf numFmtId="167" fontId="8" fillId="0" borderId="13" xfId="10" applyNumberFormat="1" applyFont="1" applyFill="1" applyBorder="1" applyAlignment="1" applyProtection="1">
      <alignment horizontal="right" vertical="top" wrapText="1"/>
    </xf>
    <xf numFmtId="167" fontId="8" fillId="0" borderId="13" xfId="2" applyNumberFormat="1" applyFont="1" applyBorder="1" applyAlignment="1">
      <alignment horizontal="right" vertical="top" wrapText="1"/>
    </xf>
    <xf numFmtId="164" fontId="8" fillId="0" borderId="13" xfId="10" applyFont="1" applyFill="1" applyBorder="1" applyAlignment="1" applyProtection="1">
      <alignment horizontal="right" vertical="top" wrapText="1"/>
    </xf>
    <xf numFmtId="49" fontId="6" fillId="0" borderId="0" xfId="2" applyNumberFormat="1" applyFont="1" applyAlignment="1">
      <alignment horizontal="center" vertical="top"/>
    </xf>
    <xf numFmtId="0" fontId="6" fillId="2" borderId="0" xfId="2" applyFont="1" applyFill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right" vertical="top"/>
    </xf>
    <xf numFmtId="0" fontId="6" fillId="2" borderId="0" xfId="2" applyFont="1" applyFill="1" applyAlignment="1">
      <alignment horizontal="right" vertical="top" wrapText="1"/>
    </xf>
    <xf numFmtId="49" fontId="6" fillId="2" borderId="10" xfId="3" applyNumberFormat="1" applyFont="1" applyFill="1" applyBorder="1" applyAlignment="1">
      <protection locked="0"/>
    </xf>
    <xf numFmtId="0" fontId="6" fillId="2" borderId="0" xfId="3" applyFont="1" applyFill="1" applyAlignment="1" applyProtection="1">
      <alignment horizontal="left"/>
    </xf>
    <xf numFmtId="49" fontId="6" fillId="2" borderId="0" xfId="3" applyNumberFormat="1" applyFont="1" applyFill="1" applyAlignment="1">
      <alignment horizontal="left" vertical="top"/>
      <protection locked="0"/>
    </xf>
    <xf numFmtId="0" fontId="6" fillId="0" borderId="0" xfId="2" applyFont="1" applyAlignment="1">
      <alignment horizontal="left"/>
    </xf>
    <xf numFmtId="0" fontId="6" fillId="2" borderId="0" xfId="2" applyFont="1" applyFill="1" applyAlignment="1">
      <alignment horizontal="left"/>
    </xf>
    <xf numFmtId="49" fontId="6" fillId="2" borderId="10" xfId="3" applyNumberFormat="1" applyFont="1" applyFill="1" applyBorder="1">
      <alignment vertical="top"/>
      <protection locked="0"/>
    </xf>
    <xf numFmtId="0" fontId="6" fillId="0" borderId="10" xfId="2" applyFont="1" applyBorder="1"/>
    <xf numFmtId="0" fontId="6" fillId="2" borderId="0" xfId="3" applyFont="1" applyFill="1" applyAlignment="1" applyProtection="1"/>
    <xf numFmtId="0" fontId="12" fillId="0" borderId="0" xfId="2" applyFont="1"/>
    <xf numFmtId="0" fontId="13" fillId="0" borderId="0" xfId="2" applyFont="1"/>
    <xf numFmtId="0" fontId="14" fillId="2" borderId="0" xfId="12" applyFont="1" applyFill="1"/>
    <xf numFmtId="0" fontId="15" fillId="2" borderId="0" xfId="12" applyFont="1" applyFill="1" applyAlignment="1">
      <alignment horizontal="center" vertical="center"/>
    </xf>
    <xf numFmtId="0" fontId="16" fillId="2" borderId="0" xfId="12" applyFont="1" applyFill="1"/>
    <xf numFmtId="0" fontId="16" fillId="0" borderId="0" xfId="12" applyFont="1"/>
    <xf numFmtId="0" fontId="18" fillId="2" borderId="0" xfId="13" applyFont="1" applyFill="1" applyAlignment="1">
      <alignment vertical="center"/>
    </xf>
    <xf numFmtId="0" fontId="15" fillId="2" borderId="0" xfId="13" applyFont="1" applyFill="1" applyAlignment="1">
      <alignment horizontal="center" vertical="center"/>
    </xf>
    <xf numFmtId="0" fontId="20" fillId="2" borderId="0" xfId="13" applyFont="1" applyFill="1" applyAlignment="1">
      <alignment vertical="top"/>
    </xf>
    <xf numFmtId="0" fontId="18" fillId="2" borderId="0" xfId="13" applyFont="1" applyFill="1" applyAlignment="1">
      <alignment vertical="center" wrapText="1"/>
    </xf>
    <xf numFmtId="0" fontId="14" fillId="2" borderId="0" xfId="14" applyFont="1" applyFill="1"/>
    <xf numFmtId="0" fontId="15" fillId="2" borderId="0" xfId="13" applyFont="1" applyFill="1" applyAlignment="1">
      <alignment horizontal="center" vertical="center" wrapText="1"/>
    </xf>
    <xf numFmtId="0" fontId="16" fillId="2" borderId="0" xfId="13" applyFont="1" applyFill="1" applyAlignment="1">
      <alignment vertical="center" wrapText="1"/>
    </xf>
    <xf numFmtId="0" fontId="21" fillId="2" borderId="0" xfId="13" applyFont="1" applyFill="1" applyAlignment="1">
      <alignment horizontal="center" vertical="center"/>
    </xf>
    <xf numFmtId="0" fontId="22" fillId="2" borderId="0" xfId="13" applyFont="1" applyFill="1" applyAlignment="1">
      <alignment vertical="center"/>
    </xf>
    <xf numFmtId="0" fontId="14" fillId="2" borderId="0" xfId="14" applyFont="1" applyFill="1" applyAlignment="1">
      <alignment horizontal="center"/>
    </xf>
    <xf numFmtId="0" fontId="14" fillId="0" borderId="9" xfId="12" applyFont="1" applyBorder="1" applyAlignment="1">
      <alignment horizontal="center" vertical="center"/>
    </xf>
    <xf numFmtId="0" fontId="15" fillId="0" borderId="16" xfId="12" applyFont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center"/>
    </xf>
    <xf numFmtId="4" fontId="15" fillId="0" borderId="0" xfId="12" applyNumberFormat="1" applyFont="1" applyAlignment="1">
      <alignment horizontal="center" vertical="center"/>
    </xf>
    <xf numFmtId="4" fontId="16" fillId="0" borderId="0" xfId="12" applyNumberFormat="1" applyFont="1"/>
    <xf numFmtId="0" fontId="20" fillId="2" borderId="17" xfId="12" applyFont="1" applyFill="1" applyBorder="1" applyAlignment="1">
      <alignment horizontal="center" vertical="center"/>
    </xf>
    <xf numFmtId="49" fontId="20" fillId="2" borderId="17" xfId="12" applyNumberFormat="1" applyFont="1" applyFill="1" applyBorder="1" applyAlignment="1">
      <alignment horizontal="center" vertical="center" wrapText="1"/>
    </xf>
    <xf numFmtId="0" fontId="20" fillId="2" borderId="17" xfId="12" applyFont="1" applyFill="1" applyBorder="1" applyAlignment="1">
      <alignment horizontal="left" vertical="center" wrapText="1"/>
    </xf>
    <xf numFmtId="3" fontId="20" fillId="2" borderId="17" xfId="12" applyNumberFormat="1" applyFont="1" applyFill="1" applyBorder="1" applyAlignment="1">
      <alignment horizontal="center" vertical="center"/>
    </xf>
    <xf numFmtId="4" fontId="20" fillId="2" borderId="17" xfId="12" applyNumberFormat="1" applyFont="1" applyFill="1" applyBorder="1" applyAlignment="1">
      <alignment horizontal="center" vertical="center"/>
    </xf>
    <xf numFmtId="4" fontId="18" fillId="2" borderId="17" xfId="12" applyNumberFormat="1" applyFont="1" applyFill="1" applyBorder="1" applyAlignment="1">
      <alignment horizontal="center" vertical="center"/>
    </xf>
    <xf numFmtId="0" fontId="14" fillId="2" borderId="15" xfId="12" applyFont="1" applyFill="1" applyBorder="1"/>
    <xf numFmtId="0" fontId="19" fillId="2" borderId="15" xfId="12" applyFont="1" applyFill="1" applyBorder="1" applyAlignment="1">
      <alignment horizontal="center" vertical="center"/>
    </xf>
    <xf numFmtId="4" fontId="19" fillId="2" borderId="15" xfId="12" applyNumberFormat="1" applyFont="1" applyFill="1" applyBorder="1" applyAlignment="1">
      <alignment horizontal="center" vertical="center"/>
    </xf>
    <xf numFmtId="4" fontId="23" fillId="0" borderId="0" xfId="12" applyNumberFormat="1" applyFont="1"/>
    <xf numFmtId="0" fontId="15" fillId="0" borderId="0" xfId="12" applyFont="1" applyAlignment="1">
      <alignment horizontal="center" vertical="center"/>
    </xf>
    <xf numFmtId="4" fontId="14" fillId="2" borderId="0" xfId="12" applyNumberFormat="1" applyFont="1" applyFill="1"/>
    <xf numFmtId="4" fontId="15" fillId="2" borderId="0" xfId="12" applyNumberFormat="1" applyFont="1" applyFill="1" applyAlignment="1">
      <alignment horizontal="center" vertical="center"/>
    </xf>
    <xf numFmtId="4" fontId="23" fillId="2" borderId="0" xfId="12" applyNumberFormat="1" applyFont="1" applyFill="1"/>
    <xf numFmtId="0" fontId="14" fillId="0" borderId="0" xfId="12" applyFont="1"/>
    <xf numFmtId="0" fontId="6" fillId="2" borderId="0" xfId="12" applyFont="1" applyFill="1" applyAlignment="1">
      <alignment horizontal="right" wrapText="1"/>
    </xf>
    <xf numFmtId="0" fontId="24" fillId="2" borderId="0" xfId="12" applyFont="1" applyFill="1"/>
    <xf numFmtId="0" fontId="6" fillId="2" borderId="0" xfId="12" applyFont="1" applyFill="1" applyAlignment="1">
      <alignment horizontal="right" vertical="top" wrapText="1"/>
    </xf>
    <xf numFmtId="0" fontId="6" fillId="2" borderId="0" xfId="12" applyFont="1" applyFill="1" applyAlignment="1">
      <alignment horizontal="center" vertical="top" wrapText="1"/>
    </xf>
    <xf numFmtId="0" fontId="20" fillId="2" borderId="0" xfId="15" applyFont="1" applyFill="1" applyAlignment="1">
      <alignment horizontal="left"/>
    </xf>
    <xf numFmtId="0" fontId="20" fillId="2" borderId="0" xfId="12" applyFont="1" applyFill="1" applyAlignment="1">
      <alignment vertical="top" wrapText="1"/>
    </xf>
    <xf numFmtId="49" fontId="6" fillId="2" borderId="0" xfId="12" applyNumberFormat="1" applyFont="1" applyFill="1" applyAlignment="1">
      <alignment horizontal="center" vertical="top" wrapText="1"/>
    </xf>
    <xf numFmtId="0" fontId="20" fillId="2" borderId="10" xfId="12" applyFont="1" applyFill="1" applyBorder="1" applyAlignment="1">
      <alignment vertical="top" wrapText="1"/>
    </xf>
    <xf numFmtId="0" fontId="20" fillId="2" borderId="0" xfId="12" applyFont="1" applyFill="1" applyAlignment="1">
      <alignment horizontal="right" vertical="top" wrapText="1"/>
    </xf>
    <xf numFmtId="0" fontId="6" fillId="2" borderId="0" xfId="12" applyFont="1" applyFill="1" applyAlignment="1">
      <alignment horizontal="center" wrapText="1"/>
    </xf>
    <xf numFmtId="0" fontId="20" fillId="2" borderId="1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wrapText="1"/>
    </xf>
    <xf numFmtId="0" fontId="20" fillId="2" borderId="3" xfId="12" applyFont="1" applyFill="1" applyBorder="1" applyAlignment="1">
      <alignment horizontal="center" wrapText="1"/>
    </xf>
    <xf numFmtId="0" fontId="20" fillId="2" borderId="0" xfId="15" applyFont="1" applyFill="1" applyAlignment="1">
      <alignment horizontal="left" vertical="center"/>
    </xf>
    <xf numFmtId="49" fontId="6" fillId="2" borderId="0" xfId="12" applyNumberFormat="1" applyFont="1" applyFill="1" applyAlignment="1">
      <alignment horizontal="center" vertical="center" wrapText="1"/>
    </xf>
    <xf numFmtId="0" fontId="20" fillId="2" borderId="10" xfId="12" applyFont="1" applyFill="1" applyBorder="1" applyAlignment="1">
      <alignment horizontal="left" vertical="top" wrapText="1"/>
    </xf>
    <xf numFmtId="49" fontId="20" fillId="2" borderId="1" xfId="12" applyNumberFormat="1" applyFont="1" applyFill="1" applyBorder="1" applyAlignment="1">
      <alignment horizontal="center" vertical="top" wrapText="1"/>
    </xf>
    <xf numFmtId="49" fontId="20" fillId="2" borderId="2" xfId="12" applyNumberFormat="1" applyFont="1" applyFill="1" applyBorder="1" applyAlignment="1">
      <alignment horizontal="center" vertical="top" wrapText="1"/>
    </xf>
    <xf numFmtId="49" fontId="20" fillId="2" borderId="3" xfId="12" applyNumberFormat="1" applyFont="1" applyFill="1" applyBorder="1" applyAlignment="1">
      <alignment horizontal="center" vertical="top" wrapText="1"/>
    </xf>
    <xf numFmtId="0" fontId="6" fillId="2" borderId="0" xfId="12" applyFont="1" applyFill="1" applyAlignment="1">
      <alignment horizontal="center" vertical="center" wrapText="1"/>
    </xf>
    <xf numFmtId="0" fontId="20" fillId="2" borderId="2" xfId="12" applyFont="1" applyFill="1" applyBorder="1" applyAlignment="1">
      <alignment horizontal="left" vertical="top" wrapText="1"/>
    </xf>
    <xf numFmtId="0" fontId="20" fillId="2" borderId="1" xfId="12" applyFont="1" applyFill="1" applyBorder="1" applyAlignment="1">
      <alignment horizontal="center" vertical="top" wrapText="1"/>
    </xf>
    <xf numFmtId="0" fontId="20" fillId="2" borderId="2" xfId="12" applyFont="1" applyFill="1" applyBorder="1" applyAlignment="1">
      <alignment horizontal="center" vertical="top" wrapText="1"/>
    </xf>
    <xf numFmtId="0" fontId="20" fillId="2" borderId="3" xfId="12" applyFont="1" applyFill="1" applyBorder="1" applyAlignment="1">
      <alignment horizontal="center" vertical="top" wrapText="1"/>
    </xf>
    <xf numFmtId="0" fontId="20" fillId="2" borderId="0" xfId="16" applyFont="1" applyFill="1" applyAlignment="1">
      <alignment horizontal="left"/>
    </xf>
    <xf numFmtId="0" fontId="25" fillId="2" borderId="0" xfId="12" applyFont="1" applyFill="1" applyAlignment="1">
      <alignment vertical="top" wrapText="1"/>
    </xf>
    <xf numFmtId="0" fontId="20" fillId="2" borderId="1" xfId="12" applyFont="1" applyFill="1" applyBorder="1" applyAlignment="1">
      <alignment horizontal="right" vertical="center" wrapText="1"/>
    </xf>
    <xf numFmtId="49" fontId="8" fillId="2" borderId="0" xfId="12" applyNumberFormat="1" applyFont="1" applyFill="1" applyAlignment="1">
      <alignment horizontal="center" vertical="center"/>
    </xf>
    <xf numFmtId="49" fontId="18" fillId="2" borderId="9" xfId="12" applyNumberFormat="1" applyFont="1" applyFill="1" applyBorder="1" applyAlignment="1">
      <alignment horizontal="center" vertical="center" wrapText="1"/>
    </xf>
    <xf numFmtId="0" fontId="18" fillId="2" borderId="9" xfId="12" applyFont="1" applyFill="1" applyBorder="1" applyAlignment="1">
      <alignment horizontal="center" vertical="center" wrapText="1"/>
    </xf>
    <xf numFmtId="0" fontId="8" fillId="2" borderId="0" xfId="12" applyFont="1" applyFill="1" applyAlignment="1">
      <alignment horizontal="center" vertical="center" wrapText="1"/>
    </xf>
    <xf numFmtId="0" fontId="20" fillId="2" borderId="9" xfId="12" applyFont="1" applyFill="1" applyBorder="1" applyAlignment="1">
      <alignment horizontal="right" vertical="center" wrapText="1"/>
    </xf>
    <xf numFmtId="49" fontId="8" fillId="2" borderId="0" xfId="12" applyNumberFormat="1" applyFont="1" applyFill="1" applyAlignment="1">
      <alignment horizontal="center" vertical="center" wrapText="1"/>
    </xf>
    <xf numFmtId="0" fontId="6" fillId="2" borderId="0" xfId="12" applyFont="1" applyFill="1"/>
    <xf numFmtId="0" fontId="20" fillId="2" borderId="0" xfId="12" applyFont="1" applyFill="1" applyAlignment="1">
      <alignment horizontal="center" vertical="top" wrapText="1"/>
    </xf>
    <xf numFmtId="16" fontId="20" fillId="2" borderId="0" xfId="12" applyNumberFormat="1" applyFont="1" applyFill="1" applyAlignment="1">
      <alignment horizontal="center" vertical="top" wrapText="1"/>
    </xf>
    <xf numFmtId="14" fontId="20" fillId="2" borderId="0" xfId="12" applyNumberFormat="1" applyFont="1" applyFill="1" applyAlignment="1">
      <alignment horizontal="center" vertical="top" wrapText="1"/>
    </xf>
    <xf numFmtId="0" fontId="20" fillId="2" borderId="9" xfId="12" applyFont="1" applyFill="1" applyBorder="1" applyAlignment="1">
      <alignment horizontal="center" vertical="center" wrapText="1"/>
    </xf>
    <xf numFmtId="0" fontId="26" fillId="2" borderId="9" xfId="12" applyFont="1" applyFill="1" applyBorder="1" applyAlignment="1">
      <alignment horizontal="center" vertical="center"/>
    </xf>
    <xf numFmtId="0" fontId="8" fillId="2" borderId="9" xfId="12" applyFont="1" applyFill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top" wrapText="1"/>
    </xf>
    <xf numFmtId="2" fontId="18" fillId="2" borderId="3" xfId="12" applyNumberFormat="1" applyFont="1" applyFill="1" applyBorder="1" applyAlignment="1">
      <alignment horizontal="center" vertical="center" wrapText="1"/>
    </xf>
    <xf numFmtId="4" fontId="8" fillId="2" borderId="9" xfId="12" applyNumberFormat="1" applyFont="1" applyFill="1" applyBorder="1" applyAlignment="1">
      <alignment horizontal="center" vertical="center"/>
    </xf>
    <xf numFmtId="4" fontId="26" fillId="2" borderId="9" xfId="12" applyNumberFormat="1" applyFont="1" applyFill="1" applyBorder="1" applyAlignment="1">
      <alignment horizontal="center" vertical="center"/>
    </xf>
    <xf numFmtId="2" fontId="18" fillId="2" borderId="9" xfId="12" applyNumberFormat="1" applyFont="1" applyFill="1" applyBorder="1" applyAlignment="1">
      <alignment horizontal="center" vertical="center" wrapText="1"/>
    </xf>
    <xf numFmtId="4" fontId="6" fillId="2" borderId="3" xfId="12" applyNumberFormat="1" applyFont="1" applyFill="1" applyBorder="1" applyAlignment="1">
      <alignment horizontal="center" vertical="center" wrapText="1"/>
    </xf>
    <xf numFmtId="4" fontId="24" fillId="2" borderId="9" xfId="12" applyNumberFormat="1" applyFont="1" applyFill="1" applyBorder="1" applyAlignment="1">
      <alignment horizontal="center" vertical="center"/>
    </xf>
    <xf numFmtId="4" fontId="6" fillId="2" borderId="9" xfId="12" applyNumberFormat="1" applyFont="1" applyFill="1" applyBorder="1" applyAlignment="1">
      <alignment horizontal="center" vertical="center"/>
    </xf>
    <xf numFmtId="0" fontId="24" fillId="2" borderId="9" xfId="12" applyFont="1" applyFill="1" applyBorder="1"/>
    <xf numFmtId="4" fontId="20" fillId="2" borderId="1" xfId="12" applyNumberFormat="1" applyFont="1" applyFill="1" applyBorder="1" applyAlignment="1">
      <alignment horizontal="center" vertical="center" wrapText="1"/>
    </xf>
    <xf numFmtId="4" fontId="20" fillId="2" borderId="2" xfId="12" applyNumberFormat="1" applyFont="1" applyFill="1" applyBorder="1" applyAlignment="1">
      <alignment horizontal="center" vertical="center" wrapText="1"/>
    </xf>
    <xf numFmtId="4" fontId="8" fillId="2" borderId="3" xfId="12" applyNumberFormat="1" applyFont="1" applyFill="1" applyBorder="1" applyAlignment="1">
      <alignment horizontal="center" vertical="center" wrapText="1"/>
    </xf>
    <xf numFmtId="4" fontId="26" fillId="2" borderId="9" xfId="12" applyNumberFormat="1" applyFont="1" applyFill="1" applyBorder="1" applyAlignment="1">
      <alignment horizontal="center"/>
    </xf>
    <xf numFmtId="4" fontId="16" fillId="2" borderId="0" xfId="12" applyNumberFormat="1" applyFont="1" applyFill="1"/>
    <xf numFmtId="169" fontId="20" fillId="2" borderId="9" xfId="12" applyNumberFormat="1" applyFont="1" applyFill="1" applyBorder="1" applyAlignment="1">
      <alignment horizontal="center" vertical="center" wrapText="1"/>
    </xf>
    <xf numFmtId="4" fontId="24" fillId="2" borderId="9" xfId="17" applyNumberFormat="1" applyFont="1" applyFill="1" applyBorder="1" applyAlignment="1">
      <alignment horizontal="center" vertical="center"/>
    </xf>
    <xf numFmtId="4" fontId="6" fillId="2" borderId="9" xfId="17" applyNumberFormat="1" applyFont="1" applyFill="1" applyBorder="1" applyAlignment="1">
      <alignment horizontal="center" vertical="center"/>
    </xf>
    <xf numFmtId="4" fontId="24" fillId="2" borderId="9" xfId="12" applyNumberFormat="1" applyFont="1" applyFill="1" applyBorder="1" applyAlignment="1">
      <alignment horizontal="center"/>
    </xf>
    <xf numFmtId="4" fontId="8" fillId="2" borderId="9" xfId="17" applyNumberFormat="1" applyFont="1" applyFill="1" applyBorder="1" applyAlignment="1">
      <alignment horizontal="center" vertical="center"/>
    </xf>
    <xf numFmtId="4" fontId="26" fillId="2" borderId="9" xfId="12" applyNumberFormat="1" applyFont="1" applyFill="1" applyBorder="1"/>
    <xf numFmtId="4" fontId="18" fillId="2" borderId="0" xfId="12" applyNumberFormat="1" applyFont="1" applyFill="1" applyAlignment="1">
      <alignment horizontal="center" vertical="top" wrapText="1"/>
    </xf>
    <xf numFmtId="4" fontId="6" fillId="2" borderId="0" xfId="12" applyNumberFormat="1" applyFont="1" applyFill="1"/>
    <xf numFmtId="3" fontId="20" fillId="2" borderId="0" xfId="12" applyNumberFormat="1" applyFont="1" applyFill="1" applyAlignment="1">
      <alignment horizontal="right" vertical="top" wrapText="1"/>
    </xf>
    <xf numFmtId="2" fontId="24" fillId="2" borderId="0" xfId="12" applyNumberFormat="1" applyFont="1" applyFill="1"/>
    <xf numFmtId="0" fontId="20" fillId="2" borderId="10" xfId="12" applyFont="1" applyFill="1" applyBorder="1" applyAlignment="1">
      <alignment horizontal="right" vertical="top" wrapText="1"/>
    </xf>
    <xf numFmtId="0" fontId="8" fillId="2" borderId="0" xfId="12" applyFont="1" applyFill="1" applyAlignment="1">
      <alignment horizontal="center" wrapText="1"/>
    </xf>
    <xf numFmtId="4" fontId="24" fillId="2" borderId="0" xfId="12" applyNumberFormat="1" applyFont="1" applyFill="1"/>
    <xf numFmtId="0" fontId="20" fillId="2" borderId="10" xfId="12" applyFont="1" applyFill="1" applyBorder="1" applyAlignment="1">
      <alignment wrapText="1"/>
    </xf>
    <xf numFmtId="0" fontId="20" fillId="2" borderId="10" xfId="12" applyFont="1" applyFill="1" applyBorder="1" applyAlignment="1">
      <alignment horizontal="center" vertical="top" wrapText="1"/>
    </xf>
    <xf numFmtId="0" fontId="6" fillId="2" borderId="0" xfId="12" applyFont="1" applyFill="1" applyAlignment="1">
      <alignment horizontal="left" vertical="top" wrapText="1"/>
    </xf>
    <xf numFmtId="0" fontId="27" fillId="2" borderId="0" xfId="12" applyFont="1" applyFill="1"/>
    <xf numFmtId="0" fontId="20" fillId="2" borderId="0" xfId="12" applyFont="1" applyFill="1" applyAlignment="1">
      <alignment horizontal="left" vertical="top" wrapText="1"/>
    </xf>
    <xf numFmtId="0" fontId="29" fillId="0" borderId="0" xfId="19" applyFont="1"/>
    <xf numFmtId="0" fontId="31" fillId="0" borderId="0" xfId="19" applyFont="1"/>
    <xf numFmtId="0" fontId="32" fillId="0" borderId="0" xfId="19" applyFont="1"/>
    <xf numFmtId="0" fontId="33" fillId="0" borderId="0" xfId="19" applyFont="1" applyAlignment="1">
      <alignment horizontal="center" vertical="center"/>
    </xf>
    <xf numFmtId="0" fontId="34" fillId="0" borderId="0" xfId="19" applyFont="1" applyAlignment="1">
      <alignment horizontal="center" vertical="center"/>
    </xf>
    <xf numFmtId="0" fontId="35" fillId="0" borderId="0" xfId="19" applyFont="1" applyAlignment="1">
      <alignment horizontal="center" vertical="center"/>
    </xf>
    <xf numFmtId="0" fontId="31" fillId="0" borderId="0" xfId="19" applyFont="1" applyAlignment="1">
      <alignment horizontal="center" vertical="center"/>
    </xf>
    <xf numFmtId="0" fontId="29" fillId="0" borderId="0" xfId="19" applyFont="1" applyAlignment="1">
      <alignment horizontal="center" vertical="center"/>
    </xf>
    <xf numFmtId="0" fontId="32" fillId="0" borderId="0" xfId="19" applyFont="1" applyAlignment="1">
      <alignment horizontal="center" vertical="center"/>
    </xf>
    <xf numFmtId="0" fontId="29" fillId="0" borderId="0" xfId="19" applyFont="1" applyAlignment="1">
      <alignment horizontal="center" wrapText="1"/>
    </xf>
    <xf numFmtId="0" fontId="29" fillId="0" borderId="9" xfId="19" applyFont="1" applyBorder="1" applyAlignment="1">
      <alignment horizontal="center" vertical="center" wrapText="1"/>
    </xf>
    <xf numFmtId="0" fontId="32" fillId="2" borderId="9" xfId="19" applyFont="1" applyFill="1" applyBorder="1" applyAlignment="1">
      <alignment horizontal="center" vertical="center" wrapText="1"/>
    </xf>
    <xf numFmtId="0" fontId="29" fillId="2" borderId="9" xfId="19" applyFont="1" applyFill="1" applyBorder="1" applyAlignment="1">
      <alignment horizontal="center" vertical="center" wrapText="1"/>
    </xf>
    <xf numFmtId="0" fontId="37" fillId="2" borderId="9" xfId="19" applyFont="1" applyFill="1" applyBorder="1" applyAlignment="1">
      <alignment vertical="center" wrapText="1"/>
    </xf>
    <xf numFmtId="4" fontId="29" fillId="2" borderId="9" xfId="19" applyNumberFormat="1" applyFont="1" applyFill="1" applyBorder="1" applyAlignment="1">
      <alignment horizontal="center" vertical="center" wrapText="1"/>
    </xf>
    <xf numFmtId="168" fontId="30" fillId="2" borderId="9" xfId="19" applyNumberFormat="1" applyFont="1" applyFill="1" applyBorder="1" applyAlignment="1">
      <alignment horizontal="center" vertical="center" wrapText="1"/>
    </xf>
    <xf numFmtId="165" fontId="36" fillId="2" borderId="9" xfId="19" applyNumberFormat="1" applyFont="1" applyFill="1" applyBorder="1" applyAlignment="1">
      <alignment horizontal="center" vertical="center" wrapText="1"/>
    </xf>
    <xf numFmtId="4" fontId="32" fillId="2" borderId="9" xfId="19" applyNumberFormat="1" applyFont="1" applyFill="1" applyBorder="1" applyAlignment="1">
      <alignment horizontal="right" vertical="center" wrapText="1"/>
    </xf>
    <xf numFmtId="165" fontId="30" fillId="0" borderId="9" xfId="19" applyNumberFormat="1" applyFont="1" applyBorder="1" applyAlignment="1">
      <alignment horizontal="center" vertical="center" wrapText="1"/>
    </xf>
    <xf numFmtId="4" fontId="29" fillId="0" borderId="9" xfId="19" applyNumberFormat="1" applyFont="1" applyBorder="1" applyAlignment="1">
      <alignment horizontal="right" vertical="center" wrapText="1"/>
    </xf>
    <xf numFmtId="4" fontId="29" fillId="2" borderId="9" xfId="19" applyNumberFormat="1" applyFont="1" applyFill="1" applyBorder="1" applyAlignment="1">
      <alignment horizontal="right" vertical="center" wrapText="1"/>
    </xf>
    <xf numFmtId="172" fontId="32" fillId="2" borderId="9" xfId="19" applyNumberFormat="1" applyFont="1" applyFill="1" applyBorder="1" applyAlignment="1">
      <alignment horizontal="center" vertical="center" wrapText="1"/>
    </xf>
    <xf numFmtId="4" fontId="32" fillId="2" borderId="9" xfId="19" applyNumberFormat="1" applyFont="1" applyFill="1" applyBorder="1" applyAlignment="1">
      <alignment horizontal="center" vertical="center" wrapText="1"/>
    </xf>
    <xf numFmtId="168" fontId="36" fillId="2" borderId="9" xfId="19" applyNumberFormat="1" applyFont="1" applyFill="1" applyBorder="1" applyAlignment="1">
      <alignment horizontal="center" vertical="center" wrapText="1"/>
    </xf>
    <xf numFmtId="0" fontId="38" fillId="0" borderId="0" xfId="19" applyFont="1"/>
    <xf numFmtId="165" fontId="38" fillId="0" borderId="0" xfId="19" applyNumberFormat="1" applyFont="1"/>
    <xf numFmtId="172" fontId="30" fillId="2" borderId="9" xfId="19" applyNumberFormat="1" applyFont="1" applyFill="1" applyBorder="1" applyAlignment="1">
      <alignment horizontal="center" vertical="center" wrapText="1"/>
    </xf>
    <xf numFmtId="173" fontId="36" fillId="2" borderId="9" xfId="19" applyNumberFormat="1" applyFont="1" applyFill="1" applyBorder="1" applyAlignment="1">
      <alignment horizontal="center" vertical="center" wrapText="1"/>
    </xf>
    <xf numFmtId="173" fontId="30" fillId="0" borderId="9" xfId="19" applyNumberFormat="1" applyFont="1" applyBorder="1" applyAlignment="1">
      <alignment horizontal="center" vertical="center" wrapText="1"/>
    </xf>
    <xf numFmtId="4" fontId="29" fillId="0" borderId="9" xfId="19" applyNumberFormat="1" applyFont="1" applyBorder="1" applyAlignment="1">
      <alignment horizontal="center" vertical="center" wrapText="1"/>
    </xf>
    <xf numFmtId="172" fontId="32" fillId="2" borderId="9" xfId="19" applyNumberFormat="1" applyFont="1" applyFill="1" applyBorder="1" applyAlignment="1">
      <alignment horizontal="right" vertical="center" wrapText="1"/>
    </xf>
    <xf numFmtId="0" fontId="38" fillId="0" borderId="0" xfId="19" applyFont="1" applyAlignment="1">
      <alignment horizontal="left"/>
    </xf>
    <xf numFmtId="0" fontId="32" fillId="2" borderId="9" xfId="19" applyFont="1" applyFill="1" applyBorder="1" applyAlignment="1">
      <alignment vertical="center" wrapText="1"/>
    </xf>
    <xf numFmtId="172" fontId="36" fillId="2" borderId="9" xfId="19" applyNumberFormat="1" applyFont="1" applyFill="1" applyBorder="1" applyAlignment="1">
      <alignment horizontal="center" vertical="center" wrapText="1"/>
    </xf>
    <xf numFmtId="0" fontId="32" fillId="2" borderId="9" xfId="19" applyFont="1" applyFill="1" applyBorder="1"/>
    <xf numFmtId="173" fontId="32" fillId="2" borderId="9" xfId="19" applyNumberFormat="1" applyFont="1" applyFill="1" applyBorder="1" applyAlignment="1">
      <alignment horizontal="center" vertical="center" wrapText="1"/>
    </xf>
    <xf numFmtId="0" fontId="39" fillId="3" borderId="0" xfId="19" applyFont="1" applyFill="1" applyAlignment="1">
      <alignment horizontal="left"/>
    </xf>
    <xf numFmtId="0" fontId="39" fillId="3" borderId="0" xfId="19" applyFont="1" applyFill="1"/>
    <xf numFmtId="0" fontId="39" fillId="3" borderId="0" xfId="19" applyFont="1" applyFill="1" applyAlignment="1">
      <alignment horizontal="center"/>
    </xf>
    <xf numFmtId="0" fontId="32" fillId="3" borderId="0" xfId="19" applyFont="1" applyFill="1"/>
    <xf numFmtId="174" fontId="32" fillId="2" borderId="9" xfId="19" applyNumberFormat="1" applyFont="1" applyFill="1" applyBorder="1" applyAlignment="1">
      <alignment horizontal="center" vertical="center" wrapText="1"/>
    </xf>
    <xf numFmtId="168" fontId="39" fillId="3" borderId="0" xfId="19" applyNumberFormat="1" applyFont="1" applyFill="1" applyAlignment="1">
      <alignment horizontal="center"/>
    </xf>
    <xf numFmtId="172" fontId="39" fillId="3" borderId="0" xfId="19" applyNumberFormat="1" applyFont="1" applyFill="1"/>
    <xf numFmtId="173" fontId="36" fillId="0" borderId="9" xfId="19" applyNumberFormat="1" applyFont="1" applyBorder="1" applyAlignment="1">
      <alignment horizontal="center" vertical="center" wrapText="1"/>
    </xf>
    <xf numFmtId="4" fontId="32" fillId="0" borderId="9" xfId="19" applyNumberFormat="1" applyFont="1" applyBorder="1" applyAlignment="1">
      <alignment horizontal="right" vertical="center" wrapText="1"/>
    </xf>
    <xf numFmtId="173" fontId="32" fillId="0" borderId="9" xfId="19" applyNumberFormat="1" applyFont="1" applyBorder="1" applyAlignment="1">
      <alignment horizontal="center" vertical="center" wrapText="1"/>
    </xf>
    <xf numFmtId="0" fontId="39" fillId="0" borderId="0" xfId="19" applyFont="1" applyAlignment="1">
      <alignment horizontal="left"/>
    </xf>
    <xf numFmtId="0" fontId="39" fillId="0" borderId="0" xfId="19" applyFont="1"/>
    <xf numFmtId="172" fontId="39" fillId="0" borderId="0" xfId="19" applyNumberFormat="1" applyFont="1"/>
    <xf numFmtId="4" fontId="32" fillId="0" borderId="9" xfId="19" applyNumberFormat="1" applyFont="1" applyBorder="1" applyAlignment="1">
      <alignment horizontal="center" vertical="center" wrapText="1"/>
    </xf>
    <xf numFmtId="175" fontId="32" fillId="2" borderId="9" xfId="19" applyNumberFormat="1" applyFont="1" applyFill="1" applyBorder="1" applyAlignment="1">
      <alignment horizontal="right" vertical="center" wrapText="1"/>
    </xf>
    <xf numFmtId="174" fontId="32" fillId="2" borderId="9" xfId="19" applyNumberFormat="1" applyFont="1" applyFill="1" applyBorder="1" applyAlignment="1">
      <alignment horizontal="right" vertical="center" wrapText="1"/>
    </xf>
    <xf numFmtId="4" fontId="36" fillId="2" borderId="9" xfId="19" applyNumberFormat="1" applyFont="1" applyFill="1" applyBorder="1" applyAlignment="1">
      <alignment horizontal="right" vertical="center" wrapText="1"/>
    </xf>
    <xf numFmtId="172" fontId="36" fillId="2" borderId="9" xfId="19" applyNumberFormat="1" applyFont="1" applyFill="1" applyBorder="1" applyAlignment="1">
      <alignment horizontal="right" vertical="center" wrapText="1"/>
    </xf>
    <xf numFmtId="175" fontId="36" fillId="2" borderId="9" xfId="19" applyNumberFormat="1" applyFont="1" applyFill="1" applyBorder="1" applyAlignment="1">
      <alignment horizontal="right" vertical="center" wrapText="1"/>
    </xf>
    <xf numFmtId="175" fontId="38" fillId="0" borderId="0" xfId="19" applyNumberFormat="1" applyFont="1"/>
    <xf numFmtId="49" fontId="38" fillId="0" borderId="0" xfId="19" applyNumberFormat="1" applyFont="1"/>
    <xf numFmtId="174" fontId="38" fillId="0" borderId="0" xfId="19" applyNumberFormat="1" applyFont="1"/>
    <xf numFmtId="4" fontId="31" fillId="0" borderId="0" xfId="19" applyNumberFormat="1" applyFont="1"/>
    <xf numFmtId="4" fontId="29" fillId="0" borderId="0" xfId="19" applyNumberFormat="1" applyFont="1"/>
    <xf numFmtId="2" fontId="32" fillId="0" borderId="0" xfId="19" applyNumberFormat="1" applyFont="1"/>
    <xf numFmtId="176" fontId="38" fillId="0" borderId="0" xfId="19" applyNumberFormat="1" applyFont="1"/>
    <xf numFmtId="2" fontId="31" fillId="0" borderId="0" xfId="19" applyNumberFormat="1" applyFont="1"/>
    <xf numFmtId="2" fontId="29" fillId="0" borderId="0" xfId="19" applyNumberFormat="1" applyFont="1"/>
    <xf numFmtId="4" fontId="32" fillId="0" borderId="0" xfId="19" applyNumberFormat="1" applyFont="1"/>
    <xf numFmtId="0" fontId="29" fillId="0" borderId="0" xfId="19" applyFont="1" applyAlignment="1">
      <alignment vertical="center" wrapText="1"/>
    </xf>
    <xf numFmtId="0" fontId="34" fillId="0" borderId="0" xfId="19" applyFont="1" applyAlignment="1">
      <alignment horizontal="justify" vertical="center" wrapText="1"/>
    </xf>
    <xf numFmtId="0" fontId="32" fillId="0" borderId="0" xfId="19" applyFont="1" applyAlignment="1">
      <alignment horizontal="right" vertical="top" wrapText="1"/>
    </xf>
    <xf numFmtId="0" fontId="31" fillId="0" borderId="0" xfId="19" applyFont="1" applyAlignment="1">
      <alignment horizontal="right" vertical="top" wrapText="1"/>
    </xf>
    <xf numFmtId="172" fontId="32" fillId="0" borderId="0" xfId="19" applyNumberFormat="1" applyFont="1" applyAlignment="1">
      <alignment horizontal="right" vertical="top" wrapText="1"/>
    </xf>
    <xf numFmtId="3" fontId="39" fillId="0" borderId="0" xfId="19" applyNumberFormat="1" applyFont="1" applyAlignment="1">
      <alignment horizontal="right" vertical="top" wrapText="1"/>
    </xf>
    <xf numFmtId="0" fontId="32" fillId="0" borderId="10" xfId="19" applyFont="1" applyBorder="1" applyAlignment="1">
      <alignment horizontal="right" vertical="top" wrapText="1"/>
    </xf>
    <xf numFmtId="0" fontId="31" fillId="0" borderId="10" xfId="19" applyFont="1" applyBorder="1" applyAlignment="1">
      <alignment horizontal="right" vertical="top" wrapText="1"/>
    </xf>
    <xf numFmtId="0" fontId="32" fillId="0" borderId="0" xfId="19" applyFont="1" applyAlignment="1">
      <alignment vertical="top"/>
    </xf>
    <xf numFmtId="0" fontId="32" fillId="0" borderId="0" xfId="19" applyFont="1" applyAlignment="1">
      <alignment horizontal="center" vertical="top" wrapText="1"/>
    </xf>
    <xf numFmtId="168" fontId="32" fillId="0" borderId="0" xfId="19" applyNumberFormat="1" applyFont="1" applyAlignment="1">
      <alignment horizontal="right" vertical="top" wrapText="1"/>
    </xf>
    <xf numFmtId="0" fontId="32" fillId="0" borderId="0" xfId="19" applyFont="1" applyAlignment="1">
      <alignment vertical="top" wrapText="1"/>
    </xf>
    <xf numFmtId="0" fontId="32" fillId="0" borderId="10" xfId="19" applyFont="1" applyBorder="1" applyAlignment="1">
      <alignment wrapText="1"/>
    </xf>
    <xf numFmtId="0" fontId="32" fillId="0" borderId="10" xfId="19" applyFont="1" applyBorder="1" applyAlignment="1">
      <alignment horizontal="center" vertical="top" wrapText="1"/>
    </xf>
    <xf numFmtId="175" fontId="32" fillId="2" borderId="9" xfId="19" applyNumberFormat="1" applyFont="1" applyFill="1" applyBorder="1" applyAlignment="1">
      <alignment horizontal="center" vertical="center" wrapText="1"/>
    </xf>
    <xf numFmtId="49" fontId="39" fillId="0" borderId="0" xfId="19" applyNumberFormat="1" applyFont="1" applyAlignment="1">
      <alignment horizontal="left"/>
    </xf>
    <xf numFmtId="4" fontId="36" fillId="2" borderId="9" xfId="19" applyNumberFormat="1" applyFont="1" applyFill="1" applyBorder="1" applyAlignment="1">
      <alignment horizontal="center" vertical="center" wrapText="1"/>
    </xf>
    <xf numFmtId="49" fontId="6" fillId="0" borderId="9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49" fontId="6" fillId="0" borderId="0" xfId="2" applyNumberFormat="1" applyFont="1" applyAlignment="1">
      <alignment horizontal="center"/>
    </xf>
    <xf numFmtId="0" fontId="12" fillId="0" borderId="0" xfId="8" applyFont="1"/>
    <xf numFmtId="0" fontId="6" fillId="2" borderId="9" xfId="12" applyFont="1" applyFill="1" applyBorder="1"/>
    <xf numFmtId="0" fontId="41" fillId="2" borderId="0" xfId="12" applyFont="1" applyFill="1"/>
    <xf numFmtId="0" fontId="6" fillId="0" borderId="0" xfId="2" applyFont="1" applyAlignment="1">
      <alignment horizontal="left" vertical="top" wrapText="1"/>
    </xf>
    <xf numFmtId="164" fontId="6" fillId="0" borderId="0" xfId="2" applyNumberFormat="1" applyFont="1"/>
    <xf numFmtId="0" fontId="42" fillId="0" borderId="0" xfId="8" applyFont="1"/>
    <xf numFmtId="0" fontId="20" fillId="2" borderId="18" xfId="12" applyFont="1" applyFill="1" applyBorder="1" applyAlignment="1">
      <alignment horizontal="center" vertical="center"/>
    </xf>
    <xf numFmtId="49" fontId="20" fillId="2" borderId="18" xfId="12" applyNumberFormat="1" applyFont="1" applyFill="1" applyBorder="1" applyAlignment="1">
      <alignment horizontal="center" vertical="center" wrapText="1"/>
    </xf>
    <xf numFmtId="0" fontId="20" fillId="2" borderId="18" xfId="12" applyFont="1" applyFill="1" applyBorder="1" applyAlignment="1">
      <alignment horizontal="left" vertical="center" wrapText="1"/>
    </xf>
    <xf numFmtId="3" fontId="20" fillId="2" borderId="18" xfId="12" applyNumberFormat="1" applyFont="1" applyFill="1" applyBorder="1" applyAlignment="1">
      <alignment horizontal="center" vertical="center"/>
    </xf>
    <xf numFmtId="4" fontId="20" fillId="2" borderId="18" xfId="12" applyNumberFormat="1" applyFont="1" applyFill="1" applyBorder="1" applyAlignment="1">
      <alignment horizontal="center" vertical="center"/>
    </xf>
    <xf numFmtId="4" fontId="18" fillId="2" borderId="18" xfId="12" applyNumberFormat="1" applyFont="1" applyFill="1" applyBorder="1" applyAlignment="1">
      <alignment horizontal="center" vertical="center"/>
    </xf>
    <xf numFmtId="4" fontId="8" fillId="2" borderId="0" xfId="12" applyNumberFormat="1" applyFont="1" applyFill="1" applyAlignment="1">
      <alignment horizontal="left" wrapText="1"/>
    </xf>
    <xf numFmtId="4" fontId="44" fillId="2" borderId="0" xfId="12" applyNumberFormat="1" applyFont="1" applyFill="1" applyAlignment="1">
      <alignment horizontal="left" vertical="top" wrapText="1"/>
    </xf>
    <xf numFmtId="4" fontId="43" fillId="2" borderId="0" xfId="12" applyNumberFormat="1" applyFont="1" applyFill="1" applyAlignment="1">
      <alignment horizontal="center" vertical="top" wrapText="1"/>
    </xf>
    <xf numFmtId="0" fontId="24" fillId="2" borderId="0" xfId="12" applyFont="1" applyFill="1" applyAlignment="1">
      <alignment horizontal="center" vertical="center"/>
    </xf>
    <xf numFmtId="0" fontId="24" fillId="2" borderId="9" xfId="12" applyFont="1" applyFill="1" applyBorder="1" applyAlignment="1">
      <alignment horizontal="center" vertical="center"/>
    </xf>
    <xf numFmtId="3" fontId="24" fillId="2" borderId="9" xfId="12" applyNumberFormat="1" applyFont="1" applyFill="1" applyBorder="1" applyAlignment="1">
      <alignment horizontal="center" vertical="center"/>
    </xf>
    <xf numFmtId="0" fontId="6" fillId="2" borderId="9" xfId="12" applyFont="1" applyFill="1" applyBorder="1" applyAlignment="1">
      <alignment horizontal="center" vertical="center"/>
    </xf>
    <xf numFmtId="0" fontId="13" fillId="0" borderId="0" xfId="8" applyFont="1"/>
    <xf numFmtId="0" fontId="13" fillId="0" borderId="0" xfId="8" applyFont="1" applyAlignment="1">
      <alignment horizontal="center"/>
    </xf>
    <xf numFmtId="0" fontId="13" fillId="0" borderId="0" xfId="8" applyFont="1" applyAlignment="1">
      <alignment horizontal="right" vertical="top" wrapText="1"/>
    </xf>
    <xf numFmtId="0" fontId="12" fillId="0" borderId="0" xfId="8" applyFont="1" applyAlignment="1">
      <alignment horizontal="center"/>
    </xf>
    <xf numFmtId="0" fontId="12" fillId="0" borderId="0" xfId="8" applyFont="1" applyAlignment="1">
      <alignment horizontal="right" vertical="top" wrapText="1"/>
    </xf>
    <xf numFmtId="0" fontId="20" fillId="2" borderId="15" xfId="12" applyFont="1" applyFill="1" applyBorder="1" applyAlignment="1">
      <alignment horizontal="center" vertical="center"/>
    </xf>
    <xf numFmtId="49" fontId="20" fillId="2" borderId="15" xfId="12" applyNumberFormat="1" applyFont="1" applyFill="1" applyBorder="1" applyAlignment="1">
      <alignment horizontal="center" vertical="center"/>
    </xf>
    <xf numFmtId="0" fontId="20" fillId="2" borderId="15" xfId="12" applyFont="1" applyFill="1" applyBorder="1" applyAlignment="1">
      <alignment horizontal="left" vertical="center" wrapText="1"/>
    </xf>
    <xf numFmtId="3" fontId="20" fillId="2" borderId="15" xfId="12" applyNumberFormat="1" applyFont="1" applyFill="1" applyBorder="1" applyAlignment="1">
      <alignment horizontal="center" vertical="center"/>
    </xf>
    <xf numFmtId="4" fontId="20" fillId="2" borderId="15" xfId="12" applyNumberFormat="1" applyFont="1" applyFill="1" applyBorder="1" applyAlignment="1">
      <alignment horizontal="center" vertical="center"/>
    </xf>
    <xf numFmtId="4" fontId="18" fillId="2" borderId="15" xfId="12" applyNumberFormat="1" applyFont="1" applyFill="1" applyBorder="1" applyAlignment="1">
      <alignment horizontal="center" vertical="center"/>
    </xf>
    <xf numFmtId="49" fontId="20" fillId="2" borderId="17" xfId="12" applyNumberFormat="1" applyFont="1" applyFill="1" applyBorder="1" applyAlignment="1">
      <alignment horizontal="center" vertical="center"/>
    </xf>
    <xf numFmtId="0" fontId="49" fillId="0" borderId="0" xfId="8" applyFont="1"/>
    <xf numFmtId="0" fontId="49" fillId="0" borderId="0" xfId="8" applyFont="1" applyAlignment="1">
      <alignment horizontal="center"/>
    </xf>
    <xf numFmtId="0" fontId="49" fillId="0" borderId="0" xfId="8" applyFont="1" applyAlignment="1">
      <alignment horizontal="right" vertical="top" wrapText="1"/>
    </xf>
    <xf numFmtId="0" fontId="50" fillId="2" borderId="0" xfId="12" applyFont="1" applyFill="1"/>
    <xf numFmtId="0" fontId="51" fillId="2" borderId="0" xfId="12" applyFont="1" applyFill="1"/>
    <xf numFmtId="0" fontId="50" fillId="2" borderId="0" xfId="12" applyFont="1" applyFill="1" applyAlignment="1">
      <alignment horizontal="center" vertical="center"/>
    </xf>
    <xf numFmtId="0" fontId="52" fillId="2" borderId="9" xfId="12" applyFont="1" applyFill="1" applyBorder="1" applyAlignment="1">
      <alignment horizontal="center" vertical="center"/>
    </xf>
    <xf numFmtId="0" fontId="53" fillId="2" borderId="9" xfId="12" applyFont="1" applyFill="1" applyBorder="1" applyAlignment="1">
      <alignment horizontal="center" vertical="center"/>
    </xf>
    <xf numFmtId="4" fontId="53" fillId="2" borderId="9" xfId="12" applyNumberFormat="1" applyFont="1" applyFill="1" applyBorder="1" applyAlignment="1">
      <alignment horizontal="center" vertical="center"/>
    </xf>
    <xf numFmtId="4" fontId="51" fillId="2" borderId="9" xfId="12" applyNumberFormat="1" applyFont="1" applyFill="1" applyBorder="1" applyAlignment="1">
      <alignment horizontal="center" vertical="center"/>
    </xf>
    <xf numFmtId="0" fontId="51" fillId="2" borderId="9" xfId="12" applyFont="1" applyFill="1" applyBorder="1" applyAlignment="1">
      <alignment horizontal="center" vertical="center"/>
    </xf>
    <xf numFmtId="4" fontId="51" fillId="2" borderId="9" xfId="17" applyNumberFormat="1" applyFont="1" applyFill="1" applyBorder="1" applyAlignment="1">
      <alignment horizontal="center" vertical="center"/>
    </xf>
    <xf numFmtId="4" fontId="53" fillId="2" borderId="9" xfId="17" applyNumberFormat="1" applyFont="1" applyFill="1" applyBorder="1" applyAlignment="1">
      <alignment horizontal="center" vertical="center"/>
    </xf>
    <xf numFmtId="4" fontId="51" fillId="2" borderId="0" xfId="12" applyNumberFormat="1" applyFont="1" applyFill="1"/>
    <xf numFmtId="0" fontId="54" fillId="2" borderId="0" xfId="12" applyFont="1" applyFill="1"/>
    <xf numFmtId="3" fontId="51" fillId="2" borderId="9" xfId="12" applyNumberFormat="1" applyFont="1" applyFill="1" applyBorder="1" applyAlignment="1">
      <alignment horizontal="center" vertical="center"/>
    </xf>
    <xf numFmtId="4" fontId="41" fillId="2" borderId="0" xfId="12" applyNumberFormat="1" applyFont="1" applyFill="1"/>
    <xf numFmtId="4" fontId="51" fillId="2" borderId="0" xfId="12" applyNumberFormat="1" applyFont="1" applyFill="1" applyAlignment="1">
      <alignment horizontal="center" vertical="center"/>
    </xf>
    <xf numFmtId="0" fontId="51" fillId="2" borderId="0" xfId="12" applyFont="1" applyFill="1" applyAlignment="1">
      <alignment horizontal="center" vertical="center"/>
    </xf>
    <xf numFmtId="4" fontId="55" fillId="2" borderId="0" xfId="12" applyNumberFormat="1" applyFont="1" applyFill="1" applyAlignment="1">
      <alignment horizontal="left" vertical="top" wrapText="1"/>
    </xf>
    <xf numFmtId="2" fontId="51" fillId="2" borderId="0" xfId="12" applyNumberFormat="1" applyFont="1" applyFill="1"/>
    <xf numFmtId="0" fontId="20" fillId="2" borderId="0" xfId="12" applyFont="1" applyFill="1"/>
    <xf numFmtId="0" fontId="59" fillId="0" borderId="0" xfId="25" applyFont="1" applyAlignment="1">
      <alignment wrapText="1"/>
    </xf>
    <xf numFmtId="0" fontId="59" fillId="0" borderId="0" xfId="25" applyFont="1" applyAlignment="1">
      <alignment horizontal="right" wrapText="1"/>
    </xf>
    <xf numFmtId="0" fontId="59" fillId="0" borderId="22" xfId="25" applyFont="1" applyBorder="1" applyAlignment="1">
      <alignment horizontal="center" wrapText="1"/>
    </xf>
    <xf numFmtId="0" fontId="59" fillId="0" borderId="19" xfId="25" applyFont="1" applyBorder="1" applyAlignment="1">
      <alignment horizontal="center" wrapText="1"/>
    </xf>
    <xf numFmtId="0" fontId="59" fillId="0" borderId="22" xfId="25" applyFont="1" applyBorder="1" applyAlignment="1">
      <alignment horizontal="center" vertical="center" wrapText="1"/>
    </xf>
    <xf numFmtId="0" fontId="59" fillId="0" borderId="28" xfId="25" applyFont="1" applyBorder="1" applyAlignment="1">
      <alignment horizontal="center" vertical="center" wrapText="1"/>
    </xf>
    <xf numFmtId="178" fontId="59" fillId="0" borderId="19" xfId="25" applyNumberFormat="1" applyFont="1" applyBorder="1" applyAlignment="1">
      <alignment horizontal="center" wrapText="1"/>
    </xf>
    <xf numFmtId="178" fontId="59" fillId="0" borderId="30" xfId="25" applyNumberFormat="1" applyFont="1" applyBorder="1" applyAlignment="1">
      <alignment horizontal="center" wrapText="1"/>
    </xf>
    <xf numFmtId="0" fontId="64" fillId="0" borderId="0" xfId="25" applyFont="1"/>
    <xf numFmtId="179" fontId="64" fillId="0" borderId="9" xfId="25" applyNumberFormat="1" applyFont="1" applyBorder="1" applyAlignment="1">
      <alignment horizontal="right"/>
    </xf>
    <xf numFmtId="0" fontId="64" fillId="0" borderId="9" xfId="25" applyFont="1" applyBorder="1"/>
    <xf numFmtId="179" fontId="65" fillId="0" borderId="9" xfId="25" applyNumberFormat="1" applyFont="1" applyBorder="1" applyAlignment="1">
      <alignment horizontal="right"/>
    </xf>
    <xf numFmtId="0" fontId="65" fillId="0" borderId="9" xfId="25" applyFont="1" applyBorder="1"/>
    <xf numFmtId="0" fontId="65" fillId="0" borderId="0" xfId="25" applyFont="1"/>
    <xf numFmtId="179" fontId="62" fillId="0" borderId="9" xfId="25" applyNumberFormat="1" applyFont="1" applyBorder="1" applyAlignment="1">
      <alignment horizontal="right"/>
    </xf>
    <xf numFmtId="0" fontId="62" fillId="0" borderId="9" xfId="25" applyFont="1" applyBorder="1"/>
    <xf numFmtId="0" fontId="62" fillId="0" borderId="0" xfId="25" applyFont="1"/>
    <xf numFmtId="0" fontId="61" fillId="0" borderId="11" xfId="26" applyFont="1" applyBorder="1" applyAlignment="1">
      <alignment vertical="top" wrapText="1"/>
    </xf>
    <xf numFmtId="0" fontId="63" fillId="0" borderId="0" xfId="26" applyFont="1" applyAlignment="1">
      <alignment wrapText="1"/>
    </xf>
    <xf numFmtId="0" fontId="64" fillId="0" borderId="0" xfId="26" applyFont="1"/>
    <xf numFmtId="0" fontId="59" fillId="0" borderId="0" xfId="26" applyFont="1" applyAlignment="1">
      <alignment wrapText="1"/>
    </xf>
    <xf numFmtId="0" fontId="59" fillId="0" borderId="0" xfId="26" applyFont="1" applyAlignment="1">
      <alignment horizontal="right" wrapText="1"/>
    </xf>
    <xf numFmtId="0" fontId="63" fillId="0" borderId="0" xfId="26" applyFont="1" applyAlignment="1">
      <alignment horizontal="center" wrapText="1"/>
    </xf>
    <xf numFmtId="0" fontId="59" fillId="0" borderId="30" xfId="26" applyFont="1" applyBorder="1" applyAlignment="1">
      <alignment horizontal="center" vertical="center" wrapText="1"/>
    </xf>
    <xf numFmtId="0" fontId="66" fillId="0" borderId="11" xfId="26" applyFont="1" applyBorder="1" applyAlignment="1">
      <alignment horizontal="left" vertical="top" wrapText="1"/>
    </xf>
    <xf numFmtId="0" fontId="66" fillId="0" borderId="11" xfId="26" applyFont="1" applyBorder="1" applyAlignment="1">
      <alignment horizontal="right"/>
    </xf>
    <xf numFmtId="180" fontId="66" fillId="0" borderId="11" xfId="26" applyNumberFormat="1" applyFont="1" applyBorder="1" applyAlignment="1">
      <alignment horizontal="right"/>
    </xf>
    <xf numFmtId="179" fontId="66" fillId="0" borderId="11" xfId="26" applyNumberFormat="1" applyFont="1" applyBorder="1" applyAlignment="1">
      <alignment horizontal="right"/>
    </xf>
    <xf numFmtId="0" fontId="66" fillId="0" borderId="9" xfId="26" applyFont="1" applyBorder="1" applyAlignment="1">
      <alignment horizontal="left" vertical="top" wrapText="1"/>
    </xf>
    <xf numFmtId="0" fontId="67" fillId="0" borderId="9" xfId="26" applyFont="1" applyBorder="1" applyAlignment="1">
      <alignment horizontal="right" vertical="top" wrapText="1"/>
    </xf>
    <xf numFmtId="0" fontId="66" fillId="0" borderId="9" xfId="26" applyFont="1" applyBorder="1" applyAlignment="1">
      <alignment horizontal="right"/>
    </xf>
    <xf numFmtId="180" fontId="66" fillId="0" borderId="9" xfId="26" applyNumberFormat="1" applyFont="1" applyBorder="1" applyAlignment="1">
      <alignment horizontal="right"/>
    </xf>
    <xf numFmtId="179" fontId="66" fillId="0" borderId="9" xfId="26" applyNumberFormat="1" applyFont="1" applyBorder="1" applyAlignment="1">
      <alignment horizontal="right"/>
    </xf>
    <xf numFmtId="0" fontId="64" fillId="0" borderId="11" xfId="26" applyFont="1" applyBorder="1"/>
    <xf numFmtId="0" fontId="64" fillId="0" borderId="11" xfId="26" applyFont="1" applyBorder="1" applyAlignment="1">
      <alignment horizontal="left" vertical="top"/>
    </xf>
    <xf numFmtId="0" fontId="64" fillId="0" borderId="11" xfId="26" applyFont="1" applyBorder="1" applyAlignment="1">
      <alignment horizontal="right" vertical="top"/>
    </xf>
    <xf numFmtId="179" fontId="64" fillId="0" borderId="11" xfId="26" applyNumberFormat="1" applyFont="1" applyBorder="1" applyAlignment="1">
      <alignment horizontal="right" vertical="top"/>
    </xf>
    <xf numFmtId="0" fontId="65" fillId="0" borderId="11" xfId="26" applyFont="1" applyBorder="1" applyAlignment="1">
      <alignment horizontal="left" vertical="top"/>
    </xf>
    <xf numFmtId="0" fontId="65" fillId="0" borderId="11" xfId="26" applyFont="1" applyBorder="1" applyAlignment="1">
      <alignment horizontal="right" vertical="top"/>
    </xf>
    <xf numFmtId="179" fontId="65" fillId="0" borderId="11" xfId="26" applyNumberFormat="1" applyFont="1" applyBorder="1" applyAlignment="1">
      <alignment horizontal="right" vertical="top"/>
    </xf>
    <xf numFmtId="0" fontId="64" fillId="0" borderId="9" xfId="26" applyFont="1" applyBorder="1"/>
    <xf numFmtId="0" fontId="65" fillId="0" borderId="9" xfId="26" applyFont="1" applyBorder="1" applyAlignment="1">
      <alignment horizontal="left" vertical="top"/>
    </xf>
    <xf numFmtId="0" fontId="65" fillId="0" borderId="9" xfId="26" applyFont="1" applyBorder="1" applyAlignment="1">
      <alignment horizontal="right" vertical="top"/>
    </xf>
    <xf numFmtId="179" fontId="65" fillId="0" borderId="9" xfId="26" applyNumberFormat="1" applyFont="1" applyBorder="1" applyAlignment="1">
      <alignment horizontal="right" vertical="top"/>
    </xf>
    <xf numFmtId="179" fontId="64" fillId="0" borderId="9" xfId="26" applyNumberFormat="1" applyFont="1" applyBorder="1" applyAlignment="1">
      <alignment horizontal="right"/>
    </xf>
    <xf numFmtId="179" fontId="65" fillId="0" borderId="9" xfId="26" applyNumberFormat="1" applyFont="1" applyBorder="1" applyAlignment="1">
      <alignment horizontal="right"/>
    </xf>
    <xf numFmtId="0" fontId="65" fillId="0" borderId="9" xfId="26" applyFont="1" applyBorder="1"/>
    <xf numFmtId="0" fontId="65" fillId="0" borderId="0" xfId="26" applyFont="1"/>
    <xf numFmtId="0" fontId="64" fillId="0" borderId="10" xfId="25" applyFont="1" applyBorder="1"/>
    <xf numFmtId="0" fontId="65" fillId="0" borderId="0" xfId="25" applyFont="1" applyAlignment="1">
      <alignment horizontal="right"/>
    </xf>
    <xf numFmtId="0" fontId="62" fillId="0" borderId="10" xfId="25" applyFont="1" applyBorder="1" applyAlignment="1">
      <alignment horizontal="center" wrapText="1"/>
    </xf>
    <xf numFmtId="0" fontId="64" fillId="0" borderId="0" xfId="25" applyFont="1"/>
    <xf numFmtId="164" fontId="66" fillId="0" borderId="11" xfId="24" applyFont="1" applyBorder="1" applyAlignment="1">
      <alignment horizontal="right" wrapText="1"/>
    </xf>
    <xf numFmtId="0" fontId="64" fillId="0" borderId="0" xfId="25" applyFont="1" applyAlignment="1">
      <alignment horizontal="center" vertical="center" wrapText="1"/>
    </xf>
    <xf numFmtId="0" fontId="65" fillId="0" borderId="0" xfId="25" applyFont="1" applyAlignment="1">
      <alignment horizontal="center" vertical="center" wrapText="1"/>
    </xf>
    <xf numFmtId="0" fontId="62" fillId="0" borderId="0" xfId="25" applyFont="1" applyAlignment="1">
      <alignment horizontal="center" vertical="center" wrapText="1"/>
    </xf>
    <xf numFmtId="49" fontId="20" fillId="2" borderId="1" xfId="12" applyNumberFormat="1" applyFont="1" applyFill="1" applyBorder="1" applyAlignment="1">
      <alignment horizontal="left" vertical="center" wrapText="1"/>
    </xf>
    <xf numFmtId="49" fontId="20" fillId="2" borderId="3" xfId="12" applyNumberFormat="1" applyFont="1" applyFill="1" applyBorder="1" applyAlignment="1">
      <alignment horizontal="left" vertical="center" wrapText="1"/>
    </xf>
    <xf numFmtId="4" fontId="20" fillId="2" borderId="1" xfId="12" applyNumberFormat="1" applyFont="1" applyFill="1" applyBorder="1" applyAlignment="1">
      <alignment horizontal="center" vertical="center" wrapText="1"/>
    </xf>
    <xf numFmtId="4" fontId="20" fillId="2" borderId="2" xfId="12" applyNumberFormat="1" applyFont="1" applyFill="1" applyBorder="1" applyAlignment="1">
      <alignment horizontal="center" vertical="center" wrapText="1"/>
    </xf>
    <xf numFmtId="4" fontId="20" fillId="2" borderId="3" xfId="12" applyNumberFormat="1" applyFont="1" applyFill="1" applyBorder="1" applyAlignment="1">
      <alignment horizontal="center" vertical="center" wrapText="1"/>
    </xf>
    <xf numFmtId="0" fontId="20" fillId="2" borderId="0" xfId="12" applyFont="1" applyFill="1" applyAlignment="1">
      <alignment horizontal="left" vertical="top" wrapText="1"/>
    </xf>
    <xf numFmtId="0" fontId="20" fillId="2" borderId="0" xfId="12" applyFont="1" applyFill="1" applyAlignment="1">
      <alignment horizontal="right" wrapText="1"/>
    </xf>
    <xf numFmtId="0" fontId="20" fillId="2" borderId="0" xfId="12" applyFont="1" applyFill="1" applyAlignment="1">
      <alignment horizontal="right" vertical="top" wrapText="1"/>
    </xf>
    <xf numFmtId="0" fontId="20" fillId="2" borderId="2" xfId="12" applyFont="1" applyFill="1" applyBorder="1" applyAlignment="1">
      <alignment horizontal="left" vertical="center" wrapText="1"/>
    </xf>
    <xf numFmtId="49" fontId="20" fillId="2" borderId="1" xfId="12" applyNumberFormat="1" applyFont="1" applyFill="1" applyBorder="1" applyAlignment="1">
      <alignment horizontal="center" vertical="center" wrapText="1"/>
    </xf>
    <xf numFmtId="49" fontId="20" fillId="2" borderId="2" xfId="12" applyNumberFormat="1" applyFont="1" applyFill="1" applyBorder="1" applyAlignment="1">
      <alignment horizontal="center" vertical="center" wrapText="1"/>
    </xf>
    <xf numFmtId="49" fontId="20" fillId="2" borderId="3" xfId="12" applyNumberFormat="1" applyFont="1" applyFill="1" applyBorder="1" applyAlignment="1">
      <alignment horizontal="center" vertical="center" wrapText="1"/>
    </xf>
    <xf numFmtId="0" fontId="20" fillId="2" borderId="2" xfId="12" applyFont="1" applyFill="1" applyBorder="1" applyAlignment="1">
      <alignment horizontal="center" vertical="top" wrapText="1"/>
    </xf>
    <xf numFmtId="0" fontId="20" fillId="2" borderId="1" xfId="12" quotePrefix="1" applyFont="1" applyFill="1" applyBorder="1" applyAlignment="1">
      <alignment horizontal="center" vertical="center" wrapText="1"/>
    </xf>
    <xf numFmtId="0" fontId="20" fillId="2" borderId="2" xfId="12" applyFont="1" applyFill="1" applyBorder="1" applyAlignment="1">
      <alignment horizontal="center" vertical="center" wrapText="1"/>
    </xf>
    <xf numFmtId="0" fontId="20" fillId="2" borderId="3" xfId="12" applyFont="1" applyFill="1" applyBorder="1" applyAlignment="1">
      <alignment horizontal="center" vertical="center" wrapText="1"/>
    </xf>
    <xf numFmtId="0" fontId="20" fillId="2" borderId="4" xfId="12" applyFont="1" applyFill="1" applyBorder="1" applyAlignment="1">
      <alignment horizontal="center" vertical="top" wrapText="1"/>
    </xf>
    <xf numFmtId="0" fontId="20" fillId="2" borderId="5" xfId="12" applyFont="1" applyFill="1" applyBorder="1" applyAlignment="1">
      <alignment horizontal="center" vertical="top" wrapText="1"/>
    </xf>
    <xf numFmtId="0" fontId="20" fillId="2" borderId="6" xfId="12" applyFont="1" applyFill="1" applyBorder="1" applyAlignment="1">
      <alignment horizontal="center" vertical="top" wrapText="1"/>
    </xf>
    <xf numFmtId="49" fontId="20" fillId="2" borderId="1" xfId="12" applyNumberFormat="1" applyFont="1" applyFill="1" applyBorder="1" applyAlignment="1">
      <alignment horizontal="center" vertical="top" wrapText="1"/>
    </xf>
    <xf numFmtId="49" fontId="20" fillId="2" borderId="2" xfId="12" applyNumberFormat="1" applyFont="1" applyFill="1" applyBorder="1" applyAlignment="1">
      <alignment horizontal="center" vertical="top" wrapText="1"/>
    </xf>
    <xf numFmtId="49" fontId="20" fillId="2" borderId="3" xfId="12" applyNumberFormat="1" applyFont="1" applyFill="1" applyBorder="1" applyAlignment="1">
      <alignment horizontal="center" vertical="top" wrapText="1"/>
    </xf>
    <xf numFmtId="0" fontId="20" fillId="2" borderId="1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wrapText="1"/>
    </xf>
    <xf numFmtId="0" fontId="20" fillId="2" borderId="3" xfId="12" applyFont="1" applyFill="1" applyBorder="1" applyAlignment="1">
      <alignment horizontal="center" wrapText="1"/>
    </xf>
    <xf numFmtId="0" fontId="20" fillId="2" borderId="0" xfId="12" applyFont="1" applyFill="1" applyAlignment="1">
      <alignment horizontal="center" vertical="top" wrapText="1"/>
    </xf>
    <xf numFmtId="49" fontId="18" fillId="2" borderId="1" xfId="12" applyNumberFormat="1" applyFont="1" applyFill="1" applyBorder="1" applyAlignment="1">
      <alignment horizontal="center" vertical="center" wrapText="1"/>
    </xf>
    <xf numFmtId="49" fontId="18" fillId="2" borderId="2" xfId="12" applyNumberFormat="1" applyFont="1" applyFill="1" applyBorder="1" applyAlignment="1">
      <alignment horizontal="center" vertical="center" wrapText="1"/>
    </xf>
    <xf numFmtId="49" fontId="18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vertical="top" wrapText="1"/>
    </xf>
    <xf numFmtId="0" fontId="20" fillId="2" borderId="3" xfId="12" applyFont="1" applyFill="1" applyBorder="1" applyAlignment="1">
      <alignment horizontal="center" vertical="top" wrapText="1"/>
    </xf>
    <xf numFmtId="0" fontId="20" fillId="2" borderId="12" xfId="12" applyFont="1" applyFill="1" applyBorder="1" applyAlignment="1">
      <alignment horizontal="center" vertical="top" wrapText="1"/>
    </xf>
    <xf numFmtId="0" fontId="20" fillId="2" borderId="10" xfId="12" applyFont="1" applyFill="1" applyBorder="1" applyAlignment="1">
      <alignment horizontal="center" vertical="top" wrapText="1"/>
    </xf>
    <xf numFmtId="0" fontId="20" fillId="2" borderId="13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right" vertical="center" wrapText="1"/>
    </xf>
    <xf numFmtId="0" fontId="20" fillId="2" borderId="8" xfId="12" applyFont="1" applyFill="1" applyBorder="1" applyAlignment="1">
      <alignment horizontal="right" vertical="center" wrapText="1"/>
    </xf>
    <xf numFmtId="49" fontId="18" fillId="2" borderId="1" xfId="12" applyNumberFormat="1" applyFont="1" applyFill="1" applyBorder="1" applyAlignment="1">
      <alignment horizontal="center" vertical="center"/>
    </xf>
    <xf numFmtId="49" fontId="18" fillId="2" borderId="2" xfId="12" applyNumberFormat="1" applyFont="1" applyFill="1" applyBorder="1" applyAlignment="1">
      <alignment horizontal="center" vertical="center"/>
    </xf>
    <xf numFmtId="49" fontId="18" fillId="2" borderId="3" xfId="12" applyNumberFormat="1" applyFont="1" applyFill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center" wrapText="1"/>
    </xf>
    <xf numFmtId="0" fontId="20" fillId="2" borderId="9" xfId="12" applyFont="1" applyFill="1" applyBorder="1" applyAlignment="1">
      <alignment horizontal="center" vertical="top" wrapText="1"/>
    </xf>
    <xf numFmtId="14" fontId="20" fillId="2" borderId="1" xfId="12" applyNumberFormat="1" applyFont="1" applyFill="1" applyBorder="1" applyAlignment="1">
      <alignment horizontal="center" vertical="center" wrapText="1"/>
    </xf>
    <xf numFmtId="14" fontId="20" fillId="2" borderId="3" xfId="12" applyNumberFormat="1" applyFont="1" applyFill="1" applyBorder="1" applyAlignment="1">
      <alignment horizontal="center" vertical="center" wrapText="1"/>
    </xf>
    <xf numFmtId="0" fontId="20" fillId="2" borderId="4" xfId="12" applyFont="1" applyFill="1" applyBorder="1" applyAlignment="1">
      <alignment horizontal="center" vertical="center" wrapText="1"/>
    </xf>
    <xf numFmtId="0" fontId="20" fillId="2" borderId="5" xfId="12" applyFont="1" applyFill="1" applyBorder="1" applyAlignment="1">
      <alignment horizontal="center" vertical="center" wrapText="1"/>
    </xf>
    <xf numFmtId="0" fontId="20" fillId="2" borderId="12" xfId="12" applyFont="1" applyFill="1" applyBorder="1" applyAlignment="1">
      <alignment horizontal="center" vertical="center" wrapText="1"/>
    </xf>
    <xf numFmtId="0" fontId="20" fillId="2" borderId="10" xfId="12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vertical="center" wrapText="1"/>
    </xf>
    <xf numFmtId="4" fontId="8" fillId="2" borderId="11" xfId="12" applyNumberFormat="1" applyFont="1" applyFill="1" applyBorder="1" applyAlignment="1">
      <alignment horizontal="center" vertical="center" wrapText="1"/>
    </xf>
    <xf numFmtId="4" fontId="8" fillId="2" borderId="15" xfId="12" applyNumberFormat="1" applyFont="1" applyFill="1" applyBorder="1" applyAlignment="1">
      <alignment horizontal="center" vertical="center" wrapText="1"/>
    </xf>
    <xf numFmtId="0" fontId="18" fillId="2" borderId="1" xfId="12" applyFont="1" applyFill="1" applyBorder="1" applyAlignment="1">
      <alignment horizontal="left" vertical="center" wrapText="1"/>
    </xf>
    <xf numFmtId="0" fontId="18" fillId="2" borderId="3" xfId="12" applyFont="1" applyFill="1" applyBorder="1" applyAlignment="1">
      <alignment horizontal="left" vertical="center" wrapText="1"/>
    </xf>
    <xf numFmtId="4" fontId="18" fillId="2" borderId="1" xfId="12" applyNumberFormat="1" applyFont="1" applyFill="1" applyBorder="1" applyAlignment="1">
      <alignment horizontal="center" vertical="center" wrapText="1"/>
    </xf>
    <xf numFmtId="4" fontId="18" fillId="2" borderId="2" xfId="12" applyNumberFormat="1" applyFont="1" applyFill="1" applyBorder="1" applyAlignment="1">
      <alignment horizontal="center" vertical="center" wrapText="1"/>
    </xf>
    <xf numFmtId="4" fontId="18" fillId="2" borderId="3" xfId="12" applyNumberFormat="1" applyFont="1" applyFill="1" applyBorder="1" applyAlignment="1">
      <alignment horizontal="center" vertical="center" wrapText="1"/>
    </xf>
    <xf numFmtId="0" fontId="18" fillId="2" borderId="1" xfId="12" applyFont="1" applyFill="1" applyBorder="1" applyAlignment="1">
      <alignment horizontal="right" vertical="center" wrapText="1"/>
    </xf>
    <xf numFmtId="0" fontId="18" fillId="2" borderId="2" xfId="12" applyFont="1" applyFill="1" applyBorder="1" applyAlignment="1">
      <alignment horizontal="right" vertical="center" wrapText="1"/>
    </xf>
    <xf numFmtId="0" fontId="18" fillId="2" borderId="3" xfId="12" applyFont="1" applyFill="1" applyBorder="1" applyAlignment="1">
      <alignment horizontal="right" vertical="center" wrapText="1"/>
    </xf>
    <xf numFmtId="169" fontId="18" fillId="2" borderId="1" xfId="12" applyNumberFormat="1" applyFont="1" applyFill="1" applyBorder="1" applyAlignment="1">
      <alignment horizontal="center" vertical="center" wrapText="1"/>
    </xf>
    <xf numFmtId="169" fontId="18" fillId="2" borderId="2" xfId="12" applyNumberFormat="1" applyFont="1" applyFill="1" applyBorder="1" applyAlignment="1">
      <alignment horizontal="center" vertical="center" wrapText="1"/>
    </xf>
    <xf numFmtId="169" fontId="18" fillId="2" borderId="3" xfId="12" applyNumberFormat="1" applyFont="1" applyFill="1" applyBorder="1" applyAlignment="1">
      <alignment horizontal="center" vertical="center" wrapText="1"/>
    </xf>
    <xf numFmtId="0" fontId="20" fillId="2" borderId="0" xfId="12" applyFont="1" applyFill="1" applyAlignment="1">
      <alignment horizontal="left" wrapText="1"/>
    </xf>
    <xf numFmtId="0" fontId="18" fillId="2" borderId="0" xfId="12" applyFont="1" applyFill="1" applyAlignment="1">
      <alignment horizontal="left" wrapText="1"/>
    </xf>
    <xf numFmtId="0" fontId="18" fillId="2" borderId="10" xfId="12" applyFont="1" applyFill="1" applyBorder="1" applyAlignment="1">
      <alignment horizontal="center" wrapText="1"/>
    </xf>
    <xf numFmtId="0" fontId="20" fillId="2" borderId="1" xfId="12" applyFont="1" applyFill="1" applyBorder="1" applyAlignment="1">
      <alignment horizontal="right" vertical="center" wrapText="1"/>
    </xf>
    <xf numFmtId="0" fontId="20" fillId="2" borderId="2" xfId="12" applyFont="1" applyFill="1" applyBorder="1" applyAlignment="1">
      <alignment horizontal="right" vertical="center" wrapText="1"/>
    </xf>
    <xf numFmtId="0" fontId="20" fillId="2" borderId="3" xfId="12" applyFont="1" applyFill="1" applyBorder="1" applyAlignment="1">
      <alignment horizontal="right" vertical="center" wrapText="1"/>
    </xf>
    <xf numFmtId="169" fontId="20" fillId="2" borderId="1" xfId="12" applyNumberFormat="1" applyFont="1" applyFill="1" applyBorder="1" applyAlignment="1">
      <alignment horizontal="center" vertical="center" wrapText="1"/>
    </xf>
    <xf numFmtId="169" fontId="20" fillId="2" borderId="2" xfId="12" applyNumberFormat="1" applyFont="1" applyFill="1" applyBorder="1" applyAlignment="1">
      <alignment horizontal="center" vertical="center" wrapText="1"/>
    </xf>
    <xf numFmtId="169" fontId="20" fillId="2" borderId="3" xfId="12" applyNumberFormat="1" applyFont="1" applyFill="1" applyBorder="1" applyAlignment="1">
      <alignment horizontal="center" vertical="center" wrapText="1"/>
    </xf>
    <xf numFmtId="0" fontId="20" fillId="2" borderId="0" xfId="12" applyFont="1" applyFill="1" applyAlignment="1">
      <alignment horizontal="center" vertical="center" wrapText="1"/>
    </xf>
    <xf numFmtId="0" fontId="64" fillId="0" borderId="9" xfId="25" applyFont="1" applyBorder="1" applyAlignment="1">
      <alignment horizontal="left" wrapText="1"/>
    </xf>
    <xf numFmtId="0" fontId="62" fillId="0" borderId="9" xfId="25" applyFont="1" applyBorder="1" applyAlignment="1">
      <alignment horizontal="left" wrapText="1"/>
    </xf>
    <xf numFmtId="0" fontId="65" fillId="0" borderId="9" xfId="25" applyFont="1" applyBorder="1" applyAlignment="1">
      <alignment horizontal="left" wrapText="1"/>
    </xf>
    <xf numFmtId="0" fontId="59" fillId="0" borderId="19" xfId="25" applyFont="1" applyBorder="1" applyAlignment="1">
      <alignment horizontal="center" vertical="center" wrapText="1"/>
    </xf>
    <xf numFmtId="0" fontId="59" fillId="0" borderId="20" xfId="25" applyFont="1" applyBorder="1" applyAlignment="1">
      <alignment horizontal="center" vertical="center" wrapText="1"/>
    </xf>
    <xf numFmtId="0" fontId="59" fillId="0" borderId="0" xfId="25" applyFont="1" applyAlignment="1">
      <alignment horizontal="right" wrapText="1"/>
    </xf>
    <xf numFmtId="0" fontId="59" fillId="0" borderId="28" xfId="25" applyFont="1" applyBorder="1" applyAlignment="1">
      <alignment horizontal="center" vertical="center" wrapText="1"/>
    </xf>
    <xf numFmtId="0" fontId="59" fillId="0" borderId="29" xfId="25" applyFont="1" applyBorder="1" applyAlignment="1">
      <alignment horizontal="center" vertical="center" wrapText="1"/>
    </xf>
    <xf numFmtId="0" fontId="59" fillId="0" borderId="21" xfId="25" applyFont="1" applyBorder="1" applyAlignment="1">
      <alignment horizontal="right" wrapText="1"/>
    </xf>
    <xf numFmtId="0" fontId="64" fillId="0" borderId="19" xfId="25" applyFont="1" applyBorder="1" applyAlignment="1">
      <alignment horizontal="center"/>
    </xf>
    <xf numFmtId="0" fontId="64" fillId="0" borderId="20" xfId="25" applyFont="1" applyBorder="1" applyAlignment="1">
      <alignment horizontal="center"/>
    </xf>
    <xf numFmtId="178" fontId="64" fillId="0" borderId="19" xfId="25" applyNumberFormat="1" applyFont="1" applyBorder="1" applyAlignment="1">
      <alignment horizontal="center"/>
    </xf>
    <xf numFmtId="178" fontId="64" fillId="0" borderId="20" xfId="25" applyNumberFormat="1" applyFont="1" applyBorder="1" applyAlignment="1">
      <alignment horizontal="center"/>
    </xf>
    <xf numFmtId="0" fontId="59" fillId="0" borderId="27" xfId="25" applyFont="1" applyBorder="1" applyAlignment="1">
      <alignment horizontal="center" wrapText="1"/>
    </xf>
    <xf numFmtId="0" fontId="64" fillId="0" borderId="22" xfId="25" applyFont="1" applyBorder="1" applyAlignment="1">
      <alignment horizontal="center"/>
    </xf>
    <xf numFmtId="0" fontId="64" fillId="0" borderId="23" xfId="25" applyFont="1" applyBorder="1" applyAlignment="1">
      <alignment horizontal="center"/>
    </xf>
    <xf numFmtId="0" fontId="64" fillId="0" borderId="25" xfId="25" applyFont="1" applyBorder="1" applyAlignment="1">
      <alignment horizontal="center"/>
    </xf>
    <xf numFmtId="0" fontId="64" fillId="0" borderId="26" xfId="25" applyFont="1" applyBorder="1" applyAlignment="1">
      <alignment horizontal="center"/>
    </xf>
    <xf numFmtId="0" fontId="59" fillId="0" borderId="0" xfId="25" applyFont="1" applyAlignment="1">
      <alignment horizontal="left" wrapText="1"/>
    </xf>
    <xf numFmtId="0" fontId="64" fillId="0" borderId="24" xfId="25" applyFont="1" applyBorder="1" applyAlignment="1">
      <alignment wrapText="1"/>
    </xf>
    <xf numFmtId="0" fontId="64" fillId="0" borderId="24" xfId="25" applyFont="1" applyBorder="1" applyAlignment="1">
      <alignment horizontal="left" wrapText="1"/>
    </xf>
    <xf numFmtId="0" fontId="59" fillId="0" borderId="0" xfId="26" applyFont="1" applyAlignment="1">
      <alignment horizontal="right" wrapText="1"/>
    </xf>
    <xf numFmtId="0" fontId="59" fillId="0" borderId="21" xfId="26" applyFont="1" applyBorder="1" applyAlignment="1">
      <alignment horizontal="right" wrapText="1"/>
    </xf>
    <xf numFmtId="0" fontId="59" fillId="0" borderId="19" xfId="26" applyFont="1" applyBorder="1" applyAlignment="1">
      <alignment horizontal="center" wrapText="1"/>
    </xf>
    <xf numFmtId="0" fontId="59" fillId="0" borderId="20" xfId="26" applyFont="1" applyBorder="1" applyAlignment="1">
      <alignment horizontal="center" wrapText="1"/>
    </xf>
    <xf numFmtId="0" fontId="58" fillId="0" borderId="0" xfId="26" applyFont="1" applyAlignment="1">
      <alignment horizontal="left" wrapText="1"/>
    </xf>
    <xf numFmtId="0" fontId="59" fillId="0" borderId="0" xfId="26" applyFont="1" applyAlignment="1">
      <alignment horizontal="left" wrapText="1"/>
    </xf>
    <xf numFmtId="0" fontId="59" fillId="0" borderId="0" xfId="26" applyFont="1" applyAlignment="1">
      <alignment horizontal="right" vertical="center" wrapText="1"/>
    </xf>
    <xf numFmtId="0" fontId="64" fillId="0" borderId="22" xfId="26" applyFont="1" applyBorder="1" applyAlignment="1">
      <alignment horizontal="center"/>
    </xf>
    <xf numFmtId="0" fontId="64" fillId="0" borderId="23" xfId="26" applyFont="1" applyBorder="1" applyAlignment="1">
      <alignment horizontal="center"/>
    </xf>
    <xf numFmtId="0" fontId="64" fillId="0" borderId="25" xfId="26" applyFont="1" applyBorder="1" applyAlignment="1">
      <alignment horizontal="center"/>
    </xf>
    <xf numFmtId="0" fontId="64" fillId="0" borderId="26" xfId="26" applyFont="1" applyBorder="1" applyAlignment="1">
      <alignment horizontal="center"/>
    </xf>
    <xf numFmtId="0" fontId="64" fillId="0" borderId="24" xfId="26" applyFont="1" applyBorder="1" applyAlignment="1">
      <alignment wrapText="1"/>
    </xf>
    <xf numFmtId="0" fontId="59" fillId="0" borderId="27" xfId="26" applyFont="1" applyBorder="1" applyAlignment="1">
      <alignment horizontal="center" wrapText="1"/>
    </xf>
    <xf numFmtId="179" fontId="64" fillId="0" borderId="0" xfId="26" applyNumberFormat="1" applyFont="1"/>
    <xf numFmtId="0" fontId="64" fillId="0" borderId="0" xfId="26" applyFont="1"/>
    <xf numFmtId="0" fontId="63" fillId="0" borderId="0" xfId="26" applyFont="1" applyAlignment="1">
      <alignment horizontal="center" wrapText="1"/>
    </xf>
    <xf numFmtId="0" fontId="59" fillId="0" borderId="28" xfId="26" applyFont="1" applyBorder="1" applyAlignment="1">
      <alignment horizontal="center" vertical="center" wrapText="1"/>
    </xf>
    <xf numFmtId="0" fontId="59" fillId="0" borderId="32" xfId="26" applyFont="1" applyBorder="1" applyAlignment="1">
      <alignment horizontal="center" vertical="center" wrapText="1"/>
    </xf>
    <xf numFmtId="0" fontId="59" fillId="0" borderId="29" xfId="26" applyFont="1" applyBorder="1" applyAlignment="1">
      <alignment horizontal="center" vertical="center" wrapText="1"/>
    </xf>
    <xf numFmtId="0" fontId="59" fillId="0" borderId="19" xfId="26" applyFont="1" applyBorder="1" applyAlignment="1">
      <alignment horizontal="center" vertical="center" wrapText="1"/>
    </xf>
    <xf numFmtId="0" fontId="59" fillId="0" borderId="20" xfId="26" applyFont="1" applyBorder="1" applyAlignment="1">
      <alignment horizontal="center" vertical="center" wrapText="1"/>
    </xf>
    <xf numFmtId="0" fontId="59" fillId="0" borderId="31" xfId="26" applyFont="1" applyBorder="1" applyAlignment="1">
      <alignment horizontal="center" vertical="center" wrapText="1"/>
    </xf>
    <xf numFmtId="0" fontId="65" fillId="0" borderId="11" xfId="26" applyFont="1" applyBorder="1" applyAlignment="1">
      <alignment horizontal="center" wrapText="1"/>
    </xf>
    <xf numFmtId="0" fontId="65" fillId="0" borderId="9" xfId="26" applyFont="1" applyBorder="1" applyAlignment="1">
      <alignment horizontal="left" wrapText="1"/>
    </xf>
    <xf numFmtId="0" fontId="64" fillId="0" borderId="9" xfId="26" applyFont="1" applyBorder="1" applyAlignment="1">
      <alignment horizontal="left" wrapText="1"/>
    </xf>
    <xf numFmtId="0" fontId="9" fillId="0" borderId="5" xfId="2" applyFont="1" applyBorder="1" applyAlignment="1">
      <alignment horizontal="center" vertical="top"/>
    </xf>
    <xf numFmtId="49" fontId="6" fillId="0" borderId="4" xfId="2" applyNumberFormat="1" applyFont="1" applyBorder="1" applyAlignment="1">
      <alignment horizontal="center"/>
    </xf>
    <xf numFmtId="49" fontId="6" fillId="0" borderId="5" xfId="2" applyNumberFormat="1" applyFont="1" applyBorder="1" applyAlignment="1">
      <alignment horizontal="center"/>
    </xf>
    <xf numFmtId="49" fontId="6" fillId="0" borderId="6" xfId="2" applyNumberFormat="1" applyFont="1" applyBorder="1" applyAlignment="1">
      <alignment horizont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left" vertical="top" wrapText="1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49" fontId="6" fillId="0" borderId="7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8" xfId="2" applyNumberFormat="1" applyFont="1" applyBorder="1" applyAlignment="1">
      <alignment horizontal="center"/>
    </xf>
    <xf numFmtId="0" fontId="6" fillId="0" borderId="10" xfId="2" applyFont="1" applyBorder="1" applyAlignment="1">
      <alignment horizontal="left" vertical="center" wrapText="1"/>
    </xf>
    <xf numFmtId="49" fontId="6" fillId="0" borderId="7" xfId="2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6" fillId="0" borderId="8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center" vertical="center"/>
    </xf>
    <xf numFmtId="49" fontId="6" fillId="0" borderId="9" xfId="2" applyNumberFormat="1" applyFont="1" applyBorder="1" applyAlignment="1">
      <alignment horizontal="center" vertical="center" wrapText="1"/>
    </xf>
    <xf numFmtId="49" fontId="6" fillId="0" borderId="9" xfId="2" applyNumberFormat="1" applyFont="1" applyBorder="1" applyAlignment="1">
      <alignment horizontal="center" vertical="center"/>
    </xf>
    <xf numFmtId="0" fontId="6" fillId="0" borderId="0" xfId="2" applyFont="1" applyAlignment="1">
      <alignment horizontal="right"/>
    </xf>
    <xf numFmtId="0" fontId="6" fillId="0" borderId="8" xfId="2" applyFont="1" applyBorder="1" applyAlignment="1">
      <alignment horizontal="right"/>
    </xf>
    <xf numFmtId="49" fontId="6" fillId="0" borderId="1" xfId="2" applyNumberFormat="1" applyFont="1" applyBorder="1" applyAlignment="1">
      <alignment horizontal="center"/>
    </xf>
    <xf numFmtId="49" fontId="6" fillId="0" borderId="2" xfId="2" applyNumberFormat="1" applyFont="1" applyBorder="1" applyAlignment="1">
      <alignment horizontal="center"/>
    </xf>
    <xf numFmtId="49" fontId="6" fillId="0" borderId="3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49" fontId="18" fillId="0" borderId="9" xfId="8" applyNumberFormat="1" applyFont="1" applyBorder="1" applyAlignment="1">
      <alignment horizontal="left" vertical="top" wrapText="1"/>
    </xf>
    <xf numFmtId="49" fontId="6" fillId="0" borderId="3" xfId="8" applyNumberFormat="1" applyFont="1" applyBorder="1" applyAlignment="1">
      <alignment horizontal="left" vertical="top"/>
    </xf>
    <xf numFmtId="0" fontId="6" fillId="0" borderId="11" xfId="8" applyFont="1" applyBorder="1" applyAlignment="1">
      <alignment horizontal="center" vertical="center" wrapText="1"/>
    </xf>
    <xf numFmtId="0" fontId="6" fillId="0" borderId="14" xfId="8" applyFont="1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 wrapText="1"/>
    </xf>
    <xf numFmtId="0" fontId="6" fillId="0" borderId="2" xfId="8" applyFont="1" applyBorder="1" applyAlignment="1">
      <alignment horizontal="center" vertical="center" wrapText="1"/>
    </xf>
    <xf numFmtId="0" fontId="6" fillId="0" borderId="3" xfId="8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8" xfId="2" applyFont="1" applyBorder="1" applyAlignment="1">
      <alignment horizontal="center"/>
    </xf>
    <xf numFmtId="49" fontId="6" fillId="0" borderId="15" xfId="8" applyNumberFormat="1" applyFont="1" applyBorder="1" applyAlignment="1">
      <alignment horizontal="left" vertical="top" wrapText="1"/>
    </xf>
    <xf numFmtId="49" fontId="6" fillId="0" borderId="13" xfId="8" applyNumberFormat="1" applyFont="1" applyBorder="1" applyAlignment="1">
      <alignment horizontal="left" vertical="top"/>
    </xf>
    <xf numFmtId="49" fontId="8" fillId="0" borderId="15" xfId="8" applyNumberFormat="1" applyFont="1" applyBorder="1" applyAlignment="1">
      <alignment horizontal="left" vertical="top" wrapText="1"/>
    </xf>
    <xf numFmtId="49" fontId="8" fillId="0" borderId="13" xfId="8" applyNumberFormat="1" applyFont="1" applyBorder="1" applyAlignment="1">
      <alignment horizontal="left" vertical="top"/>
    </xf>
    <xf numFmtId="49" fontId="8" fillId="0" borderId="1" xfId="2" applyNumberFormat="1" applyFont="1" applyBorder="1" applyAlignment="1">
      <alignment horizontal="right" vertical="top" wrapText="1"/>
    </xf>
    <xf numFmtId="49" fontId="8" fillId="0" borderId="2" xfId="2" applyNumberFormat="1" applyFont="1" applyBorder="1" applyAlignment="1">
      <alignment horizontal="right" vertical="top" wrapText="1"/>
    </xf>
    <xf numFmtId="49" fontId="8" fillId="0" borderId="3" xfId="2" applyNumberFormat="1" applyFont="1" applyBorder="1" applyAlignment="1">
      <alignment horizontal="right" vertical="top" wrapText="1"/>
    </xf>
    <xf numFmtId="49" fontId="9" fillId="0" borderId="5" xfId="3" applyNumberFormat="1" applyFont="1" applyBorder="1" applyAlignment="1">
      <alignment horizontal="center" vertical="top"/>
      <protection locked="0"/>
    </xf>
    <xf numFmtId="49" fontId="9" fillId="0" borderId="5" xfId="3" applyNumberFormat="1" applyFont="1" applyBorder="1" applyAlignment="1">
      <alignment horizontal="center" vertical="top" wrapText="1"/>
      <protection locked="0"/>
    </xf>
    <xf numFmtId="0" fontId="18" fillId="2" borderId="0" xfId="13" applyFont="1" applyFill="1" applyAlignment="1">
      <alignment horizontal="center" vertical="center"/>
    </xf>
    <xf numFmtId="0" fontId="14" fillId="2" borderId="10" xfId="13" applyFont="1" applyFill="1" applyBorder="1" applyAlignment="1">
      <alignment horizontal="left" wrapText="1"/>
    </xf>
    <xf numFmtId="0" fontId="20" fillId="2" borderId="5" xfId="13" applyFont="1" applyFill="1" applyBorder="1" applyAlignment="1">
      <alignment horizontal="center" vertical="top"/>
    </xf>
    <xf numFmtId="0" fontId="14" fillId="2" borderId="10" xfId="13" applyFont="1" applyFill="1" applyBorder="1" applyAlignment="1">
      <alignment horizontal="left" vertical="center" wrapText="1"/>
    </xf>
    <xf numFmtId="0" fontId="30" fillId="0" borderId="0" xfId="19" applyFont="1" applyAlignment="1">
      <alignment horizontal="left" vertical="center"/>
    </xf>
    <xf numFmtId="0" fontId="30" fillId="0" borderId="0" xfId="19" applyFont="1" applyAlignment="1">
      <alignment horizontal="left" wrapText="1"/>
    </xf>
    <xf numFmtId="0" fontId="29" fillId="0" borderId="0" xfId="19" applyFont="1" applyAlignment="1">
      <alignment horizontal="center" wrapText="1"/>
    </xf>
    <xf numFmtId="0" fontId="29" fillId="0" borderId="9" xfId="19" applyFont="1" applyBorder="1" applyAlignment="1">
      <alignment horizontal="center" vertical="center" wrapText="1"/>
    </xf>
    <xf numFmtId="0" fontId="32" fillId="2" borderId="9" xfId="19" applyFont="1" applyFill="1" applyBorder="1" applyAlignment="1">
      <alignment horizontal="center" vertical="center" wrapText="1"/>
    </xf>
    <xf numFmtId="0" fontId="32" fillId="2" borderId="1" xfId="19" applyFont="1" applyFill="1" applyBorder="1" applyAlignment="1">
      <alignment horizontal="center" vertical="center" wrapText="1"/>
    </xf>
    <xf numFmtId="0" fontId="32" fillId="2" borderId="3" xfId="19" applyFont="1" applyFill="1" applyBorder="1" applyAlignment="1">
      <alignment horizontal="center" vertical="center" wrapText="1"/>
    </xf>
    <xf numFmtId="0" fontId="32" fillId="0" borderId="0" xfId="19" applyFont="1" applyAlignment="1">
      <alignment horizontal="left" vertical="top" wrapText="1"/>
    </xf>
    <xf numFmtId="0" fontId="32" fillId="0" borderId="0" xfId="19" applyFont="1" applyAlignment="1">
      <alignment horizontal="center" vertical="top" wrapText="1"/>
    </xf>
    <xf numFmtId="0" fontId="36" fillId="0" borderId="0" xfId="19" applyFont="1" applyAlignment="1">
      <alignment horizontal="left" wrapText="1"/>
    </xf>
    <xf numFmtId="0" fontId="32" fillId="0" borderId="0" xfId="19" applyFont="1" applyAlignment="1">
      <alignment horizontal="left" wrapText="1"/>
    </xf>
    <xf numFmtId="0" fontId="32" fillId="0" borderId="0" xfId="19" applyFont="1" applyAlignment="1">
      <alignment horizontal="center"/>
    </xf>
    <xf numFmtId="0" fontId="36" fillId="0" borderId="0" xfId="19" applyFont="1" applyAlignment="1">
      <alignment horizontal="center" vertical="top" wrapText="1"/>
    </xf>
    <xf numFmtId="0" fontId="32" fillId="0" borderId="5" xfId="19" applyFont="1" applyBorder="1" applyAlignment="1">
      <alignment horizontal="center" vertical="top" wrapText="1"/>
    </xf>
    <xf numFmtId="0" fontId="32" fillId="0" borderId="0" xfId="19" applyFont="1" applyAlignment="1">
      <alignment horizontal="center" vertical="center" wrapText="1"/>
    </xf>
    <xf numFmtId="0" fontId="40" fillId="0" borderId="0" xfId="19" applyFont="1" applyAlignment="1">
      <alignment horizontal="center" vertical="top" wrapText="1"/>
    </xf>
    <xf numFmtId="0" fontId="36" fillId="2" borderId="1" xfId="19" applyFont="1" applyFill="1" applyBorder="1" applyAlignment="1">
      <alignment horizontal="right" vertical="center" wrapText="1"/>
    </xf>
    <xf numFmtId="0" fontId="36" fillId="2" borderId="2" xfId="19" applyFont="1" applyFill="1" applyBorder="1" applyAlignment="1">
      <alignment horizontal="right" vertical="center" wrapText="1"/>
    </xf>
    <xf numFmtId="0" fontId="36" fillId="2" borderId="3" xfId="19" applyFont="1" applyFill="1" applyBorder="1" applyAlignment="1">
      <alignment horizontal="right" vertical="center" wrapText="1"/>
    </xf>
    <xf numFmtId="0" fontId="61" fillId="0" borderId="0" xfId="25" applyFont="1" applyFill="1" applyAlignment="1">
      <alignment horizontal="left" wrapText="1"/>
    </xf>
    <xf numFmtId="0" fontId="64" fillId="0" borderId="0" xfId="25" applyFont="1" applyFill="1" applyAlignment="1">
      <alignment horizontal="left" wrapText="1"/>
    </xf>
    <xf numFmtId="0" fontId="65" fillId="0" borderId="0" xfId="25" applyFont="1" applyFill="1" applyAlignment="1">
      <alignment wrapText="1"/>
    </xf>
    <xf numFmtId="0" fontId="64" fillId="0" borderId="0" xfId="25" applyFont="1" applyFill="1"/>
    <xf numFmtId="0" fontId="64" fillId="0" borderId="0" xfId="25" applyFont="1" applyFill="1" applyAlignment="1">
      <alignment horizontal="right" vertical="center" wrapText="1"/>
    </xf>
    <xf numFmtId="0" fontId="64" fillId="0" borderId="0" xfId="25" applyFont="1" applyFill="1" applyAlignment="1">
      <alignment horizontal="center" vertical="center" wrapText="1"/>
    </xf>
    <xf numFmtId="0" fontId="64" fillId="0" borderId="0" xfId="25" applyFont="1" applyFill="1" applyAlignment="1">
      <alignment wrapText="1"/>
    </xf>
    <xf numFmtId="0" fontId="64" fillId="0" borderId="19" xfId="25" applyFont="1" applyFill="1" applyBorder="1" applyAlignment="1">
      <alignment horizontal="center" wrapText="1"/>
    </xf>
    <xf numFmtId="0" fontId="64" fillId="0" borderId="20" xfId="25" applyFont="1" applyFill="1" applyBorder="1" applyAlignment="1">
      <alignment horizontal="center" wrapText="1"/>
    </xf>
    <xf numFmtId="0" fontId="64" fillId="0" borderId="0" xfId="25" applyFont="1" applyFill="1" applyAlignment="1">
      <alignment horizontal="right" wrapText="1"/>
    </xf>
    <xf numFmtId="0" fontId="64" fillId="0" borderId="21" xfId="25" applyFont="1" applyFill="1" applyBorder="1" applyAlignment="1">
      <alignment horizontal="right" wrapText="1"/>
    </xf>
    <xf numFmtId="0" fontId="64" fillId="0" borderId="22" xfId="25" applyFont="1" applyFill="1" applyBorder="1" applyAlignment="1">
      <alignment horizontal="center"/>
    </xf>
    <xf numFmtId="0" fontId="64" fillId="0" borderId="23" xfId="25" applyFont="1" applyFill="1" applyBorder="1" applyAlignment="1">
      <alignment horizontal="center"/>
    </xf>
    <xf numFmtId="0" fontId="64" fillId="0" borderId="24" xfId="25" applyFont="1" applyFill="1" applyBorder="1" applyAlignment="1">
      <alignment wrapText="1"/>
    </xf>
    <xf numFmtId="0" fontId="64" fillId="0" borderId="0" xfId="25" applyFont="1" applyFill="1" applyAlignment="1">
      <alignment horizontal="right" wrapText="1"/>
    </xf>
    <xf numFmtId="0" fontId="64" fillId="0" borderId="25" xfId="25" applyFont="1" applyFill="1" applyBorder="1" applyAlignment="1">
      <alignment horizontal="center"/>
    </xf>
    <xf numFmtId="0" fontId="64" fillId="0" borderId="26" xfId="25" applyFont="1" applyFill="1" applyBorder="1" applyAlignment="1">
      <alignment horizontal="center"/>
    </xf>
    <xf numFmtId="0" fontId="64" fillId="0" borderId="27" xfId="25" applyFont="1" applyFill="1" applyBorder="1" applyAlignment="1">
      <alignment horizontal="center" wrapText="1"/>
    </xf>
    <xf numFmtId="0" fontId="64" fillId="0" borderId="24" xfId="25" applyFont="1" applyFill="1" applyBorder="1" applyAlignment="1">
      <alignment horizontal="left" wrapText="1"/>
    </xf>
    <xf numFmtId="0" fontId="64" fillId="0" borderId="19" xfId="25" applyFont="1" applyFill="1" applyBorder="1" applyAlignment="1">
      <alignment horizontal="center"/>
    </xf>
    <xf numFmtId="0" fontId="64" fillId="0" borderId="20" xfId="25" applyFont="1" applyFill="1" applyBorder="1" applyAlignment="1">
      <alignment horizontal="center"/>
    </xf>
    <xf numFmtId="0" fontId="64" fillId="0" borderId="22" xfId="25" applyFont="1" applyFill="1" applyBorder="1" applyAlignment="1">
      <alignment horizontal="center" wrapText="1"/>
    </xf>
    <xf numFmtId="0" fontId="64" fillId="0" borderId="19" xfId="25" applyFont="1" applyFill="1" applyBorder="1" applyAlignment="1">
      <alignment horizontal="center" wrapText="1"/>
    </xf>
    <xf numFmtId="178" fontId="64" fillId="0" borderId="19" xfId="25" applyNumberFormat="1" applyFont="1" applyFill="1" applyBorder="1" applyAlignment="1">
      <alignment horizontal="center"/>
    </xf>
    <xf numFmtId="178" fontId="64" fillId="0" borderId="20" xfId="25" applyNumberFormat="1" applyFont="1" applyFill="1" applyBorder="1" applyAlignment="1">
      <alignment horizontal="center"/>
    </xf>
    <xf numFmtId="0" fontId="64" fillId="0" borderId="28" xfId="25" applyFont="1" applyFill="1" applyBorder="1" applyAlignment="1">
      <alignment horizontal="center" vertical="center" wrapText="1"/>
    </xf>
    <xf numFmtId="0" fontId="64" fillId="0" borderId="19" xfId="25" applyFont="1" applyFill="1" applyBorder="1" applyAlignment="1">
      <alignment horizontal="center" vertical="center" wrapText="1"/>
    </xf>
    <xf numFmtId="0" fontId="64" fillId="0" borderId="20" xfId="25" applyFont="1" applyFill="1" applyBorder="1" applyAlignment="1">
      <alignment horizontal="center" vertical="center" wrapText="1"/>
    </xf>
    <xf numFmtId="0" fontId="64" fillId="0" borderId="29" xfId="25" applyFont="1" applyFill="1" applyBorder="1" applyAlignment="1">
      <alignment horizontal="center" vertical="center" wrapText="1"/>
    </xf>
    <xf numFmtId="0" fontId="64" fillId="0" borderId="22" xfId="25" applyFont="1" applyFill="1" applyBorder="1" applyAlignment="1">
      <alignment horizontal="center" vertical="center" wrapText="1"/>
    </xf>
    <xf numFmtId="0" fontId="64" fillId="0" borderId="28" xfId="25" applyFont="1" applyFill="1" applyBorder="1" applyAlignment="1">
      <alignment horizontal="center" vertical="center" wrapText="1"/>
    </xf>
    <xf numFmtId="178" fontId="64" fillId="0" borderId="19" xfId="25" applyNumberFormat="1" applyFont="1" applyFill="1" applyBorder="1" applyAlignment="1">
      <alignment horizontal="center" wrapText="1"/>
    </xf>
    <xf numFmtId="178" fontId="64" fillId="0" borderId="30" xfId="25" applyNumberFormat="1" applyFont="1" applyFill="1" applyBorder="1" applyAlignment="1">
      <alignment horizontal="center" wrapText="1"/>
    </xf>
    <xf numFmtId="0" fontId="65" fillId="0" borderId="0" xfId="25" applyFont="1" applyFill="1" applyAlignment="1">
      <alignment horizontal="center" wrapText="1"/>
    </xf>
    <xf numFmtId="0" fontId="65" fillId="0" borderId="0" xfId="25" applyFont="1" applyFill="1" applyAlignment="1">
      <alignment horizontal="center" wrapText="1"/>
    </xf>
    <xf numFmtId="179" fontId="64" fillId="0" borderId="0" xfId="25" applyNumberFormat="1" applyFont="1" applyFill="1"/>
    <xf numFmtId="0" fontId="64" fillId="0" borderId="0" xfId="25" applyFont="1" applyFill="1"/>
    <xf numFmtId="0" fontId="64" fillId="0" borderId="31" xfId="25" applyFont="1" applyFill="1" applyBorder="1" applyAlignment="1">
      <alignment horizontal="center" vertical="center" wrapText="1"/>
    </xf>
    <xf numFmtId="0" fontId="64" fillId="0" borderId="32" xfId="25" applyFont="1" applyFill="1" applyBorder="1" applyAlignment="1">
      <alignment horizontal="center" vertical="center" wrapText="1"/>
    </xf>
    <xf numFmtId="0" fontId="64" fillId="0" borderId="30" xfId="25" applyFont="1" applyFill="1" applyBorder="1" applyAlignment="1">
      <alignment horizontal="center" vertical="center" wrapText="1"/>
    </xf>
    <xf numFmtId="0" fontId="65" fillId="0" borderId="9" xfId="25" applyFont="1" applyFill="1" applyBorder="1" applyAlignment="1">
      <alignment horizontal="center" vertical="center" wrapText="1"/>
    </xf>
    <xf numFmtId="0" fontId="65" fillId="0" borderId="11" xfId="25" applyFont="1" applyFill="1" applyBorder="1" applyAlignment="1">
      <alignment horizontal="center" wrapText="1"/>
    </xf>
    <xf numFmtId="0" fontId="65" fillId="0" borderId="11" xfId="25" applyFont="1" applyFill="1" applyBorder="1" applyAlignment="1">
      <alignment horizontal="left" vertical="top" wrapText="1"/>
    </xf>
    <xf numFmtId="0" fontId="65" fillId="0" borderId="11" xfId="25" applyFont="1" applyFill="1" applyBorder="1" applyAlignment="1">
      <alignment horizontal="right"/>
    </xf>
    <xf numFmtId="180" fontId="65" fillId="0" borderId="11" xfId="25" applyNumberFormat="1" applyFont="1" applyFill="1" applyBorder="1" applyAlignment="1">
      <alignment horizontal="right"/>
    </xf>
    <xf numFmtId="179" fontId="65" fillId="0" borderId="11" xfId="25" applyNumberFormat="1" applyFont="1" applyFill="1" applyBorder="1" applyAlignment="1">
      <alignment horizontal="right"/>
    </xf>
    <xf numFmtId="0" fontId="64" fillId="0" borderId="9" xfId="25" applyFont="1" applyFill="1" applyBorder="1" applyAlignment="1">
      <alignment horizontal="center" vertical="center" wrapText="1"/>
    </xf>
    <xf numFmtId="0" fontId="65" fillId="0" borderId="9" xfId="25" applyFont="1" applyFill="1" applyBorder="1" applyAlignment="1">
      <alignment horizontal="left" vertical="top" wrapText="1"/>
    </xf>
    <xf numFmtId="0" fontId="70" fillId="0" borderId="9" xfId="25" applyFont="1" applyFill="1" applyBorder="1" applyAlignment="1">
      <alignment horizontal="right" vertical="top" wrapText="1"/>
    </xf>
    <xf numFmtId="0" fontId="65" fillId="0" borderId="9" xfId="25" applyFont="1" applyFill="1" applyBorder="1" applyAlignment="1">
      <alignment horizontal="right"/>
    </xf>
    <xf numFmtId="180" fontId="65" fillId="0" borderId="9" xfId="25" applyNumberFormat="1" applyFont="1" applyFill="1" applyBorder="1" applyAlignment="1">
      <alignment horizontal="right"/>
    </xf>
    <xf numFmtId="179" fontId="65" fillId="0" borderId="9" xfId="25" applyNumberFormat="1" applyFont="1" applyFill="1" applyBorder="1" applyAlignment="1">
      <alignment horizontal="right"/>
    </xf>
    <xf numFmtId="0" fontId="64" fillId="0" borderId="11" xfId="25" applyFont="1" applyFill="1" applyBorder="1"/>
    <xf numFmtId="0" fontId="61" fillId="0" borderId="11" xfId="25" applyFont="1" applyFill="1" applyBorder="1" applyAlignment="1">
      <alignment vertical="top" wrapText="1"/>
    </xf>
    <xf numFmtId="0" fontId="64" fillId="0" borderId="11" xfId="25" applyFont="1" applyFill="1" applyBorder="1" applyAlignment="1">
      <alignment horizontal="left" vertical="top"/>
    </xf>
    <xf numFmtId="0" fontId="64" fillId="0" borderId="11" xfId="25" applyFont="1" applyFill="1" applyBorder="1" applyAlignment="1">
      <alignment horizontal="right" vertical="top"/>
    </xf>
    <xf numFmtId="179" fontId="64" fillId="0" borderId="11" xfId="25" applyNumberFormat="1" applyFont="1" applyFill="1" applyBorder="1" applyAlignment="1">
      <alignment horizontal="right" vertical="top"/>
    </xf>
    <xf numFmtId="0" fontId="65" fillId="0" borderId="11" xfId="25" applyFont="1" applyFill="1" applyBorder="1" applyAlignment="1">
      <alignment horizontal="left" vertical="top"/>
    </xf>
    <xf numFmtId="0" fontId="65" fillId="0" borderId="11" xfId="25" applyFont="1" applyFill="1" applyBorder="1" applyAlignment="1">
      <alignment horizontal="right" vertical="top"/>
    </xf>
    <xf numFmtId="179" fontId="65" fillId="0" borderId="11" xfId="25" applyNumberFormat="1" applyFont="1" applyFill="1" applyBorder="1" applyAlignment="1">
      <alignment horizontal="right" vertical="top"/>
    </xf>
    <xf numFmtId="0" fontId="65" fillId="0" borderId="9" xfId="25" applyFont="1" applyFill="1" applyBorder="1" applyAlignment="1">
      <alignment horizontal="left" wrapText="1"/>
    </xf>
    <xf numFmtId="0" fontId="64" fillId="0" borderId="9" xfId="25" applyFont="1" applyFill="1" applyBorder="1" applyAlignment="1">
      <alignment horizontal="left" wrapText="1"/>
    </xf>
    <xf numFmtId="179" fontId="64" fillId="0" borderId="9" xfId="25" applyNumberFormat="1" applyFont="1" applyFill="1" applyBorder="1" applyAlignment="1">
      <alignment horizontal="right"/>
    </xf>
    <xf numFmtId="0" fontId="64" fillId="0" borderId="9" xfId="25" applyFont="1" applyFill="1" applyBorder="1"/>
    <xf numFmtId="0" fontId="65" fillId="0" borderId="9" xfId="25" applyFont="1" applyFill="1" applyBorder="1"/>
    <xf numFmtId="0" fontId="65" fillId="0" borderId="0" xfId="25" applyFont="1" applyFill="1" applyAlignment="1">
      <alignment horizontal="center" vertical="center" wrapText="1"/>
    </xf>
    <xf numFmtId="0" fontId="65" fillId="0" borderId="0" xfId="25" applyFont="1" applyFill="1"/>
    <xf numFmtId="0" fontId="62" fillId="0" borderId="9" xfId="25" applyFont="1" applyFill="1" applyBorder="1" applyAlignment="1">
      <alignment horizontal="left" wrapText="1"/>
    </xf>
    <xf numFmtId="179" fontId="62" fillId="0" borderId="9" xfId="25" applyNumberFormat="1" applyFont="1" applyFill="1" applyBorder="1" applyAlignment="1">
      <alignment horizontal="right"/>
    </xf>
    <xf numFmtId="0" fontId="62" fillId="0" borderId="9" xfId="25" applyFont="1" applyFill="1" applyBorder="1"/>
    <xf numFmtId="0" fontId="62" fillId="0" borderId="0" xfId="25" applyFont="1" applyFill="1" applyAlignment="1">
      <alignment horizontal="center" vertical="center" wrapText="1"/>
    </xf>
    <xf numFmtId="0" fontId="62" fillId="0" borderId="0" xfId="25" applyFont="1" applyFill="1"/>
    <xf numFmtId="0" fontId="62" fillId="0" borderId="0" xfId="25" applyFont="1" applyFill="1" applyBorder="1" applyAlignment="1">
      <alignment horizontal="left" wrapText="1"/>
    </xf>
    <xf numFmtId="179" fontId="62" fillId="0" borderId="0" xfId="25" applyNumberFormat="1" applyFont="1" applyFill="1" applyBorder="1" applyAlignment="1">
      <alignment horizontal="right"/>
    </xf>
    <xf numFmtId="0" fontId="62" fillId="0" borderId="0" xfId="25" applyFont="1" applyFill="1" applyBorder="1"/>
    <xf numFmtId="0" fontId="65" fillId="0" borderId="0" xfId="25" applyFont="1" applyFill="1" applyAlignment="1">
      <alignment horizontal="right"/>
    </xf>
    <xf numFmtId="0" fontId="62" fillId="0" borderId="10" xfId="25" applyFont="1" applyFill="1" applyBorder="1" applyAlignment="1">
      <alignment horizontal="center" wrapText="1"/>
    </xf>
    <xf numFmtId="0" fontId="64" fillId="0" borderId="10" xfId="25" applyFont="1" applyFill="1" applyBorder="1"/>
    <xf numFmtId="0" fontId="64" fillId="0" borderId="0" xfId="26" applyFont="1" applyAlignment="1">
      <alignment horizontal="center" vertical="center" wrapText="1"/>
    </xf>
    <xf numFmtId="0" fontId="64" fillId="0" borderId="9" xfId="26" applyFont="1" applyBorder="1" applyAlignment="1">
      <alignment horizontal="center" vertical="center" wrapText="1"/>
    </xf>
    <xf numFmtId="0" fontId="65" fillId="0" borderId="0" xfId="26" applyFont="1" applyAlignment="1">
      <alignment horizontal="center" vertical="center" wrapText="1"/>
    </xf>
    <xf numFmtId="0" fontId="10" fillId="0" borderId="0" xfId="7"/>
    <xf numFmtId="0" fontId="64" fillId="0" borderId="0" xfId="7" applyFont="1" applyAlignment="1">
      <alignment horizontal="right"/>
    </xf>
    <xf numFmtId="49" fontId="64" fillId="0" borderId="0" xfId="7" applyNumberFormat="1" applyFont="1"/>
    <xf numFmtId="49" fontId="64" fillId="0" borderId="0" xfId="7" applyNumberFormat="1" applyFont="1" applyAlignment="1">
      <alignment horizontal="right"/>
    </xf>
    <xf numFmtId="0" fontId="64" fillId="0" borderId="0" xfId="7" applyFont="1"/>
    <xf numFmtId="49" fontId="64" fillId="0" borderId="0" xfId="7" applyNumberFormat="1" applyFont="1" applyAlignment="1">
      <alignment horizontal="left" vertical="top"/>
    </xf>
    <xf numFmtId="49" fontId="64" fillId="0" borderId="0" xfId="7" applyNumberFormat="1" applyFont="1" applyAlignment="1">
      <alignment vertical="top"/>
    </xf>
    <xf numFmtId="49" fontId="64" fillId="0" borderId="10" xfId="7" applyNumberFormat="1" applyFont="1" applyBorder="1" applyAlignment="1">
      <alignment horizontal="left" wrapText="1"/>
    </xf>
    <xf numFmtId="49" fontId="64" fillId="0" borderId="0" xfId="7" applyNumberFormat="1" applyFont="1" applyAlignment="1">
      <alignment wrapText="1"/>
    </xf>
    <xf numFmtId="0" fontId="64" fillId="0" borderId="2" xfId="7" applyFont="1" applyBorder="1" applyAlignment="1">
      <alignment horizontal="left" wrapText="1"/>
    </xf>
    <xf numFmtId="0" fontId="64" fillId="0" borderId="0" xfId="7" applyFont="1" applyAlignment="1">
      <alignment wrapText="1"/>
    </xf>
    <xf numFmtId="49" fontId="64" fillId="0" borderId="0" xfId="7" applyNumberFormat="1" applyFont="1" applyAlignment="1">
      <alignment horizontal="left" vertical="top" wrapText="1"/>
    </xf>
    <xf numFmtId="49" fontId="71" fillId="0" borderId="0" xfId="7" applyNumberFormat="1" applyFont="1" applyAlignment="1">
      <alignment vertical="top" wrapText="1"/>
    </xf>
    <xf numFmtId="49" fontId="64" fillId="0" borderId="0" xfId="7" applyNumberFormat="1" applyFont="1" applyAlignment="1">
      <alignment vertical="top" wrapText="1"/>
    </xf>
    <xf numFmtId="0" fontId="64" fillId="0" borderId="0" xfId="7" applyFont="1" applyAlignment="1">
      <alignment horizontal="left" vertical="top" wrapText="1"/>
    </xf>
    <xf numFmtId="49" fontId="64" fillId="0" borderId="0" xfId="7" applyNumberFormat="1" applyFont="1" applyAlignment="1">
      <alignment horizontal="left" vertical="top"/>
    </xf>
    <xf numFmtId="49" fontId="64" fillId="0" borderId="0" xfId="7" applyNumberFormat="1" applyFont="1" applyAlignment="1">
      <alignment horizontal="left"/>
    </xf>
    <xf numFmtId="49" fontId="64" fillId="0" borderId="0" xfId="7" applyNumberFormat="1" applyFont="1" applyAlignment="1">
      <alignment horizontal="center" wrapText="1"/>
    </xf>
    <xf numFmtId="49" fontId="61" fillId="0" borderId="5" xfId="7" applyNumberFormat="1" applyFont="1" applyBorder="1" applyAlignment="1">
      <alignment horizontal="center" vertical="top"/>
    </xf>
    <xf numFmtId="49" fontId="61" fillId="0" borderId="0" xfId="7" applyNumberFormat="1" applyFont="1" applyAlignment="1">
      <alignment horizontal="center" vertical="top"/>
    </xf>
    <xf numFmtId="49" fontId="72" fillId="0" borderId="0" xfId="7" applyNumberFormat="1" applyFont="1" applyAlignment="1">
      <alignment horizontal="center"/>
    </xf>
    <xf numFmtId="49" fontId="72" fillId="0" borderId="0" xfId="7" applyNumberFormat="1" applyFont="1" applyAlignment="1">
      <alignment horizontal="center"/>
    </xf>
    <xf numFmtId="49" fontId="64" fillId="0" borderId="10" xfId="7" applyNumberFormat="1" applyFont="1" applyBorder="1" applyAlignment="1">
      <alignment horizontal="center" wrapText="1"/>
    </xf>
    <xf numFmtId="49" fontId="73" fillId="0" borderId="10" xfId="7" applyNumberFormat="1" applyFont="1" applyBorder="1" applyAlignment="1">
      <alignment horizontal="center"/>
    </xf>
    <xf numFmtId="49" fontId="73" fillId="0" borderId="0" xfId="7" applyNumberFormat="1" applyFont="1"/>
    <xf numFmtId="49" fontId="61" fillId="0" borderId="5" xfId="7" applyNumberFormat="1" applyFont="1" applyBorder="1" applyAlignment="1">
      <alignment horizontal="center"/>
    </xf>
    <xf numFmtId="49" fontId="61" fillId="0" borderId="0" xfId="7" applyNumberFormat="1" applyFont="1"/>
    <xf numFmtId="49" fontId="73" fillId="0" borderId="0" xfId="7" applyNumberFormat="1" applyFont="1" applyAlignment="1">
      <alignment horizontal="right" vertical="top"/>
    </xf>
    <xf numFmtId="49" fontId="61" fillId="0" borderId="0" xfId="7" applyNumberFormat="1" applyFont="1" applyAlignment="1">
      <alignment horizontal="center"/>
    </xf>
    <xf numFmtId="49" fontId="65" fillId="0" borderId="0" xfId="7" applyNumberFormat="1" applyFont="1" applyAlignment="1">
      <alignment horizontal="left"/>
    </xf>
    <xf numFmtId="49" fontId="64" fillId="0" borderId="10" xfId="7" applyNumberFormat="1" applyFont="1" applyBorder="1" applyAlignment="1">
      <alignment wrapText="1"/>
    </xf>
    <xf numFmtId="49" fontId="64" fillId="0" borderId="0" xfId="7" applyNumberFormat="1" applyFont="1" applyAlignment="1">
      <alignment horizontal="center"/>
    </xf>
    <xf numFmtId="0" fontId="64" fillId="0" borderId="0" xfId="7" applyFont="1" applyAlignment="1">
      <alignment horizontal="center"/>
    </xf>
    <xf numFmtId="4" fontId="64" fillId="0" borderId="10" xfId="7" applyNumberFormat="1" applyFont="1" applyBorder="1"/>
    <xf numFmtId="49" fontId="73" fillId="0" borderId="10" xfId="7" applyNumberFormat="1" applyFont="1" applyBorder="1" applyAlignment="1">
      <alignment horizontal="right"/>
    </xf>
    <xf numFmtId="0" fontId="64" fillId="0" borderId="0" xfId="7" applyFont="1" applyAlignment="1">
      <alignment horizontal="left"/>
    </xf>
    <xf numFmtId="0" fontId="64" fillId="0" borderId="0" xfId="7" applyFont="1" applyAlignment="1">
      <alignment vertical="center" wrapText="1"/>
    </xf>
    <xf numFmtId="0" fontId="61" fillId="0" borderId="0" xfId="7" applyFont="1"/>
    <xf numFmtId="4" fontId="64" fillId="0" borderId="0" xfId="7" applyNumberFormat="1" applyFont="1"/>
    <xf numFmtId="49" fontId="73" fillId="0" borderId="0" xfId="7" applyNumberFormat="1" applyFont="1" applyAlignment="1">
      <alignment horizontal="right"/>
    </xf>
    <xf numFmtId="0" fontId="65" fillId="0" borderId="0" xfId="7" applyFont="1"/>
    <xf numFmtId="49" fontId="64" fillId="0" borderId="10" xfId="7" applyNumberFormat="1" applyFont="1" applyBorder="1" applyAlignment="1">
      <alignment horizontal="right"/>
    </xf>
    <xf numFmtId="49" fontId="73" fillId="0" borderId="2" xfId="7" applyNumberFormat="1" applyFont="1" applyBorder="1" applyAlignment="1">
      <alignment horizontal="right"/>
    </xf>
    <xf numFmtId="4" fontId="64" fillId="0" borderId="2" xfId="7" applyNumberFormat="1" applyFont="1" applyBorder="1" applyAlignment="1">
      <alignment horizontal="right"/>
    </xf>
    <xf numFmtId="0" fontId="64" fillId="0" borderId="2" xfId="7" applyFont="1" applyBorder="1" applyAlignment="1">
      <alignment horizontal="center"/>
    </xf>
    <xf numFmtId="49" fontId="73" fillId="0" borderId="0" xfId="7" applyNumberFormat="1" applyFont="1" applyAlignment="1">
      <alignment vertical="center"/>
    </xf>
    <xf numFmtId="49" fontId="73" fillId="0" borderId="9" xfId="7" applyNumberFormat="1" applyFont="1" applyBorder="1" applyAlignment="1">
      <alignment horizontal="center" vertical="center" wrapText="1"/>
    </xf>
    <xf numFmtId="0" fontId="73" fillId="0" borderId="9" xfId="7" applyFont="1" applyBorder="1" applyAlignment="1">
      <alignment horizontal="center" vertical="center" wrapText="1"/>
    </xf>
    <xf numFmtId="0" fontId="73" fillId="0" borderId="9" xfId="7" applyFont="1" applyBorder="1" applyAlignment="1">
      <alignment horizontal="center" vertical="center" wrapText="1"/>
    </xf>
    <xf numFmtId="49" fontId="73" fillId="0" borderId="9" xfId="7" applyNumberFormat="1" applyFont="1" applyBorder="1" applyAlignment="1">
      <alignment horizontal="center" vertical="center"/>
    </xf>
    <xf numFmtId="0" fontId="73" fillId="0" borderId="9" xfId="7" applyFont="1" applyBorder="1" applyAlignment="1">
      <alignment horizontal="center" vertical="center"/>
    </xf>
    <xf numFmtId="0" fontId="73" fillId="0" borderId="9" xfId="7" applyFont="1" applyBorder="1" applyAlignment="1">
      <alignment horizontal="center" vertical="center"/>
    </xf>
    <xf numFmtId="49" fontId="74" fillId="0" borderId="1" xfId="7" applyNumberFormat="1" applyFont="1" applyBorder="1" applyAlignment="1">
      <alignment horizontal="left" vertical="center" wrapText="1"/>
    </xf>
    <xf numFmtId="49" fontId="74" fillId="0" borderId="2" xfId="7" applyNumberFormat="1" applyFont="1" applyBorder="1" applyAlignment="1">
      <alignment horizontal="left" vertical="center" wrapText="1"/>
    </xf>
    <xf numFmtId="49" fontId="74" fillId="0" borderId="3" xfId="7" applyNumberFormat="1" applyFont="1" applyBorder="1" applyAlignment="1">
      <alignment horizontal="left" vertical="center" wrapText="1"/>
    </xf>
    <xf numFmtId="0" fontId="74" fillId="0" borderId="0" xfId="7" applyFont="1" applyAlignment="1">
      <alignment wrapText="1"/>
    </xf>
    <xf numFmtId="49" fontId="75" fillId="0" borderId="1" xfId="7" applyNumberFormat="1" applyFont="1" applyBorder="1" applyAlignment="1">
      <alignment horizontal="left" vertical="center" wrapText="1"/>
    </xf>
    <xf numFmtId="49" fontId="75" fillId="0" borderId="2" xfId="7" applyNumberFormat="1" applyFont="1" applyBorder="1" applyAlignment="1">
      <alignment horizontal="left" vertical="center" wrapText="1"/>
    </xf>
    <xf numFmtId="49" fontId="75" fillId="0" borderId="3" xfId="7" applyNumberFormat="1" applyFont="1" applyBorder="1" applyAlignment="1">
      <alignment horizontal="left" vertical="center" wrapText="1"/>
    </xf>
    <xf numFmtId="0" fontId="75" fillId="0" borderId="0" xfId="7" applyFont="1" applyAlignment="1">
      <alignment wrapText="1"/>
    </xf>
    <xf numFmtId="49" fontId="75" fillId="0" borderId="4" xfId="7" applyNumberFormat="1" applyFont="1" applyBorder="1" applyAlignment="1">
      <alignment horizontal="center" vertical="top" wrapText="1"/>
    </xf>
    <xf numFmtId="49" fontId="75" fillId="0" borderId="5" xfId="7" applyNumberFormat="1" applyFont="1" applyBorder="1" applyAlignment="1">
      <alignment horizontal="left" vertical="top" wrapText="1"/>
    </xf>
    <xf numFmtId="49" fontId="75" fillId="0" borderId="5" xfId="7" applyNumberFormat="1" applyFont="1" applyBorder="1" applyAlignment="1">
      <alignment horizontal="left" vertical="top" wrapText="1"/>
    </xf>
    <xf numFmtId="49" fontId="75" fillId="0" borderId="5" xfId="7" applyNumberFormat="1" applyFont="1" applyBorder="1" applyAlignment="1">
      <alignment horizontal="center" vertical="top" wrapText="1"/>
    </xf>
    <xf numFmtId="0" fontId="75" fillId="0" borderId="5" xfId="7" applyFont="1" applyBorder="1" applyAlignment="1">
      <alignment horizontal="center" vertical="top" wrapText="1"/>
    </xf>
    <xf numFmtId="1" fontId="75" fillId="0" borderId="5" xfId="7" applyNumberFormat="1" applyFont="1" applyBorder="1" applyAlignment="1">
      <alignment horizontal="center" vertical="top" wrapText="1"/>
    </xf>
    <xf numFmtId="0" fontId="75" fillId="0" borderId="5" xfId="7" applyFont="1" applyBorder="1" applyAlignment="1">
      <alignment horizontal="right" vertical="top" wrapText="1"/>
    </xf>
    <xf numFmtId="0" fontId="75" fillId="0" borderId="6" xfId="7" applyFont="1" applyBorder="1" applyAlignment="1">
      <alignment horizontal="right" vertical="top" wrapText="1"/>
    </xf>
    <xf numFmtId="49" fontId="73" fillId="0" borderId="7" xfId="7" applyNumberFormat="1" applyFont="1" applyBorder="1" applyAlignment="1">
      <alignment vertical="center" wrapText="1"/>
    </xf>
    <xf numFmtId="49" fontId="73" fillId="0" borderId="0" xfId="7" applyNumberFormat="1" applyFont="1" applyAlignment="1">
      <alignment horizontal="right" vertical="top" wrapText="1"/>
    </xf>
    <xf numFmtId="0" fontId="73" fillId="0" borderId="0" xfId="7" applyFont="1" applyAlignment="1">
      <alignment horizontal="left" vertical="top" wrapText="1"/>
    </xf>
    <xf numFmtId="0" fontId="73" fillId="0" borderId="8" xfId="7" applyFont="1" applyBorder="1" applyAlignment="1">
      <alignment horizontal="left" vertical="top" wrapText="1"/>
    </xf>
    <xf numFmtId="0" fontId="73" fillId="0" borderId="0" xfId="7" applyFont="1" applyAlignment="1">
      <alignment wrapText="1"/>
    </xf>
    <xf numFmtId="49" fontId="73" fillId="0" borderId="7" xfId="7" applyNumberFormat="1" applyFont="1" applyBorder="1" applyAlignment="1">
      <alignment horizontal="center" vertical="center" wrapText="1"/>
    </xf>
    <xf numFmtId="49" fontId="73" fillId="0" borderId="0" xfId="7" applyNumberFormat="1" applyFont="1" applyAlignment="1">
      <alignment horizontal="left" vertical="top" wrapText="1"/>
    </xf>
    <xf numFmtId="49" fontId="73" fillId="0" borderId="0" xfId="7" applyNumberFormat="1" applyFont="1" applyAlignment="1">
      <alignment horizontal="center" vertical="top" wrapText="1"/>
    </xf>
    <xf numFmtId="0" fontId="73" fillId="0" borderId="0" xfId="7" applyFont="1" applyAlignment="1">
      <alignment horizontal="center" vertical="top" wrapText="1"/>
    </xf>
    <xf numFmtId="2" fontId="73" fillId="0" borderId="0" xfId="7" applyNumberFormat="1" applyFont="1" applyAlignment="1">
      <alignment horizontal="right" vertical="top" wrapText="1"/>
    </xf>
    <xf numFmtId="2" fontId="73" fillId="0" borderId="0" xfId="7" applyNumberFormat="1" applyFont="1" applyAlignment="1">
      <alignment horizontal="center" vertical="top" wrapText="1"/>
    </xf>
    <xf numFmtId="4" fontId="73" fillId="0" borderId="0" xfId="7" applyNumberFormat="1" applyFont="1" applyAlignment="1">
      <alignment horizontal="right" vertical="top" wrapText="1"/>
    </xf>
    <xf numFmtId="4" fontId="73" fillId="0" borderId="8" xfId="7" applyNumberFormat="1" applyFont="1" applyBorder="1" applyAlignment="1">
      <alignment horizontal="right" vertical="top" wrapText="1"/>
    </xf>
    <xf numFmtId="49" fontId="73" fillId="0" borderId="7" xfId="7" applyNumberFormat="1" applyFont="1" applyBorder="1" applyAlignment="1">
      <alignment horizontal="right" vertical="top" wrapText="1"/>
    </xf>
    <xf numFmtId="168" fontId="73" fillId="0" borderId="0" xfId="7" applyNumberFormat="1" applyFont="1" applyAlignment="1">
      <alignment horizontal="center" vertical="top" wrapText="1"/>
    </xf>
    <xf numFmtId="0" fontId="73" fillId="0" borderId="0" xfId="7" applyFont="1" applyAlignment="1">
      <alignment horizontal="right" vertical="top" wrapText="1"/>
    </xf>
    <xf numFmtId="0" fontId="73" fillId="0" borderId="8" xfId="7" applyFont="1" applyBorder="1" applyAlignment="1">
      <alignment horizontal="right" vertical="top" wrapText="1"/>
    </xf>
    <xf numFmtId="49" fontId="73" fillId="0" borderId="5" xfId="7" applyNumberFormat="1" applyFont="1" applyBorder="1" applyAlignment="1">
      <alignment horizontal="left" vertical="top" wrapText="1"/>
    </xf>
    <xf numFmtId="49" fontId="73" fillId="0" borderId="5" xfId="7" applyNumberFormat="1" applyFont="1" applyBorder="1" applyAlignment="1">
      <alignment horizontal="center" vertical="top" wrapText="1"/>
    </xf>
    <xf numFmtId="0" fontId="73" fillId="0" borderId="5" xfId="7" applyFont="1" applyBorder="1" applyAlignment="1">
      <alignment horizontal="center" vertical="top" wrapText="1"/>
    </xf>
    <xf numFmtId="2" fontId="73" fillId="0" borderId="5" xfId="7" applyNumberFormat="1" applyFont="1" applyBorder="1" applyAlignment="1">
      <alignment horizontal="right" vertical="top" wrapText="1"/>
    </xf>
    <xf numFmtId="4" fontId="73" fillId="0" borderId="5" xfId="7" applyNumberFormat="1" applyFont="1" applyBorder="1" applyAlignment="1">
      <alignment horizontal="right" vertical="top" wrapText="1"/>
    </xf>
    <xf numFmtId="4" fontId="73" fillId="0" borderId="6" xfId="7" applyNumberFormat="1" applyFont="1" applyBorder="1" applyAlignment="1">
      <alignment horizontal="right" vertical="top" wrapText="1"/>
    </xf>
    <xf numFmtId="1" fontId="73" fillId="0" borderId="0" xfId="7" applyNumberFormat="1" applyFont="1" applyAlignment="1">
      <alignment horizontal="center" vertical="top" wrapText="1"/>
    </xf>
    <xf numFmtId="49" fontId="75" fillId="0" borderId="7" xfId="7" applyNumberFormat="1" applyFont="1" applyBorder="1" applyAlignment="1">
      <alignment horizontal="center" vertical="top" wrapText="1"/>
    </xf>
    <xf numFmtId="49" fontId="75" fillId="0" borderId="0" xfId="7" applyNumberFormat="1" applyFont="1" applyAlignment="1">
      <alignment horizontal="left" vertical="top" wrapText="1"/>
    </xf>
    <xf numFmtId="4" fontId="75" fillId="0" borderId="5" xfId="7" applyNumberFormat="1" applyFont="1" applyBorder="1" applyAlignment="1">
      <alignment horizontal="right" vertical="top" wrapText="1"/>
    </xf>
    <xf numFmtId="4" fontId="75" fillId="0" borderId="6" xfId="7" applyNumberFormat="1" applyFont="1" applyBorder="1" applyAlignment="1">
      <alignment horizontal="right" vertical="top" wrapText="1"/>
    </xf>
    <xf numFmtId="2" fontId="75" fillId="0" borderId="5" xfId="7" applyNumberFormat="1" applyFont="1" applyBorder="1" applyAlignment="1">
      <alignment horizontal="center" vertical="top" wrapText="1"/>
    </xf>
    <xf numFmtId="2" fontId="75" fillId="0" borderId="5" xfId="7" applyNumberFormat="1" applyFont="1" applyBorder="1" applyAlignment="1">
      <alignment horizontal="right" vertical="top" wrapText="1"/>
    </xf>
    <xf numFmtId="49" fontId="73" fillId="0" borderId="8" xfId="7" applyNumberFormat="1" applyFont="1" applyBorder="1" applyAlignment="1">
      <alignment horizontal="left" vertical="top" wrapText="1"/>
    </xf>
    <xf numFmtId="49" fontId="73" fillId="0" borderId="7" xfId="7" applyNumberFormat="1" applyFont="1" applyBorder="1" applyAlignment="1">
      <alignment horizontal="center" vertical="top" wrapText="1"/>
    </xf>
    <xf numFmtId="49" fontId="73" fillId="0" borderId="0" xfId="7" applyNumberFormat="1" applyFont="1" applyAlignment="1">
      <alignment horizontal="left" vertical="top" wrapText="1"/>
    </xf>
    <xf numFmtId="168" fontId="75" fillId="0" borderId="5" xfId="7" applyNumberFormat="1" applyFont="1" applyBorder="1" applyAlignment="1">
      <alignment horizontal="center" vertical="top" wrapText="1"/>
    </xf>
    <xf numFmtId="186" fontId="73" fillId="0" borderId="0" xfId="7" applyNumberFormat="1" applyFont="1" applyAlignment="1">
      <alignment horizontal="center" vertical="top" wrapText="1"/>
    </xf>
    <xf numFmtId="176" fontId="73" fillId="0" borderId="0" xfId="7" applyNumberFormat="1" applyFont="1" applyAlignment="1">
      <alignment horizontal="center" vertical="top" wrapText="1"/>
    </xf>
    <xf numFmtId="2" fontId="75" fillId="0" borderId="6" xfId="7" applyNumberFormat="1" applyFont="1" applyBorder="1" applyAlignment="1">
      <alignment horizontal="right" vertical="top" wrapText="1"/>
    </xf>
    <xf numFmtId="187" fontId="75" fillId="0" borderId="5" xfId="7" applyNumberFormat="1" applyFont="1" applyBorder="1" applyAlignment="1">
      <alignment horizontal="center" vertical="top" wrapText="1"/>
    </xf>
    <xf numFmtId="165" fontId="73" fillId="0" borderId="0" xfId="7" applyNumberFormat="1" applyFont="1" applyAlignment="1">
      <alignment horizontal="center" vertical="top" wrapText="1"/>
    </xf>
    <xf numFmtId="187" fontId="73" fillId="0" borderId="0" xfId="7" applyNumberFormat="1" applyFont="1" applyAlignment="1">
      <alignment horizontal="center" vertical="top" wrapText="1"/>
    </xf>
    <xf numFmtId="188" fontId="73" fillId="0" borderId="0" xfId="7" applyNumberFormat="1" applyFont="1" applyAlignment="1">
      <alignment horizontal="center" vertical="top" wrapText="1"/>
    </xf>
    <xf numFmtId="2" fontId="73" fillId="0" borderId="8" xfId="7" applyNumberFormat="1" applyFont="1" applyBorder="1" applyAlignment="1">
      <alignment horizontal="right" vertical="top" wrapText="1"/>
    </xf>
    <xf numFmtId="2" fontId="73" fillId="0" borderId="6" xfId="7" applyNumberFormat="1" applyFont="1" applyBorder="1" applyAlignment="1">
      <alignment horizontal="right" vertical="top" wrapText="1"/>
    </xf>
    <xf numFmtId="0" fontId="75" fillId="0" borderId="0" xfId="7" applyFont="1" applyAlignment="1">
      <alignment horizontal="left" vertical="top" wrapText="1"/>
    </xf>
    <xf numFmtId="0" fontId="75" fillId="0" borderId="0" xfId="7" applyFont="1" applyAlignment="1">
      <alignment horizontal="center" vertical="top" wrapText="1"/>
    </xf>
    <xf numFmtId="0" fontId="75" fillId="0" borderId="0" xfId="7" applyFont="1" applyAlignment="1">
      <alignment horizontal="right" vertical="top" wrapText="1"/>
    </xf>
    <xf numFmtId="0" fontId="75" fillId="0" borderId="8" xfId="7" applyFont="1" applyBorder="1" applyAlignment="1">
      <alignment horizontal="right" vertical="top" wrapText="1"/>
    </xf>
    <xf numFmtId="0" fontId="10" fillId="0" borderId="7" xfId="7" applyBorder="1"/>
    <xf numFmtId="49" fontId="73" fillId="0" borderId="0" xfId="7" applyNumberFormat="1" applyFont="1" applyAlignment="1">
      <alignment vertical="top"/>
    </xf>
    <xf numFmtId="0" fontId="73" fillId="0" borderId="0" xfId="7" applyFont="1" applyAlignment="1">
      <alignment vertical="top"/>
    </xf>
    <xf numFmtId="0" fontId="73" fillId="0" borderId="8" xfId="7" applyFont="1" applyBorder="1" applyAlignment="1">
      <alignment vertical="top"/>
    </xf>
    <xf numFmtId="0" fontId="73" fillId="4" borderId="0" xfId="7" applyFont="1" applyFill="1"/>
    <xf numFmtId="49" fontId="73" fillId="0" borderId="4" xfId="7" applyNumberFormat="1" applyFont="1" applyBorder="1"/>
    <xf numFmtId="49" fontId="75" fillId="0" borderId="5" xfId="7" applyNumberFormat="1" applyFont="1" applyBorder="1" applyAlignment="1">
      <alignment horizontal="right" vertical="top" wrapText="1"/>
    </xf>
    <xf numFmtId="0" fontId="75" fillId="0" borderId="5" xfId="7" applyFont="1" applyBorder="1" applyAlignment="1">
      <alignment horizontal="right" vertical="top"/>
    </xf>
    <xf numFmtId="0" fontId="75" fillId="0" borderId="5" xfId="7" applyFont="1" applyBorder="1" applyAlignment="1">
      <alignment horizontal="center" vertical="top"/>
    </xf>
    <xf numFmtId="0" fontId="75" fillId="0" borderId="6" xfId="7" applyFont="1" applyBorder="1" applyAlignment="1">
      <alignment horizontal="right" vertical="top"/>
    </xf>
    <xf numFmtId="49" fontId="73" fillId="0" borderId="7" xfId="7" applyNumberFormat="1" applyFont="1" applyBorder="1"/>
    <xf numFmtId="4" fontId="73" fillId="0" borderId="0" xfId="7" applyNumberFormat="1" applyFont="1" applyAlignment="1">
      <alignment horizontal="right" vertical="top"/>
    </xf>
    <xf numFmtId="0" fontId="73" fillId="0" borderId="0" xfId="7" applyFont="1" applyAlignment="1">
      <alignment horizontal="center" vertical="top"/>
    </xf>
    <xf numFmtId="4" fontId="73" fillId="0" borderId="8" xfId="7" applyNumberFormat="1" applyFont="1" applyBorder="1" applyAlignment="1">
      <alignment horizontal="right" vertical="top"/>
    </xf>
    <xf numFmtId="0" fontId="73" fillId="0" borderId="0" xfId="7" applyFont="1" applyAlignment="1">
      <alignment horizontal="right" vertical="top"/>
    </xf>
    <xf numFmtId="0" fontId="73" fillId="0" borderId="8" xfId="7" applyFont="1" applyBorder="1" applyAlignment="1">
      <alignment horizontal="right" vertical="top"/>
    </xf>
    <xf numFmtId="49" fontId="75" fillId="0" borderId="0" xfId="7" applyNumberFormat="1" applyFont="1" applyAlignment="1">
      <alignment horizontal="right" vertical="top" wrapText="1"/>
    </xf>
    <xf numFmtId="49" fontId="75" fillId="0" borderId="0" xfId="7" applyNumberFormat="1" applyFont="1" applyAlignment="1">
      <alignment horizontal="left" vertical="top" wrapText="1"/>
    </xf>
    <xf numFmtId="4" fontId="75" fillId="0" borderId="0" xfId="7" applyNumberFormat="1" applyFont="1" applyAlignment="1">
      <alignment horizontal="right" vertical="top"/>
    </xf>
    <xf numFmtId="0" fontId="75" fillId="0" borderId="0" xfId="7" applyFont="1" applyAlignment="1">
      <alignment horizontal="center" vertical="top"/>
    </xf>
    <xf numFmtId="4" fontId="75" fillId="0" borderId="8" xfId="7" applyNumberFormat="1" applyFont="1" applyBorder="1" applyAlignment="1">
      <alignment horizontal="right" vertical="top"/>
    </xf>
    <xf numFmtId="49" fontId="73" fillId="0" borderId="12" xfId="7" applyNumberFormat="1" applyFont="1" applyBorder="1"/>
    <xf numFmtId="49" fontId="75" fillId="0" borderId="10" xfId="7" applyNumberFormat="1" applyFont="1" applyBorder="1" applyAlignment="1">
      <alignment horizontal="right" vertical="top" wrapText="1"/>
    </xf>
    <xf numFmtId="49" fontId="75" fillId="0" borderId="10" xfId="7" applyNumberFormat="1" applyFont="1" applyBorder="1" applyAlignment="1">
      <alignment horizontal="left" vertical="top" wrapText="1"/>
    </xf>
    <xf numFmtId="4" fontId="75" fillId="0" borderId="10" xfId="7" applyNumberFormat="1" applyFont="1" applyBorder="1" applyAlignment="1">
      <alignment horizontal="right" vertical="top"/>
    </xf>
    <xf numFmtId="0" fontId="75" fillId="0" borderId="10" xfId="7" applyFont="1" applyBorder="1" applyAlignment="1">
      <alignment horizontal="center" vertical="top"/>
    </xf>
    <xf numFmtId="4" fontId="75" fillId="0" borderId="13" xfId="7" applyNumberFormat="1" applyFont="1" applyBorder="1" applyAlignment="1">
      <alignment horizontal="right" vertical="top"/>
    </xf>
    <xf numFmtId="0" fontId="64" fillId="0" borderId="0" xfId="7" applyFont="1" applyAlignment="1">
      <alignment horizontal="right" vertical="top"/>
    </xf>
    <xf numFmtId="49" fontId="64" fillId="0" borderId="10" xfId="7" applyNumberFormat="1" applyFont="1" applyBorder="1" applyAlignment="1">
      <alignment vertical="top" wrapText="1"/>
    </xf>
    <xf numFmtId="49" fontId="64" fillId="0" borderId="10" xfId="7" applyNumberFormat="1" applyFont="1" applyBorder="1" applyAlignment="1">
      <alignment horizontal="right" vertical="top" wrapText="1"/>
    </xf>
    <xf numFmtId="0" fontId="61" fillId="0" borderId="5" xfId="7" applyFont="1" applyBorder="1" applyAlignment="1">
      <alignment horizontal="center" vertical="top"/>
    </xf>
    <xf numFmtId="0" fontId="64" fillId="0" borderId="0" xfId="7" applyFont="1" applyAlignment="1">
      <alignment vertical="top"/>
    </xf>
    <xf numFmtId="0" fontId="64" fillId="0" borderId="0" xfId="7" applyFont="1" applyAlignment="1">
      <alignment vertical="top" wrapText="1"/>
    </xf>
    <xf numFmtId="0" fontId="61" fillId="0" borderId="0" xfId="7" applyFont="1" applyAlignment="1">
      <alignment horizontal="center" vertical="center"/>
    </xf>
    <xf numFmtId="0" fontId="75" fillId="0" borderId="0" xfId="7" applyFont="1" applyAlignment="1">
      <alignment vertical="top" wrapText="1"/>
    </xf>
    <xf numFmtId="0" fontId="73" fillId="0" borderId="0" xfId="7" applyFont="1"/>
    <xf numFmtId="0" fontId="10" fillId="0" borderId="0" xfId="2" applyFont="1"/>
    <xf numFmtId="0" fontId="64" fillId="0" borderId="0" xfId="2" applyFont="1" applyAlignment="1">
      <alignment horizontal="right"/>
    </xf>
    <xf numFmtId="49" fontId="64" fillId="0" borderId="0" xfId="2" applyNumberFormat="1" applyFont="1"/>
    <xf numFmtId="49" fontId="64" fillId="0" borderId="0" xfId="2" applyNumberFormat="1" applyFont="1" applyAlignment="1">
      <alignment horizontal="right"/>
    </xf>
    <xf numFmtId="0" fontId="64" fillId="0" borderId="0" xfId="2" applyFont="1"/>
    <xf numFmtId="49" fontId="64" fillId="0" borderId="0" xfId="2" applyNumberFormat="1" applyFont="1" applyAlignment="1">
      <alignment horizontal="left" vertical="top"/>
    </xf>
    <xf numFmtId="49" fontId="64" fillId="0" borderId="0" xfId="2" applyNumberFormat="1" applyFont="1" applyAlignment="1">
      <alignment vertical="top"/>
    </xf>
    <xf numFmtId="49" fontId="64" fillId="0" borderId="10" xfId="2" applyNumberFormat="1" applyFont="1" applyBorder="1" applyAlignment="1">
      <alignment horizontal="left" wrapText="1"/>
    </xf>
    <xf numFmtId="49" fontId="64" fillId="0" borderId="0" xfId="2" applyNumberFormat="1" applyFont="1" applyAlignment="1">
      <alignment wrapText="1"/>
    </xf>
    <xf numFmtId="0" fontId="64" fillId="0" borderId="2" xfId="2" applyFont="1" applyBorder="1" applyAlignment="1">
      <alignment horizontal="left" wrapText="1"/>
    </xf>
    <xf numFmtId="0" fontId="64" fillId="0" borderId="0" xfId="2" applyFont="1" applyAlignment="1">
      <alignment wrapText="1"/>
    </xf>
    <xf numFmtId="49" fontId="64" fillId="0" borderId="0" xfId="2" applyNumberFormat="1" applyFont="1" applyAlignment="1">
      <alignment horizontal="left" vertical="top" wrapText="1"/>
    </xf>
    <xf numFmtId="49" fontId="71" fillId="0" borderId="0" xfId="2" applyNumberFormat="1" applyFont="1" applyAlignment="1">
      <alignment vertical="top" wrapText="1"/>
    </xf>
    <xf numFmtId="49" fontId="64" fillId="0" borderId="0" xfId="2" applyNumberFormat="1" applyFont="1" applyAlignment="1">
      <alignment vertical="top" wrapText="1"/>
    </xf>
    <xf numFmtId="0" fontId="64" fillId="0" borderId="0" xfId="2" applyFont="1" applyAlignment="1">
      <alignment horizontal="left" vertical="top" wrapText="1"/>
    </xf>
    <xf numFmtId="49" fontId="64" fillId="0" borderId="0" xfId="2" applyNumberFormat="1" applyFont="1" applyAlignment="1">
      <alignment horizontal="left" vertical="top"/>
    </xf>
    <xf numFmtId="49" fontId="64" fillId="0" borderId="0" xfId="2" applyNumberFormat="1" applyFont="1" applyAlignment="1">
      <alignment horizontal="left"/>
    </xf>
    <xf numFmtId="49" fontId="72" fillId="0" borderId="0" xfId="2" applyNumberFormat="1" applyFont="1" applyAlignment="1">
      <alignment horizontal="center"/>
    </xf>
    <xf numFmtId="49" fontId="72" fillId="0" borderId="0" xfId="2" applyNumberFormat="1" applyFont="1" applyAlignment="1">
      <alignment horizontal="center"/>
    </xf>
    <xf numFmtId="49" fontId="64" fillId="0" borderId="10" xfId="2" applyNumberFormat="1" applyFont="1" applyBorder="1" applyAlignment="1">
      <alignment horizontal="center" wrapText="1"/>
    </xf>
    <xf numFmtId="49" fontId="61" fillId="0" borderId="5" xfId="2" applyNumberFormat="1" applyFont="1" applyBorder="1" applyAlignment="1">
      <alignment horizontal="center" vertical="top"/>
    </xf>
    <xf numFmtId="49" fontId="73" fillId="0" borderId="10" xfId="2" applyNumberFormat="1" applyFont="1" applyBorder="1" applyAlignment="1">
      <alignment horizontal="center"/>
    </xf>
    <xf numFmtId="49" fontId="73" fillId="0" borderId="0" xfId="2" applyNumberFormat="1" applyFont="1"/>
    <xf numFmtId="49" fontId="61" fillId="0" borderId="5" xfId="2" applyNumberFormat="1" applyFont="1" applyBorder="1" applyAlignment="1">
      <alignment horizontal="center"/>
    </xf>
    <xf numFmtId="49" fontId="61" fillId="0" borderId="0" xfId="2" applyNumberFormat="1" applyFont="1"/>
    <xf numFmtId="49" fontId="73" fillId="0" borderId="0" xfId="2" applyNumberFormat="1" applyFont="1" applyAlignment="1">
      <alignment horizontal="right" vertical="top"/>
    </xf>
    <xf numFmtId="49" fontId="61" fillId="0" borderId="0" xfId="2" applyNumberFormat="1" applyFont="1" applyAlignment="1">
      <alignment horizontal="center"/>
    </xf>
    <xf numFmtId="49" fontId="65" fillId="0" borderId="0" xfId="2" applyNumberFormat="1" applyFont="1" applyAlignment="1">
      <alignment horizontal="left"/>
    </xf>
    <xf numFmtId="49" fontId="64" fillId="0" borderId="10" xfId="2" applyNumberFormat="1" applyFont="1" applyBorder="1" applyAlignment="1">
      <alignment wrapText="1"/>
    </xf>
    <xf numFmtId="49" fontId="64" fillId="0" borderId="0" xfId="2" applyNumberFormat="1" applyFont="1" applyAlignment="1">
      <alignment horizontal="center"/>
    </xf>
    <xf numFmtId="0" fontId="64" fillId="0" borderId="0" xfId="2" applyFont="1" applyAlignment="1">
      <alignment horizontal="center"/>
    </xf>
    <xf numFmtId="4" fontId="64" fillId="0" borderId="10" xfId="2" applyNumberFormat="1" applyFont="1" applyBorder="1"/>
    <xf numFmtId="49" fontId="73" fillId="0" borderId="10" xfId="2" applyNumberFormat="1" applyFont="1" applyBorder="1" applyAlignment="1">
      <alignment horizontal="right"/>
    </xf>
    <xf numFmtId="0" fontId="64" fillId="0" borderId="0" xfId="2" applyFont="1" applyAlignment="1">
      <alignment horizontal="left"/>
    </xf>
    <xf numFmtId="0" fontId="64" fillId="0" borderId="0" xfId="2" applyFont="1" applyAlignment="1">
      <alignment vertical="center" wrapText="1"/>
    </xf>
    <xf numFmtId="0" fontId="61" fillId="0" borderId="0" xfId="2" applyFont="1"/>
    <xf numFmtId="4" fontId="64" fillId="0" borderId="0" xfId="2" applyNumberFormat="1" applyFont="1"/>
    <xf numFmtId="49" fontId="73" fillId="0" borderId="0" xfId="2" applyNumberFormat="1" applyFont="1" applyAlignment="1">
      <alignment horizontal="right"/>
    </xf>
    <xf numFmtId="0" fontId="65" fillId="0" borderId="0" xfId="2" applyFont="1"/>
    <xf numFmtId="49" fontId="64" fillId="0" borderId="10" xfId="2" applyNumberFormat="1" applyFont="1" applyBorder="1" applyAlignment="1">
      <alignment horizontal="right"/>
    </xf>
    <xf numFmtId="49" fontId="73" fillId="0" borderId="2" xfId="2" applyNumberFormat="1" applyFont="1" applyBorder="1" applyAlignment="1">
      <alignment horizontal="right"/>
    </xf>
    <xf numFmtId="4" fontId="64" fillId="0" borderId="2" xfId="2" applyNumberFormat="1" applyFont="1" applyBorder="1" applyAlignment="1">
      <alignment horizontal="right"/>
    </xf>
    <xf numFmtId="0" fontId="64" fillId="0" borderId="2" xfId="2" applyFont="1" applyBorder="1" applyAlignment="1">
      <alignment horizontal="center"/>
    </xf>
    <xf numFmtId="49" fontId="73" fillId="0" borderId="0" xfId="2" applyNumberFormat="1" applyFont="1" applyAlignment="1">
      <alignment vertical="center"/>
    </xf>
    <xf numFmtId="49" fontId="73" fillId="0" borderId="9" xfId="2" applyNumberFormat="1" applyFont="1" applyBorder="1" applyAlignment="1">
      <alignment horizontal="center" vertical="center" wrapText="1"/>
    </xf>
    <xf numFmtId="0" fontId="73" fillId="0" borderId="9" xfId="2" applyFont="1" applyBorder="1" applyAlignment="1">
      <alignment horizontal="center" vertical="center" wrapText="1"/>
    </xf>
    <xf numFmtId="0" fontId="73" fillId="0" borderId="9" xfId="2" applyFont="1" applyBorder="1" applyAlignment="1">
      <alignment horizontal="center" vertical="center" wrapText="1"/>
    </xf>
    <xf numFmtId="49" fontId="73" fillId="0" borderId="9" xfId="2" applyNumberFormat="1" applyFont="1" applyBorder="1" applyAlignment="1">
      <alignment horizontal="center" vertical="center"/>
    </xf>
    <xf numFmtId="0" fontId="73" fillId="0" borderId="9" xfId="2" applyFont="1" applyBorder="1" applyAlignment="1">
      <alignment horizontal="center" vertical="center"/>
    </xf>
    <xf numFmtId="0" fontId="73" fillId="0" borderId="9" xfId="2" applyFont="1" applyBorder="1" applyAlignment="1">
      <alignment horizontal="center" vertical="center"/>
    </xf>
    <xf numFmtId="49" fontId="74" fillId="0" borderId="1" xfId="2" applyNumberFormat="1" applyFont="1" applyBorder="1" applyAlignment="1">
      <alignment horizontal="left" vertical="center" wrapText="1"/>
    </xf>
    <xf numFmtId="49" fontId="74" fillId="0" borderId="2" xfId="2" applyNumberFormat="1" applyFont="1" applyBorder="1" applyAlignment="1">
      <alignment horizontal="left" vertical="center" wrapText="1"/>
    </xf>
    <xf numFmtId="49" fontId="74" fillId="0" borderId="3" xfId="2" applyNumberFormat="1" applyFont="1" applyBorder="1" applyAlignment="1">
      <alignment horizontal="left" vertical="center" wrapText="1"/>
    </xf>
    <xf numFmtId="0" fontId="74" fillId="0" borderId="0" xfId="2" applyFont="1" applyAlignment="1">
      <alignment wrapText="1"/>
    </xf>
    <xf numFmtId="49" fontId="75" fillId="0" borderId="1" xfId="2" applyNumberFormat="1" applyFont="1" applyBorder="1" applyAlignment="1">
      <alignment horizontal="left" vertical="center" wrapText="1"/>
    </xf>
    <xf numFmtId="49" fontId="75" fillId="0" borderId="2" xfId="2" applyNumberFormat="1" applyFont="1" applyBorder="1" applyAlignment="1">
      <alignment horizontal="left" vertical="center" wrapText="1"/>
    </xf>
    <xf numFmtId="49" fontId="75" fillId="0" borderId="3" xfId="2" applyNumberFormat="1" applyFont="1" applyBorder="1" applyAlignment="1">
      <alignment horizontal="left" vertical="center" wrapText="1"/>
    </xf>
    <xf numFmtId="0" fontId="75" fillId="0" borderId="0" xfId="2" applyFont="1" applyAlignment="1">
      <alignment wrapText="1"/>
    </xf>
    <xf numFmtId="49" fontId="75" fillId="0" borderId="4" xfId="2" applyNumberFormat="1" applyFont="1" applyBorder="1" applyAlignment="1">
      <alignment horizontal="center" vertical="top" wrapText="1"/>
    </xf>
    <xf numFmtId="49" fontId="75" fillId="0" borderId="5" xfId="2" applyNumberFormat="1" applyFont="1" applyBorder="1" applyAlignment="1">
      <alignment horizontal="left" vertical="top" wrapText="1"/>
    </xf>
    <xf numFmtId="49" fontId="75" fillId="0" borderId="5" xfId="2" applyNumberFormat="1" applyFont="1" applyBorder="1" applyAlignment="1">
      <alignment horizontal="left" vertical="top" wrapText="1"/>
    </xf>
    <xf numFmtId="49" fontId="75" fillId="0" borderId="5" xfId="2" applyNumberFormat="1" applyFont="1" applyBorder="1" applyAlignment="1">
      <alignment horizontal="center" vertical="top" wrapText="1"/>
    </xf>
    <xf numFmtId="0" fontId="75" fillId="0" borderId="5" xfId="2" applyFont="1" applyBorder="1" applyAlignment="1">
      <alignment horizontal="center" vertical="top" wrapText="1"/>
    </xf>
    <xf numFmtId="1" fontId="75" fillId="0" borderId="5" xfId="2" applyNumberFormat="1" applyFont="1" applyBorder="1" applyAlignment="1">
      <alignment horizontal="center" vertical="top" wrapText="1"/>
    </xf>
    <xf numFmtId="186" fontId="75" fillId="0" borderId="5" xfId="2" applyNumberFormat="1" applyFont="1" applyBorder="1" applyAlignment="1">
      <alignment horizontal="center" vertical="top" wrapText="1"/>
    </xf>
    <xf numFmtId="0" fontId="75" fillId="0" borderId="5" xfId="2" applyFont="1" applyBorder="1" applyAlignment="1">
      <alignment horizontal="right" vertical="top" wrapText="1"/>
    </xf>
    <xf numFmtId="0" fontId="75" fillId="0" borderId="6" xfId="2" applyFont="1" applyBorder="1" applyAlignment="1">
      <alignment horizontal="right" vertical="top" wrapText="1"/>
    </xf>
    <xf numFmtId="49" fontId="73" fillId="0" borderId="7" xfId="2" applyNumberFormat="1" applyFont="1" applyBorder="1" applyAlignment="1">
      <alignment horizontal="center" vertical="top" wrapText="1"/>
    </xf>
    <xf numFmtId="49" fontId="73" fillId="0" borderId="0" xfId="2" applyNumberFormat="1" applyFont="1" applyAlignment="1">
      <alignment horizontal="left" vertical="top" wrapText="1"/>
    </xf>
    <xf numFmtId="49" fontId="73" fillId="0" borderId="0" xfId="2" applyNumberFormat="1" applyFont="1" applyAlignment="1">
      <alignment horizontal="left" vertical="top" wrapText="1"/>
    </xf>
    <xf numFmtId="49" fontId="73" fillId="0" borderId="8" xfId="2" applyNumberFormat="1" applyFont="1" applyBorder="1" applyAlignment="1">
      <alignment horizontal="left" vertical="top" wrapText="1"/>
    </xf>
    <xf numFmtId="0" fontId="73" fillId="0" borderId="0" xfId="2" applyFont="1" applyAlignment="1">
      <alignment wrapText="1"/>
    </xf>
    <xf numFmtId="49" fontId="73" fillId="0" borderId="7" xfId="2" applyNumberFormat="1" applyFont="1" applyBorder="1" applyAlignment="1">
      <alignment horizontal="center" vertical="center" wrapText="1"/>
    </xf>
    <xf numFmtId="49" fontId="73" fillId="0" borderId="0" xfId="2" applyNumberFormat="1" applyFont="1" applyAlignment="1">
      <alignment horizontal="right" vertical="top" wrapText="1"/>
    </xf>
    <xf numFmtId="49" fontId="73" fillId="0" borderId="0" xfId="2" applyNumberFormat="1" applyFont="1" applyAlignment="1">
      <alignment horizontal="center" vertical="top" wrapText="1"/>
    </xf>
    <xf numFmtId="0" fontId="73" fillId="0" borderId="0" xfId="2" applyFont="1" applyAlignment="1">
      <alignment horizontal="center" vertical="top" wrapText="1"/>
    </xf>
    <xf numFmtId="2" fontId="73" fillId="0" borderId="0" xfId="2" applyNumberFormat="1" applyFont="1" applyAlignment="1">
      <alignment horizontal="right" vertical="top" wrapText="1"/>
    </xf>
    <xf numFmtId="4" fontId="73" fillId="0" borderId="0" xfId="2" applyNumberFormat="1" applyFont="1" applyAlignment="1">
      <alignment horizontal="right" vertical="top" wrapText="1"/>
    </xf>
    <xf numFmtId="2" fontId="73" fillId="0" borderId="0" xfId="2" applyNumberFormat="1" applyFont="1" applyAlignment="1">
      <alignment horizontal="center" vertical="top" wrapText="1"/>
    </xf>
    <xf numFmtId="4" fontId="73" fillId="0" borderId="8" xfId="2" applyNumberFormat="1" applyFont="1" applyBorder="1" applyAlignment="1">
      <alignment horizontal="right" vertical="top" wrapText="1"/>
    </xf>
    <xf numFmtId="49" fontId="73" fillId="0" borderId="7" xfId="2" applyNumberFormat="1" applyFont="1" applyBorder="1" applyAlignment="1">
      <alignment horizontal="right" vertical="top" wrapText="1"/>
    </xf>
    <xf numFmtId="165" fontId="73" fillId="0" borderId="0" xfId="2" applyNumberFormat="1" applyFont="1" applyAlignment="1">
      <alignment horizontal="center" vertical="top" wrapText="1"/>
    </xf>
    <xf numFmtId="0" fontId="73" fillId="0" borderId="0" xfId="2" applyFont="1" applyAlignment="1">
      <alignment horizontal="right" vertical="top" wrapText="1"/>
    </xf>
    <xf numFmtId="0" fontId="73" fillId="0" borderId="8" xfId="2" applyFont="1" applyBorder="1" applyAlignment="1">
      <alignment horizontal="right" vertical="top" wrapText="1"/>
    </xf>
    <xf numFmtId="49" fontId="73" fillId="0" borderId="5" xfId="2" applyNumberFormat="1" applyFont="1" applyBorder="1" applyAlignment="1">
      <alignment horizontal="left" vertical="top" wrapText="1"/>
    </xf>
    <xf numFmtId="49" fontId="73" fillId="0" borderId="5" xfId="2" applyNumberFormat="1" applyFont="1" applyBorder="1" applyAlignment="1">
      <alignment horizontal="center" vertical="top" wrapText="1"/>
    </xf>
    <xf numFmtId="0" fontId="73" fillId="0" borderId="5" xfId="2" applyFont="1" applyBorder="1" applyAlignment="1">
      <alignment horizontal="center" vertical="top" wrapText="1"/>
    </xf>
    <xf numFmtId="2" fontId="73" fillId="0" borderId="5" xfId="2" applyNumberFormat="1" applyFont="1" applyBorder="1" applyAlignment="1">
      <alignment horizontal="right" vertical="top" wrapText="1"/>
    </xf>
    <xf numFmtId="4" fontId="73" fillId="0" borderId="5" xfId="2" applyNumberFormat="1" applyFont="1" applyBorder="1" applyAlignment="1">
      <alignment horizontal="right" vertical="top" wrapText="1"/>
    </xf>
    <xf numFmtId="4" fontId="73" fillId="0" borderId="6" xfId="2" applyNumberFormat="1" applyFont="1" applyBorder="1" applyAlignment="1">
      <alignment horizontal="right" vertical="top" wrapText="1"/>
    </xf>
    <xf numFmtId="1" fontId="73" fillId="0" borderId="0" xfId="2" applyNumberFormat="1" applyFont="1" applyAlignment="1">
      <alignment horizontal="center" vertical="top" wrapText="1"/>
    </xf>
    <xf numFmtId="49" fontId="75" fillId="0" borderId="7" xfId="2" applyNumberFormat="1" applyFont="1" applyBorder="1" applyAlignment="1">
      <alignment horizontal="center" vertical="top" wrapText="1"/>
    </xf>
    <xf numFmtId="49" fontId="75" fillId="0" borderId="0" xfId="2" applyNumberFormat="1" applyFont="1" applyAlignment="1">
      <alignment horizontal="left" vertical="top" wrapText="1"/>
    </xf>
    <xf numFmtId="4" fontId="75" fillId="0" borderId="5" xfId="2" applyNumberFormat="1" applyFont="1" applyBorder="1" applyAlignment="1">
      <alignment horizontal="right" vertical="top" wrapText="1"/>
    </xf>
    <xf numFmtId="4" fontId="75" fillId="0" borderId="6" xfId="2" applyNumberFormat="1" applyFont="1" applyBorder="1" applyAlignment="1">
      <alignment horizontal="right" vertical="top" wrapText="1"/>
    </xf>
    <xf numFmtId="2" fontId="75" fillId="0" borderId="5" xfId="2" applyNumberFormat="1" applyFont="1" applyBorder="1" applyAlignment="1">
      <alignment horizontal="center" vertical="top" wrapText="1"/>
    </xf>
    <xf numFmtId="2" fontId="75" fillId="0" borderId="5" xfId="2" applyNumberFormat="1" applyFont="1" applyBorder="1" applyAlignment="1">
      <alignment horizontal="right" vertical="top" wrapText="1"/>
    </xf>
    <xf numFmtId="49" fontId="73" fillId="0" borderId="7" xfId="2" applyNumberFormat="1" applyFont="1" applyBorder="1" applyAlignment="1">
      <alignment vertical="center" wrapText="1"/>
    </xf>
    <xf numFmtId="0" fontId="73" fillId="0" borderId="0" xfId="2" applyFont="1" applyAlignment="1">
      <alignment horizontal="left" vertical="top" wrapText="1"/>
    </xf>
    <xf numFmtId="0" fontId="73" fillId="0" borderId="8" xfId="2" applyFont="1" applyBorder="1" applyAlignment="1">
      <alignment horizontal="left" vertical="top" wrapText="1"/>
    </xf>
    <xf numFmtId="187" fontId="73" fillId="0" borderId="0" xfId="2" applyNumberFormat="1" applyFont="1" applyAlignment="1">
      <alignment horizontal="center" vertical="top" wrapText="1"/>
    </xf>
    <xf numFmtId="176" fontId="73" fillId="0" borderId="0" xfId="2" applyNumberFormat="1" applyFont="1" applyAlignment="1">
      <alignment horizontal="center" vertical="top" wrapText="1"/>
    </xf>
    <xf numFmtId="186" fontId="73" fillId="0" borderId="0" xfId="2" applyNumberFormat="1" applyFont="1" applyAlignment="1">
      <alignment horizontal="center" vertical="top" wrapText="1"/>
    </xf>
    <xf numFmtId="187" fontId="75" fillId="0" borderId="5" xfId="2" applyNumberFormat="1" applyFont="1" applyBorder="1" applyAlignment="1">
      <alignment horizontal="center" vertical="top" wrapText="1"/>
    </xf>
    <xf numFmtId="188" fontId="73" fillId="0" borderId="0" xfId="2" applyNumberFormat="1" applyFont="1" applyAlignment="1">
      <alignment horizontal="center" vertical="top" wrapText="1"/>
    </xf>
    <xf numFmtId="168" fontId="75" fillId="0" borderId="5" xfId="2" applyNumberFormat="1" applyFont="1" applyBorder="1" applyAlignment="1">
      <alignment horizontal="center" vertical="top" wrapText="1"/>
    </xf>
    <xf numFmtId="168" fontId="73" fillId="0" borderId="0" xfId="2" applyNumberFormat="1" applyFont="1" applyAlignment="1">
      <alignment horizontal="center" vertical="top" wrapText="1"/>
    </xf>
    <xf numFmtId="2" fontId="75" fillId="0" borderId="6" xfId="2" applyNumberFormat="1" applyFont="1" applyBorder="1" applyAlignment="1">
      <alignment horizontal="right" vertical="top" wrapText="1"/>
    </xf>
    <xf numFmtId="2" fontId="73" fillId="0" borderId="8" xfId="2" applyNumberFormat="1" applyFont="1" applyBorder="1" applyAlignment="1">
      <alignment horizontal="right" vertical="top" wrapText="1"/>
    </xf>
    <xf numFmtId="49" fontId="75" fillId="0" borderId="0" xfId="2" applyNumberFormat="1" applyFont="1" applyAlignment="1">
      <alignment horizontal="center" vertical="top" wrapText="1"/>
    </xf>
    <xf numFmtId="0" fontId="75" fillId="0" borderId="0" xfId="2" applyFont="1" applyAlignment="1">
      <alignment horizontal="left" vertical="top" wrapText="1"/>
    </xf>
    <xf numFmtId="0" fontId="75" fillId="0" borderId="0" xfId="2" applyFont="1" applyAlignment="1">
      <alignment horizontal="center" vertical="top" wrapText="1"/>
    </xf>
    <xf numFmtId="0" fontId="75" fillId="0" borderId="0" xfId="2" applyFont="1" applyAlignment="1">
      <alignment horizontal="right" vertical="top" wrapText="1"/>
    </xf>
    <xf numFmtId="49" fontId="73" fillId="0" borderId="4" xfId="2" applyNumberFormat="1" applyFont="1" applyBorder="1"/>
    <xf numFmtId="49" fontId="75" fillId="0" borderId="5" xfId="2" applyNumberFormat="1" applyFont="1" applyBorder="1" applyAlignment="1">
      <alignment horizontal="right" vertical="top" wrapText="1"/>
    </xf>
    <xf numFmtId="0" fontId="75" fillId="0" borderId="5" xfId="2" applyFont="1" applyBorder="1" applyAlignment="1">
      <alignment horizontal="right" vertical="top"/>
    </xf>
    <xf numFmtId="0" fontId="75" fillId="0" borderId="5" xfId="2" applyFont="1" applyBorder="1" applyAlignment="1">
      <alignment horizontal="center" vertical="top"/>
    </xf>
    <xf numFmtId="0" fontId="75" fillId="0" borderId="6" xfId="2" applyFont="1" applyBorder="1" applyAlignment="1">
      <alignment horizontal="right" vertical="top"/>
    </xf>
    <xf numFmtId="49" fontId="73" fillId="0" borderId="7" xfId="2" applyNumberFormat="1" applyFont="1" applyBorder="1"/>
    <xf numFmtId="4" fontId="73" fillId="0" borderId="0" xfId="2" applyNumberFormat="1" applyFont="1" applyAlignment="1">
      <alignment horizontal="right" vertical="top"/>
    </xf>
    <xf numFmtId="0" fontId="73" fillId="0" borderId="0" xfId="2" applyFont="1" applyAlignment="1">
      <alignment horizontal="center" vertical="top"/>
    </xf>
    <xf numFmtId="0" fontId="73" fillId="0" borderId="8" xfId="2" applyFont="1" applyBorder="1" applyAlignment="1">
      <alignment horizontal="right" vertical="top"/>
    </xf>
    <xf numFmtId="0" fontId="73" fillId="0" borderId="0" xfId="2" applyFont="1" applyAlignment="1">
      <alignment horizontal="right" vertical="top"/>
    </xf>
    <xf numFmtId="49" fontId="75" fillId="0" borderId="0" xfId="2" applyNumberFormat="1" applyFont="1" applyAlignment="1">
      <alignment horizontal="right" vertical="top" wrapText="1"/>
    </xf>
    <xf numFmtId="49" fontId="75" fillId="0" borderId="0" xfId="2" applyNumberFormat="1" applyFont="1" applyAlignment="1">
      <alignment horizontal="left" vertical="top" wrapText="1"/>
    </xf>
    <xf numFmtId="4" fontId="75" fillId="0" borderId="0" xfId="2" applyNumberFormat="1" applyFont="1" applyAlignment="1">
      <alignment horizontal="right" vertical="top"/>
    </xf>
    <xf numFmtId="0" fontId="75" fillId="0" borderId="0" xfId="2" applyFont="1" applyAlignment="1">
      <alignment horizontal="center" vertical="top"/>
    </xf>
    <xf numFmtId="0" fontId="75" fillId="0" borderId="8" xfId="2" applyFont="1" applyBorder="1" applyAlignment="1">
      <alignment horizontal="right" vertical="top"/>
    </xf>
    <xf numFmtId="49" fontId="73" fillId="0" borderId="0" xfId="2" applyNumberFormat="1" applyFont="1" applyAlignment="1">
      <alignment vertical="top"/>
    </xf>
    <xf numFmtId="0" fontId="73" fillId="0" borderId="0" xfId="2" applyFont="1" applyAlignment="1">
      <alignment vertical="top"/>
    </xf>
    <xf numFmtId="0" fontId="73" fillId="4" borderId="0" xfId="2" applyFont="1" applyFill="1"/>
    <xf numFmtId="4" fontId="73" fillId="0" borderId="8" xfId="2" applyNumberFormat="1" applyFont="1" applyBorder="1" applyAlignment="1">
      <alignment horizontal="right" vertical="top"/>
    </xf>
    <xf numFmtId="4" fontId="75" fillId="0" borderId="8" xfId="2" applyNumberFormat="1" applyFont="1" applyBorder="1" applyAlignment="1">
      <alignment horizontal="right" vertical="top"/>
    </xf>
    <xf numFmtId="49" fontId="73" fillId="0" borderId="5" xfId="2" applyNumberFormat="1" applyFont="1" applyBorder="1"/>
    <xf numFmtId="0" fontId="73" fillId="0" borderId="5" xfId="2" applyFont="1" applyBorder="1"/>
    <xf numFmtId="0" fontId="64" fillId="0" borderId="0" xfId="2" applyFont="1" applyAlignment="1">
      <alignment horizontal="right" vertical="top"/>
    </xf>
    <xf numFmtId="49" fontId="64" fillId="0" borderId="10" xfId="2" applyNumberFormat="1" applyFont="1" applyBorder="1" applyAlignment="1">
      <alignment vertical="top" wrapText="1"/>
    </xf>
    <xf numFmtId="49" fontId="64" fillId="0" borderId="10" xfId="2" applyNumberFormat="1" applyFont="1" applyBorder="1" applyAlignment="1">
      <alignment horizontal="right" vertical="top" wrapText="1"/>
    </xf>
    <xf numFmtId="0" fontId="61" fillId="0" borderId="5" xfId="2" applyFont="1" applyBorder="1" applyAlignment="1">
      <alignment horizontal="center" vertical="top"/>
    </xf>
    <xf numFmtId="0" fontId="64" fillId="0" borderId="0" xfId="2" applyFont="1" applyAlignment="1">
      <alignment vertical="top"/>
    </xf>
    <xf numFmtId="0" fontId="64" fillId="0" borderId="0" xfId="2" applyFont="1" applyAlignment="1">
      <alignment vertical="top" wrapText="1"/>
    </xf>
    <xf numFmtId="0" fontId="61" fillId="0" borderId="0" xfId="2" applyFont="1" applyAlignment="1">
      <alignment horizontal="center" vertical="center"/>
    </xf>
    <xf numFmtId="0" fontId="75" fillId="0" borderId="0" xfId="2" applyFont="1" applyAlignment="1">
      <alignment vertical="top" wrapText="1"/>
    </xf>
    <xf numFmtId="0" fontId="73" fillId="0" borderId="0" xfId="2" applyFont="1"/>
  </cellXfs>
  <cellStyles count="32">
    <cellStyle name="Денежный [0] 2" xfId="18" xr:uid="{00000000-0005-0000-0000-000000000000}"/>
    <cellStyle name="Итоги" xfId="4" xr:uid="{00000000-0005-0000-0000-000001000000}"/>
    <cellStyle name="ЛокСмета" xfId="5" xr:uid="{00000000-0005-0000-0000-000002000000}"/>
    <cellStyle name="Обычный" xfId="0" builtinId="0"/>
    <cellStyle name="Обычный 10" xfId="3" xr:uid="{00000000-0005-0000-0000-000004000000}"/>
    <cellStyle name="Обычный 10 2" xfId="28" xr:uid="{00000000-0005-0000-0000-000005000000}"/>
    <cellStyle name="Обычный 11" xfId="30" xr:uid="{00000000-0005-0000-0000-000006000000}"/>
    <cellStyle name="Обычный 2" xfId="8" xr:uid="{00000000-0005-0000-0000-000007000000}"/>
    <cellStyle name="Обычный 2 2" xfId="13" xr:uid="{00000000-0005-0000-0000-000008000000}"/>
    <cellStyle name="Обычный 2 3" xfId="7" xr:uid="{00000000-0005-0000-0000-000009000000}"/>
    <cellStyle name="Обычный 2 4" xfId="2" xr:uid="{00000000-0005-0000-0000-00000A000000}"/>
    <cellStyle name="Обычный 2 5" xfId="31" xr:uid="{00000000-0005-0000-0000-00000B000000}"/>
    <cellStyle name="Обычный 29" xfId="1" xr:uid="{00000000-0005-0000-0000-00000C000000}"/>
    <cellStyle name="Обычный 3" xfId="12" xr:uid="{00000000-0005-0000-0000-00000D000000}"/>
    <cellStyle name="Обычный 3 2" xfId="14" xr:uid="{00000000-0005-0000-0000-00000E000000}"/>
    <cellStyle name="Обычный 31 2" xfId="6" xr:uid="{00000000-0005-0000-0000-00000F000000}"/>
    <cellStyle name="Обычный 4" xfId="19" xr:uid="{00000000-0005-0000-0000-000010000000}"/>
    <cellStyle name="Обычный 5" xfId="20" xr:uid="{00000000-0005-0000-0000-000011000000}"/>
    <cellStyle name="Обычный 5 2" xfId="23" xr:uid="{00000000-0005-0000-0000-000012000000}"/>
    <cellStyle name="Обычный 6" xfId="25" xr:uid="{00000000-0005-0000-0000-000013000000}"/>
    <cellStyle name="Обычный 7" xfId="26" xr:uid="{00000000-0005-0000-0000-000014000000}"/>
    <cellStyle name="Обычный 8" xfId="27" xr:uid="{00000000-0005-0000-0000-000015000000}"/>
    <cellStyle name="Обычный 9" xfId="11" xr:uid="{00000000-0005-0000-0000-000016000000}"/>
    <cellStyle name="Обычный_Мои данные" xfId="15" xr:uid="{00000000-0005-0000-0000-000017000000}"/>
    <cellStyle name="ПИР" xfId="21" xr:uid="{00000000-0005-0000-0000-000018000000}"/>
    <cellStyle name="Титул" xfId="16" xr:uid="{00000000-0005-0000-0000-000019000000}"/>
    <cellStyle name="Финансовый" xfId="24" builtinId="3"/>
    <cellStyle name="Финансовый 2" xfId="9" xr:uid="{00000000-0005-0000-0000-00001B000000}"/>
    <cellStyle name="Финансовый 2 2" xfId="10" xr:uid="{00000000-0005-0000-0000-00001C000000}"/>
    <cellStyle name="Финансовый 2 3" xfId="29" xr:uid="{00000000-0005-0000-0000-00001D000000}"/>
    <cellStyle name="Финансовый 3" xfId="17" xr:uid="{00000000-0005-0000-0000-00001E000000}"/>
    <cellStyle name="Хвост" xfId="22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7;&#1044;&#1054;\6.1%20&#1071;&#1085;&#1090;&#1072;&#1088;&#1100;-&#1085;&#1072;&#1073;&#1077;&#1088;&#1077;&#1078;&#1085;&#1072;&#1103;\&#1082;&#1089;-2,3\&#1084;&#1072;&#1088;&#1090;\!!!%20&#1056;&#1045;&#1045;&#1057;&#1058;&#1056;%20&#1084;&#1072;&#1088;&#1090;+&#1082;&#1089;-3%20&#8470;9%20&#1082;&#1089;-2%20(&#8470;51-55)_29.0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7;&#1044;&#1054;\6.&#1071;&#1085;&#1090;&#1072;&#1088;&#1100;\&#1082;&#1089;-2,3\&#1086;&#1082;&#1090;&#1103;&#1073;&#1088;&#1100;\09.11.22%20!!!%20&#1056;&#1045;&#1045;&#1057;&#1058;&#1056;%20&#1086;&#1082;&#1090;&#1103;&#1073;&#1088;&#1100;+&#1082;&#1089;-3%20&#8470;4,%20&#1082;&#1089;-2%20(&#8470;20-28)_&#1071;&#1085;&#1090;&#1072;&#1088;&#1100;_&#1082;&#1086;&#1088;&#1088;.%2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март"/>
      <sheetName val="р март"/>
      <sheetName val="51 02-01-01 (2016)"/>
      <sheetName val="43 02-01-01(2016)-100%"/>
      <sheetName val="52 02-01-01 ДОБ"/>
      <sheetName val="53_06-01-01 ДОБ "/>
      <sheetName val="54_02-01-03 ДОБ"/>
      <sheetName val="№10_(Непредвиденные расходы "/>
      <sheetName val="кс-3 январь-2"/>
      <sheetName val="р январь-2"/>
      <sheetName val="46_02-01-01(2016)"/>
      <sheetName val="М-29 нояб"/>
    </sheetNames>
    <sheetDataSet>
      <sheetData sheetId="0"/>
      <sheetData sheetId="1">
        <row r="11">
          <cell r="E11">
            <v>6377978</v>
          </cell>
        </row>
        <row r="12">
          <cell r="E12">
            <v>3611065</v>
          </cell>
        </row>
        <row r="13">
          <cell r="E13">
            <v>6097</v>
          </cell>
        </row>
        <row r="14">
          <cell r="E14">
            <v>551265</v>
          </cell>
        </row>
        <row r="15">
          <cell r="E15">
            <v>46418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окт"/>
      <sheetName val="р октябрь"/>
      <sheetName val="20_01-02-01(2016)"/>
      <sheetName val="21_01-02-01 ДОБ"/>
      <sheetName val="22_02-01-01 (2016)"/>
      <sheetName val="23_02-01-01 ДОБ "/>
      <sheetName val="24_02-01-02(2016)"/>
      <sheetName val="25_02-01-03 ДОБ "/>
      <sheetName val="26_09-02-01ДОБ"/>
      <sheetName val="М-29 окт"/>
      <sheetName val="М-29-ЯНТАРЬ (авгус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68"/>
  <sheetViews>
    <sheetView view="pageBreakPreview" topLeftCell="C52" zoomScale="90" zoomScaleNormal="82" zoomScaleSheetLayoutView="90" workbookViewId="0">
      <selection activeCell="N25" sqref="N25:O25"/>
    </sheetView>
  </sheetViews>
  <sheetFormatPr defaultColWidth="9.109375" defaultRowHeight="13.8" outlineLevelCol="1" x14ac:dyDescent="0.25"/>
  <cols>
    <col min="1" max="1" width="18" style="80" customWidth="1"/>
    <col min="2" max="2" width="9.109375" style="80"/>
    <col min="3" max="3" width="53.88671875" style="80" customWidth="1"/>
    <col min="4" max="4" width="7.5546875" style="80" customWidth="1"/>
    <col min="5" max="5" width="6.6640625" style="80" customWidth="1"/>
    <col min="6" max="6" width="5.5546875" style="80" customWidth="1"/>
    <col min="7" max="7" width="10.33203125" style="80" customWidth="1"/>
    <col min="8" max="8" width="5.6640625" style="80" customWidth="1"/>
    <col min="9" max="9" width="6.6640625" style="80" customWidth="1"/>
    <col min="10" max="10" width="11.109375" style="80" customWidth="1"/>
    <col min="11" max="11" width="9.109375" style="80" hidden="1" customWidth="1"/>
    <col min="12" max="12" width="10.6640625" style="80" customWidth="1"/>
    <col min="13" max="13" width="13" style="80" customWidth="1"/>
    <col min="14" max="14" width="12.33203125" style="80" customWidth="1"/>
    <col min="15" max="15" width="12.44140625" style="80" customWidth="1"/>
    <col min="16" max="16" width="18.6640625" style="115" customWidth="1"/>
    <col min="17" max="19" width="10.6640625" style="306" customWidth="1" outlineLevel="1"/>
    <col min="20" max="20" width="10.6640625" style="307" customWidth="1" outlineLevel="1"/>
    <col min="21" max="22" width="10.6640625" style="306" customWidth="1" outlineLevel="1"/>
    <col min="23" max="26" width="10.6640625" style="308" customWidth="1" outlineLevel="1"/>
    <col min="27" max="27" width="13" style="82" customWidth="1"/>
    <col min="28" max="29" width="9.109375" style="82"/>
    <col min="30" max="30" width="17.109375" style="82" customWidth="1"/>
    <col min="31" max="31" width="9.109375" style="82"/>
    <col min="32" max="32" width="12.5546875" style="82" customWidth="1"/>
    <col min="33" max="16384" width="9.109375" style="82"/>
  </cols>
  <sheetData>
    <row r="1" spans="1:16" x14ac:dyDescent="0.25">
      <c r="A1" s="386"/>
      <c r="B1" s="386"/>
      <c r="C1" s="386"/>
      <c r="D1" s="386"/>
      <c r="E1" s="386"/>
      <c r="F1" s="386"/>
      <c r="G1" s="387" t="s">
        <v>240</v>
      </c>
      <c r="H1" s="387"/>
      <c r="I1" s="387"/>
      <c r="J1" s="387"/>
      <c r="K1" s="387"/>
      <c r="L1" s="387"/>
      <c r="M1" s="387"/>
      <c r="N1" s="387"/>
      <c r="O1" s="387"/>
      <c r="P1" s="114"/>
    </row>
    <row r="2" spans="1:16" x14ac:dyDescent="0.25">
      <c r="A2" s="386"/>
      <c r="B2" s="386"/>
      <c r="C2" s="386"/>
      <c r="D2" s="386"/>
      <c r="E2" s="386"/>
      <c r="F2" s="386"/>
      <c r="G2" s="388" t="s">
        <v>241</v>
      </c>
      <c r="H2" s="388"/>
      <c r="I2" s="388"/>
      <c r="J2" s="388"/>
      <c r="K2" s="388"/>
      <c r="L2" s="388"/>
      <c r="M2" s="388"/>
      <c r="N2" s="388"/>
      <c r="O2" s="388"/>
      <c r="P2" s="116"/>
    </row>
    <row r="3" spans="1:16" x14ac:dyDescent="0.25">
      <c r="A3" s="386"/>
      <c r="B3" s="386"/>
      <c r="C3" s="386"/>
      <c r="D3" s="386"/>
      <c r="E3" s="386"/>
      <c r="F3" s="386"/>
      <c r="G3" s="388" t="s">
        <v>242</v>
      </c>
      <c r="H3" s="388"/>
      <c r="I3" s="388"/>
      <c r="J3" s="388"/>
      <c r="K3" s="388"/>
      <c r="L3" s="388"/>
      <c r="M3" s="388"/>
      <c r="N3" s="388"/>
      <c r="O3" s="388"/>
      <c r="P3" s="116"/>
    </row>
    <row r="4" spans="1:16" x14ac:dyDescent="0.25">
      <c r="A4" s="386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97" t="s">
        <v>0</v>
      </c>
      <c r="N4" s="398"/>
      <c r="O4" s="399"/>
      <c r="P4" s="117"/>
    </row>
    <row r="5" spans="1:16" ht="24.9" customHeight="1" x14ac:dyDescent="0.25">
      <c r="A5" s="118"/>
      <c r="B5" s="119"/>
      <c r="C5" s="119"/>
      <c r="D5" s="119"/>
      <c r="E5" s="119"/>
      <c r="F5" s="119"/>
      <c r="G5" s="119"/>
      <c r="H5" s="119"/>
      <c r="I5" s="119"/>
      <c r="J5" s="388" t="s">
        <v>1</v>
      </c>
      <c r="K5" s="388"/>
      <c r="L5" s="388"/>
      <c r="M5" s="400" t="s">
        <v>243</v>
      </c>
      <c r="N5" s="401"/>
      <c r="O5" s="402"/>
      <c r="P5" s="120"/>
    </row>
    <row r="6" spans="1:16" ht="24.9" customHeight="1" x14ac:dyDescent="0.25">
      <c r="A6" s="118" t="s">
        <v>244</v>
      </c>
      <c r="B6" s="121"/>
      <c r="C6" s="121"/>
      <c r="D6" s="121"/>
      <c r="E6" s="121"/>
      <c r="F6" s="121"/>
      <c r="G6" s="121"/>
      <c r="H6" s="121"/>
      <c r="I6" s="121"/>
      <c r="J6" s="121"/>
      <c r="K6" s="119"/>
      <c r="L6" s="122" t="s">
        <v>4</v>
      </c>
      <c r="M6" s="403"/>
      <c r="N6" s="404"/>
      <c r="O6" s="405"/>
      <c r="P6" s="123"/>
    </row>
    <row r="7" spans="1:16" ht="24.9" customHeight="1" x14ac:dyDescent="0.25">
      <c r="A7" s="118"/>
      <c r="B7" s="121"/>
      <c r="C7" s="393" t="s">
        <v>5</v>
      </c>
      <c r="D7" s="393"/>
      <c r="E7" s="393"/>
      <c r="F7" s="393"/>
      <c r="G7" s="393"/>
      <c r="H7" s="393"/>
      <c r="I7" s="121"/>
      <c r="J7" s="121"/>
      <c r="K7" s="119"/>
      <c r="L7" s="122"/>
      <c r="M7" s="124"/>
      <c r="N7" s="125"/>
      <c r="O7" s="126"/>
      <c r="P7" s="123"/>
    </row>
    <row r="8" spans="1:16" ht="44.25" customHeight="1" x14ac:dyDescent="0.25">
      <c r="A8" s="127" t="s">
        <v>29</v>
      </c>
      <c r="B8" s="389" t="s">
        <v>245</v>
      </c>
      <c r="C8" s="389"/>
      <c r="D8" s="389"/>
      <c r="E8" s="389"/>
      <c r="F8" s="389"/>
      <c r="G8" s="389"/>
      <c r="H8" s="389"/>
      <c r="I8" s="389"/>
      <c r="J8" s="389"/>
      <c r="K8" s="122"/>
      <c r="L8" s="122" t="s">
        <v>4</v>
      </c>
      <c r="M8" s="390" t="s">
        <v>30</v>
      </c>
      <c r="N8" s="391"/>
      <c r="O8" s="392"/>
      <c r="P8" s="128"/>
    </row>
    <row r="9" spans="1:16" ht="24.9" customHeight="1" x14ac:dyDescent="0.25">
      <c r="A9" s="127"/>
      <c r="B9" s="129"/>
      <c r="C9" s="393" t="s">
        <v>5</v>
      </c>
      <c r="D9" s="393"/>
      <c r="E9" s="393"/>
      <c r="F9" s="393"/>
      <c r="G9" s="393"/>
      <c r="H9" s="393"/>
      <c r="I9" s="129"/>
      <c r="J9" s="129"/>
      <c r="K9" s="122"/>
      <c r="L9" s="122"/>
      <c r="M9" s="130"/>
      <c r="N9" s="131"/>
      <c r="O9" s="132"/>
      <c r="P9" s="120"/>
    </row>
    <row r="10" spans="1:16" ht="38.25" customHeight="1" x14ac:dyDescent="0.25">
      <c r="A10" s="127" t="s">
        <v>31</v>
      </c>
      <c r="B10" s="389" t="s">
        <v>246</v>
      </c>
      <c r="C10" s="389"/>
      <c r="D10" s="389"/>
      <c r="E10" s="389"/>
      <c r="F10" s="389"/>
      <c r="G10" s="389"/>
      <c r="H10" s="389"/>
      <c r="I10" s="389"/>
      <c r="J10" s="389"/>
      <c r="K10" s="119"/>
      <c r="L10" s="122" t="s">
        <v>4</v>
      </c>
      <c r="M10" s="394">
        <v>79730368</v>
      </c>
      <c r="N10" s="395"/>
      <c r="O10" s="396"/>
      <c r="P10" s="133"/>
    </row>
    <row r="11" spans="1:16" ht="24.9" customHeight="1" x14ac:dyDescent="0.25">
      <c r="A11" s="118"/>
      <c r="B11" s="134"/>
      <c r="C11" s="393" t="s">
        <v>5</v>
      </c>
      <c r="D11" s="393"/>
      <c r="E11" s="393"/>
      <c r="F11" s="393"/>
      <c r="G11" s="393"/>
      <c r="H11" s="393"/>
      <c r="I11" s="134"/>
      <c r="J11" s="134"/>
      <c r="K11" s="119"/>
      <c r="L11" s="122"/>
      <c r="M11" s="135"/>
      <c r="N11" s="136"/>
      <c r="O11" s="137"/>
      <c r="P11" s="117"/>
    </row>
    <row r="12" spans="1:16" ht="55.5" customHeight="1" x14ac:dyDescent="0.25">
      <c r="A12" s="127" t="s">
        <v>46</v>
      </c>
      <c r="B12" s="389" t="s">
        <v>247</v>
      </c>
      <c r="C12" s="389"/>
      <c r="D12" s="389"/>
      <c r="E12" s="389"/>
      <c r="F12" s="389"/>
      <c r="G12" s="389"/>
      <c r="H12" s="389"/>
      <c r="I12" s="389"/>
      <c r="J12" s="389"/>
      <c r="K12" s="119"/>
      <c r="L12" s="122" t="s">
        <v>4</v>
      </c>
      <c r="M12" s="410"/>
      <c r="N12" s="393"/>
      <c r="O12" s="411"/>
      <c r="P12" s="117"/>
    </row>
    <row r="13" spans="1:16" ht="24.9" customHeight="1" x14ac:dyDescent="0.25">
      <c r="A13" s="119"/>
      <c r="B13" s="138"/>
      <c r="C13" s="139"/>
      <c r="D13" s="119"/>
      <c r="E13" s="119"/>
      <c r="F13" s="119"/>
      <c r="G13" s="119"/>
      <c r="H13" s="119"/>
      <c r="I13" s="119"/>
      <c r="J13" s="122"/>
      <c r="K13" s="122"/>
      <c r="L13" s="122"/>
      <c r="M13" s="412"/>
      <c r="N13" s="413"/>
      <c r="O13" s="414"/>
      <c r="P13" s="117"/>
    </row>
    <row r="14" spans="1:16" ht="24.9" customHeight="1" x14ac:dyDescent="0.25">
      <c r="A14" s="415" t="s">
        <v>248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6"/>
      <c r="M14" s="390" t="s">
        <v>33</v>
      </c>
      <c r="N14" s="391"/>
      <c r="O14" s="392"/>
      <c r="P14" s="128"/>
    </row>
    <row r="15" spans="1:16" ht="24.9" customHeight="1" x14ac:dyDescent="0.25">
      <c r="A15" s="388" t="s">
        <v>8</v>
      </c>
      <c r="B15" s="388"/>
      <c r="C15" s="388"/>
      <c r="D15" s="388"/>
      <c r="E15" s="388"/>
      <c r="F15" s="388"/>
      <c r="G15" s="388"/>
      <c r="H15" s="388"/>
      <c r="I15" s="388"/>
      <c r="J15" s="388"/>
      <c r="K15" s="388"/>
      <c r="L15" s="140" t="s">
        <v>249</v>
      </c>
      <c r="M15" s="417" t="s">
        <v>34</v>
      </c>
      <c r="N15" s="418"/>
      <c r="O15" s="419"/>
      <c r="P15" s="141"/>
    </row>
    <row r="16" spans="1:16" ht="24.9" customHeight="1" x14ac:dyDescent="0.25">
      <c r="A16" s="388"/>
      <c r="B16" s="388"/>
      <c r="C16" s="388"/>
      <c r="D16" s="388"/>
      <c r="E16" s="388"/>
      <c r="F16" s="388"/>
      <c r="G16" s="388"/>
      <c r="H16" s="388"/>
      <c r="I16" s="388"/>
      <c r="J16" s="388"/>
      <c r="K16" s="388"/>
      <c r="L16" s="140" t="s">
        <v>10</v>
      </c>
      <c r="M16" s="142" t="s">
        <v>50</v>
      </c>
      <c r="N16" s="142" t="s">
        <v>51</v>
      </c>
      <c r="O16" s="143">
        <v>2022</v>
      </c>
      <c r="P16" s="144"/>
    </row>
    <row r="17" spans="1:26" ht="18" hidden="1" customHeight="1" x14ac:dyDescent="0.25">
      <c r="A17" s="122"/>
      <c r="B17" s="122"/>
      <c r="C17" s="122"/>
      <c r="D17" s="122"/>
      <c r="E17" s="122"/>
      <c r="F17" s="122"/>
      <c r="G17" s="406" t="s">
        <v>35</v>
      </c>
      <c r="H17" s="406"/>
      <c r="I17" s="406"/>
      <c r="J17" s="406"/>
      <c r="K17" s="122"/>
      <c r="L17" s="145" t="s">
        <v>249</v>
      </c>
      <c r="M17" s="407" t="s">
        <v>18</v>
      </c>
      <c r="N17" s="408"/>
      <c r="O17" s="409"/>
      <c r="P17" s="146"/>
    </row>
    <row r="18" spans="1:26" ht="24.9" hidden="1" customHeight="1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45" t="s">
        <v>10</v>
      </c>
      <c r="M18" s="142" t="s">
        <v>52</v>
      </c>
      <c r="N18" s="142" t="s">
        <v>250</v>
      </c>
      <c r="O18" s="143">
        <v>2022</v>
      </c>
      <c r="P18" s="144"/>
    </row>
    <row r="19" spans="1:26" ht="18" customHeight="1" x14ac:dyDescent="0.25">
      <c r="A19" s="122"/>
      <c r="B19" s="122"/>
      <c r="C19" s="122"/>
      <c r="D19" s="122"/>
      <c r="E19" s="122"/>
      <c r="F19" s="122"/>
      <c r="G19" s="406" t="s">
        <v>35</v>
      </c>
      <c r="H19" s="406"/>
      <c r="I19" s="406"/>
      <c r="J19" s="406"/>
      <c r="K19" s="122"/>
      <c r="L19" s="145" t="s">
        <v>249</v>
      </c>
      <c r="M19" s="407" t="s">
        <v>25</v>
      </c>
      <c r="N19" s="408"/>
      <c r="O19" s="409"/>
      <c r="P19" s="146"/>
    </row>
    <row r="20" spans="1:26" ht="24.9" customHeight="1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45" t="s">
        <v>10</v>
      </c>
      <c r="M20" s="142" t="s">
        <v>50</v>
      </c>
      <c r="N20" s="142" t="s">
        <v>81</v>
      </c>
      <c r="O20" s="143">
        <v>2022</v>
      </c>
      <c r="P20" s="144"/>
    </row>
    <row r="21" spans="1:26" ht="24.9" customHeight="1" x14ac:dyDescent="0.25">
      <c r="A21" s="388" t="s">
        <v>11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410"/>
      <c r="N21" s="393"/>
      <c r="O21" s="411"/>
      <c r="P21" s="117"/>
    </row>
    <row r="22" spans="1:26" ht="9" customHeight="1" x14ac:dyDescent="0.25">
      <c r="A22" s="406"/>
      <c r="B22" s="406"/>
      <c r="C22" s="406"/>
      <c r="D22" s="406"/>
      <c r="E22" s="406"/>
      <c r="F22" s="406"/>
      <c r="G22" s="406"/>
      <c r="H22" s="406"/>
      <c r="I22" s="406"/>
      <c r="J22" s="406"/>
      <c r="K22" s="406"/>
      <c r="L22" s="406"/>
      <c r="M22" s="406"/>
      <c r="N22" s="406"/>
      <c r="O22" s="406"/>
      <c r="P22" s="117"/>
    </row>
    <row r="23" spans="1:26" ht="24.9" customHeight="1" x14ac:dyDescent="0.25">
      <c r="A23" s="406"/>
      <c r="B23" s="406"/>
      <c r="C23" s="406"/>
      <c r="D23" s="406"/>
      <c r="E23" s="406"/>
      <c r="F23" s="420" t="s">
        <v>12</v>
      </c>
      <c r="G23" s="420"/>
      <c r="H23" s="420"/>
      <c r="I23" s="420" t="s">
        <v>13</v>
      </c>
      <c r="J23" s="420"/>
      <c r="K23" s="421"/>
      <c r="L23" s="421" t="s">
        <v>14</v>
      </c>
      <c r="M23" s="421"/>
      <c r="N23" s="421"/>
      <c r="O23" s="421"/>
      <c r="P23" s="117"/>
    </row>
    <row r="24" spans="1:26" ht="24.9" customHeight="1" x14ac:dyDescent="0.25">
      <c r="A24" s="406"/>
      <c r="B24" s="406"/>
      <c r="C24" s="406"/>
      <c r="D24" s="406"/>
      <c r="E24" s="406"/>
      <c r="F24" s="420"/>
      <c r="G24" s="420"/>
      <c r="H24" s="420"/>
      <c r="I24" s="420"/>
      <c r="J24" s="420"/>
      <c r="K24" s="421"/>
      <c r="L24" s="421" t="s">
        <v>15</v>
      </c>
      <c r="M24" s="421"/>
      <c r="N24" s="421" t="s">
        <v>16</v>
      </c>
      <c r="O24" s="421"/>
      <c r="P24" s="117"/>
    </row>
    <row r="25" spans="1:26" ht="21" customHeight="1" x14ac:dyDescent="0.25">
      <c r="A25" s="406"/>
      <c r="B25" s="406"/>
      <c r="C25" s="406"/>
      <c r="D25" s="406"/>
      <c r="E25" s="406"/>
      <c r="F25" s="390" t="s">
        <v>80</v>
      </c>
      <c r="G25" s="391"/>
      <c r="H25" s="392"/>
      <c r="I25" s="422">
        <f>N25</f>
        <v>45041</v>
      </c>
      <c r="J25" s="423"/>
      <c r="K25" s="421"/>
      <c r="L25" s="422">
        <v>45011</v>
      </c>
      <c r="M25" s="396"/>
      <c r="N25" s="422">
        <v>45041</v>
      </c>
      <c r="O25" s="396"/>
      <c r="P25" s="133"/>
    </row>
    <row r="26" spans="1:26" ht="8.25" customHeight="1" x14ac:dyDescent="0.25">
      <c r="A26" s="148"/>
      <c r="B26" s="148"/>
      <c r="C26" s="148"/>
      <c r="D26" s="148"/>
      <c r="E26" s="148"/>
      <c r="F26" s="149"/>
      <c r="G26" s="148"/>
      <c r="H26" s="148"/>
      <c r="I26" s="150"/>
      <c r="J26" s="148"/>
      <c r="K26" s="148"/>
      <c r="L26" s="148"/>
      <c r="M26" s="148"/>
      <c r="N26" s="150"/>
      <c r="O26" s="148"/>
      <c r="P26" s="117"/>
    </row>
    <row r="27" spans="1:26" ht="12.75" customHeight="1" x14ac:dyDescent="0.25">
      <c r="A27" s="406" t="s">
        <v>251</v>
      </c>
      <c r="B27" s="406"/>
      <c r="C27" s="406"/>
      <c r="D27" s="406"/>
      <c r="E27" s="406"/>
      <c r="F27" s="406"/>
      <c r="G27" s="406"/>
      <c r="H27" s="406"/>
      <c r="I27" s="406"/>
      <c r="J27" s="406"/>
      <c r="K27" s="406"/>
      <c r="L27" s="406"/>
      <c r="M27" s="406"/>
      <c r="N27" s="406"/>
      <c r="O27" s="406"/>
      <c r="P27" s="117"/>
    </row>
    <row r="28" spans="1:26" ht="12.75" customHeight="1" x14ac:dyDescent="0.25">
      <c r="A28" s="413" t="s">
        <v>252</v>
      </c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117"/>
    </row>
    <row r="29" spans="1:26" ht="18" customHeight="1" x14ac:dyDescent="0.25">
      <c r="A29" s="420" t="s">
        <v>253</v>
      </c>
      <c r="B29" s="424" t="s">
        <v>254</v>
      </c>
      <c r="C29" s="425"/>
      <c r="D29" s="424" t="s">
        <v>0</v>
      </c>
      <c r="E29" s="428" t="s">
        <v>255</v>
      </c>
      <c r="F29" s="395"/>
      <c r="G29" s="395"/>
      <c r="H29" s="395"/>
      <c r="I29" s="395"/>
      <c r="J29" s="395"/>
      <c r="K29" s="395"/>
      <c r="L29" s="395"/>
      <c r="M29" s="395"/>
      <c r="N29" s="395"/>
      <c r="O29" s="396"/>
      <c r="P29" s="133"/>
    </row>
    <row r="30" spans="1:26" ht="36.75" customHeight="1" x14ac:dyDescent="0.25">
      <c r="A30" s="420"/>
      <c r="B30" s="426"/>
      <c r="C30" s="427"/>
      <c r="D30" s="426"/>
      <c r="E30" s="428" t="s">
        <v>256</v>
      </c>
      <c r="F30" s="395"/>
      <c r="G30" s="395"/>
      <c r="H30" s="428" t="s">
        <v>257</v>
      </c>
      <c r="I30" s="395"/>
      <c r="J30" s="395"/>
      <c r="K30" s="395"/>
      <c r="L30" s="428" t="s">
        <v>258</v>
      </c>
      <c r="M30" s="395"/>
      <c r="N30" s="395"/>
      <c r="O30" s="396"/>
      <c r="P30" s="133"/>
    </row>
    <row r="31" spans="1:26" ht="17.25" customHeight="1" x14ac:dyDescent="0.25">
      <c r="A31" s="151">
        <v>1</v>
      </c>
      <c r="B31" s="420">
        <v>2</v>
      </c>
      <c r="C31" s="420"/>
      <c r="D31" s="151">
        <v>3</v>
      </c>
      <c r="E31" s="420">
        <v>4</v>
      </c>
      <c r="F31" s="420"/>
      <c r="G31" s="420"/>
      <c r="H31" s="420">
        <v>5</v>
      </c>
      <c r="I31" s="420"/>
      <c r="J31" s="420"/>
      <c r="K31" s="420"/>
      <c r="L31" s="420">
        <v>6</v>
      </c>
      <c r="M31" s="420"/>
      <c r="N31" s="420"/>
      <c r="O31" s="420"/>
      <c r="P31" s="429" t="s">
        <v>259</v>
      </c>
      <c r="Q31" s="309" t="s">
        <v>260</v>
      </c>
      <c r="R31" s="309" t="s">
        <v>261</v>
      </c>
      <c r="S31" s="309" t="s">
        <v>262</v>
      </c>
      <c r="T31" s="310" t="s">
        <v>263</v>
      </c>
      <c r="U31" s="309" t="s">
        <v>264</v>
      </c>
      <c r="V31" s="309" t="s">
        <v>265</v>
      </c>
      <c r="W31" s="309" t="s">
        <v>652</v>
      </c>
      <c r="X31" s="309" t="s">
        <v>651</v>
      </c>
      <c r="Y31" s="309" t="s">
        <v>266</v>
      </c>
      <c r="Z31" s="309" t="s">
        <v>659</v>
      </c>
    </row>
    <row r="32" spans="1:26" s="274" customFormat="1" ht="23.25" customHeight="1" x14ac:dyDescent="0.25">
      <c r="A32" s="151"/>
      <c r="B32" s="431" t="s">
        <v>267</v>
      </c>
      <c r="C32" s="432"/>
      <c r="D32" s="154"/>
      <c r="E32" s="433"/>
      <c r="F32" s="434"/>
      <c r="G32" s="435"/>
      <c r="H32" s="433"/>
      <c r="I32" s="434"/>
      <c r="J32" s="434"/>
      <c r="K32" s="155"/>
      <c r="L32" s="433"/>
      <c r="M32" s="434"/>
      <c r="N32" s="434"/>
      <c r="O32" s="435"/>
      <c r="P32" s="430"/>
      <c r="Q32" s="311">
        <f>SUM(Q33:Q45)</f>
        <v>3343116</v>
      </c>
      <c r="R32" s="311">
        <f t="shared" ref="R32:T32" si="0">SUM(R33:R45)</f>
        <v>16959455</v>
      </c>
      <c r="S32" s="311">
        <f t="shared" si="0"/>
        <v>16778150</v>
      </c>
      <c r="T32" s="311">
        <f t="shared" si="0"/>
        <v>32470175</v>
      </c>
      <c r="U32" s="311">
        <f>SUM(U33:U51)</f>
        <v>25944077</v>
      </c>
      <c r="V32" s="311">
        <f>SUM(V33:V51)</f>
        <v>6707148</v>
      </c>
      <c r="W32" s="311">
        <f>SUM(W33:W51)</f>
        <v>13066079</v>
      </c>
      <c r="X32" s="311">
        <f>SUM(X33:X51)</f>
        <v>11787355</v>
      </c>
      <c r="Y32" s="311">
        <f>SUM(Y33:Y54)</f>
        <v>10592823</v>
      </c>
      <c r="Z32" s="311" t="e">
        <f>SUM(Z33:Z54)</f>
        <v>#REF!</v>
      </c>
    </row>
    <row r="33" spans="1:26" s="274" customFormat="1" ht="40.5" customHeight="1" x14ac:dyDescent="0.25">
      <c r="A33" s="151">
        <v>1</v>
      </c>
      <c r="B33" s="381" t="s">
        <v>268</v>
      </c>
      <c r="C33" s="382"/>
      <c r="D33" s="154"/>
      <c r="E33" s="383">
        <f>59845+H33</f>
        <v>59845</v>
      </c>
      <c r="F33" s="384"/>
      <c r="G33" s="385"/>
      <c r="H33" s="383">
        <f>0+L33</f>
        <v>0</v>
      </c>
      <c r="I33" s="384"/>
      <c r="J33" s="384"/>
      <c r="K33" s="158"/>
      <c r="L33" s="383"/>
      <c r="M33" s="384"/>
      <c r="N33" s="384"/>
      <c r="O33" s="385"/>
      <c r="P33" s="159">
        <f>SUM(Q33:Z33)</f>
        <v>59845</v>
      </c>
      <c r="Q33" s="312"/>
      <c r="R33" s="312">
        <v>59845</v>
      </c>
      <c r="S33" s="312"/>
      <c r="T33" s="312">
        <v>0</v>
      </c>
      <c r="U33" s="312"/>
      <c r="V33" s="312"/>
      <c r="W33" s="313"/>
      <c r="X33" s="313"/>
      <c r="Y33" s="313"/>
      <c r="Z33" s="313"/>
    </row>
    <row r="34" spans="1:26" s="274" customFormat="1" ht="28.5" customHeight="1" x14ac:dyDescent="0.25">
      <c r="A34" s="151">
        <f>A33+1</f>
        <v>2</v>
      </c>
      <c r="B34" s="381" t="s">
        <v>269</v>
      </c>
      <c r="C34" s="382"/>
      <c r="D34" s="154"/>
      <c r="E34" s="383">
        <f>286013+H34</f>
        <v>286013</v>
      </c>
      <c r="F34" s="384"/>
      <c r="G34" s="385"/>
      <c r="H34" s="383">
        <f t="shared" ref="H34:H37" si="1">0+L34</f>
        <v>0</v>
      </c>
      <c r="I34" s="384"/>
      <c r="J34" s="384"/>
      <c r="K34" s="163"/>
      <c r="L34" s="383"/>
      <c r="M34" s="384"/>
      <c r="N34" s="384"/>
      <c r="O34" s="385"/>
      <c r="P34" s="159">
        <f t="shared" ref="P34:P54" si="2">SUM(Q34:Z34)</f>
        <v>286013</v>
      </c>
      <c r="Q34" s="312">
        <v>286013</v>
      </c>
      <c r="R34" s="312"/>
      <c r="S34" s="312"/>
      <c r="T34" s="312"/>
      <c r="U34" s="312"/>
      <c r="V34" s="312"/>
      <c r="W34" s="313"/>
      <c r="X34" s="313"/>
      <c r="Y34" s="313"/>
      <c r="Z34" s="313"/>
    </row>
    <row r="35" spans="1:26" s="274" customFormat="1" ht="39.9" customHeight="1" x14ac:dyDescent="0.25">
      <c r="A35" s="151">
        <f t="shared" ref="A35:A54" si="3">A34+1</f>
        <v>3</v>
      </c>
      <c r="B35" s="381" t="s">
        <v>270</v>
      </c>
      <c r="C35" s="382"/>
      <c r="D35" s="154"/>
      <c r="E35" s="383">
        <f>314815+H35</f>
        <v>314815</v>
      </c>
      <c r="F35" s="384"/>
      <c r="G35" s="385"/>
      <c r="H35" s="383">
        <f t="shared" si="1"/>
        <v>0</v>
      </c>
      <c r="I35" s="384"/>
      <c r="J35" s="384"/>
      <c r="K35" s="163"/>
      <c r="L35" s="383"/>
      <c r="M35" s="384"/>
      <c r="N35" s="384"/>
      <c r="O35" s="385"/>
      <c r="P35" s="159">
        <f t="shared" si="2"/>
        <v>314815</v>
      </c>
      <c r="Q35" s="312">
        <v>77654</v>
      </c>
      <c r="R35" s="312">
        <v>228227</v>
      </c>
      <c r="S35" s="312">
        <v>1417</v>
      </c>
      <c r="T35" s="312">
        <v>7517</v>
      </c>
      <c r="U35" s="312"/>
      <c r="V35" s="312"/>
      <c r="W35" s="313"/>
      <c r="X35" s="313"/>
      <c r="Y35" s="313"/>
      <c r="Z35" s="313"/>
    </row>
    <row r="36" spans="1:26" s="274" customFormat="1" ht="45" customHeight="1" x14ac:dyDescent="0.25">
      <c r="A36" s="151">
        <f t="shared" si="3"/>
        <v>4</v>
      </c>
      <c r="B36" s="381" t="s">
        <v>271</v>
      </c>
      <c r="C36" s="382"/>
      <c r="D36" s="154"/>
      <c r="E36" s="383">
        <f>1828452+H36</f>
        <v>1828452</v>
      </c>
      <c r="F36" s="384"/>
      <c r="G36" s="385"/>
      <c r="H36" s="383">
        <f t="shared" si="1"/>
        <v>0</v>
      </c>
      <c r="I36" s="384"/>
      <c r="J36" s="384"/>
      <c r="K36" s="163"/>
      <c r="L36" s="383"/>
      <c r="M36" s="384"/>
      <c r="N36" s="384"/>
      <c r="O36" s="385"/>
      <c r="P36" s="159">
        <f t="shared" si="2"/>
        <v>1828452</v>
      </c>
      <c r="Q36" s="312">
        <v>305724</v>
      </c>
      <c r="R36" s="312">
        <v>466229</v>
      </c>
      <c r="S36" s="312"/>
      <c r="T36" s="312">
        <v>1056499</v>
      </c>
      <c r="U36" s="312"/>
      <c r="V36" s="312"/>
      <c r="W36" s="313"/>
      <c r="X36" s="313"/>
      <c r="Y36" s="313"/>
      <c r="Z36" s="313"/>
    </row>
    <row r="37" spans="1:26" s="274" customFormat="1" ht="39.9" customHeight="1" x14ac:dyDescent="0.25">
      <c r="A37" s="151">
        <f t="shared" si="3"/>
        <v>5</v>
      </c>
      <c r="B37" s="381" t="s">
        <v>272</v>
      </c>
      <c r="C37" s="382"/>
      <c r="D37" s="154"/>
      <c r="E37" s="383">
        <f>624196+H37</f>
        <v>624196</v>
      </c>
      <c r="F37" s="384"/>
      <c r="G37" s="385"/>
      <c r="H37" s="383">
        <f t="shared" si="1"/>
        <v>0</v>
      </c>
      <c r="I37" s="384"/>
      <c r="J37" s="384"/>
      <c r="K37" s="163"/>
      <c r="L37" s="383"/>
      <c r="M37" s="384"/>
      <c r="N37" s="384"/>
      <c r="O37" s="385"/>
      <c r="P37" s="159">
        <f t="shared" si="2"/>
        <v>624196</v>
      </c>
      <c r="Q37" s="312"/>
      <c r="R37" s="312">
        <v>37172</v>
      </c>
      <c r="S37" s="312"/>
      <c r="T37" s="312">
        <v>587024</v>
      </c>
      <c r="U37" s="312"/>
      <c r="V37" s="312"/>
      <c r="W37" s="313"/>
      <c r="X37" s="313"/>
      <c r="Y37" s="313"/>
      <c r="Z37" s="313"/>
    </row>
    <row r="38" spans="1:26" s="274" customFormat="1" ht="42.75" customHeight="1" x14ac:dyDescent="0.25">
      <c r="A38" s="151">
        <f t="shared" si="3"/>
        <v>6</v>
      </c>
      <c r="B38" s="381" t="s">
        <v>660</v>
      </c>
      <c r="C38" s="382"/>
      <c r="D38" s="154"/>
      <c r="E38" s="383" t="e">
        <f>60486559+H38</f>
        <v>#REF!</v>
      </c>
      <c r="F38" s="384"/>
      <c r="G38" s="385"/>
      <c r="H38" s="383" t="e">
        <f>29820252+L38</f>
        <v>#REF!</v>
      </c>
      <c r="I38" s="384"/>
      <c r="J38" s="385"/>
      <c r="K38" s="163"/>
      <c r="L38" s="383" t="e">
        <f>#REF!</f>
        <v>#REF!</v>
      </c>
      <c r="M38" s="384"/>
      <c r="N38" s="384"/>
      <c r="O38" s="385"/>
      <c r="P38" s="159" t="e">
        <f t="shared" si="2"/>
        <v>#REF!</v>
      </c>
      <c r="Q38" s="312">
        <v>2561956</v>
      </c>
      <c r="R38" s="312">
        <v>10931291</v>
      </c>
      <c r="S38" s="312">
        <v>8862280</v>
      </c>
      <c r="T38" s="312">
        <v>19693597</v>
      </c>
      <c r="U38" s="312">
        <v>13037957</v>
      </c>
      <c r="V38" s="312">
        <v>5399478</v>
      </c>
      <c r="W38" s="318">
        <v>12223817</v>
      </c>
      <c r="X38" s="318">
        <v>11218457</v>
      </c>
      <c r="Y38" s="318">
        <f>'[11]р март'!E11</f>
        <v>6377978</v>
      </c>
      <c r="Z38" s="318" t="e">
        <f>#REF!</f>
        <v>#REF!</v>
      </c>
    </row>
    <row r="39" spans="1:26" s="274" customFormat="1" ht="44.25" customHeight="1" x14ac:dyDescent="0.25">
      <c r="A39" s="151">
        <f t="shared" si="3"/>
        <v>7</v>
      </c>
      <c r="B39" s="381" t="s">
        <v>661</v>
      </c>
      <c r="C39" s="382"/>
      <c r="D39" s="154"/>
      <c r="E39" s="383" t="e">
        <f>24162551+H39</f>
        <v>#REF!</v>
      </c>
      <c r="F39" s="384"/>
      <c r="G39" s="385"/>
      <c r="H39" s="383" t="e">
        <f>4523480+L39</f>
        <v>#REF!</v>
      </c>
      <c r="I39" s="384"/>
      <c r="J39" s="385"/>
      <c r="K39" s="163"/>
      <c r="L39" s="383" t="e">
        <f>#REF!</f>
        <v>#REF!</v>
      </c>
      <c r="M39" s="384"/>
      <c r="N39" s="384"/>
      <c r="O39" s="385"/>
      <c r="P39" s="159" t="e">
        <f t="shared" si="2"/>
        <v>#REF!</v>
      </c>
      <c r="Q39" s="312"/>
      <c r="R39" s="312">
        <v>3522345</v>
      </c>
      <c r="S39" s="312">
        <v>4771674</v>
      </c>
      <c r="T39" s="312">
        <v>9028097</v>
      </c>
      <c r="U39" s="312">
        <v>6140773</v>
      </c>
      <c r="V39" s="312">
        <v>699662</v>
      </c>
      <c r="W39" s="318">
        <v>505422</v>
      </c>
      <c r="X39" s="318">
        <v>406993</v>
      </c>
      <c r="Y39" s="318">
        <f>'[11]р март'!E12</f>
        <v>3611065</v>
      </c>
      <c r="Z39" s="318" t="e">
        <f>#REF!</f>
        <v>#REF!</v>
      </c>
    </row>
    <row r="40" spans="1:26" s="274" customFormat="1" ht="39.9" customHeight="1" x14ac:dyDescent="0.25">
      <c r="A40" s="151">
        <f t="shared" si="3"/>
        <v>8</v>
      </c>
      <c r="B40" s="381" t="s">
        <v>285</v>
      </c>
      <c r="C40" s="382"/>
      <c r="D40" s="154"/>
      <c r="E40" s="383">
        <f>3120454+H40</f>
        <v>3120454</v>
      </c>
      <c r="F40" s="384"/>
      <c r="G40" s="385"/>
      <c r="H40" s="383">
        <f>0+L40</f>
        <v>0</v>
      </c>
      <c r="I40" s="384"/>
      <c r="J40" s="385"/>
      <c r="K40" s="163"/>
      <c r="L40" s="383"/>
      <c r="M40" s="384"/>
      <c r="N40" s="384"/>
      <c r="O40" s="385"/>
      <c r="P40" s="159">
        <f t="shared" si="2"/>
        <v>3120454</v>
      </c>
      <c r="Q40" s="312">
        <v>111769</v>
      </c>
      <c r="R40" s="312">
        <v>128924</v>
      </c>
      <c r="S40" s="312">
        <v>530207</v>
      </c>
      <c r="T40" s="312">
        <v>0</v>
      </c>
      <c r="U40" s="312">
        <v>2349554</v>
      </c>
      <c r="V40" s="312"/>
      <c r="W40" s="313"/>
      <c r="X40" s="313"/>
      <c r="Y40" s="313"/>
      <c r="Z40" s="313"/>
    </row>
    <row r="41" spans="1:26" s="274" customFormat="1" ht="39.9" customHeight="1" x14ac:dyDescent="0.25">
      <c r="A41" s="151">
        <f t="shared" si="3"/>
        <v>9</v>
      </c>
      <c r="B41" s="381" t="s">
        <v>327</v>
      </c>
      <c r="C41" s="382"/>
      <c r="D41" s="154"/>
      <c r="E41" s="383">
        <f>1599618+H41</f>
        <v>1599618</v>
      </c>
      <c r="F41" s="384"/>
      <c r="G41" s="385"/>
      <c r="H41" s="383">
        <f t="shared" ref="H41:H44" si="4">0+L41</f>
        <v>0</v>
      </c>
      <c r="I41" s="384"/>
      <c r="J41" s="385"/>
      <c r="K41" s="163"/>
      <c r="L41" s="383"/>
      <c r="M41" s="384"/>
      <c r="N41" s="384"/>
      <c r="O41" s="385"/>
      <c r="P41" s="159">
        <f t="shared" si="2"/>
        <v>1599618</v>
      </c>
      <c r="Q41" s="312"/>
      <c r="R41" s="312">
        <v>1585422</v>
      </c>
      <c r="S41" s="312"/>
      <c r="T41" s="312"/>
      <c r="U41" s="312">
        <v>14196</v>
      </c>
      <c r="V41" s="312"/>
      <c r="W41" s="313"/>
      <c r="X41" s="313"/>
      <c r="Y41" s="313"/>
      <c r="Z41" s="313"/>
    </row>
    <row r="42" spans="1:26" s="274" customFormat="1" ht="39.9" customHeight="1" x14ac:dyDescent="0.25">
      <c r="A42" s="151">
        <f t="shared" si="3"/>
        <v>10</v>
      </c>
      <c r="B42" s="381" t="s">
        <v>273</v>
      </c>
      <c r="C42" s="382"/>
      <c r="D42" s="154"/>
      <c r="E42" s="383">
        <f>2540351+H42</f>
        <v>2540351</v>
      </c>
      <c r="F42" s="384"/>
      <c r="G42" s="385"/>
      <c r="H42" s="383">
        <f t="shared" si="4"/>
        <v>0</v>
      </c>
      <c r="I42" s="384"/>
      <c r="J42" s="385"/>
      <c r="K42" s="163"/>
      <c r="L42" s="383"/>
      <c r="M42" s="384"/>
      <c r="N42" s="384"/>
      <c r="O42" s="385"/>
      <c r="P42" s="159">
        <f t="shared" si="2"/>
        <v>2540351</v>
      </c>
      <c r="Q42" s="312"/>
      <c r="R42" s="312"/>
      <c r="S42" s="312">
        <v>2540351</v>
      </c>
      <c r="T42" s="312"/>
      <c r="U42" s="312"/>
      <c r="V42" s="312"/>
      <c r="W42" s="313"/>
      <c r="X42" s="313"/>
      <c r="Y42" s="313"/>
      <c r="Z42" s="313"/>
    </row>
    <row r="43" spans="1:26" s="274" customFormat="1" ht="39.9" customHeight="1" x14ac:dyDescent="0.25">
      <c r="A43" s="151">
        <f t="shared" si="3"/>
        <v>11</v>
      </c>
      <c r="B43" s="381" t="s">
        <v>274</v>
      </c>
      <c r="C43" s="382"/>
      <c r="D43" s="154"/>
      <c r="E43" s="383">
        <f>72221+H43</f>
        <v>72221</v>
      </c>
      <c r="F43" s="384"/>
      <c r="G43" s="385"/>
      <c r="H43" s="383">
        <f t="shared" si="4"/>
        <v>0</v>
      </c>
      <c r="I43" s="384"/>
      <c r="J43" s="385"/>
      <c r="K43" s="163"/>
      <c r="L43" s="383"/>
      <c r="M43" s="384"/>
      <c r="N43" s="384"/>
      <c r="O43" s="385"/>
      <c r="P43" s="159">
        <f t="shared" si="2"/>
        <v>72221</v>
      </c>
      <c r="Q43" s="312"/>
      <c r="R43" s="312"/>
      <c r="S43" s="312">
        <v>72221</v>
      </c>
      <c r="T43" s="312"/>
      <c r="U43" s="312"/>
      <c r="V43" s="312"/>
      <c r="W43" s="313"/>
      <c r="X43" s="313"/>
      <c r="Y43" s="313"/>
      <c r="Z43" s="313"/>
    </row>
    <row r="44" spans="1:26" s="274" customFormat="1" ht="39.9" customHeight="1" x14ac:dyDescent="0.25">
      <c r="A44" s="151">
        <f t="shared" si="3"/>
        <v>12</v>
      </c>
      <c r="B44" s="381" t="s">
        <v>286</v>
      </c>
      <c r="C44" s="382"/>
      <c r="D44" s="154"/>
      <c r="E44" s="383">
        <f>1012231+H44</f>
        <v>1012231</v>
      </c>
      <c r="F44" s="384"/>
      <c r="G44" s="385"/>
      <c r="H44" s="383">
        <f t="shared" si="4"/>
        <v>0</v>
      </c>
      <c r="I44" s="384"/>
      <c r="J44" s="385"/>
      <c r="K44" s="163"/>
      <c r="L44" s="383"/>
      <c r="M44" s="384"/>
      <c r="N44" s="384"/>
      <c r="O44" s="385"/>
      <c r="P44" s="159">
        <f t="shared" si="2"/>
        <v>1012231</v>
      </c>
      <c r="Q44" s="312"/>
      <c r="R44" s="312"/>
      <c r="S44" s="312"/>
      <c r="T44" s="312">
        <v>958566</v>
      </c>
      <c r="U44" s="312">
        <v>53665</v>
      </c>
      <c r="V44" s="312"/>
      <c r="W44" s="313"/>
      <c r="X44" s="313"/>
      <c r="Y44" s="313"/>
      <c r="Z44" s="313"/>
    </row>
    <row r="45" spans="1:26" s="274" customFormat="1" ht="39.9" customHeight="1" x14ac:dyDescent="0.25">
      <c r="A45" s="151">
        <f t="shared" si="3"/>
        <v>13</v>
      </c>
      <c r="B45" s="381" t="s">
        <v>656</v>
      </c>
      <c r="C45" s="382"/>
      <c r="D45" s="154"/>
      <c r="E45" s="383">
        <f>2896272+H45</f>
        <v>3447537</v>
      </c>
      <c r="F45" s="384"/>
      <c r="G45" s="385"/>
      <c r="H45" s="383">
        <f>551265+L45</f>
        <v>551265</v>
      </c>
      <c r="I45" s="384"/>
      <c r="J45" s="385"/>
      <c r="K45" s="163"/>
      <c r="L45" s="383"/>
      <c r="M45" s="384"/>
      <c r="N45" s="384"/>
      <c r="O45" s="385"/>
      <c r="P45" s="159">
        <f t="shared" si="2"/>
        <v>3447537</v>
      </c>
      <c r="Q45" s="312"/>
      <c r="R45" s="312"/>
      <c r="S45" s="312"/>
      <c r="T45" s="312">
        <v>1138875</v>
      </c>
      <c r="U45" s="312">
        <v>1727675</v>
      </c>
      <c r="V45" s="312">
        <v>29722</v>
      </c>
      <c r="W45" s="313"/>
      <c r="X45" s="313"/>
      <c r="Y45" s="318">
        <f>'[11]р март'!E14</f>
        <v>551265</v>
      </c>
      <c r="Z45" s="318"/>
    </row>
    <row r="46" spans="1:26" s="274" customFormat="1" ht="39.9" customHeight="1" x14ac:dyDescent="0.25">
      <c r="A46" s="151">
        <f t="shared" si="3"/>
        <v>14</v>
      </c>
      <c r="B46" s="381" t="s">
        <v>658</v>
      </c>
      <c r="C46" s="382"/>
      <c r="D46" s="154"/>
      <c r="E46" s="383">
        <f>263147+H46</f>
        <v>431149</v>
      </c>
      <c r="F46" s="384"/>
      <c r="G46" s="385"/>
      <c r="H46" s="383">
        <f>168002+L46</f>
        <v>168002</v>
      </c>
      <c r="I46" s="384"/>
      <c r="J46" s="385"/>
      <c r="K46" s="163"/>
      <c r="L46" s="383"/>
      <c r="M46" s="384"/>
      <c r="N46" s="384"/>
      <c r="O46" s="385"/>
      <c r="P46" s="159">
        <f t="shared" si="2"/>
        <v>431149</v>
      </c>
      <c r="Q46" s="312"/>
      <c r="R46" s="312"/>
      <c r="S46" s="312"/>
      <c r="T46" s="312"/>
      <c r="U46" s="312">
        <v>263147</v>
      </c>
      <c r="V46" s="312"/>
      <c r="W46" s="313"/>
      <c r="X46" s="318">
        <v>161905</v>
      </c>
      <c r="Y46" s="318">
        <f>'[11]р март'!E13</f>
        <v>6097</v>
      </c>
      <c r="Z46" s="318"/>
    </row>
    <row r="47" spans="1:26" s="274" customFormat="1" ht="47.25" customHeight="1" x14ac:dyDescent="0.25">
      <c r="A47" s="151">
        <f t="shared" si="3"/>
        <v>15</v>
      </c>
      <c r="B47" s="381" t="s">
        <v>361</v>
      </c>
      <c r="C47" s="382"/>
      <c r="D47" s="154"/>
      <c r="E47" s="383">
        <f>1227220+H47</f>
        <v>1227220</v>
      </c>
      <c r="F47" s="384"/>
      <c r="G47" s="385"/>
      <c r="H47" s="383">
        <f>0+L47</f>
        <v>0</v>
      </c>
      <c r="I47" s="384"/>
      <c r="J47" s="385"/>
      <c r="K47" s="163"/>
      <c r="L47" s="383"/>
      <c r="M47" s="384"/>
      <c r="N47" s="384"/>
      <c r="O47" s="385"/>
      <c r="P47" s="159">
        <f t="shared" si="2"/>
        <v>1227220</v>
      </c>
      <c r="Q47" s="312"/>
      <c r="R47" s="312"/>
      <c r="S47" s="312"/>
      <c r="T47" s="312"/>
      <c r="U47" s="312">
        <v>818186</v>
      </c>
      <c r="V47" s="312">
        <v>409034</v>
      </c>
      <c r="W47" s="313"/>
      <c r="X47" s="313"/>
      <c r="Y47" s="313"/>
      <c r="Z47" s="313"/>
    </row>
    <row r="48" spans="1:26" s="274" customFormat="1" ht="45" customHeight="1" x14ac:dyDescent="0.25">
      <c r="A48" s="151">
        <f t="shared" si="3"/>
        <v>16</v>
      </c>
      <c r="B48" s="381" t="s">
        <v>362</v>
      </c>
      <c r="C48" s="382"/>
      <c r="D48" s="154"/>
      <c r="E48" s="383">
        <f>507755+H48</f>
        <v>507755</v>
      </c>
      <c r="F48" s="384"/>
      <c r="G48" s="385"/>
      <c r="H48" s="383">
        <f t="shared" ref="H48:H50" si="5">0+L48</f>
        <v>0</v>
      </c>
      <c r="I48" s="384"/>
      <c r="J48" s="385"/>
      <c r="K48" s="163"/>
      <c r="L48" s="383"/>
      <c r="M48" s="384"/>
      <c r="N48" s="384"/>
      <c r="O48" s="385"/>
      <c r="P48" s="159">
        <f t="shared" si="2"/>
        <v>507755</v>
      </c>
      <c r="Q48" s="312"/>
      <c r="R48" s="312"/>
      <c r="S48" s="312"/>
      <c r="T48" s="312"/>
      <c r="U48" s="312">
        <v>338503</v>
      </c>
      <c r="V48" s="312">
        <v>169252</v>
      </c>
      <c r="W48" s="313"/>
      <c r="X48" s="313"/>
      <c r="Y48" s="313"/>
      <c r="Z48" s="313"/>
    </row>
    <row r="49" spans="1:30" s="274" customFormat="1" ht="39.9" customHeight="1" x14ac:dyDescent="0.25">
      <c r="A49" s="151">
        <f t="shared" si="3"/>
        <v>17</v>
      </c>
      <c r="B49" s="381" t="s">
        <v>328</v>
      </c>
      <c r="C49" s="382"/>
      <c r="D49" s="154"/>
      <c r="E49" s="383">
        <f>1053296+H49</f>
        <v>1053296</v>
      </c>
      <c r="F49" s="384"/>
      <c r="G49" s="385"/>
      <c r="H49" s="383">
        <f t="shared" si="5"/>
        <v>0</v>
      </c>
      <c r="I49" s="384"/>
      <c r="J49" s="385"/>
      <c r="K49" s="163"/>
      <c r="L49" s="383"/>
      <c r="M49" s="384"/>
      <c r="N49" s="384"/>
      <c r="O49" s="385"/>
      <c r="P49" s="159">
        <f t="shared" si="2"/>
        <v>1053296</v>
      </c>
      <c r="Q49" s="312"/>
      <c r="R49" s="312"/>
      <c r="S49" s="312"/>
      <c r="T49" s="312"/>
      <c r="U49" s="312">
        <v>1053296</v>
      </c>
      <c r="V49" s="312"/>
      <c r="W49" s="313"/>
      <c r="X49" s="313"/>
      <c r="Y49" s="313"/>
      <c r="Z49" s="313"/>
    </row>
    <row r="50" spans="1:30" s="274" customFormat="1" ht="39.9" customHeight="1" x14ac:dyDescent="0.25">
      <c r="A50" s="151">
        <f t="shared" si="3"/>
        <v>18</v>
      </c>
      <c r="B50" s="381" t="s">
        <v>329</v>
      </c>
      <c r="C50" s="382"/>
      <c r="D50" s="154"/>
      <c r="E50" s="383">
        <f>147125+H50</f>
        <v>147125</v>
      </c>
      <c r="F50" s="384"/>
      <c r="G50" s="385"/>
      <c r="H50" s="383">
        <f t="shared" si="5"/>
        <v>0</v>
      </c>
      <c r="I50" s="384"/>
      <c r="J50" s="385"/>
      <c r="K50" s="163"/>
      <c r="L50" s="383"/>
      <c r="M50" s="384"/>
      <c r="N50" s="384"/>
      <c r="O50" s="385"/>
      <c r="P50" s="159">
        <f t="shared" si="2"/>
        <v>147125</v>
      </c>
      <c r="Q50" s="312"/>
      <c r="R50" s="312"/>
      <c r="S50" s="312"/>
      <c r="T50" s="312">
        <v>0</v>
      </c>
      <c r="U50" s="312">
        <v>147125</v>
      </c>
      <c r="V50" s="312"/>
      <c r="W50" s="313"/>
      <c r="X50" s="313"/>
      <c r="Y50" s="313"/>
      <c r="Z50" s="313"/>
    </row>
    <row r="51" spans="1:30" s="274" customFormat="1" ht="43.5" customHeight="1" x14ac:dyDescent="0.25">
      <c r="A51" s="151">
        <f t="shared" si="3"/>
        <v>19</v>
      </c>
      <c r="B51" s="381" t="s">
        <v>653</v>
      </c>
      <c r="C51" s="382"/>
      <c r="D51" s="154"/>
      <c r="E51" s="383">
        <f>H51</f>
        <v>336840</v>
      </c>
      <c r="F51" s="384"/>
      <c r="G51" s="385"/>
      <c r="H51" s="383">
        <f>336840+L51</f>
        <v>336840</v>
      </c>
      <c r="I51" s="384"/>
      <c r="J51" s="384"/>
      <c r="K51" s="155"/>
      <c r="L51" s="383"/>
      <c r="M51" s="384"/>
      <c r="N51" s="384"/>
      <c r="O51" s="385"/>
      <c r="P51" s="159">
        <f t="shared" si="2"/>
        <v>336840</v>
      </c>
      <c r="Q51" s="312"/>
      <c r="R51" s="312"/>
      <c r="S51" s="312"/>
      <c r="T51" s="312">
        <v>0</v>
      </c>
      <c r="U51" s="312">
        <v>0</v>
      </c>
      <c r="V51" s="312"/>
      <c r="W51" s="318">
        <v>336840</v>
      </c>
      <c r="X51" s="313"/>
      <c r="Y51" s="313"/>
      <c r="Z51" s="313"/>
    </row>
    <row r="52" spans="1:30" s="274" customFormat="1" ht="43.5" customHeight="1" x14ac:dyDescent="0.25">
      <c r="A52" s="151">
        <f t="shared" si="3"/>
        <v>20</v>
      </c>
      <c r="B52" s="381" t="s">
        <v>654</v>
      </c>
      <c r="C52" s="382"/>
      <c r="D52" s="154"/>
      <c r="E52" s="383">
        <f>H52</f>
        <v>137565</v>
      </c>
      <c r="F52" s="384"/>
      <c r="G52" s="385"/>
      <c r="H52" s="383">
        <f>137565+L52</f>
        <v>137565</v>
      </c>
      <c r="I52" s="384"/>
      <c r="J52" s="384"/>
      <c r="K52" s="155"/>
      <c r="L52" s="383"/>
      <c r="M52" s="384"/>
      <c r="N52" s="384"/>
      <c r="O52" s="385"/>
      <c r="P52" s="159">
        <f t="shared" si="2"/>
        <v>137565</v>
      </c>
      <c r="Q52" s="312"/>
      <c r="R52" s="312"/>
      <c r="S52" s="312"/>
      <c r="T52" s="312"/>
      <c r="U52" s="312"/>
      <c r="V52" s="312"/>
      <c r="W52" s="318">
        <v>137565</v>
      </c>
      <c r="X52" s="313"/>
      <c r="Y52" s="313"/>
      <c r="Z52" s="313"/>
    </row>
    <row r="53" spans="1:30" s="274" customFormat="1" ht="36.75" customHeight="1" x14ac:dyDescent="0.25">
      <c r="A53" s="151">
        <f t="shared" si="3"/>
        <v>21</v>
      </c>
      <c r="B53" s="381" t="s">
        <v>655</v>
      </c>
      <c r="C53" s="382"/>
      <c r="D53" s="154"/>
      <c r="E53" s="383">
        <f>0+H53</f>
        <v>22740</v>
      </c>
      <c r="F53" s="384"/>
      <c r="G53" s="385"/>
      <c r="H53" s="383">
        <f>22740+L53</f>
        <v>22740</v>
      </c>
      <c r="I53" s="384"/>
      <c r="J53" s="385"/>
      <c r="K53" s="163"/>
      <c r="L53" s="383"/>
      <c r="M53" s="384"/>
      <c r="N53" s="384"/>
      <c r="O53" s="385"/>
      <c r="P53" s="159">
        <f t="shared" si="2"/>
        <v>22740</v>
      </c>
      <c r="Q53" s="312"/>
      <c r="R53" s="312"/>
      <c r="S53" s="312"/>
      <c r="T53" s="312"/>
      <c r="U53" s="312"/>
      <c r="V53" s="312"/>
      <c r="W53" s="313"/>
      <c r="X53" s="318">
        <v>22740</v>
      </c>
      <c r="Y53" s="313"/>
      <c r="Z53" s="313"/>
    </row>
    <row r="54" spans="1:30" s="274" customFormat="1" ht="36.75" customHeight="1" x14ac:dyDescent="0.25">
      <c r="A54" s="151">
        <f t="shared" si="3"/>
        <v>22</v>
      </c>
      <c r="B54" s="381" t="s">
        <v>657</v>
      </c>
      <c r="C54" s="382"/>
      <c r="D54" s="154"/>
      <c r="E54" s="383">
        <f>0+H54</f>
        <v>46418</v>
      </c>
      <c r="F54" s="384"/>
      <c r="G54" s="385"/>
      <c r="H54" s="383">
        <f>46418+L54</f>
        <v>46418</v>
      </c>
      <c r="I54" s="384"/>
      <c r="J54" s="385"/>
      <c r="K54" s="163"/>
      <c r="L54" s="383"/>
      <c r="M54" s="384"/>
      <c r="N54" s="384"/>
      <c r="O54" s="385"/>
      <c r="P54" s="159">
        <f t="shared" si="2"/>
        <v>46418</v>
      </c>
      <c r="Q54" s="312"/>
      <c r="R54" s="312"/>
      <c r="S54" s="312"/>
      <c r="T54" s="312"/>
      <c r="U54" s="312"/>
      <c r="V54" s="312"/>
      <c r="W54" s="313"/>
      <c r="X54" s="318"/>
      <c r="Y54" s="318">
        <f>'[11]р март'!E15</f>
        <v>46418</v>
      </c>
      <c r="Z54" s="318"/>
    </row>
    <row r="55" spans="1:30" s="274" customFormat="1" ht="22.5" customHeight="1" x14ac:dyDescent="0.25">
      <c r="A55" s="145"/>
      <c r="B55" s="436" t="s">
        <v>37</v>
      </c>
      <c r="C55" s="438"/>
      <c r="D55" s="151"/>
      <c r="E55" s="433" t="e">
        <f>SUM(E33:G54)</f>
        <v>#REF!</v>
      </c>
      <c r="F55" s="434"/>
      <c r="G55" s="435"/>
      <c r="H55" s="433" t="e">
        <f>SUM(H33:J54)</f>
        <v>#REF!</v>
      </c>
      <c r="I55" s="434"/>
      <c r="J55" s="435"/>
      <c r="K55" s="155"/>
      <c r="L55" s="433" t="e">
        <f>SUM(L33:O54)</f>
        <v>#REF!</v>
      </c>
      <c r="M55" s="434"/>
      <c r="N55" s="434"/>
      <c r="O55" s="435"/>
      <c r="P55" s="165" t="e">
        <f>SUM(Q55:Z55)</f>
        <v>#REF!</v>
      </c>
      <c r="Q55" s="311">
        <f>SUM(Q33:Q54)</f>
        <v>3343116</v>
      </c>
      <c r="R55" s="311">
        <f>SUM(R33:R43)</f>
        <v>16959455</v>
      </c>
      <c r="S55" s="311">
        <f>SUM(S33:S43)</f>
        <v>16778150</v>
      </c>
      <c r="T55" s="311">
        <f>SUM(T33:T52)</f>
        <v>32470175</v>
      </c>
      <c r="U55" s="311">
        <f>SUM(U33:U51)</f>
        <v>25944077</v>
      </c>
      <c r="V55" s="311">
        <f>SUM(V33:V51)</f>
        <v>6707148</v>
      </c>
      <c r="W55" s="311">
        <f>SUM(W33:W52)</f>
        <v>13203644</v>
      </c>
      <c r="X55" s="311">
        <f>SUM(X33:X54)</f>
        <v>11810095</v>
      </c>
      <c r="Y55" s="311">
        <f>SUM(Y33:Y54)</f>
        <v>10592823</v>
      </c>
      <c r="Z55" s="311" t="e">
        <f>SUM(Z33:Z54)</f>
        <v>#REF!</v>
      </c>
      <c r="AD55" s="319"/>
    </row>
    <row r="56" spans="1:30" s="274" customFormat="1" ht="21.75" customHeight="1" x14ac:dyDescent="0.25">
      <c r="A56" s="445" t="s">
        <v>275</v>
      </c>
      <c r="B56" s="446"/>
      <c r="C56" s="447"/>
      <c r="D56" s="151"/>
      <c r="E56" s="448"/>
      <c r="F56" s="449"/>
      <c r="G56" s="450"/>
      <c r="H56" s="448"/>
      <c r="I56" s="449"/>
      <c r="J56" s="450"/>
      <c r="K56" s="168"/>
      <c r="L56" s="383" t="e">
        <f>ROUND(L55*0.2,2)</f>
        <v>#REF!</v>
      </c>
      <c r="M56" s="384"/>
      <c r="N56" s="384"/>
      <c r="O56" s="385"/>
      <c r="P56" s="159" t="e">
        <f t="shared" ref="P56:X56" si="6">P55*0.2</f>
        <v>#REF!</v>
      </c>
      <c r="Q56" s="314">
        <f t="shared" si="6"/>
        <v>668623.19999999995</v>
      </c>
      <c r="R56" s="314">
        <f t="shared" si="6"/>
        <v>3391891</v>
      </c>
      <c r="S56" s="314">
        <f t="shared" si="6"/>
        <v>3355630</v>
      </c>
      <c r="T56" s="314">
        <f t="shared" si="6"/>
        <v>6494035</v>
      </c>
      <c r="U56" s="314">
        <f t="shared" si="6"/>
        <v>5188815.4000000004</v>
      </c>
      <c r="V56" s="314">
        <f t="shared" si="6"/>
        <v>1341429.6000000001</v>
      </c>
      <c r="W56" s="314">
        <f t="shared" si="6"/>
        <v>2640728.7999999998</v>
      </c>
      <c r="X56" s="314">
        <f t="shared" si="6"/>
        <v>2362019</v>
      </c>
      <c r="Y56" s="314">
        <f t="shared" ref="Y56:Z56" si="7">Y55*0.2</f>
        <v>2118564.6</v>
      </c>
      <c r="Z56" s="314" t="e">
        <f t="shared" si="7"/>
        <v>#REF!</v>
      </c>
    </row>
    <row r="57" spans="1:30" s="274" customFormat="1" ht="23.25" customHeight="1" x14ac:dyDescent="0.25">
      <c r="A57" s="436" t="s">
        <v>276</v>
      </c>
      <c r="B57" s="437"/>
      <c r="C57" s="438"/>
      <c r="D57" s="151"/>
      <c r="E57" s="439"/>
      <c r="F57" s="440"/>
      <c r="G57" s="441"/>
      <c r="H57" s="439"/>
      <c r="I57" s="440"/>
      <c r="J57" s="441"/>
      <c r="K57" s="168"/>
      <c r="L57" s="433" t="e">
        <f>L55+L56</f>
        <v>#REF!</v>
      </c>
      <c r="M57" s="434"/>
      <c r="N57" s="434"/>
      <c r="O57" s="435"/>
      <c r="P57" s="165" t="e">
        <f t="shared" ref="P57:X57" si="8">P55+P56</f>
        <v>#REF!</v>
      </c>
      <c r="Q57" s="315">
        <f t="shared" si="8"/>
        <v>4011739.2</v>
      </c>
      <c r="R57" s="315">
        <f t="shared" si="8"/>
        <v>20351346</v>
      </c>
      <c r="S57" s="315">
        <f t="shared" si="8"/>
        <v>20133780</v>
      </c>
      <c r="T57" s="315">
        <f t="shared" si="8"/>
        <v>38964210</v>
      </c>
      <c r="U57" s="315">
        <f t="shared" si="8"/>
        <v>31132892.399999999</v>
      </c>
      <c r="V57" s="315">
        <f t="shared" si="8"/>
        <v>8048577.5999999996</v>
      </c>
      <c r="W57" s="315">
        <f t="shared" si="8"/>
        <v>15844372.800000001</v>
      </c>
      <c r="X57" s="315">
        <f t="shared" si="8"/>
        <v>14172114</v>
      </c>
      <c r="Y57" s="315">
        <f t="shared" ref="Y57:Z57" si="9">Y55+Y56</f>
        <v>12711387.6</v>
      </c>
      <c r="Z57" s="315" t="e">
        <f t="shared" si="9"/>
        <v>#REF!</v>
      </c>
    </row>
    <row r="58" spans="1:30" s="274" customFormat="1" ht="16.5" customHeight="1" x14ac:dyDescent="0.25">
      <c r="A58" s="122"/>
      <c r="B58" s="122"/>
      <c r="C58" s="122"/>
      <c r="D58" s="122"/>
      <c r="E58" s="174"/>
      <c r="F58" s="174"/>
      <c r="G58" s="174"/>
      <c r="H58" s="174"/>
      <c r="I58" s="174"/>
      <c r="J58" s="174"/>
      <c r="K58" s="122"/>
      <c r="L58" s="174"/>
      <c r="M58" s="174"/>
      <c r="N58" s="174"/>
      <c r="O58" s="174"/>
      <c r="P58" s="286" t="s">
        <v>363</v>
      </c>
      <c r="Q58" s="307"/>
      <c r="R58" s="307"/>
      <c r="S58" s="307"/>
      <c r="T58" s="316"/>
      <c r="U58" s="316"/>
      <c r="V58" s="307"/>
      <c r="W58" s="320"/>
      <c r="X58" s="321"/>
      <c r="Y58" s="321"/>
      <c r="Z58" s="321"/>
    </row>
    <row r="59" spans="1:30" s="274" customFormat="1" ht="17.399999999999999" x14ac:dyDescent="0.25">
      <c r="A59" s="442" t="s">
        <v>29</v>
      </c>
      <c r="B59" s="442"/>
      <c r="C59" s="122"/>
      <c r="D59" s="122"/>
      <c r="E59" s="122"/>
      <c r="F59" s="122"/>
      <c r="G59" s="122"/>
      <c r="H59" s="122"/>
      <c r="I59" s="122"/>
      <c r="J59" s="122"/>
      <c r="K59" s="122"/>
      <c r="L59" s="176"/>
      <c r="M59" s="176"/>
      <c r="N59" s="176"/>
      <c r="O59" s="176"/>
      <c r="P59" s="322" t="e">
        <f>L57*0.85</f>
        <v>#REF!</v>
      </c>
      <c r="Q59" s="307"/>
      <c r="R59" s="323"/>
      <c r="S59" s="307"/>
      <c r="T59" s="316"/>
      <c r="U59" s="316"/>
      <c r="V59" s="307"/>
      <c r="W59" s="321"/>
      <c r="X59" s="321"/>
      <c r="Y59" s="321"/>
      <c r="Z59" s="321"/>
    </row>
    <row r="60" spans="1:30" s="274" customFormat="1" ht="28.5" customHeight="1" x14ac:dyDescent="0.25">
      <c r="A60" s="443" t="s">
        <v>277</v>
      </c>
      <c r="B60" s="443"/>
      <c r="C60" s="443"/>
      <c r="D60" s="443"/>
      <c r="E60" s="122"/>
      <c r="F60" s="178"/>
      <c r="G60" s="178"/>
      <c r="H60" s="178"/>
      <c r="I60" s="178"/>
      <c r="J60" s="122"/>
      <c r="K60" s="122"/>
      <c r="L60" s="444" t="s">
        <v>42</v>
      </c>
      <c r="M60" s="444"/>
      <c r="N60" s="444"/>
      <c r="O60" s="444"/>
      <c r="P60" s="284"/>
      <c r="Q60" s="307"/>
      <c r="R60" s="316"/>
      <c r="S60" s="307"/>
      <c r="T60" s="316"/>
      <c r="U60" s="307"/>
      <c r="V60" s="307"/>
      <c r="W60" s="321"/>
      <c r="X60" s="321"/>
      <c r="Y60" s="321"/>
      <c r="Z60" s="321"/>
    </row>
    <row r="61" spans="1:30" s="274" customFormat="1" ht="12.75" customHeight="1" x14ac:dyDescent="0.25">
      <c r="A61" s="442"/>
      <c r="B61" s="442"/>
      <c r="C61" s="122"/>
      <c r="D61" s="122"/>
      <c r="E61" s="122"/>
      <c r="F61" s="398" t="s">
        <v>278</v>
      </c>
      <c r="G61" s="398"/>
      <c r="H61" s="398"/>
      <c r="I61" s="398"/>
      <c r="J61" s="119"/>
      <c r="K61" s="406" t="s">
        <v>279</v>
      </c>
      <c r="L61" s="406"/>
      <c r="M61" s="406"/>
      <c r="N61" s="406"/>
      <c r="O61" s="406"/>
      <c r="P61" s="117"/>
      <c r="Q61" s="307"/>
      <c r="R61" s="307"/>
      <c r="S61" s="307"/>
      <c r="T61" s="307"/>
      <c r="U61" s="307"/>
      <c r="V61" s="307"/>
      <c r="W61" s="321"/>
      <c r="X61" s="321"/>
      <c r="Y61" s="321"/>
      <c r="Z61" s="321"/>
    </row>
    <row r="62" spans="1:30" s="274" customFormat="1" x14ac:dyDescent="0.25">
      <c r="A62" s="324"/>
      <c r="B62" s="148" t="s">
        <v>41</v>
      </c>
      <c r="C62" s="148"/>
      <c r="D62" s="122"/>
      <c r="E62" s="122"/>
      <c r="F62" s="324"/>
      <c r="G62" s="324"/>
      <c r="H62" s="324"/>
      <c r="I62" s="324"/>
      <c r="J62" s="324"/>
      <c r="K62" s="324"/>
      <c r="L62" s="324"/>
      <c r="M62" s="324"/>
      <c r="N62" s="324"/>
      <c r="O62" s="324"/>
      <c r="P62" s="147"/>
      <c r="Q62" s="307"/>
      <c r="R62" s="307"/>
      <c r="S62" s="307"/>
      <c r="T62" s="307"/>
      <c r="U62" s="307"/>
      <c r="V62" s="307"/>
      <c r="W62" s="321"/>
      <c r="X62" s="321"/>
      <c r="Y62" s="321"/>
      <c r="Z62" s="321"/>
    </row>
    <row r="63" spans="1:30" s="274" customFormat="1" ht="9.75" customHeight="1" x14ac:dyDescent="0.25">
      <c r="A63" s="324"/>
      <c r="B63" s="148"/>
      <c r="C63" s="148"/>
      <c r="D63" s="122"/>
      <c r="E63" s="122"/>
      <c r="F63" s="324"/>
      <c r="G63" s="324"/>
      <c r="H63" s="324"/>
      <c r="I63" s="324"/>
      <c r="J63" s="324"/>
      <c r="K63" s="324"/>
      <c r="L63" s="324"/>
      <c r="M63" s="324"/>
      <c r="N63" s="324"/>
      <c r="O63" s="324"/>
      <c r="P63" s="147"/>
      <c r="Q63" s="307"/>
      <c r="R63" s="307"/>
      <c r="S63" s="307"/>
      <c r="T63" s="307"/>
      <c r="U63" s="307"/>
      <c r="V63" s="307"/>
      <c r="W63" s="321"/>
      <c r="X63" s="321"/>
      <c r="Y63" s="321"/>
      <c r="Z63" s="321"/>
    </row>
    <row r="64" spans="1:30" s="274" customFormat="1" x14ac:dyDescent="0.25">
      <c r="A64" s="442" t="s">
        <v>280</v>
      </c>
      <c r="B64" s="442"/>
      <c r="C64" s="442" t="s">
        <v>281</v>
      </c>
      <c r="D64" s="442"/>
      <c r="E64" s="442"/>
      <c r="F64" s="442"/>
      <c r="G64" s="406"/>
      <c r="H64" s="406"/>
      <c r="I64" s="406"/>
      <c r="J64" s="406"/>
      <c r="K64" s="119"/>
      <c r="L64" s="406"/>
      <c r="M64" s="406"/>
      <c r="N64" s="406"/>
      <c r="O64" s="406"/>
      <c r="P64" s="117"/>
      <c r="Q64" s="307"/>
      <c r="R64" s="307"/>
      <c r="S64" s="307"/>
      <c r="T64" s="307"/>
      <c r="U64" s="307"/>
      <c r="V64" s="307"/>
      <c r="W64" s="321"/>
      <c r="X64" s="321"/>
      <c r="Y64" s="321"/>
      <c r="Z64" s="321"/>
    </row>
    <row r="65" spans="1:17" ht="24.75" customHeight="1" x14ac:dyDescent="0.25">
      <c r="A65" s="443" t="s">
        <v>282</v>
      </c>
      <c r="B65" s="443"/>
      <c r="C65" s="443"/>
      <c r="D65" s="443"/>
      <c r="E65" s="443"/>
      <c r="F65" s="181"/>
      <c r="G65" s="182"/>
      <c r="H65" s="182"/>
      <c r="I65" s="182"/>
      <c r="J65" s="148"/>
      <c r="K65" s="119"/>
      <c r="L65" s="444" t="s">
        <v>283</v>
      </c>
      <c r="M65" s="444"/>
      <c r="N65" s="444"/>
      <c r="O65" s="444"/>
      <c r="P65" s="179"/>
    </row>
    <row r="66" spans="1:17" ht="12.75" customHeight="1" x14ac:dyDescent="0.25">
      <c r="A66" s="406"/>
      <c r="B66" s="406"/>
      <c r="C66" s="119"/>
      <c r="D66" s="119"/>
      <c r="E66" s="119"/>
      <c r="F66" s="398" t="s">
        <v>278</v>
      </c>
      <c r="G66" s="398"/>
      <c r="H66" s="398"/>
      <c r="I66" s="398"/>
      <c r="J66" s="119"/>
      <c r="K66" s="451" t="s">
        <v>279</v>
      </c>
      <c r="L66" s="451"/>
      <c r="M66" s="451"/>
      <c r="N66" s="451"/>
      <c r="O66" s="451"/>
      <c r="P66" s="133"/>
    </row>
    <row r="67" spans="1:17" x14ac:dyDescent="0.25">
      <c r="B67" s="148" t="s">
        <v>41</v>
      </c>
      <c r="C67" s="119"/>
      <c r="D67" s="386"/>
      <c r="E67" s="386"/>
      <c r="F67" s="386"/>
      <c r="G67" s="386"/>
      <c r="H67" s="386"/>
      <c r="I67" s="386"/>
      <c r="J67" s="386"/>
      <c r="K67" s="386"/>
      <c r="L67" s="386"/>
      <c r="M67" s="386"/>
      <c r="N67" s="386"/>
      <c r="O67" s="386"/>
      <c r="P67" s="183"/>
      <c r="Q67" s="317"/>
    </row>
    <row r="68" spans="1:17" x14ac:dyDescent="0.25">
      <c r="A68" s="185"/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86"/>
      <c r="O68" s="148"/>
      <c r="P68" s="117"/>
    </row>
  </sheetData>
  <autoFilter ref="A29:R57" xr:uid="{00000000-0009-0000-0000-000000000000}">
    <filterColumn colId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79">
    <mergeCell ref="B68:N68"/>
    <mergeCell ref="A65:E65"/>
    <mergeCell ref="L65:O65"/>
    <mergeCell ref="A66:B66"/>
    <mergeCell ref="F66:I66"/>
    <mergeCell ref="K66:O66"/>
    <mergeCell ref="D67:O67"/>
    <mergeCell ref="A61:B61"/>
    <mergeCell ref="F61:I61"/>
    <mergeCell ref="K61:O61"/>
    <mergeCell ref="A64:B64"/>
    <mergeCell ref="C64:F64"/>
    <mergeCell ref="G64:J64"/>
    <mergeCell ref="L64:O64"/>
    <mergeCell ref="A57:C57"/>
    <mergeCell ref="E57:G57"/>
    <mergeCell ref="H57:J57"/>
    <mergeCell ref="L57:O57"/>
    <mergeCell ref="A59:B59"/>
    <mergeCell ref="A60:D60"/>
    <mergeCell ref="L60:O60"/>
    <mergeCell ref="B55:C55"/>
    <mergeCell ref="E55:G55"/>
    <mergeCell ref="H55:J55"/>
    <mergeCell ref="L55:O55"/>
    <mergeCell ref="A56:C56"/>
    <mergeCell ref="E56:G56"/>
    <mergeCell ref="H56:J56"/>
    <mergeCell ref="L56:O56"/>
    <mergeCell ref="B51:C51"/>
    <mergeCell ref="E51:G51"/>
    <mergeCell ref="H51:J51"/>
    <mergeCell ref="L51:O51"/>
    <mergeCell ref="B52:C52"/>
    <mergeCell ref="E52:G52"/>
    <mergeCell ref="H52:J52"/>
    <mergeCell ref="L52:O52"/>
    <mergeCell ref="B49:C49"/>
    <mergeCell ref="E49:G49"/>
    <mergeCell ref="H49:J49"/>
    <mergeCell ref="L49:O49"/>
    <mergeCell ref="B50:C50"/>
    <mergeCell ref="E50:G50"/>
    <mergeCell ref="H50:J50"/>
    <mergeCell ref="L50:O50"/>
    <mergeCell ref="B47:C47"/>
    <mergeCell ref="E47:G47"/>
    <mergeCell ref="H47:J47"/>
    <mergeCell ref="L47:O47"/>
    <mergeCell ref="B48:C48"/>
    <mergeCell ref="E48:G48"/>
    <mergeCell ref="H48:J48"/>
    <mergeCell ref="L48:O48"/>
    <mergeCell ref="B45:C45"/>
    <mergeCell ref="E45:G45"/>
    <mergeCell ref="H45:J45"/>
    <mergeCell ref="L45:O45"/>
    <mergeCell ref="B46:C46"/>
    <mergeCell ref="E46:G46"/>
    <mergeCell ref="H46:J46"/>
    <mergeCell ref="L46:O46"/>
    <mergeCell ref="B43:C43"/>
    <mergeCell ref="E43:G43"/>
    <mergeCell ref="H43:J43"/>
    <mergeCell ref="L43:O43"/>
    <mergeCell ref="B44:C44"/>
    <mergeCell ref="E44:G44"/>
    <mergeCell ref="H44:J44"/>
    <mergeCell ref="L44:O44"/>
    <mergeCell ref="B41:C41"/>
    <mergeCell ref="E41:G41"/>
    <mergeCell ref="H41:J41"/>
    <mergeCell ref="L41:O41"/>
    <mergeCell ref="B42:C42"/>
    <mergeCell ref="E42:G42"/>
    <mergeCell ref="H42:J42"/>
    <mergeCell ref="L42:O42"/>
    <mergeCell ref="B39:C39"/>
    <mergeCell ref="E39:G39"/>
    <mergeCell ref="H39:J39"/>
    <mergeCell ref="L39:O39"/>
    <mergeCell ref="B40:C40"/>
    <mergeCell ref="E40:G40"/>
    <mergeCell ref="H40:J40"/>
    <mergeCell ref="L40:O40"/>
    <mergeCell ref="B37:C37"/>
    <mergeCell ref="E37:G37"/>
    <mergeCell ref="H37:J37"/>
    <mergeCell ref="L37:O37"/>
    <mergeCell ref="B38:C38"/>
    <mergeCell ref="E38:G38"/>
    <mergeCell ref="H38:J38"/>
    <mergeCell ref="L38:O38"/>
    <mergeCell ref="B35:C35"/>
    <mergeCell ref="E35:G35"/>
    <mergeCell ref="H35:J35"/>
    <mergeCell ref="L35:O35"/>
    <mergeCell ref="B36:C36"/>
    <mergeCell ref="E36:G36"/>
    <mergeCell ref="H36:J36"/>
    <mergeCell ref="L36:O36"/>
    <mergeCell ref="B33:C33"/>
    <mergeCell ref="E33:G33"/>
    <mergeCell ref="H33:J33"/>
    <mergeCell ref="L33:O33"/>
    <mergeCell ref="B34:C34"/>
    <mergeCell ref="E34:G34"/>
    <mergeCell ref="H34:J34"/>
    <mergeCell ref="L34:O34"/>
    <mergeCell ref="B31:C31"/>
    <mergeCell ref="E31:G31"/>
    <mergeCell ref="H31:K31"/>
    <mergeCell ref="L31:O31"/>
    <mergeCell ref="P31:P32"/>
    <mergeCell ref="B32:C32"/>
    <mergeCell ref="E32:G32"/>
    <mergeCell ref="H32:J32"/>
    <mergeCell ref="L32:O32"/>
    <mergeCell ref="A27:O27"/>
    <mergeCell ref="A28:O28"/>
    <mergeCell ref="A29:A30"/>
    <mergeCell ref="B29:C30"/>
    <mergeCell ref="D29:D30"/>
    <mergeCell ref="E29:O29"/>
    <mergeCell ref="E30:G30"/>
    <mergeCell ref="H30:K30"/>
    <mergeCell ref="L30:O30"/>
    <mergeCell ref="A22:O22"/>
    <mergeCell ref="A23:E25"/>
    <mergeCell ref="F23:H24"/>
    <mergeCell ref="I23:J24"/>
    <mergeCell ref="K23:K25"/>
    <mergeCell ref="L23:O23"/>
    <mergeCell ref="L24:M24"/>
    <mergeCell ref="N24:O24"/>
    <mergeCell ref="F25:H25"/>
    <mergeCell ref="I25:J25"/>
    <mergeCell ref="L25:M25"/>
    <mergeCell ref="N25:O25"/>
    <mergeCell ref="M6:O6"/>
    <mergeCell ref="C7:H7"/>
    <mergeCell ref="A16:K16"/>
    <mergeCell ref="G17:J17"/>
    <mergeCell ref="M17:O17"/>
    <mergeCell ref="G19:J19"/>
    <mergeCell ref="M19:O19"/>
    <mergeCell ref="A21:L21"/>
    <mergeCell ref="M21:O21"/>
    <mergeCell ref="B12:J12"/>
    <mergeCell ref="M12:O12"/>
    <mergeCell ref="M13:O13"/>
    <mergeCell ref="A14:L14"/>
    <mergeCell ref="M14:O14"/>
    <mergeCell ref="A15:K15"/>
    <mergeCell ref="M15:O15"/>
    <mergeCell ref="B53:C53"/>
    <mergeCell ref="E53:G53"/>
    <mergeCell ref="H53:J53"/>
    <mergeCell ref="L53:O53"/>
    <mergeCell ref="B54:C54"/>
    <mergeCell ref="E54:G54"/>
    <mergeCell ref="H54:J54"/>
    <mergeCell ref="L54:O54"/>
    <mergeCell ref="A1:F1"/>
    <mergeCell ref="G1:O1"/>
    <mergeCell ref="A2:F2"/>
    <mergeCell ref="G2:O2"/>
    <mergeCell ref="A3:F3"/>
    <mergeCell ref="G3:O3"/>
    <mergeCell ref="B8:J8"/>
    <mergeCell ref="M8:O8"/>
    <mergeCell ref="C9:H9"/>
    <mergeCell ref="B10:J10"/>
    <mergeCell ref="M10:O10"/>
    <mergeCell ref="C11:H11"/>
    <mergeCell ref="A4:L4"/>
    <mergeCell ref="M4:O4"/>
    <mergeCell ref="J5:L5"/>
    <mergeCell ref="M5:O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10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  <pageSetUpPr fitToPage="1"/>
  </sheetPr>
  <dimension ref="A2:AO36"/>
  <sheetViews>
    <sheetView view="pageBreakPreview" topLeftCell="P10" zoomScale="70" zoomScaleNormal="60" zoomScaleSheetLayoutView="70" workbookViewId="0">
      <selection activeCell="Z17" sqref="Z17"/>
    </sheetView>
  </sheetViews>
  <sheetFormatPr defaultColWidth="9.109375" defaultRowHeight="16.2" x14ac:dyDescent="0.3"/>
  <cols>
    <col min="1" max="1" width="6.88671875" style="186" customWidth="1"/>
    <col min="2" max="2" width="27.33203125" style="186" customWidth="1"/>
    <col min="3" max="3" width="21.109375" style="186" customWidth="1"/>
    <col min="4" max="4" width="11.5546875" style="186" customWidth="1"/>
    <col min="5" max="5" width="17.44140625" style="186" customWidth="1"/>
    <col min="6" max="6" width="18.6640625" style="186" customWidth="1"/>
    <col min="7" max="7" width="22.109375" style="186" customWidth="1"/>
    <col min="8" max="11" width="19.6640625" style="187" customWidth="1"/>
    <col min="12" max="17" width="19.6640625" style="186" customWidth="1"/>
    <col min="18" max="32" width="19.6640625" style="188" customWidth="1"/>
    <col min="33" max="33" width="22.5546875" style="188" customWidth="1"/>
    <col min="34" max="34" width="15.33203125" style="186" customWidth="1"/>
    <col min="35" max="35" width="11.6640625" style="186" customWidth="1"/>
    <col min="36" max="36" width="19.33203125" style="186" customWidth="1"/>
    <col min="37" max="37" width="19.5546875" style="186" customWidth="1"/>
    <col min="38" max="38" width="23.6640625" style="186" customWidth="1"/>
    <col min="39" max="39" width="12" style="186" bestFit="1" customWidth="1"/>
    <col min="40" max="16384" width="9.109375" style="186"/>
  </cols>
  <sheetData>
    <row r="2" spans="1:41" ht="26.25" customHeight="1" x14ac:dyDescent="0.3">
      <c r="C2" s="551" t="s">
        <v>288</v>
      </c>
      <c r="D2" s="551"/>
      <c r="E2" s="551"/>
      <c r="F2" s="551"/>
      <c r="G2" s="551"/>
      <c r="H2" s="551"/>
    </row>
    <row r="3" spans="1:41" ht="42" customHeight="1" x14ac:dyDescent="0.3">
      <c r="C3" s="552" t="s">
        <v>289</v>
      </c>
      <c r="D3" s="552"/>
      <c r="E3" s="552"/>
      <c r="F3" s="552"/>
      <c r="G3" s="552"/>
      <c r="H3" s="552"/>
      <c r="I3" s="552"/>
    </row>
    <row r="5" spans="1:41" x14ac:dyDescent="0.3">
      <c r="A5" s="186" t="s">
        <v>290</v>
      </c>
      <c r="K5" s="189"/>
      <c r="M5" s="190"/>
      <c r="O5" s="190"/>
      <c r="Q5" s="190"/>
      <c r="R5" s="191"/>
      <c r="S5" s="191"/>
      <c r="T5" s="191"/>
      <c r="U5" s="191"/>
      <c r="V5" s="191"/>
      <c r="AF5" s="191" t="s">
        <v>291</v>
      </c>
      <c r="AG5" s="191"/>
    </row>
    <row r="6" spans="1:41" x14ac:dyDescent="0.3">
      <c r="I6" s="192" t="s">
        <v>281</v>
      </c>
      <c r="J6" s="192"/>
      <c r="K6" s="192"/>
      <c r="L6" s="193"/>
      <c r="M6" s="193"/>
      <c r="N6" s="193"/>
      <c r="O6" s="193"/>
      <c r="P6" s="193"/>
      <c r="Q6" s="193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</row>
    <row r="8" spans="1:41" ht="18.75" customHeight="1" x14ac:dyDescent="0.3">
      <c r="A8" s="553" t="s">
        <v>292</v>
      </c>
      <c r="B8" s="553"/>
      <c r="C8" s="553"/>
      <c r="D8" s="553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3"/>
      <c r="Y8" s="553"/>
      <c r="Z8" s="553"/>
      <c r="AA8" s="553"/>
      <c r="AB8" s="553"/>
      <c r="AC8" s="553"/>
      <c r="AD8" s="553"/>
      <c r="AE8" s="553"/>
      <c r="AF8" s="553"/>
      <c r="AG8" s="553"/>
    </row>
    <row r="9" spans="1:41" x14ac:dyDescent="0.3">
      <c r="A9" s="553"/>
      <c r="B9" s="553"/>
      <c r="C9" s="553"/>
      <c r="D9" s="553"/>
      <c r="E9" s="553"/>
      <c r="F9" s="553"/>
      <c r="G9" s="553"/>
      <c r="H9" s="553"/>
      <c r="I9" s="553"/>
      <c r="J9" s="553"/>
      <c r="K9" s="553"/>
      <c r="L9" s="553"/>
      <c r="M9" s="553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  <c r="Y9" s="553"/>
      <c r="Z9" s="553"/>
      <c r="AA9" s="553"/>
      <c r="AB9" s="553"/>
      <c r="AC9" s="553"/>
      <c r="AD9" s="553"/>
      <c r="AE9" s="553"/>
      <c r="AF9" s="553"/>
      <c r="AG9" s="553"/>
    </row>
    <row r="10" spans="1:41" x14ac:dyDescent="0.3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</row>
    <row r="11" spans="1:41" ht="66" customHeight="1" x14ac:dyDescent="0.3">
      <c r="A11" s="554" t="s">
        <v>230</v>
      </c>
      <c r="B11" s="554" t="s">
        <v>293</v>
      </c>
      <c r="C11" s="554" t="s">
        <v>294</v>
      </c>
      <c r="D11" s="554" t="s">
        <v>295</v>
      </c>
      <c r="E11" s="554" t="s">
        <v>296</v>
      </c>
      <c r="F11" s="554" t="s">
        <v>297</v>
      </c>
      <c r="G11" s="554"/>
      <c r="H11" s="555" t="s">
        <v>298</v>
      </c>
      <c r="I11" s="555"/>
      <c r="J11" s="555" t="s">
        <v>299</v>
      </c>
      <c r="K11" s="555"/>
      <c r="L11" s="555" t="s">
        <v>300</v>
      </c>
      <c r="M11" s="555"/>
      <c r="N11" s="555" t="s">
        <v>301</v>
      </c>
      <c r="O11" s="555"/>
      <c r="P11" s="555" t="s">
        <v>302</v>
      </c>
      <c r="Q11" s="555"/>
      <c r="R11" s="555" t="s">
        <v>303</v>
      </c>
      <c r="S11" s="555"/>
      <c r="T11" s="555" t="s">
        <v>304</v>
      </c>
      <c r="U11" s="555"/>
      <c r="V11" s="555" t="s">
        <v>305</v>
      </c>
      <c r="W11" s="555"/>
      <c r="X11" s="555" t="s">
        <v>306</v>
      </c>
      <c r="Y11" s="555"/>
      <c r="Z11" s="556" t="s">
        <v>325</v>
      </c>
      <c r="AA11" s="557"/>
      <c r="AB11" s="555" t="s">
        <v>326</v>
      </c>
      <c r="AC11" s="555"/>
      <c r="AD11" s="555" t="s">
        <v>330</v>
      </c>
      <c r="AE11" s="555"/>
      <c r="AF11" s="555" t="s">
        <v>307</v>
      </c>
      <c r="AG11" s="555"/>
    </row>
    <row r="12" spans="1:41" ht="34.5" customHeight="1" x14ac:dyDescent="0.3">
      <c r="A12" s="554"/>
      <c r="B12" s="554"/>
      <c r="C12" s="554"/>
      <c r="D12" s="554"/>
      <c r="E12" s="554"/>
      <c r="F12" s="196" t="s">
        <v>308</v>
      </c>
      <c r="G12" s="196" t="s">
        <v>309</v>
      </c>
      <c r="H12" s="197" t="s">
        <v>308</v>
      </c>
      <c r="I12" s="197" t="s">
        <v>309</v>
      </c>
      <c r="J12" s="197" t="s">
        <v>308</v>
      </c>
      <c r="K12" s="197" t="s">
        <v>309</v>
      </c>
      <c r="L12" s="198" t="s">
        <v>308</v>
      </c>
      <c r="M12" s="198" t="s">
        <v>309</v>
      </c>
      <c r="N12" s="198" t="s">
        <v>308</v>
      </c>
      <c r="O12" s="198" t="s">
        <v>309</v>
      </c>
      <c r="P12" s="198" t="s">
        <v>308</v>
      </c>
      <c r="Q12" s="198" t="s">
        <v>309</v>
      </c>
      <c r="R12" s="197" t="s">
        <v>308</v>
      </c>
      <c r="S12" s="197" t="s">
        <v>309</v>
      </c>
      <c r="T12" s="197" t="s">
        <v>308</v>
      </c>
      <c r="U12" s="197" t="s">
        <v>309</v>
      </c>
      <c r="V12" s="197" t="s">
        <v>308</v>
      </c>
      <c r="W12" s="197" t="s">
        <v>309</v>
      </c>
      <c r="X12" s="197" t="s">
        <v>308</v>
      </c>
      <c r="Y12" s="197" t="s">
        <v>309</v>
      </c>
      <c r="Z12" s="197"/>
      <c r="AA12" s="197"/>
      <c r="AB12" s="197"/>
      <c r="AC12" s="197"/>
      <c r="AD12" s="197"/>
      <c r="AE12" s="197"/>
      <c r="AF12" s="197" t="s">
        <v>308</v>
      </c>
      <c r="AG12" s="197" t="s">
        <v>309</v>
      </c>
    </row>
    <row r="13" spans="1:41" ht="58.5" customHeight="1" x14ac:dyDescent="0.3">
      <c r="A13" s="198">
        <v>1</v>
      </c>
      <c r="B13" s="199" t="s">
        <v>310</v>
      </c>
      <c r="C13" s="198" t="s">
        <v>311</v>
      </c>
      <c r="D13" s="198" t="s">
        <v>224</v>
      </c>
      <c r="E13" s="200">
        <v>43001</v>
      </c>
      <c r="F13" s="201">
        <v>162.333</v>
      </c>
      <c r="G13" s="200">
        <f>E13*F13</f>
        <v>6980481.3300000001</v>
      </c>
      <c r="H13" s="202">
        <v>56.175634000000002</v>
      </c>
      <c r="I13" s="203">
        <f>E13*H13</f>
        <v>2415608.44</v>
      </c>
      <c r="J13" s="202">
        <v>39.474451999999999</v>
      </c>
      <c r="K13" s="203">
        <f>E13*J13</f>
        <v>1697440.91</v>
      </c>
      <c r="L13" s="204">
        <f>21.136</f>
        <v>21.135999999999999</v>
      </c>
      <c r="M13" s="205">
        <f>E13*L13</f>
        <v>908869.14</v>
      </c>
      <c r="N13" s="204"/>
      <c r="O13" s="205">
        <f>E13*N13</f>
        <v>0</v>
      </c>
      <c r="P13" s="204">
        <f>45.54696</f>
        <v>45.546959999999999</v>
      </c>
      <c r="Q13" s="206">
        <f>E13*P13</f>
        <v>1958564.83</v>
      </c>
      <c r="R13" s="207"/>
      <c r="S13" s="208"/>
      <c r="T13" s="208"/>
      <c r="U13" s="208"/>
      <c r="V13" s="208"/>
      <c r="W13" s="208"/>
      <c r="X13" s="208"/>
      <c r="Y13" s="208"/>
      <c r="Z13" s="207"/>
      <c r="AA13" s="208"/>
      <c r="AB13" s="207"/>
      <c r="AC13" s="208"/>
      <c r="AD13" s="207"/>
      <c r="AE13" s="208"/>
      <c r="AF13" s="209">
        <f>F13-H13-P13-T13-V13-X13-AD13-J13-L13-N13</f>
        <v>0</v>
      </c>
      <c r="AG13" s="208">
        <v>0</v>
      </c>
      <c r="AH13" s="210" t="s">
        <v>312</v>
      </c>
      <c r="AI13" s="210" t="s">
        <v>313</v>
      </c>
      <c r="AJ13" s="211"/>
      <c r="AK13" s="210"/>
      <c r="AL13" s="210"/>
      <c r="AM13" s="210"/>
      <c r="AN13" s="210"/>
      <c r="AO13" s="210"/>
    </row>
    <row r="14" spans="1:41" ht="58.5" customHeight="1" x14ac:dyDescent="0.3">
      <c r="A14" s="198">
        <v>2</v>
      </c>
      <c r="B14" s="199" t="s">
        <v>314</v>
      </c>
      <c r="C14" s="198" t="s">
        <v>311</v>
      </c>
      <c r="D14" s="198" t="s">
        <v>224</v>
      </c>
      <c r="E14" s="200">
        <v>43001</v>
      </c>
      <c r="F14" s="212">
        <v>65.281999999999996</v>
      </c>
      <c r="G14" s="200">
        <f>E14*F14</f>
        <v>2807191.28</v>
      </c>
      <c r="H14" s="213">
        <v>63.835433999999999</v>
      </c>
      <c r="I14" s="203">
        <f>E14*H14</f>
        <v>2744987.5</v>
      </c>
      <c r="J14" s="208"/>
      <c r="K14" s="203">
        <f>E14*J14</f>
        <v>0</v>
      </c>
      <c r="L14" s="214">
        <v>1.4470000000000001</v>
      </c>
      <c r="M14" s="205">
        <f t="shared" ref="M14:M19" si="0">E14*L14</f>
        <v>62222.45</v>
      </c>
      <c r="N14" s="215"/>
      <c r="O14" s="205">
        <f t="shared" ref="O14:O19" si="1">E14*N14</f>
        <v>0</v>
      </c>
      <c r="P14" s="215"/>
      <c r="Q14" s="206">
        <f t="shared" ref="Q14:Q19" si="2">E14*P14</f>
        <v>0</v>
      </c>
      <c r="R14" s="216"/>
      <c r="S14" s="203"/>
      <c r="T14" s="203"/>
      <c r="U14" s="203"/>
      <c r="V14" s="203"/>
      <c r="W14" s="208"/>
      <c r="X14" s="208"/>
      <c r="Y14" s="208"/>
      <c r="Z14" s="208"/>
      <c r="AA14" s="208"/>
      <c r="AB14" s="208"/>
      <c r="AC14" s="208"/>
      <c r="AD14" s="208"/>
      <c r="AE14" s="208"/>
      <c r="AF14" s="209">
        <f>F14-H14-P14-T14-V14-X14-AD14-J14-L14-N14</f>
        <v>0</v>
      </c>
      <c r="AG14" s="208">
        <v>0</v>
      </c>
      <c r="AH14" s="217" t="s">
        <v>315</v>
      </c>
      <c r="AI14" s="210"/>
      <c r="AJ14" s="211"/>
      <c r="AK14" s="211"/>
      <c r="AL14" s="210"/>
      <c r="AM14" s="210"/>
      <c r="AN14" s="210"/>
      <c r="AO14" s="210"/>
    </row>
    <row r="15" spans="1:41" s="225" customFormat="1" ht="86.25" customHeight="1" x14ac:dyDescent="0.3">
      <c r="A15" s="197">
        <v>3</v>
      </c>
      <c r="B15" s="218" t="s">
        <v>316</v>
      </c>
      <c r="C15" s="197" t="s">
        <v>317</v>
      </c>
      <c r="D15" s="197" t="s">
        <v>224</v>
      </c>
      <c r="E15" s="208">
        <f>E14</f>
        <v>43001</v>
      </c>
      <c r="F15" s="219">
        <v>57.976999999999997</v>
      </c>
      <c r="G15" s="208">
        <f>E15*F15</f>
        <v>2493068.98</v>
      </c>
      <c r="H15" s="220"/>
      <c r="I15" s="203">
        <f t="shared" ref="I15:I19" si="3">E15*H15</f>
        <v>0</v>
      </c>
      <c r="J15" s="221"/>
      <c r="K15" s="203">
        <f>H15*I15</f>
        <v>0</v>
      </c>
      <c r="L15" s="213">
        <f>24.292461-L13</f>
        <v>3.1564610000000002</v>
      </c>
      <c r="M15" s="203">
        <f t="shared" si="0"/>
        <v>135730.98000000001</v>
      </c>
      <c r="N15" s="221"/>
      <c r="O15" s="203">
        <f t="shared" si="1"/>
        <v>0</v>
      </c>
      <c r="P15" s="221"/>
      <c r="Q15" s="203">
        <f t="shared" si="2"/>
        <v>0</v>
      </c>
      <c r="R15" s="216">
        <v>5.3789999999999996</v>
      </c>
      <c r="S15" s="203">
        <f>E15*R15</f>
        <v>231302.38</v>
      </c>
      <c r="T15" s="216">
        <v>24.166</v>
      </c>
      <c r="U15" s="203">
        <f>E15*T15</f>
        <v>1039162.17</v>
      </c>
      <c r="V15" s="207">
        <v>25.276</v>
      </c>
      <c r="W15" s="208">
        <f>E15*V15</f>
        <v>1086893.28</v>
      </c>
      <c r="X15" s="208"/>
      <c r="Y15" s="208"/>
      <c r="Z15" s="208"/>
      <c r="AA15" s="208"/>
      <c r="AB15" s="208"/>
      <c r="AC15" s="208"/>
      <c r="AD15" s="208"/>
      <c r="AE15" s="208"/>
      <c r="AF15" s="209">
        <f>F15-H15-P15-T15-V15-X15-AD15-J15-L15-N15-R15</f>
        <v>0</v>
      </c>
      <c r="AG15" s="208">
        <v>0</v>
      </c>
      <c r="AH15" s="222"/>
      <c r="AI15" s="223"/>
      <c r="AJ15" s="211"/>
      <c r="AK15" s="211"/>
      <c r="AL15" s="224"/>
      <c r="AM15" s="223"/>
      <c r="AN15" s="223"/>
      <c r="AO15" s="223"/>
    </row>
    <row r="16" spans="1:41" s="225" customFormat="1" ht="58.5" customHeight="1" x14ac:dyDescent="0.3">
      <c r="A16" s="197">
        <v>4</v>
      </c>
      <c r="B16" s="218" t="s">
        <v>318</v>
      </c>
      <c r="C16" s="197" t="s">
        <v>317</v>
      </c>
      <c r="D16" s="197" t="s">
        <v>224</v>
      </c>
      <c r="E16" s="208">
        <f>E15</f>
        <v>43001</v>
      </c>
      <c r="F16" s="219">
        <v>232.56</v>
      </c>
      <c r="G16" s="208">
        <f t="shared" ref="G16" si="4">E16*F16</f>
        <v>10000312.560000001</v>
      </c>
      <c r="H16" s="208"/>
      <c r="I16" s="203">
        <f t="shared" si="3"/>
        <v>0</v>
      </c>
      <c r="J16" s="208"/>
      <c r="K16" s="203">
        <f>E16*J16</f>
        <v>0</v>
      </c>
      <c r="L16" s="213">
        <f>94.486656+10.9585-L14</f>
        <v>103.99815599999999</v>
      </c>
      <c r="M16" s="203">
        <f t="shared" si="0"/>
        <v>4472024.71</v>
      </c>
      <c r="N16" s="213">
        <f>99.14766</f>
        <v>99.147660000000002</v>
      </c>
      <c r="O16" s="203">
        <f t="shared" si="1"/>
        <v>4263448.53</v>
      </c>
      <c r="P16" s="208"/>
      <c r="Q16" s="203">
        <f t="shared" si="2"/>
        <v>0</v>
      </c>
      <c r="R16" s="216"/>
      <c r="S16" s="203">
        <f t="shared" ref="S16:S19" si="5">E16*R16</f>
        <v>0</v>
      </c>
      <c r="T16" s="216">
        <v>29.414000000000001</v>
      </c>
      <c r="U16" s="203">
        <f>E16*T16</f>
        <v>1264831.4099999999</v>
      </c>
      <c r="V16" s="226"/>
      <c r="W16" s="208">
        <f>E16*V16</f>
        <v>0</v>
      </c>
      <c r="X16" s="207"/>
      <c r="Y16" s="208"/>
      <c r="Z16" s="208"/>
      <c r="AA16" s="208"/>
      <c r="AB16" s="208"/>
      <c r="AC16" s="208"/>
      <c r="AD16" s="208"/>
      <c r="AE16" s="208"/>
      <c r="AF16" s="209">
        <f>F16-H16-P16-T16-V16-X16-AD16-J16-L16-N16-R16</f>
        <v>0</v>
      </c>
      <c r="AG16" s="208">
        <v>0</v>
      </c>
      <c r="AH16" s="222"/>
      <c r="AI16" s="223"/>
      <c r="AJ16" s="211"/>
      <c r="AK16" s="211"/>
      <c r="AL16" s="227"/>
      <c r="AM16" s="228"/>
      <c r="AN16" s="223"/>
      <c r="AO16" s="223"/>
    </row>
    <row r="17" spans="1:41" s="188" customFormat="1" ht="69.75" customHeight="1" x14ac:dyDescent="0.3">
      <c r="A17" s="197">
        <v>5</v>
      </c>
      <c r="B17" s="218" t="s">
        <v>319</v>
      </c>
      <c r="C17" s="197" t="s">
        <v>320</v>
      </c>
      <c r="D17" s="197" t="s">
        <v>224</v>
      </c>
      <c r="E17" s="208">
        <f>E16</f>
        <v>43001</v>
      </c>
      <c r="F17" s="219">
        <v>460.83100000000002</v>
      </c>
      <c r="G17" s="208">
        <f>E17*F17</f>
        <v>19816193.829999998</v>
      </c>
      <c r="H17" s="220"/>
      <c r="I17" s="203">
        <f t="shared" si="3"/>
        <v>0</v>
      </c>
      <c r="J17" s="221"/>
      <c r="K17" s="203">
        <f>H17*I17</f>
        <v>0</v>
      </c>
      <c r="L17" s="229"/>
      <c r="M17" s="230">
        <f t="shared" si="0"/>
        <v>0</v>
      </c>
      <c r="N17" s="231"/>
      <c r="O17" s="230">
        <f t="shared" si="1"/>
        <v>0</v>
      </c>
      <c r="P17" s="231"/>
      <c r="Q17" s="203">
        <f t="shared" si="2"/>
        <v>0</v>
      </c>
      <c r="R17" s="216"/>
      <c r="S17" s="203">
        <f t="shared" si="5"/>
        <v>0</v>
      </c>
      <c r="T17" s="216">
        <v>1.9890000000000001</v>
      </c>
      <c r="U17" s="203">
        <f>E17*T17</f>
        <v>85528.99</v>
      </c>
      <c r="V17" s="207">
        <f>187.41-V15</f>
        <v>162.13399999999999</v>
      </c>
      <c r="W17" s="208">
        <f>E17*V17</f>
        <v>6971924.1299999999</v>
      </c>
      <c r="X17" s="197">
        <v>52.062199999999997</v>
      </c>
      <c r="Y17" s="208">
        <f>E17*X17</f>
        <v>2238726.66</v>
      </c>
      <c r="Z17" s="221" t="e">
        <f>#REF!+#REF!+#REF!</f>
        <v>#REF!</v>
      </c>
      <c r="AA17" s="208" t="e">
        <f>E17*Z17</f>
        <v>#REF!</v>
      </c>
      <c r="AB17" s="265" t="e">
        <f>#REF!-AB19</f>
        <v>#REF!</v>
      </c>
      <c r="AC17" s="207" t="e">
        <f>E17*AB17</f>
        <v>#REF!</v>
      </c>
      <c r="AD17" s="265"/>
      <c r="AE17" s="208"/>
      <c r="AF17" s="209" t="e">
        <f>F17-H17-P17-T17-V17-X17-AD17-J17-L17-N17-R17-Z17-AB17</f>
        <v>#REF!</v>
      </c>
      <c r="AG17" s="208">
        <v>0</v>
      </c>
      <c r="AH17" s="266"/>
      <c r="AI17" s="233"/>
      <c r="AJ17" s="233"/>
      <c r="AK17" s="233"/>
      <c r="AL17" s="233"/>
      <c r="AM17" s="234"/>
      <c r="AN17" s="233"/>
      <c r="AO17" s="233"/>
    </row>
    <row r="18" spans="1:41" s="188" customFormat="1" ht="58.5" customHeight="1" x14ac:dyDescent="0.3">
      <c r="A18" s="197">
        <v>6</v>
      </c>
      <c r="B18" s="218" t="s">
        <v>321</v>
      </c>
      <c r="C18" s="197" t="s">
        <v>320</v>
      </c>
      <c r="D18" s="197" t="s">
        <v>224</v>
      </c>
      <c r="E18" s="208">
        <f>E17</f>
        <v>43001</v>
      </c>
      <c r="F18" s="219">
        <v>77.531999999999996</v>
      </c>
      <c r="G18" s="208">
        <f t="shared" ref="G18:G19" si="6">E18*F18</f>
        <v>3333953.53</v>
      </c>
      <c r="H18" s="208"/>
      <c r="I18" s="203">
        <f t="shared" si="3"/>
        <v>0</v>
      </c>
      <c r="J18" s="208"/>
      <c r="K18" s="203">
        <f>E18*J18</f>
        <v>0</v>
      </c>
      <c r="L18" s="229"/>
      <c r="M18" s="230">
        <f t="shared" si="0"/>
        <v>0</v>
      </c>
      <c r="N18" s="229"/>
      <c r="O18" s="230">
        <f t="shared" si="1"/>
        <v>0</v>
      </c>
      <c r="P18" s="235"/>
      <c r="Q18" s="203">
        <f t="shared" si="2"/>
        <v>0</v>
      </c>
      <c r="R18" s="216"/>
      <c r="S18" s="203">
        <f t="shared" si="5"/>
        <v>0</v>
      </c>
      <c r="T18" s="236">
        <f>106.946-T16</f>
        <v>77.531999999999996</v>
      </c>
      <c r="U18" s="203">
        <f>E18*T18</f>
        <v>3333953.53</v>
      </c>
      <c r="V18" s="208"/>
      <c r="W18" s="208"/>
      <c r="X18" s="207"/>
      <c r="Y18" s="208"/>
      <c r="Z18" s="208"/>
      <c r="AA18" s="208"/>
      <c r="AB18" s="208"/>
      <c r="AC18" s="207"/>
      <c r="AD18" s="208"/>
      <c r="AE18" s="208"/>
      <c r="AF18" s="209">
        <f>F18-H18-P18-T18-V18-X18-AD18-J18-L18-N18-R18</f>
        <v>0</v>
      </c>
      <c r="AG18" s="208">
        <f>G18-I18-K18-M18-Q18-O18-U18-W18</f>
        <v>0</v>
      </c>
      <c r="AH18" s="232"/>
      <c r="AI18" s="233"/>
      <c r="AJ18" s="233"/>
      <c r="AK18" s="233"/>
      <c r="AL18" s="233"/>
      <c r="AM18" s="233"/>
      <c r="AN18" s="233"/>
      <c r="AO18" s="233"/>
    </row>
    <row r="19" spans="1:41" s="188" customFormat="1" ht="64.5" customHeight="1" x14ac:dyDescent="0.3">
      <c r="A19" s="197">
        <v>7</v>
      </c>
      <c r="B19" s="218" t="s">
        <v>322</v>
      </c>
      <c r="C19" s="197" t="s">
        <v>323</v>
      </c>
      <c r="D19" s="197" t="s">
        <v>224</v>
      </c>
      <c r="E19" s="208">
        <f>E18</f>
        <v>43001</v>
      </c>
      <c r="F19" s="219">
        <v>50.722000000000001</v>
      </c>
      <c r="G19" s="208">
        <f t="shared" si="6"/>
        <v>2181096.7200000002</v>
      </c>
      <c r="H19" s="208"/>
      <c r="I19" s="203">
        <f t="shared" si="3"/>
        <v>0</v>
      </c>
      <c r="J19" s="208"/>
      <c r="K19" s="203">
        <f>E19*J19</f>
        <v>0</v>
      </c>
      <c r="L19" s="229"/>
      <c r="M19" s="230">
        <f t="shared" si="0"/>
        <v>0</v>
      </c>
      <c r="N19" s="229"/>
      <c r="O19" s="230">
        <f t="shared" si="1"/>
        <v>0</v>
      </c>
      <c r="P19" s="235"/>
      <c r="Q19" s="203">
        <f t="shared" si="2"/>
        <v>0</v>
      </c>
      <c r="R19" s="216"/>
      <c r="S19" s="203">
        <f t="shared" si="5"/>
        <v>0</v>
      </c>
      <c r="T19" s="237"/>
      <c r="U19" s="203"/>
      <c r="V19" s="208"/>
      <c r="W19" s="208"/>
      <c r="X19" s="207"/>
      <c r="Y19" s="208"/>
      <c r="Z19" s="208"/>
      <c r="AA19" s="208"/>
      <c r="AB19" s="207">
        <v>15.638999999999999</v>
      </c>
      <c r="AC19" s="207">
        <f t="shared" ref="AC19" si="7">E19*AB19</f>
        <v>672492.63899999997</v>
      </c>
      <c r="AD19" s="221" t="e">
        <f>#REF!</f>
        <v>#REF!</v>
      </c>
      <c r="AE19" s="208" t="e">
        <f>E19*AD19</f>
        <v>#REF!</v>
      </c>
      <c r="AF19" s="209" t="e">
        <f>F19-H19-P19-T19-V19-X19-AD19-J19-L19-N19-R19-Z19-AB19</f>
        <v>#REF!</v>
      </c>
      <c r="AG19" s="208" t="e">
        <f>E19*AF19</f>
        <v>#REF!</v>
      </c>
      <c r="AH19" s="232"/>
      <c r="AI19" s="233"/>
      <c r="AJ19" s="233"/>
      <c r="AK19" s="233"/>
      <c r="AL19" s="233"/>
      <c r="AM19" s="233"/>
      <c r="AN19" s="233"/>
      <c r="AO19" s="233"/>
    </row>
    <row r="20" spans="1:41" ht="32.25" customHeight="1" x14ac:dyDescent="0.3">
      <c r="A20" s="567" t="s">
        <v>284</v>
      </c>
      <c r="B20" s="568"/>
      <c r="C20" s="568"/>
      <c r="D20" s="568"/>
      <c r="E20" s="569"/>
      <c r="F20" s="238">
        <f>SUM(F13:F19)</f>
        <v>1107.24</v>
      </c>
      <c r="G20" s="238">
        <f t="shared" ref="G20:AG20" si="8">SUM(G13:G19)</f>
        <v>47612298.229999997</v>
      </c>
      <c r="H20" s="238">
        <f t="shared" si="8"/>
        <v>120.01</v>
      </c>
      <c r="I20" s="238">
        <f t="shared" si="8"/>
        <v>5160595.9400000004</v>
      </c>
      <c r="J20" s="239">
        <f t="shared" si="8"/>
        <v>39.473999999999997</v>
      </c>
      <c r="K20" s="238">
        <f t="shared" si="8"/>
        <v>1697440.91</v>
      </c>
      <c r="L20" s="239">
        <f t="shared" si="8"/>
        <v>129.738</v>
      </c>
      <c r="M20" s="238">
        <f t="shared" si="8"/>
        <v>5578847.2800000003</v>
      </c>
      <c r="N20" s="239">
        <f t="shared" si="8"/>
        <v>99.147999999999996</v>
      </c>
      <c r="O20" s="238">
        <f t="shared" si="8"/>
        <v>4263448.53</v>
      </c>
      <c r="P20" s="239">
        <f t="shared" si="8"/>
        <v>45.546999999999997</v>
      </c>
      <c r="Q20" s="238">
        <f t="shared" si="8"/>
        <v>1958564.83</v>
      </c>
      <c r="R20" s="239">
        <f t="shared" si="8"/>
        <v>5.3789999999999996</v>
      </c>
      <c r="S20" s="238">
        <f t="shared" si="8"/>
        <v>231302.38</v>
      </c>
      <c r="T20" s="239">
        <f t="shared" si="8"/>
        <v>133.101</v>
      </c>
      <c r="U20" s="238">
        <f t="shared" si="8"/>
        <v>5723476.0999999996</v>
      </c>
      <c r="V20" s="239">
        <f t="shared" si="8"/>
        <v>187.41</v>
      </c>
      <c r="W20" s="238">
        <f t="shared" si="8"/>
        <v>8058817.4100000001</v>
      </c>
      <c r="X20" s="240">
        <f t="shared" si="8"/>
        <v>52.062199999999997</v>
      </c>
      <c r="Y20" s="238">
        <f t="shared" si="8"/>
        <v>2238726.66</v>
      </c>
      <c r="Z20" s="238" t="e">
        <f t="shared" si="8"/>
        <v>#REF!</v>
      </c>
      <c r="AA20" s="238" t="e">
        <f t="shared" si="8"/>
        <v>#REF!</v>
      </c>
      <c r="AB20" s="238" t="e">
        <f t="shared" ref="AB20:AC20" si="9">SUM(AB13:AB19)</f>
        <v>#REF!</v>
      </c>
      <c r="AC20" s="238" t="e">
        <f t="shared" si="9"/>
        <v>#REF!</v>
      </c>
      <c r="AD20" s="238" t="e">
        <f>AD19</f>
        <v>#REF!</v>
      </c>
      <c r="AE20" s="238" t="e">
        <f t="shared" si="8"/>
        <v>#REF!</v>
      </c>
      <c r="AF20" s="219" t="e">
        <f>SUM(AF13:AF19)</f>
        <v>#REF!</v>
      </c>
      <c r="AG20" s="267" t="e">
        <f t="shared" si="8"/>
        <v>#REF!</v>
      </c>
      <c r="AH20" s="210"/>
      <c r="AI20" s="210"/>
      <c r="AJ20" s="241"/>
      <c r="AK20" s="242"/>
      <c r="AL20" s="210"/>
      <c r="AM20" s="210"/>
      <c r="AN20" s="210"/>
      <c r="AO20" s="210"/>
    </row>
    <row r="21" spans="1:41" ht="19.8" hidden="1" x14ac:dyDescent="0.3">
      <c r="AH21" s="210"/>
      <c r="AI21" s="210"/>
      <c r="AJ21" s="243"/>
      <c r="AK21" s="210"/>
      <c r="AL21" s="210"/>
      <c r="AM21" s="210"/>
      <c r="AN21" s="210"/>
      <c r="AO21" s="210"/>
    </row>
    <row r="22" spans="1:41" ht="19.8" hidden="1" x14ac:dyDescent="0.3">
      <c r="I22" s="244"/>
      <c r="K22" s="244"/>
      <c r="M22" s="245"/>
      <c r="O22" s="245"/>
      <c r="Q22" s="245"/>
      <c r="W22" s="246"/>
      <c r="AH22" s="210"/>
      <c r="AI22" s="210"/>
      <c r="AJ22" s="243" t="e">
        <f>#REF!+#REF!+#REF!+#REF!+#REF!+#REF!</f>
        <v>#REF!</v>
      </c>
      <c r="AK22" s="247"/>
      <c r="AL22" s="210"/>
      <c r="AM22" s="210"/>
      <c r="AN22" s="210"/>
      <c r="AO22" s="210"/>
    </row>
    <row r="23" spans="1:41" ht="19.8" hidden="1" x14ac:dyDescent="0.3">
      <c r="F23" s="245"/>
      <c r="J23" s="244"/>
      <c r="K23" s="248"/>
      <c r="L23" s="245"/>
      <c r="M23" s="249"/>
      <c r="N23" s="245"/>
      <c r="O23" s="249"/>
      <c r="P23" s="245"/>
      <c r="Q23" s="249"/>
      <c r="S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G23" s="250"/>
      <c r="AH23" s="210"/>
      <c r="AI23" s="210"/>
      <c r="AJ23" s="210"/>
      <c r="AK23" s="210"/>
      <c r="AL23" s="210"/>
      <c r="AM23" s="210"/>
      <c r="AN23" s="210"/>
      <c r="AO23" s="210"/>
    </row>
    <row r="24" spans="1:41" ht="19.8" x14ac:dyDescent="0.3">
      <c r="B24" s="251"/>
      <c r="C24" s="252"/>
      <c r="S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H24" s="210"/>
      <c r="AI24" s="210"/>
      <c r="AJ24" s="210"/>
      <c r="AK24" s="210"/>
      <c r="AL24" s="210"/>
      <c r="AM24" s="210"/>
      <c r="AN24" s="210"/>
      <c r="AO24" s="210"/>
    </row>
    <row r="25" spans="1:41" ht="19.8" x14ac:dyDescent="0.3">
      <c r="A25" s="560" t="s">
        <v>29</v>
      </c>
      <c r="B25" s="560"/>
      <c r="C25" s="253"/>
      <c r="D25" s="253"/>
      <c r="E25" s="253"/>
      <c r="F25" s="253"/>
      <c r="G25" s="253"/>
      <c r="H25" s="254"/>
      <c r="I25" s="254"/>
      <c r="J25" s="254"/>
      <c r="K25" s="254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5"/>
      <c r="AG25" s="253"/>
      <c r="AH25" s="256"/>
      <c r="AI25" s="256"/>
      <c r="AJ25" s="256"/>
      <c r="AK25" s="210"/>
      <c r="AL25" s="210"/>
      <c r="AM25" s="210"/>
      <c r="AN25" s="210"/>
      <c r="AO25" s="210"/>
    </row>
    <row r="26" spans="1:41" ht="28.5" customHeight="1" x14ac:dyDescent="0.3">
      <c r="A26" s="561" t="s">
        <v>277</v>
      </c>
      <c r="B26" s="561"/>
      <c r="C26" s="561"/>
      <c r="D26" s="561"/>
      <c r="E26" s="253"/>
      <c r="F26" s="257"/>
      <c r="G26" s="257"/>
      <c r="H26" s="258"/>
      <c r="I26" s="562" t="s">
        <v>324</v>
      </c>
      <c r="J26" s="562"/>
      <c r="K26" s="562"/>
      <c r="L26" s="562"/>
      <c r="M26" s="562"/>
      <c r="N26" s="562"/>
      <c r="O26" s="562"/>
      <c r="P26" s="562"/>
      <c r="Q26" s="562"/>
      <c r="R26" s="562"/>
      <c r="S26" s="562"/>
      <c r="T26" s="562"/>
      <c r="U26" s="562"/>
      <c r="V26" s="562"/>
      <c r="W26" s="562"/>
      <c r="X26" s="562"/>
      <c r="Y26" s="562"/>
      <c r="Z26" s="562"/>
      <c r="AA26" s="562"/>
      <c r="AB26" s="562"/>
      <c r="AC26" s="562"/>
      <c r="AD26" s="562"/>
      <c r="AE26" s="562"/>
      <c r="AF26" s="562"/>
      <c r="AG26" s="253"/>
      <c r="AH26" s="566"/>
      <c r="AI26" s="566"/>
      <c r="AJ26" s="566"/>
      <c r="AK26" s="210"/>
      <c r="AL26" s="210"/>
      <c r="AM26" s="210"/>
      <c r="AN26" s="210"/>
      <c r="AO26" s="210"/>
    </row>
    <row r="27" spans="1:41" ht="15" customHeight="1" x14ac:dyDescent="0.3">
      <c r="A27" s="561"/>
      <c r="B27" s="561"/>
      <c r="C27" s="253"/>
      <c r="D27" s="253"/>
      <c r="E27" s="253"/>
      <c r="F27" s="564" t="s">
        <v>278</v>
      </c>
      <c r="G27" s="564"/>
      <c r="H27" s="564"/>
      <c r="I27" s="259" t="s">
        <v>279</v>
      </c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559"/>
      <c r="AH27" s="559"/>
      <c r="AI27" s="559"/>
      <c r="AJ27" s="559"/>
    </row>
    <row r="28" spans="1:41" x14ac:dyDescent="0.3">
      <c r="A28" s="188"/>
      <c r="B28" s="260" t="s">
        <v>41</v>
      </c>
      <c r="C28" s="260"/>
      <c r="D28" s="253"/>
      <c r="E28" s="253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AH28" s="188"/>
      <c r="AI28" s="188"/>
      <c r="AJ28" s="188"/>
    </row>
    <row r="29" spans="1:41" x14ac:dyDescent="0.3">
      <c r="A29" s="188"/>
      <c r="B29" s="260"/>
      <c r="C29" s="260"/>
      <c r="D29" s="253"/>
      <c r="E29" s="253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AH29" s="188"/>
      <c r="AI29" s="188"/>
      <c r="AJ29" s="188"/>
    </row>
    <row r="30" spans="1:41" hidden="1" x14ac:dyDescent="0.3">
      <c r="A30" s="188"/>
      <c r="B30" s="260"/>
      <c r="C30" s="260"/>
      <c r="D30" s="253"/>
      <c r="E30" s="253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AH30" s="188"/>
      <c r="AI30" s="188"/>
      <c r="AJ30" s="188"/>
    </row>
    <row r="31" spans="1:41" hidden="1" x14ac:dyDescent="0.3">
      <c r="A31" s="188"/>
      <c r="B31" s="260"/>
      <c r="C31" s="260"/>
      <c r="D31" s="253"/>
      <c r="E31" s="253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AH31" s="188"/>
      <c r="AI31" s="188"/>
      <c r="AJ31" s="188"/>
    </row>
    <row r="32" spans="1:41" hidden="1" x14ac:dyDescent="0.3">
      <c r="A32" s="559"/>
      <c r="B32" s="559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61"/>
      <c r="AI32" s="253"/>
      <c r="AJ32" s="253"/>
    </row>
    <row r="33" spans="1:36" ht="33" customHeight="1" x14ac:dyDescent="0.3">
      <c r="A33" s="560" t="s">
        <v>280</v>
      </c>
      <c r="B33" s="560"/>
      <c r="C33" s="560"/>
      <c r="D33" s="560"/>
      <c r="E33" s="560"/>
      <c r="F33" s="560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  <c r="R33" s="559"/>
      <c r="S33" s="559"/>
      <c r="T33" s="559"/>
      <c r="U33" s="559"/>
      <c r="V33" s="559"/>
      <c r="W33" s="559"/>
      <c r="X33" s="559"/>
      <c r="Y33" s="559"/>
      <c r="Z33" s="559"/>
      <c r="AA33" s="559"/>
      <c r="AB33" s="559"/>
      <c r="AC33" s="559"/>
      <c r="AD33" s="559"/>
      <c r="AE33" s="559"/>
      <c r="AF33" s="559"/>
      <c r="AG33" s="262"/>
      <c r="AH33" s="559"/>
      <c r="AI33" s="559"/>
      <c r="AJ33" s="559"/>
    </row>
    <row r="34" spans="1:36" ht="36" customHeight="1" x14ac:dyDescent="0.3">
      <c r="A34" s="561" t="s">
        <v>282</v>
      </c>
      <c r="B34" s="561"/>
      <c r="C34" s="561"/>
      <c r="D34" s="561"/>
      <c r="E34" s="561"/>
      <c r="F34" s="263"/>
      <c r="G34" s="264"/>
      <c r="H34" s="264"/>
      <c r="I34" s="562" t="s">
        <v>283</v>
      </c>
      <c r="J34" s="562"/>
      <c r="K34" s="562"/>
      <c r="L34" s="562"/>
      <c r="M34" s="562"/>
      <c r="N34" s="562"/>
      <c r="O34" s="562"/>
      <c r="P34" s="562"/>
      <c r="Q34" s="562"/>
      <c r="R34" s="562"/>
      <c r="S34" s="562"/>
      <c r="T34" s="562"/>
      <c r="U34" s="562"/>
      <c r="V34" s="562"/>
      <c r="W34" s="562"/>
      <c r="X34" s="562"/>
      <c r="Y34" s="562"/>
      <c r="Z34" s="562"/>
      <c r="AA34" s="562"/>
      <c r="AB34" s="562"/>
      <c r="AC34" s="562"/>
      <c r="AD34" s="562"/>
      <c r="AE34" s="562"/>
      <c r="AF34" s="562"/>
      <c r="AG34" s="262"/>
      <c r="AH34" s="563"/>
      <c r="AI34" s="563"/>
      <c r="AJ34" s="563"/>
    </row>
    <row r="35" spans="1:36" ht="15" customHeight="1" x14ac:dyDescent="0.3">
      <c r="A35" s="559"/>
      <c r="B35" s="559"/>
      <c r="C35" s="262"/>
      <c r="D35" s="262"/>
      <c r="E35" s="262"/>
      <c r="F35" s="564" t="s">
        <v>278</v>
      </c>
      <c r="G35" s="564"/>
      <c r="H35" s="564"/>
      <c r="I35" s="259" t="s">
        <v>279</v>
      </c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565"/>
      <c r="AH35" s="565"/>
      <c r="AI35" s="565"/>
      <c r="AJ35" s="565"/>
    </row>
    <row r="36" spans="1:36" x14ac:dyDescent="0.3">
      <c r="A36" s="188"/>
      <c r="B36" s="260" t="s">
        <v>41</v>
      </c>
      <c r="C36" s="262"/>
      <c r="D36" s="558"/>
      <c r="E36" s="558"/>
      <c r="F36" s="558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  <c r="R36" s="558"/>
      <c r="S36" s="558"/>
      <c r="T36" s="558"/>
      <c r="U36" s="558"/>
      <c r="V36" s="558"/>
      <c r="W36" s="558"/>
      <c r="X36" s="558"/>
      <c r="Y36" s="558"/>
      <c r="Z36" s="558"/>
      <c r="AA36" s="558"/>
      <c r="AB36" s="558"/>
      <c r="AC36" s="558"/>
      <c r="AD36" s="558"/>
      <c r="AE36" s="558"/>
      <c r="AF36" s="558"/>
      <c r="AG36" s="558"/>
      <c r="AH36" s="558"/>
      <c r="AI36" s="558"/>
      <c r="AJ36" s="558"/>
    </row>
  </sheetData>
  <mergeCells count="41">
    <mergeCell ref="F27:H27"/>
    <mergeCell ref="AG27:AJ27"/>
    <mergeCell ref="A26:D26"/>
    <mergeCell ref="R11:S11"/>
    <mergeCell ref="T11:U11"/>
    <mergeCell ref="I26:AF26"/>
    <mergeCell ref="AH26:AJ26"/>
    <mergeCell ref="A27:B27"/>
    <mergeCell ref="A25:B25"/>
    <mergeCell ref="J11:K11"/>
    <mergeCell ref="L11:M11"/>
    <mergeCell ref="N11:O11"/>
    <mergeCell ref="P11:Q11"/>
    <mergeCell ref="A20:E20"/>
    <mergeCell ref="D36:AJ36"/>
    <mergeCell ref="A32:B32"/>
    <mergeCell ref="A33:F33"/>
    <mergeCell ref="G33:AF33"/>
    <mergeCell ref="AH33:AJ33"/>
    <mergeCell ref="A34:E34"/>
    <mergeCell ref="I34:AF34"/>
    <mergeCell ref="AH34:AJ34"/>
    <mergeCell ref="A35:B35"/>
    <mergeCell ref="F35:H35"/>
    <mergeCell ref="AG35:AJ35"/>
    <mergeCell ref="C2:H2"/>
    <mergeCell ref="C3:I3"/>
    <mergeCell ref="A8:AG9"/>
    <mergeCell ref="A11:A12"/>
    <mergeCell ref="B11:B12"/>
    <mergeCell ref="C11:C12"/>
    <mergeCell ref="D11:D12"/>
    <mergeCell ref="E11:E12"/>
    <mergeCell ref="F11:G11"/>
    <mergeCell ref="H11:I11"/>
    <mergeCell ref="Z11:AA11"/>
    <mergeCell ref="AD11:AE11"/>
    <mergeCell ref="V11:W11"/>
    <mergeCell ref="X11:Y11"/>
    <mergeCell ref="AB11:AC11"/>
    <mergeCell ref="AF11:AG11"/>
  </mergeCells>
  <pageMargins left="0.70866141732283472" right="0.70866141732283472" top="0.74803149606299213" bottom="0.74803149606299213" header="0.31496062992125984" footer="0.31496062992125984"/>
  <pageSetup paperSize="9" scale="20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AF78-71E9-42C4-A46E-2B34DB2F81C9}">
  <sheetPr>
    <pageSetUpPr fitToPage="1"/>
  </sheetPr>
  <dimension ref="A1:AW469"/>
  <sheetViews>
    <sheetView topLeftCell="A48" workbookViewId="0">
      <selection activeCell="C457" sqref="C457:N457"/>
    </sheetView>
  </sheetViews>
  <sheetFormatPr defaultColWidth="9.109375" defaultRowHeight="11.25" customHeight="1" x14ac:dyDescent="0.2"/>
  <cols>
    <col min="1" max="1" width="9.109375" style="675" customWidth="1"/>
    <col min="2" max="2" width="20.109375" style="801" customWidth="1"/>
    <col min="3" max="3" width="13.44140625" style="801" customWidth="1"/>
    <col min="4" max="4" width="12.88671875" style="801" customWidth="1"/>
    <col min="5" max="5" width="13.33203125" style="801" customWidth="1"/>
    <col min="6" max="6" width="8.5546875" style="801" customWidth="1"/>
    <col min="7" max="7" width="10.5546875" style="801" customWidth="1"/>
    <col min="8" max="8" width="8.44140625" style="801" customWidth="1"/>
    <col min="9" max="9" width="13" style="801" customWidth="1"/>
    <col min="10" max="10" width="12.44140625" style="801" customWidth="1"/>
    <col min="11" max="11" width="8.5546875" style="801" customWidth="1"/>
    <col min="12" max="12" width="12.88671875" style="801" customWidth="1"/>
    <col min="13" max="13" width="7.44140625" style="801" customWidth="1"/>
    <col min="14" max="14" width="13.44140625" style="801" customWidth="1"/>
    <col min="15" max="15" width="14.5546875" style="801" hidden="1" customWidth="1"/>
    <col min="16" max="16" width="78.33203125" style="801" hidden="1" customWidth="1"/>
    <col min="17" max="17" width="73.6640625" style="801" hidden="1" customWidth="1"/>
    <col min="18" max="21" width="9.109375" style="801"/>
    <col min="22" max="27" width="86.6640625" style="723" hidden="1" customWidth="1"/>
    <col min="28" max="30" width="164.109375" style="723" hidden="1" customWidth="1"/>
    <col min="31" max="31" width="34.6640625" style="723" hidden="1" customWidth="1"/>
    <col min="32" max="33" width="164.109375" style="723" hidden="1" customWidth="1"/>
    <col min="34" max="34" width="39.5546875" style="723" hidden="1" customWidth="1"/>
    <col min="35" max="35" width="134.88671875" style="723" hidden="1" customWidth="1"/>
    <col min="36" max="39" width="39.5546875" style="723" hidden="1" customWidth="1"/>
    <col min="40" max="42" width="134.88671875" style="723" hidden="1" customWidth="1"/>
    <col min="43" max="45" width="101.109375" style="723" hidden="1" customWidth="1"/>
    <col min="46" max="46" width="58.6640625" style="723" hidden="1" customWidth="1"/>
    <col min="47" max="47" width="55.33203125" style="723" hidden="1" customWidth="1"/>
    <col min="48" max="48" width="58.6640625" style="723" hidden="1" customWidth="1"/>
    <col min="49" max="49" width="55.33203125" style="723" hidden="1" customWidth="1"/>
    <col min="50" max="16384" width="9.109375" style="801"/>
  </cols>
  <sheetData>
    <row r="1" spans="1:29" s="651" customFormat="1" ht="14.4" x14ac:dyDescent="0.3">
      <c r="N1" s="652" t="s">
        <v>916</v>
      </c>
    </row>
    <row r="2" spans="1:29" s="651" customFormat="1" ht="11.25" customHeight="1" x14ac:dyDescent="0.3">
      <c r="A2" s="653"/>
      <c r="B2" s="653"/>
      <c r="C2" s="653"/>
      <c r="D2" s="653"/>
      <c r="E2" s="653"/>
      <c r="F2" s="653"/>
      <c r="G2" s="653"/>
      <c r="H2" s="653"/>
      <c r="I2" s="653"/>
      <c r="J2" s="653"/>
      <c r="K2" s="653"/>
      <c r="L2" s="653"/>
      <c r="M2" s="653"/>
      <c r="N2" s="654" t="s">
        <v>917</v>
      </c>
    </row>
    <row r="3" spans="1:29" s="651" customFormat="1" ht="6.75" customHeight="1" x14ac:dyDescent="0.3">
      <c r="A3" s="653"/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2"/>
    </row>
    <row r="4" spans="1:29" s="651" customFormat="1" ht="2.25" customHeight="1" x14ac:dyDescent="0.3">
      <c r="A4" s="656"/>
      <c r="B4" s="657"/>
      <c r="C4" s="653"/>
      <c r="D4" s="653"/>
      <c r="E4" s="653"/>
      <c r="F4" s="653"/>
      <c r="G4" s="653"/>
      <c r="H4" s="653"/>
      <c r="I4" s="653"/>
      <c r="J4" s="653"/>
      <c r="K4" s="653"/>
      <c r="L4" s="653"/>
      <c r="M4" s="653"/>
      <c r="N4" s="653"/>
    </row>
    <row r="5" spans="1:29" s="651" customFormat="1" ht="11.25" customHeight="1" x14ac:dyDescent="0.3">
      <c r="A5" s="656" t="s">
        <v>918</v>
      </c>
      <c r="B5" s="657"/>
      <c r="C5" s="653"/>
      <c r="E5" s="653"/>
      <c r="F5" s="653"/>
      <c r="G5" s="658" t="s">
        <v>919</v>
      </c>
      <c r="H5" s="658"/>
      <c r="I5" s="658"/>
      <c r="J5" s="658"/>
      <c r="K5" s="658"/>
      <c r="L5" s="658"/>
      <c r="M5" s="658"/>
      <c r="N5" s="658"/>
    </row>
    <row r="6" spans="1:29" s="651" customFormat="1" ht="22.5" customHeight="1" x14ac:dyDescent="0.3">
      <c r="A6" s="656" t="s">
        <v>920</v>
      </c>
      <c r="B6" s="657"/>
      <c r="C6" s="653"/>
      <c r="E6" s="659"/>
      <c r="F6" s="659"/>
      <c r="G6" s="660" t="s">
        <v>921</v>
      </c>
      <c r="H6" s="660"/>
      <c r="I6" s="660"/>
      <c r="J6" s="660"/>
      <c r="K6" s="660"/>
      <c r="L6" s="660"/>
      <c r="M6" s="660"/>
      <c r="N6" s="660"/>
      <c r="V6" s="661" t="s">
        <v>921</v>
      </c>
    </row>
    <row r="7" spans="1:29" s="651" customFormat="1" ht="90" customHeight="1" x14ac:dyDescent="0.3">
      <c r="A7" s="662" t="s">
        <v>922</v>
      </c>
      <c r="B7" s="662"/>
      <c r="C7" s="662"/>
      <c r="D7" s="662"/>
      <c r="E7" s="662"/>
      <c r="F7" s="662"/>
      <c r="G7" s="660" t="s">
        <v>923</v>
      </c>
      <c r="H7" s="660"/>
      <c r="I7" s="660"/>
      <c r="J7" s="660"/>
      <c r="K7" s="660"/>
      <c r="L7" s="660"/>
      <c r="M7" s="660"/>
      <c r="N7" s="660"/>
      <c r="P7" s="663" t="s">
        <v>922</v>
      </c>
      <c r="Q7" s="663" t="s">
        <v>923</v>
      </c>
      <c r="R7" s="664"/>
      <c r="S7" s="664"/>
      <c r="T7" s="664"/>
      <c r="U7" s="664"/>
      <c r="W7" s="661" t="s">
        <v>923</v>
      </c>
    </row>
    <row r="8" spans="1:29" s="651" customFormat="1" ht="67.5" customHeight="1" x14ac:dyDescent="0.3">
      <c r="A8" s="665" t="s">
        <v>924</v>
      </c>
      <c r="B8" s="665"/>
      <c r="C8" s="665"/>
      <c r="D8" s="665"/>
      <c r="E8" s="665"/>
      <c r="F8" s="665"/>
      <c r="G8" s="660"/>
      <c r="H8" s="660"/>
      <c r="I8" s="660"/>
      <c r="J8" s="660"/>
      <c r="K8" s="660"/>
      <c r="L8" s="660"/>
      <c r="M8" s="660"/>
      <c r="N8" s="660"/>
      <c r="P8" s="663" t="s">
        <v>925</v>
      </c>
      <c r="Q8" s="663"/>
      <c r="R8" s="664"/>
      <c r="S8" s="664"/>
      <c r="T8" s="664"/>
      <c r="U8" s="664"/>
      <c r="X8" s="661" t="s">
        <v>704</v>
      </c>
    </row>
    <row r="9" spans="1:29" s="651" customFormat="1" ht="33.75" customHeight="1" x14ac:dyDescent="0.3">
      <c r="A9" s="662" t="s">
        <v>926</v>
      </c>
      <c r="B9" s="662"/>
      <c r="C9" s="662"/>
      <c r="D9" s="662"/>
      <c r="E9" s="662"/>
      <c r="F9" s="662"/>
      <c r="G9" s="660"/>
      <c r="H9" s="660"/>
      <c r="I9" s="660"/>
      <c r="J9" s="660"/>
      <c r="K9" s="660"/>
      <c r="L9" s="660"/>
      <c r="M9" s="660"/>
      <c r="N9" s="660"/>
      <c r="P9" s="663" t="s">
        <v>926</v>
      </c>
      <c r="Q9" s="663"/>
      <c r="R9" s="664"/>
      <c r="S9" s="664"/>
      <c r="T9" s="664"/>
      <c r="U9" s="664"/>
      <c r="Y9" s="661" t="s">
        <v>704</v>
      </c>
    </row>
    <row r="10" spans="1:29" s="651" customFormat="1" ht="11.25" customHeight="1" x14ac:dyDescent="0.3">
      <c r="A10" s="666" t="s">
        <v>927</v>
      </c>
      <c r="B10" s="666"/>
      <c r="C10" s="666"/>
      <c r="D10" s="666"/>
      <c r="E10" s="666"/>
      <c r="F10" s="666"/>
      <c r="G10" s="660"/>
      <c r="H10" s="660"/>
      <c r="I10" s="660"/>
      <c r="J10" s="660"/>
      <c r="K10" s="660"/>
      <c r="L10" s="660"/>
      <c r="M10" s="660"/>
      <c r="N10" s="660"/>
      <c r="Z10" s="661" t="s">
        <v>704</v>
      </c>
    </row>
    <row r="11" spans="1:29" s="651" customFormat="1" ht="14.4" x14ac:dyDescent="0.3">
      <c r="A11" s="666" t="s">
        <v>928</v>
      </c>
      <c r="B11" s="666"/>
      <c r="C11" s="666"/>
      <c r="D11" s="666"/>
      <c r="E11" s="666"/>
      <c r="F11" s="666"/>
      <c r="G11" s="660"/>
      <c r="H11" s="660"/>
      <c r="I11" s="660"/>
      <c r="J11" s="660"/>
      <c r="K11" s="660"/>
      <c r="L11" s="660"/>
      <c r="M11" s="660"/>
      <c r="N11" s="660"/>
      <c r="AA11" s="661" t="s">
        <v>704</v>
      </c>
    </row>
    <row r="12" spans="1:29" s="651" customFormat="1" ht="3.75" customHeight="1" x14ac:dyDescent="0.3">
      <c r="A12" s="667"/>
      <c r="B12" s="653"/>
      <c r="C12" s="653"/>
      <c r="D12" s="653"/>
      <c r="E12" s="653"/>
      <c r="F12" s="657"/>
      <c r="G12" s="657"/>
      <c r="H12" s="657"/>
      <c r="I12" s="657"/>
      <c r="J12" s="657"/>
      <c r="K12" s="657"/>
      <c r="L12" s="657"/>
      <c r="M12" s="657"/>
      <c r="N12" s="657"/>
    </row>
    <row r="13" spans="1:29" s="651" customFormat="1" ht="14.4" x14ac:dyDescent="0.3">
      <c r="A13" s="668" t="s">
        <v>929</v>
      </c>
      <c r="B13" s="668"/>
      <c r="C13" s="668"/>
      <c r="D13" s="668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AB13" s="661" t="s">
        <v>704</v>
      </c>
    </row>
    <row r="14" spans="1:29" s="651" customFormat="1" ht="14.4" x14ac:dyDescent="0.3">
      <c r="A14" s="669" t="s">
        <v>930</v>
      </c>
      <c r="B14" s="669"/>
      <c r="C14" s="669"/>
      <c r="D14" s="669"/>
      <c r="E14" s="669"/>
      <c r="F14" s="669"/>
      <c r="G14" s="669"/>
      <c r="H14" s="669"/>
      <c r="I14" s="669"/>
      <c r="J14" s="669"/>
      <c r="K14" s="669"/>
      <c r="L14" s="669"/>
      <c r="M14" s="669"/>
      <c r="N14" s="669"/>
    </row>
    <row r="15" spans="1:29" s="651" customFormat="1" ht="5.25" customHeight="1" x14ac:dyDescent="0.3">
      <c r="A15" s="670"/>
      <c r="B15" s="670"/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N15" s="670"/>
    </row>
    <row r="16" spans="1:29" s="651" customFormat="1" ht="14.4" x14ac:dyDescent="0.3">
      <c r="A16" s="668" t="s">
        <v>929</v>
      </c>
      <c r="B16" s="668"/>
      <c r="C16" s="668"/>
      <c r="D16" s="668"/>
      <c r="E16" s="668"/>
      <c r="F16" s="668"/>
      <c r="G16" s="668"/>
      <c r="H16" s="668"/>
      <c r="I16" s="668"/>
      <c r="J16" s="668"/>
      <c r="K16" s="668"/>
      <c r="L16" s="668"/>
      <c r="M16" s="668"/>
      <c r="N16" s="668"/>
      <c r="AC16" s="661" t="s">
        <v>704</v>
      </c>
    </row>
    <row r="17" spans="1:31" s="651" customFormat="1" ht="14.4" x14ac:dyDescent="0.3">
      <c r="A17" s="669" t="s">
        <v>931</v>
      </c>
      <c r="B17" s="669"/>
      <c r="C17" s="669"/>
      <c r="D17" s="669"/>
      <c r="E17" s="669"/>
      <c r="F17" s="669"/>
      <c r="G17" s="669"/>
      <c r="H17" s="669"/>
      <c r="I17" s="669"/>
      <c r="J17" s="669"/>
      <c r="K17" s="669"/>
      <c r="L17" s="669"/>
      <c r="M17" s="669"/>
      <c r="N17" s="669"/>
    </row>
    <row r="18" spans="1:31" s="651" customFormat="1" ht="21" customHeight="1" x14ac:dyDescent="0.3">
      <c r="A18" s="671" t="s">
        <v>932</v>
      </c>
      <c r="B18" s="671"/>
      <c r="C18" s="671"/>
      <c r="D18" s="671"/>
      <c r="E18" s="671"/>
      <c r="F18" s="671"/>
      <c r="G18" s="671"/>
      <c r="H18" s="671"/>
      <c r="I18" s="671"/>
      <c r="J18" s="671"/>
      <c r="K18" s="671"/>
      <c r="L18" s="671"/>
      <c r="M18" s="671"/>
      <c r="N18" s="671"/>
    </row>
    <row r="19" spans="1:31" s="651" customFormat="1" ht="3.75" customHeight="1" x14ac:dyDescent="0.3">
      <c r="A19" s="672"/>
      <c r="B19" s="672"/>
      <c r="C19" s="672"/>
      <c r="D19" s="672"/>
      <c r="E19" s="672"/>
      <c r="F19" s="672"/>
      <c r="G19" s="672"/>
      <c r="H19" s="672"/>
      <c r="I19" s="672"/>
      <c r="J19" s="672"/>
      <c r="K19" s="672"/>
      <c r="L19" s="672"/>
      <c r="M19" s="672"/>
      <c r="N19" s="672"/>
    </row>
    <row r="20" spans="1:31" s="651" customFormat="1" ht="14.4" x14ac:dyDescent="0.3">
      <c r="A20" s="673" t="s">
        <v>662</v>
      </c>
      <c r="B20" s="673"/>
      <c r="C20" s="673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AD20" s="661" t="s">
        <v>662</v>
      </c>
    </row>
    <row r="21" spans="1:31" s="651" customFormat="1" ht="12" customHeight="1" x14ac:dyDescent="0.3">
      <c r="A21" s="669" t="s">
        <v>933</v>
      </c>
      <c r="B21" s="669"/>
      <c r="C21" s="669"/>
      <c r="D21" s="669"/>
      <c r="E21" s="669"/>
      <c r="F21" s="669"/>
      <c r="G21" s="669"/>
      <c r="H21" s="669"/>
      <c r="I21" s="669"/>
      <c r="J21" s="669"/>
      <c r="K21" s="669"/>
      <c r="L21" s="669"/>
      <c r="M21" s="669"/>
      <c r="N21" s="669"/>
    </row>
    <row r="22" spans="1:31" s="651" customFormat="1" ht="12" customHeight="1" x14ac:dyDescent="0.3">
      <c r="A22" s="653" t="s">
        <v>934</v>
      </c>
      <c r="B22" s="674" t="s">
        <v>935</v>
      </c>
      <c r="C22" s="675" t="s">
        <v>936</v>
      </c>
      <c r="D22" s="675"/>
      <c r="E22" s="675"/>
      <c r="F22" s="659"/>
      <c r="G22" s="659"/>
      <c r="H22" s="659"/>
      <c r="I22" s="659"/>
      <c r="J22" s="659"/>
      <c r="K22" s="659"/>
      <c r="L22" s="659"/>
      <c r="M22" s="659"/>
      <c r="N22" s="659"/>
    </row>
    <row r="23" spans="1:31" s="651" customFormat="1" ht="12" customHeight="1" x14ac:dyDescent="0.3">
      <c r="A23" s="653" t="s">
        <v>937</v>
      </c>
      <c r="B23" s="658" t="s">
        <v>938</v>
      </c>
      <c r="C23" s="658"/>
      <c r="D23" s="658"/>
      <c r="E23" s="658"/>
      <c r="F23" s="658"/>
      <c r="G23" s="659"/>
      <c r="H23" s="659"/>
      <c r="I23" s="659"/>
      <c r="J23" s="659"/>
      <c r="K23" s="659"/>
      <c r="L23" s="659"/>
      <c r="M23" s="659"/>
      <c r="N23" s="659"/>
    </row>
    <row r="24" spans="1:31" s="651" customFormat="1" ht="14.4" x14ac:dyDescent="0.3">
      <c r="A24" s="653"/>
      <c r="B24" s="676" t="s">
        <v>939</v>
      </c>
      <c r="C24" s="676"/>
      <c r="D24" s="676"/>
      <c r="E24" s="676"/>
      <c r="F24" s="676"/>
      <c r="G24" s="677"/>
      <c r="H24" s="677"/>
      <c r="I24" s="677"/>
      <c r="J24" s="677"/>
      <c r="K24" s="677"/>
      <c r="L24" s="677"/>
      <c r="M24" s="678"/>
      <c r="N24" s="677"/>
    </row>
    <row r="25" spans="1:31" s="651" customFormat="1" ht="5.25" customHeight="1" x14ac:dyDescent="0.3">
      <c r="A25" s="653"/>
      <c r="B25" s="653"/>
      <c r="C25" s="653"/>
      <c r="D25" s="679"/>
      <c r="E25" s="679"/>
      <c r="F25" s="679"/>
      <c r="G25" s="679"/>
      <c r="H25" s="679"/>
      <c r="I25" s="679"/>
      <c r="J25" s="679"/>
      <c r="K25" s="679"/>
      <c r="L25" s="679"/>
      <c r="M25" s="677"/>
      <c r="N25" s="677"/>
    </row>
    <row r="26" spans="1:31" s="651" customFormat="1" ht="14.4" x14ac:dyDescent="0.3">
      <c r="A26" s="680" t="s">
        <v>940</v>
      </c>
      <c r="B26" s="653"/>
      <c r="C26" s="653"/>
      <c r="D26" s="681" t="s">
        <v>941</v>
      </c>
      <c r="E26" s="681"/>
      <c r="F26" s="681"/>
      <c r="G26" s="682"/>
      <c r="H26" s="682"/>
      <c r="I26" s="682"/>
      <c r="J26" s="682"/>
      <c r="K26" s="682"/>
      <c r="L26" s="682"/>
      <c r="M26" s="682"/>
      <c r="N26" s="682"/>
      <c r="AE26" s="661" t="s">
        <v>941</v>
      </c>
    </row>
    <row r="27" spans="1:31" s="651" customFormat="1" ht="7.5" customHeight="1" x14ac:dyDescent="0.3">
      <c r="A27" s="653"/>
      <c r="B27" s="655"/>
      <c r="C27" s="655"/>
      <c r="D27" s="683"/>
      <c r="E27" s="683"/>
      <c r="F27" s="683"/>
      <c r="G27" s="683"/>
      <c r="H27" s="683"/>
      <c r="I27" s="683"/>
      <c r="J27" s="683"/>
      <c r="K27" s="683"/>
      <c r="L27" s="683"/>
      <c r="M27" s="683"/>
      <c r="N27" s="683"/>
    </row>
    <row r="28" spans="1:31" s="651" customFormat="1" ht="12" customHeight="1" x14ac:dyDescent="0.3">
      <c r="A28" s="680" t="s">
        <v>942</v>
      </c>
      <c r="B28" s="655"/>
      <c r="C28" s="684">
        <v>48841.21</v>
      </c>
      <c r="D28" s="685" t="s">
        <v>943</v>
      </c>
      <c r="E28" s="686" t="s">
        <v>944</v>
      </c>
      <c r="G28" s="655"/>
      <c r="H28" s="655"/>
      <c r="I28" s="655"/>
      <c r="J28" s="655"/>
      <c r="K28" s="655"/>
      <c r="L28" s="687"/>
      <c r="M28" s="687"/>
      <c r="N28" s="655"/>
    </row>
    <row r="29" spans="1:31" s="651" customFormat="1" ht="11.25" customHeight="1" x14ac:dyDescent="0.3">
      <c r="A29" s="653"/>
      <c r="B29" s="688" t="s">
        <v>945</v>
      </c>
      <c r="C29" s="689"/>
      <c r="D29" s="690"/>
      <c r="E29" s="686"/>
      <c r="G29" s="655"/>
    </row>
    <row r="30" spans="1:31" s="651" customFormat="1" ht="12" customHeight="1" x14ac:dyDescent="0.3">
      <c r="A30" s="653"/>
      <c r="B30" s="691" t="s">
        <v>946</v>
      </c>
      <c r="C30" s="684">
        <v>48841.21</v>
      </c>
      <c r="D30" s="685" t="s">
        <v>943</v>
      </c>
      <c r="E30" s="686" t="s">
        <v>944</v>
      </c>
      <c r="G30" s="655" t="s">
        <v>947</v>
      </c>
      <c r="I30" s="655"/>
      <c r="J30" s="655"/>
      <c r="K30" s="655"/>
      <c r="L30" s="684">
        <v>9476.24</v>
      </c>
      <c r="M30" s="692" t="s">
        <v>948</v>
      </c>
      <c r="N30" s="686" t="s">
        <v>944</v>
      </c>
    </row>
    <row r="31" spans="1:31" s="651" customFormat="1" ht="12" customHeight="1" x14ac:dyDescent="0.3">
      <c r="A31" s="653"/>
      <c r="B31" s="691" t="s">
        <v>949</v>
      </c>
      <c r="C31" s="684">
        <v>0</v>
      </c>
      <c r="D31" s="693" t="s">
        <v>950</v>
      </c>
      <c r="E31" s="686" t="s">
        <v>944</v>
      </c>
      <c r="G31" s="655" t="s">
        <v>951</v>
      </c>
      <c r="I31" s="655"/>
      <c r="J31" s="655"/>
      <c r="K31" s="655"/>
      <c r="L31" s="694">
        <v>24772</v>
      </c>
      <c r="M31" s="694"/>
      <c r="N31" s="686" t="s">
        <v>952</v>
      </c>
    </row>
    <row r="32" spans="1:31" s="651" customFormat="1" ht="12" customHeight="1" x14ac:dyDescent="0.3">
      <c r="A32" s="653"/>
      <c r="B32" s="691" t="s">
        <v>953</v>
      </c>
      <c r="C32" s="684">
        <v>0</v>
      </c>
      <c r="D32" s="693" t="s">
        <v>950</v>
      </c>
      <c r="E32" s="686" t="s">
        <v>944</v>
      </c>
      <c r="G32" s="655" t="s">
        <v>954</v>
      </c>
      <c r="I32" s="655"/>
      <c r="J32" s="655"/>
      <c r="K32" s="655"/>
      <c r="L32" s="694">
        <v>5180.16</v>
      </c>
      <c r="M32" s="694"/>
      <c r="N32" s="686" t="s">
        <v>952</v>
      </c>
    </row>
    <row r="33" spans="1:38" s="651" customFormat="1" ht="12" customHeight="1" x14ac:dyDescent="0.3">
      <c r="A33" s="653"/>
      <c r="B33" s="691" t="s">
        <v>955</v>
      </c>
      <c r="C33" s="684">
        <v>0</v>
      </c>
      <c r="D33" s="685" t="s">
        <v>950</v>
      </c>
      <c r="E33" s="686" t="s">
        <v>944</v>
      </c>
      <c r="G33" s="655"/>
      <c r="H33" s="655"/>
      <c r="I33" s="655"/>
      <c r="J33" s="655"/>
      <c r="K33" s="655"/>
      <c r="L33" s="695" t="s">
        <v>956</v>
      </c>
      <c r="M33" s="695"/>
      <c r="N33" s="655"/>
    </row>
    <row r="34" spans="1:38" s="651" customFormat="1" ht="7.5" customHeight="1" x14ac:dyDescent="0.3">
      <c r="A34" s="696"/>
    </row>
    <row r="35" spans="1:38" s="651" customFormat="1" ht="23.25" customHeight="1" x14ac:dyDescent="0.3">
      <c r="A35" s="697" t="s">
        <v>680</v>
      </c>
      <c r="B35" s="698" t="s">
        <v>957</v>
      </c>
      <c r="C35" s="698" t="s">
        <v>958</v>
      </c>
      <c r="D35" s="698"/>
      <c r="E35" s="698"/>
      <c r="F35" s="698" t="s">
        <v>959</v>
      </c>
      <c r="G35" s="698" t="s">
        <v>684</v>
      </c>
      <c r="H35" s="698"/>
      <c r="I35" s="698"/>
      <c r="J35" s="698" t="s">
        <v>960</v>
      </c>
      <c r="K35" s="698"/>
      <c r="L35" s="698"/>
      <c r="M35" s="698" t="s">
        <v>961</v>
      </c>
      <c r="N35" s="698" t="s">
        <v>962</v>
      </c>
    </row>
    <row r="36" spans="1:38" s="651" customFormat="1" ht="28.5" customHeight="1" x14ac:dyDescent="0.3">
      <c r="A36" s="697"/>
      <c r="B36" s="698"/>
      <c r="C36" s="698"/>
      <c r="D36" s="698"/>
      <c r="E36" s="698"/>
      <c r="F36" s="698"/>
      <c r="G36" s="698"/>
      <c r="H36" s="698"/>
      <c r="I36" s="698"/>
      <c r="J36" s="698"/>
      <c r="K36" s="698"/>
      <c r="L36" s="698"/>
      <c r="M36" s="698"/>
      <c r="N36" s="698"/>
    </row>
    <row r="37" spans="1:38" s="651" customFormat="1" ht="20.399999999999999" x14ac:dyDescent="0.3">
      <c r="A37" s="697"/>
      <c r="B37" s="698"/>
      <c r="C37" s="698"/>
      <c r="D37" s="698"/>
      <c r="E37" s="698"/>
      <c r="F37" s="698"/>
      <c r="G37" s="699" t="s">
        <v>694</v>
      </c>
      <c r="H37" s="699" t="s">
        <v>963</v>
      </c>
      <c r="I37" s="699" t="s">
        <v>964</v>
      </c>
      <c r="J37" s="699" t="s">
        <v>694</v>
      </c>
      <c r="K37" s="699" t="s">
        <v>963</v>
      </c>
      <c r="L37" s="699" t="s">
        <v>695</v>
      </c>
      <c r="M37" s="698"/>
      <c r="N37" s="698"/>
    </row>
    <row r="38" spans="1:38" s="651" customFormat="1" ht="14.4" x14ac:dyDescent="0.3">
      <c r="A38" s="700">
        <v>1</v>
      </c>
      <c r="B38" s="701">
        <v>2</v>
      </c>
      <c r="C38" s="702">
        <v>3</v>
      </c>
      <c r="D38" s="702"/>
      <c r="E38" s="702"/>
      <c r="F38" s="701">
        <v>4</v>
      </c>
      <c r="G38" s="701">
        <v>5</v>
      </c>
      <c r="H38" s="701">
        <v>6</v>
      </c>
      <c r="I38" s="701">
        <v>7</v>
      </c>
      <c r="J38" s="701">
        <v>8</v>
      </c>
      <c r="K38" s="701">
        <v>9</v>
      </c>
      <c r="L38" s="701">
        <v>10</v>
      </c>
      <c r="M38" s="701">
        <v>11</v>
      </c>
      <c r="N38" s="701">
        <v>12</v>
      </c>
    </row>
    <row r="39" spans="1:38" s="651" customFormat="1" ht="14.4" x14ac:dyDescent="0.3">
      <c r="A39" s="703" t="s">
        <v>965</v>
      </c>
      <c r="B39" s="704"/>
      <c r="C39" s="704"/>
      <c r="D39" s="704"/>
      <c r="E39" s="704"/>
      <c r="F39" s="704"/>
      <c r="G39" s="704"/>
      <c r="H39" s="704"/>
      <c r="I39" s="704"/>
      <c r="J39" s="704"/>
      <c r="K39" s="704"/>
      <c r="L39" s="704"/>
      <c r="M39" s="704"/>
      <c r="N39" s="705"/>
      <c r="AF39" s="706" t="s">
        <v>965</v>
      </c>
    </row>
    <row r="40" spans="1:38" s="651" customFormat="1" ht="14.4" x14ac:dyDescent="0.3">
      <c r="A40" s="707" t="s">
        <v>966</v>
      </c>
      <c r="B40" s="708"/>
      <c r="C40" s="708"/>
      <c r="D40" s="708"/>
      <c r="E40" s="708"/>
      <c r="F40" s="708"/>
      <c r="G40" s="708"/>
      <c r="H40" s="708"/>
      <c r="I40" s="708"/>
      <c r="J40" s="708"/>
      <c r="K40" s="708"/>
      <c r="L40" s="708"/>
      <c r="M40" s="708"/>
      <c r="N40" s="709"/>
      <c r="AF40" s="706"/>
      <c r="AG40" s="710" t="s">
        <v>966</v>
      </c>
    </row>
    <row r="41" spans="1:38" s="651" customFormat="1" ht="42" x14ac:dyDescent="0.3">
      <c r="A41" s="711" t="s">
        <v>18</v>
      </c>
      <c r="B41" s="712" t="s">
        <v>967</v>
      </c>
      <c r="C41" s="713" t="s">
        <v>968</v>
      </c>
      <c r="D41" s="713"/>
      <c r="E41" s="713"/>
      <c r="F41" s="714" t="s">
        <v>969</v>
      </c>
      <c r="G41" s="715">
        <v>44</v>
      </c>
      <c r="H41" s="716">
        <v>1</v>
      </c>
      <c r="I41" s="716">
        <v>44</v>
      </c>
      <c r="J41" s="717"/>
      <c r="K41" s="715"/>
      <c r="L41" s="717"/>
      <c r="M41" s="715"/>
      <c r="N41" s="718"/>
      <c r="AF41" s="706"/>
      <c r="AG41" s="710"/>
      <c r="AH41" s="710" t="s">
        <v>968</v>
      </c>
    </row>
    <row r="42" spans="1:38" s="651" customFormat="1" ht="52.2" x14ac:dyDescent="0.3">
      <c r="A42" s="719"/>
      <c r="B42" s="720" t="s">
        <v>970</v>
      </c>
      <c r="C42" s="721" t="s">
        <v>971</v>
      </c>
      <c r="D42" s="721"/>
      <c r="E42" s="721"/>
      <c r="F42" s="721"/>
      <c r="G42" s="721"/>
      <c r="H42" s="721"/>
      <c r="I42" s="721"/>
      <c r="J42" s="721"/>
      <c r="K42" s="721"/>
      <c r="L42" s="721"/>
      <c r="M42" s="721"/>
      <c r="N42" s="722"/>
      <c r="AF42" s="706"/>
      <c r="AG42" s="710"/>
      <c r="AH42" s="710"/>
      <c r="AI42" s="723" t="s">
        <v>971</v>
      </c>
    </row>
    <row r="43" spans="1:38" s="651" customFormat="1" ht="14.4" x14ac:dyDescent="0.3">
      <c r="A43" s="724"/>
      <c r="B43" s="720" t="s">
        <v>18</v>
      </c>
      <c r="C43" s="725" t="s">
        <v>972</v>
      </c>
      <c r="D43" s="725"/>
      <c r="E43" s="725"/>
      <c r="F43" s="726"/>
      <c r="G43" s="727"/>
      <c r="H43" s="727"/>
      <c r="I43" s="727"/>
      <c r="J43" s="728">
        <v>120.99</v>
      </c>
      <c r="K43" s="729">
        <v>1.1499999999999999</v>
      </c>
      <c r="L43" s="730">
        <v>6122.09</v>
      </c>
      <c r="M43" s="729">
        <v>44.77</v>
      </c>
      <c r="N43" s="731">
        <v>274085.96999999997</v>
      </c>
      <c r="AF43" s="706"/>
      <c r="AG43" s="710"/>
      <c r="AH43" s="710"/>
      <c r="AJ43" s="723" t="s">
        <v>972</v>
      </c>
    </row>
    <row r="44" spans="1:38" s="651" customFormat="1" ht="14.4" x14ac:dyDescent="0.3">
      <c r="A44" s="732"/>
      <c r="B44" s="720"/>
      <c r="C44" s="725" t="s">
        <v>973</v>
      </c>
      <c r="D44" s="725"/>
      <c r="E44" s="725"/>
      <c r="F44" s="726" t="s">
        <v>678</v>
      </c>
      <c r="G44" s="729">
        <v>13.34</v>
      </c>
      <c r="H44" s="729">
        <v>1.1499999999999999</v>
      </c>
      <c r="I44" s="733">
        <v>675.00400000000002</v>
      </c>
      <c r="J44" s="734"/>
      <c r="K44" s="727"/>
      <c r="L44" s="734"/>
      <c r="M44" s="727"/>
      <c r="N44" s="735"/>
      <c r="AF44" s="706"/>
      <c r="AG44" s="710"/>
      <c r="AH44" s="710"/>
      <c r="AK44" s="723" t="s">
        <v>973</v>
      </c>
    </row>
    <row r="45" spans="1:38" s="651" customFormat="1" ht="14.4" x14ac:dyDescent="0.3">
      <c r="A45" s="724"/>
      <c r="B45" s="720"/>
      <c r="C45" s="736" t="s">
        <v>974</v>
      </c>
      <c r="D45" s="736"/>
      <c r="E45" s="736"/>
      <c r="F45" s="737"/>
      <c r="G45" s="738"/>
      <c r="H45" s="738"/>
      <c r="I45" s="738"/>
      <c r="J45" s="739">
        <v>120.99</v>
      </c>
      <c r="K45" s="738"/>
      <c r="L45" s="740">
        <v>6122.09</v>
      </c>
      <c r="M45" s="738"/>
      <c r="N45" s="741">
        <v>274085.96999999997</v>
      </c>
      <c r="AF45" s="706"/>
      <c r="AG45" s="710"/>
      <c r="AH45" s="710"/>
      <c r="AL45" s="723" t="s">
        <v>974</v>
      </c>
    </row>
    <row r="46" spans="1:38" s="651" customFormat="1" ht="14.4" x14ac:dyDescent="0.3">
      <c r="A46" s="732"/>
      <c r="B46" s="720"/>
      <c r="C46" s="725" t="s">
        <v>975</v>
      </c>
      <c r="D46" s="725"/>
      <c r="E46" s="725"/>
      <c r="F46" s="726"/>
      <c r="G46" s="727"/>
      <c r="H46" s="727"/>
      <c r="I46" s="727"/>
      <c r="J46" s="734"/>
      <c r="K46" s="727"/>
      <c r="L46" s="730">
        <v>6122.09</v>
      </c>
      <c r="M46" s="727"/>
      <c r="N46" s="731">
        <v>274085.96999999997</v>
      </c>
      <c r="AF46" s="706"/>
      <c r="AG46" s="710"/>
      <c r="AH46" s="710"/>
      <c r="AK46" s="723" t="s">
        <v>975</v>
      </c>
    </row>
    <row r="47" spans="1:38" s="651" customFormat="1" ht="20.399999999999999" x14ac:dyDescent="0.3">
      <c r="A47" s="732"/>
      <c r="B47" s="720" t="s">
        <v>976</v>
      </c>
      <c r="C47" s="725" t="s">
        <v>977</v>
      </c>
      <c r="D47" s="725"/>
      <c r="E47" s="725"/>
      <c r="F47" s="726" t="s">
        <v>978</v>
      </c>
      <c r="G47" s="742">
        <v>102</v>
      </c>
      <c r="H47" s="727"/>
      <c r="I47" s="742">
        <v>102</v>
      </c>
      <c r="J47" s="734"/>
      <c r="K47" s="727"/>
      <c r="L47" s="730">
        <v>6244.53</v>
      </c>
      <c r="M47" s="727"/>
      <c r="N47" s="731">
        <v>279567.69</v>
      </c>
      <c r="AF47" s="706"/>
      <c r="AG47" s="710"/>
      <c r="AH47" s="710"/>
      <c r="AK47" s="723" t="s">
        <v>977</v>
      </c>
    </row>
    <row r="48" spans="1:38" s="651" customFormat="1" ht="20.399999999999999" x14ac:dyDescent="0.3">
      <c r="A48" s="732"/>
      <c r="B48" s="720" t="s">
        <v>979</v>
      </c>
      <c r="C48" s="725" t="s">
        <v>980</v>
      </c>
      <c r="D48" s="725"/>
      <c r="E48" s="725"/>
      <c r="F48" s="726" t="s">
        <v>978</v>
      </c>
      <c r="G48" s="742">
        <v>54</v>
      </c>
      <c r="H48" s="727"/>
      <c r="I48" s="742">
        <v>54</v>
      </c>
      <c r="J48" s="734"/>
      <c r="K48" s="727"/>
      <c r="L48" s="730">
        <v>3305.93</v>
      </c>
      <c r="M48" s="727"/>
      <c r="N48" s="731">
        <v>148006.42000000001</v>
      </c>
      <c r="AF48" s="706"/>
      <c r="AG48" s="710"/>
      <c r="AH48" s="710"/>
      <c r="AK48" s="723" t="s">
        <v>980</v>
      </c>
    </row>
    <row r="49" spans="1:41" s="651" customFormat="1" ht="14.4" x14ac:dyDescent="0.3">
      <c r="A49" s="743"/>
      <c r="B49" s="744"/>
      <c r="C49" s="713" t="s">
        <v>981</v>
      </c>
      <c r="D49" s="713"/>
      <c r="E49" s="713"/>
      <c r="F49" s="714"/>
      <c r="G49" s="715"/>
      <c r="H49" s="715"/>
      <c r="I49" s="715"/>
      <c r="J49" s="717"/>
      <c r="K49" s="715"/>
      <c r="L49" s="745">
        <v>15672.55</v>
      </c>
      <c r="M49" s="738"/>
      <c r="N49" s="746">
        <v>701660.08</v>
      </c>
      <c r="AF49" s="706"/>
      <c r="AG49" s="710"/>
      <c r="AH49" s="710"/>
      <c r="AM49" s="710" t="s">
        <v>981</v>
      </c>
    </row>
    <row r="50" spans="1:41" s="651" customFormat="1" ht="31.8" x14ac:dyDescent="0.3">
      <c r="A50" s="711" t="s">
        <v>21</v>
      </c>
      <c r="B50" s="712" t="s">
        <v>982</v>
      </c>
      <c r="C50" s="713" t="s">
        <v>983</v>
      </c>
      <c r="D50" s="713"/>
      <c r="E50" s="713"/>
      <c r="F50" s="714" t="s">
        <v>969</v>
      </c>
      <c r="G50" s="715">
        <v>44</v>
      </c>
      <c r="H50" s="716">
        <v>1</v>
      </c>
      <c r="I50" s="716">
        <v>44</v>
      </c>
      <c r="J50" s="717"/>
      <c r="K50" s="715"/>
      <c r="L50" s="717"/>
      <c r="M50" s="715"/>
      <c r="N50" s="718"/>
      <c r="AF50" s="706"/>
      <c r="AG50" s="710"/>
      <c r="AH50" s="710" t="s">
        <v>983</v>
      </c>
      <c r="AM50" s="710"/>
    </row>
    <row r="51" spans="1:41" s="651" customFormat="1" ht="52.2" x14ac:dyDescent="0.3">
      <c r="A51" s="719"/>
      <c r="B51" s="720" t="s">
        <v>970</v>
      </c>
      <c r="C51" s="721" t="s">
        <v>971</v>
      </c>
      <c r="D51" s="721"/>
      <c r="E51" s="721"/>
      <c r="F51" s="721"/>
      <c r="G51" s="721"/>
      <c r="H51" s="721"/>
      <c r="I51" s="721"/>
      <c r="J51" s="721"/>
      <c r="K51" s="721"/>
      <c r="L51" s="721"/>
      <c r="M51" s="721"/>
      <c r="N51" s="722"/>
      <c r="AF51" s="706"/>
      <c r="AG51" s="710"/>
      <c r="AH51" s="710"/>
      <c r="AI51" s="723" t="s">
        <v>971</v>
      </c>
      <c r="AM51" s="710"/>
    </row>
    <row r="52" spans="1:41" s="651" customFormat="1" ht="14.4" x14ac:dyDescent="0.3">
      <c r="A52" s="724"/>
      <c r="B52" s="720" t="s">
        <v>18</v>
      </c>
      <c r="C52" s="725" t="s">
        <v>972</v>
      </c>
      <c r="D52" s="725"/>
      <c r="E52" s="725"/>
      <c r="F52" s="726"/>
      <c r="G52" s="727"/>
      <c r="H52" s="727"/>
      <c r="I52" s="727"/>
      <c r="J52" s="728">
        <v>49.86</v>
      </c>
      <c r="K52" s="729">
        <v>1.1499999999999999</v>
      </c>
      <c r="L52" s="730">
        <v>2522.92</v>
      </c>
      <c r="M52" s="729">
        <v>44.77</v>
      </c>
      <c r="N52" s="731">
        <v>112951.13</v>
      </c>
      <c r="AF52" s="706"/>
      <c r="AG52" s="710"/>
      <c r="AH52" s="710"/>
      <c r="AJ52" s="723" t="s">
        <v>972</v>
      </c>
      <c r="AM52" s="710"/>
    </row>
    <row r="53" spans="1:41" s="651" customFormat="1" ht="14.4" x14ac:dyDescent="0.3">
      <c r="A53" s="724"/>
      <c r="B53" s="720" t="s">
        <v>21</v>
      </c>
      <c r="C53" s="725" t="s">
        <v>984</v>
      </c>
      <c r="D53" s="725"/>
      <c r="E53" s="725"/>
      <c r="F53" s="726"/>
      <c r="G53" s="727"/>
      <c r="H53" s="727"/>
      <c r="I53" s="727"/>
      <c r="J53" s="728">
        <v>23.66</v>
      </c>
      <c r="K53" s="729">
        <v>1.1499999999999999</v>
      </c>
      <c r="L53" s="730">
        <v>1197.2</v>
      </c>
      <c r="M53" s="729">
        <v>13.24</v>
      </c>
      <c r="N53" s="731">
        <v>15850.93</v>
      </c>
      <c r="AF53" s="706"/>
      <c r="AG53" s="710"/>
      <c r="AH53" s="710"/>
      <c r="AJ53" s="723" t="s">
        <v>984</v>
      </c>
      <c r="AM53" s="710"/>
    </row>
    <row r="54" spans="1:41" s="651" customFormat="1" ht="14.4" x14ac:dyDescent="0.3">
      <c r="A54" s="724"/>
      <c r="B54" s="720" t="s">
        <v>23</v>
      </c>
      <c r="C54" s="725" t="s">
        <v>985</v>
      </c>
      <c r="D54" s="725"/>
      <c r="E54" s="725"/>
      <c r="F54" s="726"/>
      <c r="G54" s="727"/>
      <c r="H54" s="727"/>
      <c r="I54" s="727"/>
      <c r="J54" s="728">
        <v>4.18</v>
      </c>
      <c r="K54" s="729">
        <v>1.1499999999999999</v>
      </c>
      <c r="L54" s="728">
        <v>211.51</v>
      </c>
      <c r="M54" s="729">
        <v>44.77</v>
      </c>
      <c r="N54" s="731">
        <v>9469.2999999999993</v>
      </c>
      <c r="AF54" s="706"/>
      <c r="AG54" s="710"/>
      <c r="AH54" s="710"/>
      <c r="AJ54" s="723" t="s">
        <v>985</v>
      </c>
      <c r="AM54" s="710"/>
    </row>
    <row r="55" spans="1:41" s="651" customFormat="1" ht="14.4" x14ac:dyDescent="0.3">
      <c r="A55" s="732"/>
      <c r="B55" s="720"/>
      <c r="C55" s="725" t="s">
        <v>973</v>
      </c>
      <c r="D55" s="725"/>
      <c r="E55" s="725"/>
      <c r="F55" s="726" t="s">
        <v>678</v>
      </c>
      <c r="G55" s="729">
        <v>5.95</v>
      </c>
      <c r="H55" s="729">
        <v>1.1499999999999999</v>
      </c>
      <c r="I55" s="729">
        <v>301.07</v>
      </c>
      <c r="J55" s="734"/>
      <c r="K55" s="727"/>
      <c r="L55" s="734"/>
      <c r="M55" s="727"/>
      <c r="N55" s="735"/>
      <c r="AF55" s="706"/>
      <c r="AG55" s="710"/>
      <c r="AH55" s="710"/>
      <c r="AK55" s="723" t="s">
        <v>973</v>
      </c>
      <c r="AM55" s="710"/>
    </row>
    <row r="56" spans="1:41" s="651" customFormat="1" ht="14.4" x14ac:dyDescent="0.3">
      <c r="A56" s="732"/>
      <c r="B56" s="720"/>
      <c r="C56" s="725" t="s">
        <v>986</v>
      </c>
      <c r="D56" s="725"/>
      <c r="E56" s="725"/>
      <c r="F56" s="726" t="s">
        <v>678</v>
      </c>
      <c r="G56" s="729">
        <v>0.36</v>
      </c>
      <c r="H56" s="729">
        <v>1.1499999999999999</v>
      </c>
      <c r="I56" s="733">
        <v>18.216000000000001</v>
      </c>
      <c r="J56" s="734"/>
      <c r="K56" s="727"/>
      <c r="L56" s="734"/>
      <c r="M56" s="727"/>
      <c r="N56" s="735"/>
      <c r="AF56" s="706"/>
      <c r="AG56" s="710"/>
      <c r="AH56" s="710"/>
      <c r="AK56" s="723" t="s">
        <v>986</v>
      </c>
      <c r="AM56" s="710"/>
    </row>
    <row r="57" spans="1:41" s="651" customFormat="1" ht="14.4" x14ac:dyDescent="0.3">
      <c r="A57" s="724"/>
      <c r="B57" s="720"/>
      <c r="C57" s="736" t="s">
        <v>974</v>
      </c>
      <c r="D57" s="736"/>
      <c r="E57" s="736"/>
      <c r="F57" s="737"/>
      <c r="G57" s="738"/>
      <c r="H57" s="738"/>
      <c r="I57" s="738"/>
      <c r="J57" s="739">
        <v>73.52</v>
      </c>
      <c r="K57" s="738"/>
      <c r="L57" s="740">
        <v>3720.12</v>
      </c>
      <c r="M57" s="738"/>
      <c r="N57" s="741">
        <v>128802.06</v>
      </c>
      <c r="AF57" s="706"/>
      <c r="AG57" s="710"/>
      <c r="AH57" s="710"/>
      <c r="AL57" s="723" t="s">
        <v>974</v>
      </c>
      <c r="AM57" s="710"/>
    </row>
    <row r="58" spans="1:41" s="651" customFormat="1" ht="14.4" x14ac:dyDescent="0.3">
      <c r="A58" s="732"/>
      <c r="B58" s="720"/>
      <c r="C58" s="725" t="s">
        <v>975</v>
      </c>
      <c r="D58" s="725"/>
      <c r="E58" s="725"/>
      <c r="F58" s="726"/>
      <c r="G58" s="727"/>
      <c r="H58" s="727"/>
      <c r="I58" s="727"/>
      <c r="J58" s="734"/>
      <c r="K58" s="727"/>
      <c r="L58" s="730">
        <v>2734.43</v>
      </c>
      <c r="M58" s="727"/>
      <c r="N58" s="731">
        <v>122420.43</v>
      </c>
      <c r="AF58" s="706"/>
      <c r="AG58" s="710"/>
      <c r="AH58" s="710"/>
      <c r="AK58" s="723" t="s">
        <v>975</v>
      </c>
      <c r="AM58" s="710"/>
    </row>
    <row r="59" spans="1:41" s="651" customFormat="1" ht="20.399999999999999" x14ac:dyDescent="0.3">
      <c r="A59" s="732"/>
      <c r="B59" s="720" t="s">
        <v>976</v>
      </c>
      <c r="C59" s="725" t="s">
        <v>977</v>
      </c>
      <c r="D59" s="725"/>
      <c r="E59" s="725"/>
      <c r="F59" s="726" t="s">
        <v>978</v>
      </c>
      <c r="G59" s="742">
        <v>102</v>
      </c>
      <c r="H59" s="727"/>
      <c r="I59" s="742">
        <v>102</v>
      </c>
      <c r="J59" s="734"/>
      <c r="K59" s="727"/>
      <c r="L59" s="730">
        <v>2789.12</v>
      </c>
      <c r="M59" s="727"/>
      <c r="N59" s="731">
        <v>124868.84</v>
      </c>
      <c r="AF59" s="706"/>
      <c r="AG59" s="710"/>
      <c r="AH59" s="710"/>
      <c r="AK59" s="723" t="s">
        <v>977</v>
      </c>
      <c r="AM59" s="710"/>
    </row>
    <row r="60" spans="1:41" s="651" customFormat="1" ht="20.399999999999999" x14ac:dyDescent="0.3">
      <c r="A60" s="732"/>
      <c r="B60" s="720" t="s">
        <v>979</v>
      </c>
      <c r="C60" s="725" t="s">
        <v>980</v>
      </c>
      <c r="D60" s="725"/>
      <c r="E60" s="725"/>
      <c r="F60" s="726" t="s">
        <v>978</v>
      </c>
      <c r="G60" s="742">
        <v>54</v>
      </c>
      <c r="H60" s="727"/>
      <c r="I60" s="742">
        <v>54</v>
      </c>
      <c r="J60" s="734"/>
      <c r="K60" s="727"/>
      <c r="L60" s="730">
        <v>1476.59</v>
      </c>
      <c r="M60" s="727"/>
      <c r="N60" s="731">
        <v>66107.03</v>
      </c>
      <c r="AF60" s="706"/>
      <c r="AG60" s="710"/>
      <c r="AH60" s="710"/>
      <c r="AK60" s="723" t="s">
        <v>980</v>
      </c>
      <c r="AM60" s="710"/>
    </row>
    <row r="61" spans="1:41" s="651" customFormat="1" ht="14.4" x14ac:dyDescent="0.3">
      <c r="A61" s="743"/>
      <c r="B61" s="744"/>
      <c r="C61" s="713" t="s">
        <v>981</v>
      </c>
      <c r="D61" s="713"/>
      <c r="E61" s="713"/>
      <c r="F61" s="714"/>
      <c r="G61" s="715"/>
      <c r="H61" s="715"/>
      <c r="I61" s="715"/>
      <c r="J61" s="717"/>
      <c r="K61" s="715"/>
      <c r="L61" s="745">
        <v>7985.83</v>
      </c>
      <c r="M61" s="738"/>
      <c r="N61" s="746">
        <v>319777.93</v>
      </c>
      <c r="AF61" s="706"/>
      <c r="AG61" s="710"/>
      <c r="AH61" s="710"/>
      <c r="AM61" s="710" t="s">
        <v>981</v>
      </c>
    </row>
    <row r="62" spans="1:41" s="651" customFormat="1" ht="31.8" x14ac:dyDescent="0.3">
      <c r="A62" s="711" t="s">
        <v>23</v>
      </c>
      <c r="B62" s="712" t="s">
        <v>987</v>
      </c>
      <c r="C62" s="713" t="s">
        <v>715</v>
      </c>
      <c r="D62" s="713"/>
      <c r="E62" s="713"/>
      <c r="F62" s="714" t="s">
        <v>988</v>
      </c>
      <c r="G62" s="715">
        <v>191.91</v>
      </c>
      <c r="H62" s="716">
        <v>1</v>
      </c>
      <c r="I62" s="747">
        <v>191.91</v>
      </c>
      <c r="J62" s="748">
        <v>12.12</v>
      </c>
      <c r="K62" s="715"/>
      <c r="L62" s="745">
        <v>2325.9499999999998</v>
      </c>
      <c r="M62" s="747">
        <v>13.24</v>
      </c>
      <c r="N62" s="746">
        <v>30795.58</v>
      </c>
      <c r="AF62" s="706"/>
      <c r="AG62" s="710"/>
      <c r="AH62" s="710" t="s">
        <v>715</v>
      </c>
      <c r="AM62" s="710"/>
    </row>
    <row r="63" spans="1:41" s="651" customFormat="1" ht="14.4" x14ac:dyDescent="0.3">
      <c r="A63" s="743"/>
      <c r="B63" s="744"/>
      <c r="C63" s="725" t="s">
        <v>989</v>
      </c>
      <c r="D63" s="725"/>
      <c r="E63" s="725"/>
      <c r="F63" s="725"/>
      <c r="G63" s="725"/>
      <c r="H63" s="725"/>
      <c r="I63" s="725"/>
      <c r="J63" s="725"/>
      <c r="K63" s="725"/>
      <c r="L63" s="725"/>
      <c r="M63" s="725"/>
      <c r="N63" s="749"/>
      <c r="AF63" s="706"/>
      <c r="AG63" s="710"/>
      <c r="AH63" s="710"/>
      <c r="AM63" s="710"/>
      <c r="AN63" s="723" t="s">
        <v>989</v>
      </c>
    </row>
    <row r="64" spans="1:41" s="651" customFormat="1" ht="14.4" x14ac:dyDescent="0.3">
      <c r="A64" s="750"/>
      <c r="B64" s="751"/>
      <c r="C64" s="725" t="s">
        <v>990</v>
      </c>
      <c r="D64" s="725"/>
      <c r="E64" s="725"/>
      <c r="F64" s="725"/>
      <c r="G64" s="725"/>
      <c r="H64" s="725"/>
      <c r="I64" s="725"/>
      <c r="J64" s="725"/>
      <c r="K64" s="725"/>
      <c r="L64" s="725"/>
      <c r="M64" s="725"/>
      <c r="N64" s="749"/>
      <c r="AF64" s="706"/>
      <c r="AG64" s="710"/>
      <c r="AH64" s="710"/>
      <c r="AM64" s="710"/>
      <c r="AO64" s="723" t="s">
        <v>990</v>
      </c>
    </row>
    <row r="65" spans="1:42" s="651" customFormat="1" ht="14.4" x14ac:dyDescent="0.3">
      <c r="A65" s="743"/>
      <c r="B65" s="744"/>
      <c r="C65" s="713" t="s">
        <v>981</v>
      </c>
      <c r="D65" s="713"/>
      <c r="E65" s="713"/>
      <c r="F65" s="714"/>
      <c r="G65" s="715"/>
      <c r="H65" s="715"/>
      <c r="I65" s="715"/>
      <c r="J65" s="717"/>
      <c r="K65" s="715"/>
      <c r="L65" s="745">
        <v>2325.9499999999998</v>
      </c>
      <c r="M65" s="738"/>
      <c r="N65" s="746">
        <v>30795.58</v>
      </c>
      <c r="AF65" s="706"/>
      <c r="AG65" s="710"/>
      <c r="AH65" s="710"/>
      <c r="AM65" s="710" t="s">
        <v>981</v>
      </c>
    </row>
    <row r="66" spans="1:42" s="651" customFormat="1" ht="21.6" x14ac:dyDescent="0.3">
      <c r="A66" s="711" t="s">
        <v>25</v>
      </c>
      <c r="B66" s="712" t="s">
        <v>717</v>
      </c>
      <c r="C66" s="713" t="s">
        <v>991</v>
      </c>
      <c r="D66" s="713"/>
      <c r="E66" s="713"/>
      <c r="F66" s="714" t="s">
        <v>718</v>
      </c>
      <c r="G66" s="715">
        <v>239.36</v>
      </c>
      <c r="H66" s="716">
        <v>1</v>
      </c>
      <c r="I66" s="747">
        <v>239.36</v>
      </c>
      <c r="J66" s="748">
        <v>162.38</v>
      </c>
      <c r="K66" s="715"/>
      <c r="L66" s="745">
        <v>38867.279999999999</v>
      </c>
      <c r="M66" s="747">
        <v>8.16</v>
      </c>
      <c r="N66" s="746">
        <v>317157</v>
      </c>
      <c r="AF66" s="706"/>
      <c r="AG66" s="710"/>
      <c r="AH66" s="710" t="s">
        <v>991</v>
      </c>
      <c r="AM66" s="710"/>
    </row>
    <row r="67" spans="1:42" s="651" customFormat="1" ht="14.4" x14ac:dyDescent="0.3">
      <c r="A67" s="743"/>
      <c r="B67" s="744"/>
      <c r="C67" s="725" t="s">
        <v>992</v>
      </c>
      <c r="D67" s="725"/>
      <c r="E67" s="725"/>
      <c r="F67" s="725"/>
      <c r="G67" s="725"/>
      <c r="H67" s="725"/>
      <c r="I67" s="725"/>
      <c r="J67" s="725"/>
      <c r="K67" s="725"/>
      <c r="L67" s="725"/>
      <c r="M67" s="725"/>
      <c r="N67" s="749"/>
      <c r="AF67" s="706"/>
      <c r="AG67" s="710"/>
      <c r="AH67" s="710"/>
      <c r="AM67" s="710"/>
      <c r="AN67" s="723" t="s">
        <v>992</v>
      </c>
    </row>
    <row r="68" spans="1:42" s="651" customFormat="1" ht="14.4" x14ac:dyDescent="0.3">
      <c r="A68" s="750"/>
      <c r="B68" s="751"/>
      <c r="C68" s="725" t="s">
        <v>993</v>
      </c>
      <c r="D68" s="725"/>
      <c r="E68" s="725"/>
      <c r="F68" s="725"/>
      <c r="G68" s="725"/>
      <c r="H68" s="725"/>
      <c r="I68" s="725"/>
      <c r="J68" s="725"/>
      <c r="K68" s="725"/>
      <c r="L68" s="725"/>
      <c r="M68" s="725"/>
      <c r="N68" s="749"/>
      <c r="AF68" s="706"/>
      <c r="AG68" s="710"/>
      <c r="AH68" s="710"/>
      <c r="AM68" s="710"/>
      <c r="AO68" s="723" t="s">
        <v>993</v>
      </c>
    </row>
    <row r="69" spans="1:42" s="651" customFormat="1" ht="14.4" x14ac:dyDescent="0.3">
      <c r="A69" s="750"/>
      <c r="B69" s="751"/>
      <c r="C69" s="725" t="s">
        <v>994</v>
      </c>
      <c r="D69" s="725"/>
      <c r="E69" s="725"/>
      <c r="F69" s="725"/>
      <c r="G69" s="725"/>
      <c r="H69" s="725"/>
      <c r="I69" s="725"/>
      <c r="J69" s="725"/>
      <c r="K69" s="725"/>
      <c r="L69" s="725"/>
      <c r="M69" s="725"/>
      <c r="N69" s="749"/>
      <c r="AF69" s="706"/>
      <c r="AG69" s="710"/>
      <c r="AH69" s="710"/>
      <c r="AM69" s="710"/>
      <c r="AP69" s="723" t="s">
        <v>994</v>
      </c>
    </row>
    <row r="70" spans="1:42" s="651" customFormat="1" ht="14.4" x14ac:dyDescent="0.3">
      <c r="A70" s="743"/>
      <c r="B70" s="744"/>
      <c r="C70" s="713" t="s">
        <v>981</v>
      </c>
      <c r="D70" s="713"/>
      <c r="E70" s="713"/>
      <c r="F70" s="714"/>
      <c r="G70" s="715"/>
      <c r="H70" s="715"/>
      <c r="I70" s="715"/>
      <c r="J70" s="717"/>
      <c r="K70" s="715"/>
      <c r="L70" s="745">
        <v>38867.279999999999</v>
      </c>
      <c r="M70" s="738"/>
      <c r="N70" s="746">
        <v>317157</v>
      </c>
      <c r="AF70" s="706"/>
      <c r="AG70" s="710"/>
      <c r="AH70" s="710"/>
      <c r="AM70" s="710" t="s">
        <v>981</v>
      </c>
    </row>
    <row r="71" spans="1:42" s="651" customFormat="1" ht="14.4" x14ac:dyDescent="0.3">
      <c r="A71" s="707" t="s">
        <v>898</v>
      </c>
      <c r="B71" s="708"/>
      <c r="C71" s="708"/>
      <c r="D71" s="708"/>
      <c r="E71" s="708"/>
      <c r="F71" s="708"/>
      <c r="G71" s="708"/>
      <c r="H71" s="708"/>
      <c r="I71" s="708"/>
      <c r="J71" s="708"/>
      <c r="K71" s="708"/>
      <c r="L71" s="708"/>
      <c r="M71" s="708"/>
      <c r="N71" s="709"/>
      <c r="AF71" s="706"/>
      <c r="AG71" s="710" t="s">
        <v>898</v>
      </c>
      <c r="AH71" s="710"/>
      <c r="AM71" s="710"/>
    </row>
    <row r="72" spans="1:42" s="651" customFormat="1" ht="31.8" x14ac:dyDescent="0.3">
      <c r="A72" s="711" t="s">
        <v>43</v>
      </c>
      <c r="B72" s="712" t="s">
        <v>995</v>
      </c>
      <c r="C72" s="713" t="s">
        <v>996</v>
      </c>
      <c r="D72" s="713"/>
      <c r="E72" s="713"/>
      <c r="F72" s="714" t="s">
        <v>720</v>
      </c>
      <c r="G72" s="715">
        <v>1.5920000000000001</v>
      </c>
      <c r="H72" s="716">
        <v>1</v>
      </c>
      <c r="I72" s="752">
        <v>1.5920000000000001</v>
      </c>
      <c r="J72" s="717"/>
      <c r="K72" s="715"/>
      <c r="L72" s="717"/>
      <c r="M72" s="715"/>
      <c r="N72" s="718"/>
      <c r="AF72" s="706"/>
      <c r="AG72" s="710"/>
      <c r="AH72" s="710" t="s">
        <v>996</v>
      </c>
      <c r="AM72" s="710"/>
    </row>
    <row r="73" spans="1:42" s="651" customFormat="1" ht="14.4" x14ac:dyDescent="0.3">
      <c r="A73" s="750"/>
      <c r="B73" s="751"/>
      <c r="C73" s="725" t="s">
        <v>997</v>
      </c>
      <c r="D73" s="725"/>
      <c r="E73" s="725"/>
      <c r="F73" s="725"/>
      <c r="G73" s="725"/>
      <c r="H73" s="725"/>
      <c r="I73" s="725"/>
      <c r="J73" s="725"/>
      <c r="K73" s="725"/>
      <c r="L73" s="725"/>
      <c r="M73" s="725"/>
      <c r="N73" s="749"/>
      <c r="AF73" s="706"/>
      <c r="AG73" s="710"/>
      <c r="AH73" s="710"/>
      <c r="AM73" s="710"/>
      <c r="AO73" s="723" t="s">
        <v>997</v>
      </c>
    </row>
    <row r="74" spans="1:42" s="651" customFormat="1" ht="20.399999999999999" x14ac:dyDescent="0.3">
      <c r="A74" s="719"/>
      <c r="B74" s="720" t="s">
        <v>998</v>
      </c>
      <c r="C74" s="721" t="s">
        <v>999</v>
      </c>
      <c r="D74" s="721"/>
      <c r="E74" s="721"/>
      <c r="F74" s="721"/>
      <c r="G74" s="721"/>
      <c r="H74" s="721"/>
      <c r="I74" s="721"/>
      <c r="J74" s="721"/>
      <c r="K74" s="721"/>
      <c r="L74" s="721"/>
      <c r="M74" s="721"/>
      <c r="N74" s="722"/>
      <c r="AF74" s="706"/>
      <c r="AG74" s="710"/>
      <c r="AH74" s="710"/>
      <c r="AI74" s="723" t="s">
        <v>999</v>
      </c>
      <c r="AM74" s="710"/>
    </row>
    <row r="75" spans="1:42" s="651" customFormat="1" ht="52.2" x14ac:dyDescent="0.3">
      <c r="A75" s="719"/>
      <c r="B75" s="720" t="s">
        <v>970</v>
      </c>
      <c r="C75" s="721" t="s">
        <v>971</v>
      </c>
      <c r="D75" s="721"/>
      <c r="E75" s="721"/>
      <c r="F75" s="721"/>
      <c r="G75" s="721"/>
      <c r="H75" s="721"/>
      <c r="I75" s="721"/>
      <c r="J75" s="721"/>
      <c r="K75" s="721"/>
      <c r="L75" s="721"/>
      <c r="M75" s="721"/>
      <c r="N75" s="722"/>
      <c r="AF75" s="706"/>
      <c r="AG75" s="710"/>
      <c r="AH75" s="710"/>
      <c r="AI75" s="723" t="s">
        <v>971</v>
      </c>
      <c r="AM75" s="710"/>
    </row>
    <row r="76" spans="1:42" s="651" customFormat="1" ht="14.4" x14ac:dyDescent="0.3">
      <c r="A76" s="724"/>
      <c r="B76" s="720" t="s">
        <v>18</v>
      </c>
      <c r="C76" s="725" t="s">
        <v>972</v>
      </c>
      <c r="D76" s="725"/>
      <c r="E76" s="725"/>
      <c r="F76" s="726"/>
      <c r="G76" s="727"/>
      <c r="H76" s="727"/>
      <c r="I76" s="727"/>
      <c r="J76" s="730">
        <v>1018.9</v>
      </c>
      <c r="K76" s="729">
        <v>0.92</v>
      </c>
      <c r="L76" s="730">
        <v>1492.32</v>
      </c>
      <c r="M76" s="729">
        <v>44.77</v>
      </c>
      <c r="N76" s="731">
        <v>66811.17</v>
      </c>
      <c r="AF76" s="706"/>
      <c r="AG76" s="710"/>
      <c r="AH76" s="710"/>
      <c r="AJ76" s="723" t="s">
        <v>972</v>
      </c>
      <c r="AM76" s="710"/>
    </row>
    <row r="77" spans="1:42" s="651" customFormat="1" ht="14.4" x14ac:dyDescent="0.3">
      <c r="A77" s="724"/>
      <c r="B77" s="720" t="s">
        <v>21</v>
      </c>
      <c r="C77" s="725" t="s">
        <v>984</v>
      </c>
      <c r="D77" s="725"/>
      <c r="E77" s="725"/>
      <c r="F77" s="726"/>
      <c r="G77" s="727"/>
      <c r="H77" s="727"/>
      <c r="I77" s="727"/>
      <c r="J77" s="730">
        <v>4260.9799999999996</v>
      </c>
      <c r="K77" s="729">
        <v>0.92</v>
      </c>
      <c r="L77" s="730">
        <v>6240.8</v>
      </c>
      <c r="M77" s="729">
        <v>13.24</v>
      </c>
      <c r="N77" s="731">
        <v>82628.19</v>
      </c>
      <c r="AF77" s="706"/>
      <c r="AG77" s="710"/>
      <c r="AH77" s="710"/>
      <c r="AJ77" s="723" t="s">
        <v>984</v>
      </c>
      <c r="AM77" s="710"/>
    </row>
    <row r="78" spans="1:42" s="651" customFormat="1" ht="14.4" x14ac:dyDescent="0.3">
      <c r="A78" s="724"/>
      <c r="B78" s="720" t="s">
        <v>23</v>
      </c>
      <c r="C78" s="725" t="s">
        <v>985</v>
      </c>
      <c r="D78" s="725"/>
      <c r="E78" s="725"/>
      <c r="F78" s="726"/>
      <c r="G78" s="727"/>
      <c r="H78" s="727"/>
      <c r="I78" s="727"/>
      <c r="J78" s="728">
        <v>508.75</v>
      </c>
      <c r="K78" s="729">
        <v>0.92</v>
      </c>
      <c r="L78" s="728">
        <v>745.14</v>
      </c>
      <c r="M78" s="729">
        <v>44.77</v>
      </c>
      <c r="N78" s="731">
        <v>33359.919999999998</v>
      </c>
      <c r="AF78" s="706"/>
      <c r="AG78" s="710"/>
      <c r="AH78" s="710"/>
      <c r="AJ78" s="723" t="s">
        <v>985</v>
      </c>
      <c r="AM78" s="710"/>
    </row>
    <row r="79" spans="1:42" s="651" customFormat="1" ht="14.4" x14ac:dyDescent="0.3">
      <c r="A79" s="724"/>
      <c r="B79" s="720" t="s">
        <v>25</v>
      </c>
      <c r="C79" s="725" t="s">
        <v>1000</v>
      </c>
      <c r="D79" s="725"/>
      <c r="E79" s="725"/>
      <c r="F79" s="726"/>
      <c r="G79" s="727"/>
      <c r="H79" s="727"/>
      <c r="I79" s="727"/>
      <c r="J79" s="728">
        <v>48.36</v>
      </c>
      <c r="K79" s="742">
        <v>0</v>
      </c>
      <c r="L79" s="728">
        <v>0</v>
      </c>
      <c r="M79" s="729">
        <v>8.16</v>
      </c>
      <c r="N79" s="735"/>
      <c r="AF79" s="706"/>
      <c r="AG79" s="710"/>
      <c r="AH79" s="710"/>
      <c r="AJ79" s="723" t="s">
        <v>1000</v>
      </c>
      <c r="AM79" s="710"/>
    </row>
    <row r="80" spans="1:42" s="651" customFormat="1" ht="14.4" x14ac:dyDescent="0.3">
      <c r="A80" s="732"/>
      <c r="B80" s="720"/>
      <c r="C80" s="725" t="s">
        <v>973</v>
      </c>
      <c r="D80" s="725"/>
      <c r="E80" s="725"/>
      <c r="F80" s="726" t="s">
        <v>678</v>
      </c>
      <c r="G80" s="742">
        <v>115</v>
      </c>
      <c r="H80" s="729">
        <v>0.92</v>
      </c>
      <c r="I80" s="753">
        <v>168.43360000000001</v>
      </c>
      <c r="J80" s="734"/>
      <c r="K80" s="727"/>
      <c r="L80" s="734"/>
      <c r="M80" s="727"/>
      <c r="N80" s="735"/>
      <c r="AF80" s="706"/>
      <c r="AG80" s="710"/>
      <c r="AH80" s="710"/>
      <c r="AK80" s="723" t="s">
        <v>973</v>
      </c>
      <c r="AM80" s="710"/>
    </row>
    <row r="81" spans="1:41" s="651" customFormat="1" ht="14.4" x14ac:dyDescent="0.3">
      <c r="A81" s="732"/>
      <c r="B81" s="720"/>
      <c r="C81" s="725" t="s">
        <v>986</v>
      </c>
      <c r="D81" s="725"/>
      <c r="E81" s="725"/>
      <c r="F81" s="726" t="s">
        <v>678</v>
      </c>
      <c r="G81" s="729">
        <v>38.229999999999997</v>
      </c>
      <c r="H81" s="729">
        <v>0.92</v>
      </c>
      <c r="I81" s="754">
        <v>55.993187200000001</v>
      </c>
      <c r="J81" s="734"/>
      <c r="K81" s="727"/>
      <c r="L81" s="734"/>
      <c r="M81" s="727"/>
      <c r="N81" s="735"/>
      <c r="AF81" s="706"/>
      <c r="AG81" s="710"/>
      <c r="AH81" s="710"/>
      <c r="AK81" s="723" t="s">
        <v>986</v>
      </c>
      <c r="AM81" s="710"/>
    </row>
    <row r="82" spans="1:41" s="651" customFormat="1" ht="14.4" x14ac:dyDescent="0.3">
      <c r="A82" s="724"/>
      <c r="B82" s="720"/>
      <c r="C82" s="736" t="s">
        <v>974</v>
      </c>
      <c r="D82" s="736"/>
      <c r="E82" s="736"/>
      <c r="F82" s="737"/>
      <c r="G82" s="738"/>
      <c r="H82" s="738"/>
      <c r="I82" s="738"/>
      <c r="J82" s="740">
        <v>5328.24</v>
      </c>
      <c r="K82" s="738"/>
      <c r="L82" s="740">
        <v>7733.12</v>
      </c>
      <c r="M82" s="738"/>
      <c r="N82" s="741">
        <v>149439.35999999999</v>
      </c>
      <c r="AF82" s="706"/>
      <c r="AG82" s="710"/>
      <c r="AH82" s="710"/>
      <c r="AL82" s="723" t="s">
        <v>974</v>
      </c>
      <c r="AM82" s="710"/>
    </row>
    <row r="83" spans="1:41" s="651" customFormat="1" ht="14.4" x14ac:dyDescent="0.3">
      <c r="A83" s="732"/>
      <c r="B83" s="720"/>
      <c r="C83" s="725" t="s">
        <v>975</v>
      </c>
      <c r="D83" s="725"/>
      <c r="E83" s="725"/>
      <c r="F83" s="726"/>
      <c r="G83" s="727"/>
      <c r="H83" s="727"/>
      <c r="I83" s="727"/>
      <c r="J83" s="734"/>
      <c r="K83" s="727"/>
      <c r="L83" s="730">
        <v>2237.46</v>
      </c>
      <c r="M83" s="727"/>
      <c r="N83" s="731">
        <v>100171.09</v>
      </c>
      <c r="AF83" s="706"/>
      <c r="AG83" s="710"/>
      <c r="AH83" s="710"/>
      <c r="AK83" s="723" t="s">
        <v>975</v>
      </c>
      <c r="AM83" s="710"/>
    </row>
    <row r="84" spans="1:41" s="651" customFormat="1" ht="21.6" x14ac:dyDescent="0.3">
      <c r="A84" s="732"/>
      <c r="B84" s="720" t="s">
        <v>1001</v>
      </c>
      <c r="C84" s="725" t="s">
        <v>1002</v>
      </c>
      <c r="D84" s="725"/>
      <c r="E84" s="725"/>
      <c r="F84" s="726" t="s">
        <v>978</v>
      </c>
      <c r="G84" s="742">
        <v>110</v>
      </c>
      <c r="H84" s="727"/>
      <c r="I84" s="742">
        <v>110</v>
      </c>
      <c r="J84" s="734"/>
      <c r="K84" s="727"/>
      <c r="L84" s="730">
        <v>2461.21</v>
      </c>
      <c r="M84" s="727"/>
      <c r="N84" s="731">
        <v>110188.2</v>
      </c>
      <c r="AF84" s="706"/>
      <c r="AG84" s="710"/>
      <c r="AH84" s="710"/>
      <c r="AK84" s="723" t="s">
        <v>1002</v>
      </c>
      <c r="AM84" s="710"/>
    </row>
    <row r="85" spans="1:41" s="651" customFormat="1" ht="21.6" x14ac:dyDescent="0.3">
      <c r="A85" s="732"/>
      <c r="B85" s="720" t="s">
        <v>1003</v>
      </c>
      <c r="C85" s="725" t="s">
        <v>1004</v>
      </c>
      <c r="D85" s="725"/>
      <c r="E85" s="725"/>
      <c r="F85" s="726" t="s">
        <v>978</v>
      </c>
      <c r="G85" s="742">
        <v>73</v>
      </c>
      <c r="H85" s="727"/>
      <c r="I85" s="742">
        <v>73</v>
      </c>
      <c r="J85" s="734"/>
      <c r="K85" s="727"/>
      <c r="L85" s="730">
        <v>1633.35</v>
      </c>
      <c r="M85" s="727"/>
      <c r="N85" s="731">
        <v>73124.899999999994</v>
      </c>
      <c r="AF85" s="706"/>
      <c r="AG85" s="710"/>
      <c r="AH85" s="710"/>
      <c r="AK85" s="723" t="s">
        <v>1004</v>
      </c>
      <c r="AM85" s="710"/>
    </row>
    <row r="86" spans="1:41" s="651" customFormat="1" ht="14.4" x14ac:dyDescent="0.3">
      <c r="A86" s="743"/>
      <c r="B86" s="744"/>
      <c r="C86" s="713" t="s">
        <v>981</v>
      </c>
      <c r="D86" s="713"/>
      <c r="E86" s="713"/>
      <c r="F86" s="714"/>
      <c r="G86" s="715"/>
      <c r="H86" s="715"/>
      <c r="I86" s="715"/>
      <c r="J86" s="717"/>
      <c r="K86" s="715"/>
      <c r="L86" s="745">
        <v>11827.68</v>
      </c>
      <c r="M86" s="738"/>
      <c r="N86" s="746">
        <v>332752.46000000002</v>
      </c>
      <c r="AF86" s="706"/>
      <c r="AG86" s="710"/>
      <c r="AH86" s="710"/>
      <c r="AM86" s="710" t="s">
        <v>981</v>
      </c>
    </row>
    <row r="87" spans="1:41" s="651" customFormat="1" ht="31.8" x14ac:dyDescent="0.3">
      <c r="A87" s="711" t="s">
        <v>76</v>
      </c>
      <c r="B87" s="712" t="s">
        <v>1005</v>
      </c>
      <c r="C87" s="713" t="s">
        <v>822</v>
      </c>
      <c r="D87" s="713"/>
      <c r="E87" s="713"/>
      <c r="F87" s="714" t="s">
        <v>988</v>
      </c>
      <c r="G87" s="715">
        <v>64</v>
      </c>
      <c r="H87" s="716">
        <v>1</v>
      </c>
      <c r="I87" s="716">
        <v>64</v>
      </c>
      <c r="J87" s="748">
        <v>10.71</v>
      </c>
      <c r="K87" s="715"/>
      <c r="L87" s="748">
        <v>685.44</v>
      </c>
      <c r="M87" s="747">
        <v>13.24</v>
      </c>
      <c r="N87" s="746">
        <v>9075.23</v>
      </c>
      <c r="AF87" s="706"/>
      <c r="AG87" s="710"/>
      <c r="AH87" s="710" t="s">
        <v>822</v>
      </c>
      <c r="AM87" s="710"/>
    </row>
    <row r="88" spans="1:41" s="651" customFormat="1" ht="14.4" x14ac:dyDescent="0.3">
      <c r="A88" s="743"/>
      <c r="B88" s="744"/>
      <c r="C88" s="725" t="s">
        <v>1006</v>
      </c>
      <c r="D88" s="725"/>
      <c r="E88" s="725"/>
      <c r="F88" s="725"/>
      <c r="G88" s="725"/>
      <c r="H88" s="725"/>
      <c r="I88" s="725"/>
      <c r="J88" s="725"/>
      <c r="K88" s="725"/>
      <c r="L88" s="725"/>
      <c r="M88" s="725"/>
      <c r="N88" s="749"/>
      <c r="AF88" s="706"/>
      <c r="AG88" s="710"/>
      <c r="AH88" s="710"/>
      <c r="AM88" s="710"/>
      <c r="AN88" s="723" t="s">
        <v>1006</v>
      </c>
    </row>
    <row r="89" spans="1:41" s="651" customFormat="1" ht="14.4" x14ac:dyDescent="0.3">
      <c r="A89" s="750"/>
      <c r="B89" s="751"/>
      <c r="C89" s="725" t="s">
        <v>1007</v>
      </c>
      <c r="D89" s="725"/>
      <c r="E89" s="725"/>
      <c r="F89" s="725"/>
      <c r="G89" s="725"/>
      <c r="H89" s="725"/>
      <c r="I89" s="725"/>
      <c r="J89" s="725"/>
      <c r="K89" s="725"/>
      <c r="L89" s="725"/>
      <c r="M89" s="725"/>
      <c r="N89" s="749"/>
      <c r="AF89" s="706"/>
      <c r="AG89" s="710"/>
      <c r="AH89" s="710"/>
      <c r="AM89" s="710"/>
      <c r="AO89" s="723" t="s">
        <v>1007</v>
      </c>
    </row>
    <row r="90" spans="1:41" s="651" customFormat="1" ht="14.4" x14ac:dyDescent="0.3">
      <c r="A90" s="743"/>
      <c r="B90" s="744"/>
      <c r="C90" s="713" t="s">
        <v>981</v>
      </c>
      <c r="D90" s="713"/>
      <c r="E90" s="713"/>
      <c r="F90" s="714"/>
      <c r="G90" s="715"/>
      <c r="H90" s="715"/>
      <c r="I90" s="715"/>
      <c r="J90" s="717"/>
      <c r="K90" s="715"/>
      <c r="L90" s="748">
        <v>685.44</v>
      </c>
      <c r="M90" s="738"/>
      <c r="N90" s="746">
        <v>9075.23</v>
      </c>
      <c r="AF90" s="706"/>
      <c r="AG90" s="710"/>
      <c r="AH90" s="710"/>
      <c r="AM90" s="710" t="s">
        <v>981</v>
      </c>
    </row>
    <row r="91" spans="1:41" s="651" customFormat="1" ht="42" x14ac:dyDescent="0.3">
      <c r="A91" s="711" t="s">
        <v>77</v>
      </c>
      <c r="B91" s="712" t="s">
        <v>1008</v>
      </c>
      <c r="C91" s="713" t="s">
        <v>727</v>
      </c>
      <c r="D91" s="713"/>
      <c r="E91" s="713"/>
      <c r="F91" s="714" t="s">
        <v>988</v>
      </c>
      <c r="G91" s="715">
        <v>21.76</v>
      </c>
      <c r="H91" s="716">
        <v>1</v>
      </c>
      <c r="I91" s="747">
        <v>21.76</v>
      </c>
      <c r="J91" s="748">
        <v>3.28</v>
      </c>
      <c r="K91" s="715"/>
      <c r="L91" s="748">
        <v>71.37</v>
      </c>
      <c r="M91" s="747">
        <v>13.24</v>
      </c>
      <c r="N91" s="755">
        <v>944.94</v>
      </c>
      <c r="AF91" s="706"/>
      <c r="AG91" s="710"/>
      <c r="AH91" s="710" t="s">
        <v>727</v>
      </c>
      <c r="AM91" s="710"/>
    </row>
    <row r="92" spans="1:41" s="651" customFormat="1" ht="14.4" x14ac:dyDescent="0.3">
      <c r="A92" s="750"/>
      <c r="B92" s="751"/>
      <c r="C92" s="725" t="s">
        <v>1009</v>
      </c>
      <c r="D92" s="725"/>
      <c r="E92" s="725"/>
      <c r="F92" s="725"/>
      <c r="G92" s="725"/>
      <c r="H92" s="725"/>
      <c r="I92" s="725"/>
      <c r="J92" s="725"/>
      <c r="K92" s="725"/>
      <c r="L92" s="725"/>
      <c r="M92" s="725"/>
      <c r="N92" s="749"/>
      <c r="AF92" s="706"/>
      <c r="AG92" s="710"/>
      <c r="AH92" s="710"/>
      <c r="AM92" s="710"/>
      <c r="AO92" s="723" t="s">
        <v>1009</v>
      </c>
    </row>
    <row r="93" spans="1:41" s="651" customFormat="1" ht="14.4" x14ac:dyDescent="0.3">
      <c r="A93" s="743"/>
      <c r="B93" s="744"/>
      <c r="C93" s="713" t="s">
        <v>981</v>
      </c>
      <c r="D93" s="713"/>
      <c r="E93" s="713"/>
      <c r="F93" s="714"/>
      <c r="G93" s="715"/>
      <c r="H93" s="715"/>
      <c r="I93" s="715"/>
      <c r="J93" s="717"/>
      <c r="K93" s="715"/>
      <c r="L93" s="748">
        <v>71.37</v>
      </c>
      <c r="M93" s="738"/>
      <c r="N93" s="755">
        <v>944.94</v>
      </c>
      <c r="AF93" s="706"/>
      <c r="AG93" s="710"/>
      <c r="AH93" s="710"/>
      <c r="AM93" s="710" t="s">
        <v>981</v>
      </c>
    </row>
    <row r="94" spans="1:41" s="651" customFormat="1" ht="21.6" x14ac:dyDescent="0.3">
      <c r="A94" s="711" t="s">
        <v>78</v>
      </c>
      <c r="B94" s="712" t="s">
        <v>1010</v>
      </c>
      <c r="C94" s="713" t="s">
        <v>806</v>
      </c>
      <c r="D94" s="713"/>
      <c r="E94" s="713"/>
      <c r="F94" s="714" t="s">
        <v>988</v>
      </c>
      <c r="G94" s="715">
        <v>5.44</v>
      </c>
      <c r="H94" s="716">
        <v>1</v>
      </c>
      <c r="I94" s="747">
        <v>5.44</v>
      </c>
      <c r="J94" s="748">
        <v>42.98</v>
      </c>
      <c r="K94" s="747">
        <v>1.1499999999999999</v>
      </c>
      <c r="L94" s="748">
        <v>268.88</v>
      </c>
      <c r="M94" s="747">
        <v>13.24</v>
      </c>
      <c r="N94" s="746">
        <v>3559.97</v>
      </c>
      <c r="AF94" s="706"/>
      <c r="AG94" s="710"/>
      <c r="AH94" s="710" t="s">
        <v>806</v>
      </c>
      <c r="AM94" s="710"/>
    </row>
    <row r="95" spans="1:41" s="651" customFormat="1" ht="14.4" x14ac:dyDescent="0.3">
      <c r="A95" s="750"/>
      <c r="B95" s="751"/>
      <c r="C95" s="725" t="s">
        <v>1011</v>
      </c>
      <c r="D95" s="725"/>
      <c r="E95" s="725"/>
      <c r="F95" s="725"/>
      <c r="G95" s="725"/>
      <c r="H95" s="725"/>
      <c r="I95" s="725"/>
      <c r="J95" s="725"/>
      <c r="K95" s="725"/>
      <c r="L95" s="725"/>
      <c r="M95" s="725"/>
      <c r="N95" s="749"/>
      <c r="AF95" s="706"/>
      <c r="AG95" s="710"/>
      <c r="AH95" s="710"/>
      <c r="AM95" s="710"/>
      <c r="AO95" s="723" t="s">
        <v>1011</v>
      </c>
    </row>
    <row r="96" spans="1:41" s="651" customFormat="1" ht="52.2" x14ac:dyDescent="0.3">
      <c r="A96" s="719"/>
      <c r="B96" s="720" t="s">
        <v>970</v>
      </c>
      <c r="C96" s="721" t="s">
        <v>971</v>
      </c>
      <c r="D96" s="721"/>
      <c r="E96" s="721"/>
      <c r="F96" s="721"/>
      <c r="G96" s="721"/>
      <c r="H96" s="721"/>
      <c r="I96" s="721"/>
      <c r="J96" s="721"/>
      <c r="K96" s="721"/>
      <c r="L96" s="721"/>
      <c r="M96" s="721"/>
      <c r="N96" s="722"/>
      <c r="AF96" s="706"/>
      <c r="AG96" s="710"/>
      <c r="AH96" s="710"/>
      <c r="AI96" s="723" t="s">
        <v>971</v>
      </c>
      <c r="AM96" s="710"/>
    </row>
    <row r="97" spans="1:42" s="651" customFormat="1" ht="14.4" x14ac:dyDescent="0.3">
      <c r="A97" s="743"/>
      <c r="B97" s="744"/>
      <c r="C97" s="713" t="s">
        <v>981</v>
      </c>
      <c r="D97" s="713"/>
      <c r="E97" s="713"/>
      <c r="F97" s="714"/>
      <c r="G97" s="715"/>
      <c r="H97" s="715"/>
      <c r="I97" s="715"/>
      <c r="J97" s="717"/>
      <c r="K97" s="715"/>
      <c r="L97" s="748">
        <v>268.88</v>
      </c>
      <c r="M97" s="738"/>
      <c r="N97" s="746">
        <v>3559.97</v>
      </c>
      <c r="AF97" s="706"/>
      <c r="AG97" s="710"/>
      <c r="AH97" s="710"/>
      <c r="AM97" s="710" t="s">
        <v>981</v>
      </c>
    </row>
    <row r="98" spans="1:42" s="651" customFormat="1" ht="21.6" x14ac:dyDescent="0.3">
      <c r="A98" s="711" t="s">
        <v>79</v>
      </c>
      <c r="B98" s="712" t="s">
        <v>717</v>
      </c>
      <c r="C98" s="713" t="s">
        <v>991</v>
      </c>
      <c r="D98" s="713"/>
      <c r="E98" s="713"/>
      <c r="F98" s="714" t="s">
        <v>718</v>
      </c>
      <c r="G98" s="715">
        <v>79.2</v>
      </c>
      <c r="H98" s="716">
        <v>1</v>
      </c>
      <c r="I98" s="756">
        <v>79.2</v>
      </c>
      <c r="J98" s="748">
        <v>162.38</v>
      </c>
      <c r="K98" s="715"/>
      <c r="L98" s="745">
        <v>12860.5</v>
      </c>
      <c r="M98" s="747">
        <v>8.16</v>
      </c>
      <c r="N98" s="746">
        <v>104941.68</v>
      </c>
      <c r="AF98" s="706"/>
      <c r="AG98" s="710"/>
      <c r="AH98" s="710" t="s">
        <v>991</v>
      </c>
      <c r="AM98" s="710"/>
    </row>
    <row r="99" spans="1:42" s="651" customFormat="1" ht="14.4" x14ac:dyDescent="0.3">
      <c r="A99" s="743"/>
      <c r="B99" s="744"/>
      <c r="C99" s="725" t="s">
        <v>992</v>
      </c>
      <c r="D99" s="725"/>
      <c r="E99" s="725"/>
      <c r="F99" s="725"/>
      <c r="G99" s="725"/>
      <c r="H99" s="725"/>
      <c r="I99" s="725"/>
      <c r="J99" s="725"/>
      <c r="K99" s="725"/>
      <c r="L99" s="725"/>
      <c r="M99" s="725"/>
      <c r="N99" s="749"/>
      <c r="AF99" s="706"/>
      <c r="AG99" s="710"/>
      <c r="AH99" s="710"/>
      <c r="AM99" s="710"/>
      <c r="AN99" s="723" t="s">
        <v>992</v>
      </c>
    </row>
    <row r="100" spans="1:42" s="651" customFormat="1" ht="14.4" x14ac:dyDescent="0.3">
      <c r="A100" s="750"/>
      <c r="B100" s="751"/>
      <c r="C100" s="725" t="s">
        <v>1012</v>
      </c>
      <c r="D100" s="725"/>
      <c r="E100" s="725"/>
      <c r="F100" s="725"/>
      <c r="G100" s="725"/>
      <c r="H100" s="725"/>
      <c r="I100" s="725"/>
      <c r="J100" s="725"/>
      <c r="K100" s="725"/>
      <c r="L100" s="725"/>
      <c r="M100" s="725"/>
      <c r="N100" s="749"/>
      <c r="AF100" s="706"/>
      <c r="AG100" s="710"/>
      <c r="AH100" s="710"/>
      <c r="AM100" s="710"/>
      <c r="AO100" s="723" t="s">
        <v>1012</v>
      </c>
    </row>
    <row r="101" spans="1:42" s="651" customFormat="1" ht="14.4" x14ac:dyDescent="0.3">
      <c r="A101" s="750"/>
      <c r="B101" s="751"/>
      <c r="C101" s="725" t="s">
        <v>994</v>
      </c>
      <c r="D101" s="725"/>
      <c r="E101" s="725"/>
      <c r="F101" s="725"/>
      <c r="G101" s="725"/>
      <c r="H101" s="725"/>
      <c r="I101" s="725"/>
      <c r="J101" s="725"/>
      <c r="K101" s="725"/>
      <c r="L101" s="725"/>
      <c r="M101" s="725"/>
      <c r="N101" s="749"/>
      <c r="AF101" s="706"/>
      <c r="AG101" s="710"/>
      <c r="AH101" s="710"/>
      <c r="AM101" s="710"/>
      <c r="AP101" s="723" t="s">
        <v>994</v>
      </c>
    </row>
    <row r="102" spans="1:42" s="651" customFormat="1" ht="14.4" x14ac:dyDescent="0.3">
      <c r="A102" s="743"/>
      <c r="B102" s="744"/>
      <c r="C102" s="713" t="s">
        <v>981</v>
      </c>
      <c r="D102" s="713"/>
      <c r="E102" s="713"/>
      <c r="F102" s="714"/>
      <c r="G102" s="715"/>
      <c r="H102" s="715"/>
      <c r="I102" s="715"/>
      <c r="J102" s="717"/>
      <c r="K102" s="715"/>
      <c r="L102" s="745">
        <v>12860.5</v>
      </c>
      <c r="M102" s="738"/>
      <c r="N102" s="746">
        <v>104941.68</v>
      </c>
      <c r="AF102" s="706"/>
      <c r="AG102" s="710"/>
      <c r="AH102" s="710"/>
      <c r="AM102" s="710" t="s">
        <v>981</v>
      </c>
    </row>
    <row r="103" spans="1:42" s="651" customFormat="1" ht="14.4" x14ac:dyDescent="0.3">
      <c r="A103" s="707" t="s">
        <v>1013</v>
      </c>
      <c r="B103" s="708"/>
      <c r="C103" s="708"/>
      <c r="D103" s="708"/>
      <c r="E103" s="708"/>
      <c r="F103" s="708"/>
      <c r="G103" s="708"/>
      <c r="H103" s="708"/>
      <c r="I103" s="708"/>
      <c r="J103" s="708"/>
      <c r="K103" s="708"/>
      <c r="L103" s="708"/>
      <c r="M103" s="708"/>
      <c r="N103" s="709"/>
      <c r="AF103" s="706"/>
      <c r="AG103" s="710" t="s">
        <v>1013</v>
      </c>
      <c r="AH103" s="710"/>
      <c r="AM103" s="710"/>
    </row>
    <row r="104" spans="1:42" s="651" customFormat="1" ht="61.2" x14ac:dyDescent="0.3">
      <c r="A104" s="711" t="s">
        <v>80</v>
      </c>
      <c r="B104" s="712" t="s">
        <v>1014</v>
      </c>
      <c r="C104" s="713" t="s">
        <v>1015</v>
      </c>
      <c r="D104" s="713"/>
      <c r="E104" s="713"/>
      <c r="F104" s="714" t="s">
        <v>730</v>
      </c>
      <c r="G104" s="715">
        <v>3.6480000000000001</v>
      </c>
      <c r="H104" s="716">
        <v>1</v>
      </c>
      <c r="I104" s="752">
        <v>3.6480000000000001</v>
      </c>
      <c r="J104" s="717"/>
      <c r="K104" s="715"/>
      <c r="L104" s="717"/>
      <c r="M104" s="715"/>
      <c r="N104" s="718"/>
      <c r="AF104" s="706"/>
      <c r="AG104" s="710"/>
      <c r="AH104" s="710" t="s">
        <v>1015</v>
      </c>
      <c r="AM104" s="710"/>
    </row>
    <row r="105" spans="1:42" s="651" customFormat="1" ht="14.4" x14ac:dyDescent="0.3">
      <c r="A105" s="750"/>
      <c r="B105" s="751"/>
      <c r="C105" s="725" t="s">
        <v>1016</v>
      </c>
      <c r="D105" s="725"/>
      <c r="E105" s="725"/>
      <c r="F105" s="725"/>
      <c r="G105" s="725"/>
      <c r="H105" s="725"/>
      <c r="I105" s="725"/>
      <c r="J105" s="725"/>
      <c r="K105" s="725"/>
      <c r="L105" s="725"/>
      <c r="M105" s="725"/>
      <c r="N105" s="749"/>
      <c r="AF105" s="706"/>
      <c r="AG105" s="710"/>
      <c r="AH105" s="710"/>
      <c r="AM105" s="710"/>
      <c r="AO105" s="723" t="s">
        <v>1016</v>
      </c>
    </row>
    <row r="106" spans="1:42" s="651" customFormat="1" ht="52.2" x14ac:dyDescent="0.3">
      <c r="A106" s="719"/>
      <c r="B106" s="720" t="s">
        <v>970</v>
      </c>
      <c r="C106" s="721" t="s">
        <v>971</v>
      </c>
      <c r="D106" s="721"/>
      <c r="E106" s="721"/>
      <c r="F106" s="721"/>
      <c r="G106" s="721"/>
      <c r="H106" s="721"/>
      <c r="I106" s="721"/>
      <c r="J106" s="721"/>
      <c r="K106" s="721"/>
      <c r="L106" s="721"/>
      <c r="M106" s="721"/>
      <c r="N106" s="722"/>
      <c r="AF106" s="706"/>
      <c r="AG106" s="710"/>
      <c r="AH106" s="710"/>
      <c r="AI106" s="723" t="s">
        <v>971</v>
      </c>
      <c r="AM106" s="710"/>
    </row>
    <row r="107" spans="1:42" s="651" customFormat="1" ht="14.4" x14ac:dyDescent="0.3">
      <c r="A107" s="724"/>
      <c r="B107" s="720" t="s">
        <v>18</v>
      </c>
      <c r="C107" s="725" t="s">
        <v>972</v>
      </c>
      <c r="D107" s="725"/>
      <c r="E107" s="725"/>
      <c r="F107" s="726"/>
      <c r="G107" s="727"/>
      <c r="H107" s="727"/>
      <c r="I107" s="727"/>
      <c r="J107" s="728">
        <v>326.61</v>
      </c>
      <c r="K107" s="729">
        <v>1.1499999999999999</v>
      </c>
      <c r="L107" s="730">
        <v>1370.19</v>
      </c>
      <c r="M107" s="729">
        <v>44.77</v>
      </c>
      <c r="N107" s="731">
        <v>61343.41</v>
      </c>
      <c r="AF107" s="706"/>
      <c r="AG107" s="710"/>
      <c r="AH107" s="710"/>
      <c r="AJ107" s="723" t="s">
        <v>972</v>
      </c>
      <c r="AM107" s="710"/>
    </row>
    <row r="108" spans="1:42" s="651" customFormat="1" ht="14.4" x14ac:dyDescent="0.3">
      <c r="A108" s="724"/>
      <c r="B108" s="720" t="s">
        <v>21</v>
      </c>
      <c r="C108" s="725" t="s">
        <v>984</v>
      </c>
      <c r="D108" s="725"/>
      <c r="E108" s="725"/>
      <c r="F108" s="726"/>
      <c r="G108" s="727"/>
      <c r="H108" s="727"/>
      <c r="I108" s="727"/>
      <c r="J108" s="728">
        <v>694.48</v>
      </c>
      <c r="K108" s="729">
        <v>1.1499999999999999</v>
      </c>
      <c r="L108" s="730">
        <v>2913.48</v>
      </c>
      <c r="M108" s="729">
        <v>13.24</v>
      </c>
      <c r="N108" s="731">
        <v>38574.480000000003</v>
      </c>
      <c r="AF108" s="706"/>
      <c r="AG108" s="710"/>
      <c r="AH108" s="710"/>
      <c r="AJ108" s="723" t="s">
        <v>984</v>
      </c>
      <c r="AM108" s="710"/>
    </row>
    <row r="109" spans="1:42" s="651" customFormat="1" ht="14.4" x14ac:dyDescent="0.3">
      <c r="A109" s="724"/>
      <c r="B109" s="720" t="s">
        <v>23</v>
      </c>
      <c r="C109" s="725" t="s">
        <v>985</v>
      </c>
      <c r="D109" s="725"/>
      <c r="E109" s="725"/>
      <c r="F109" s="726"/>
      <c r="G109" s="727"/>
      <c r="H109" s="727"/>
      <c r="I109" s="727"/>
      <c r="J109" s="728">
        <v>111.09</v>
      </c>
      <c r="K109" s="729">
        <v>1.1499999999999999</v>
      </c>
      <c r="L109" s="728">
        <v>466.04</v>
      </c>
      <c r="M109" s="729">
        <v>44.77</v>
      </c>
      <c r="N109" s="731">
        <v>20864.61</v>
      </c>
      <c r="AF109" s="706"/>
      <c r="AG109" s="710"/>
      <c r="AH109" s="710"/>
      <c r="AJ109" s="723" t="s">
        <v>985</v>
      </c>
      <c r="AM109" s="710"/>
    </row>
    <row r="110" spans="1:42" s="651" customFormat="1" ht="14.4" x14ac:dyDescent="0.3">
      <c r="A110" s="732"/>
      <c r="B110" s="720"/>
      <c r="C110" s="725" t="s">
        <v>973</v>
      </c>
      <c r="D110" s="725"/>
      <c r="E110" s="725"/>
      <c r="F110" s="726" t="s">
        <v>678</v>
      </c>
      <c r="G110" s="729">
        <v>38.29</v>
      </c>
      <c r="H110" s="729">
        <v>1.1499999999999999</v>
      </c>
      <c r="I110" s="757">
        <v>160.634208</v>
      </c>
      <c r="J110" s="734"/>
      <c r="K110" s="727"/>
      <c r="L110" s="734"/>
      <c r="M110" s="727"/>
      <c r="N110" s="735"/>
      <c r="AF110" s="706"/>
      <c r="AG110" s="710"/>
      <c r="AH110" s="710"/>
      <c r="AK110" s="723" t="s">
        <v>973</v>
      </c>
      <c r="AM110" s="710"/>
    </row>
    <row r="111" spans="1:42" s="651" customFormat="1" ht="14.4" x14ac:dyDescent="0.3">
      <c r="A111" s="732"/>
      <c r="B111" s="720"/>
      <c r="C111" s="725" t="s">
        <v>986</v>
      </c>
      <c r="D111" s="725"/>
      <c r="E111" s="725"/>
      <c r="F111" s="726" t="s">
        <v>678</v>
      </c>
      <c r="G111" s="758">
        <v>8.6999999999999993</v>
      </c>
      <c r="H111" s="729">
        <v>1.1499999999999999</v>
      </c>
      <c r="I111" s="759">
        <v>36.498240000000003</v>
      </c>
      <c r="J111" s="734"/>
      <c r="K111" s="727"/>
      <c r="L111" s="734"/>
      <c r="M111" s="727"/>
      <c r="N111" s="735"/>
      <c r="AF111" s="706"/>
      <c r="AG111" s="710"/>
      <c r="AH111" s="710"/>
      <c r="AK111" s="723" t="s">
        <v>986</v>
      </c>
      <c r="AM111" s="710"/>
    </row>
    <row r="112" spans="1:42" s="651" customFormat="1" ht="14.4" x14ac:dyDescent="0.3">
      <c r="A112" s="724"/>
      <c r="B112" s="720"/>
      <c r="C112" s="736" t="s">
        <v>974</v>
      </c>
      <c r="D112" s="736"/>
      <c r="E112" s="736"/>
      <c r="F112" s="737"/>
      <c r="G112" s="738"/>
      <c r="H112" s="738"/>
      <c r="I112" s="738"/>
      <c r="J112" s="740">
        <v>1021.09</v>
      </c>
      <c r="K112" s="738"/>
      <c r="L112" s="740">
        <v>4283.67</v>
      </c>
      <c r="M112" s="738"/>
      <c r="N112" s="741">
        <v>99917.89</v>
      </c>
      <c r="AF112" s="706"/>
      <c r="AG112" s="710"/>
      <c r="AH112" s="710"/>
      <c r="AL112" s="723" t="s">
        <v>974</v>
      </c>
      <c r="AM112" s="710"/>
    </row>
    <row r="113" spans="1:41" s="651" customFormat="1" ht="14.4" x14ac:dyDescent="0.3">
      <c r="A113" s="732"/>
      <c r="B113" s="720"/>
      <c r="C113" s="725" t="s">
        <v>975</v>
      </c>
      <c r="D113" s="725"/>
      <c r="E113" s="725"/>
      <c r="F113" s="726"/>
      <c r="G113" s="727"/>
      <c r="H113" s="727"/>
      <c r="I113" s="727"/>
      <c r="J113" s="734"/>
      <c r="K113" s="727"/>
      <c r="L113" s="730">
        <v>1836.23</v>
      </c>
      <c r="M113" s="727"/>
      <c r="N113" s="731">
        <v>82208.02</v>
      </c>
      <c r="AF113" s="706"/>
      <c r="AG113" s="710"/>
      <c r="AH113" s="710"/>
      <c r="AK113" s="723" t="s">
        <v>975</v>
      </c>
      <c r="AM113" s="710"/>
    </row>
    <row r="114" spans="1:41" s="651" customFormat="1" ht="31.8" x14ac:dyDescent="0.3">
      <c r="A114" s="732"/>
      <c r="B114" s="720" t="s">
        <v>1017</v>
      </c>
      <c r="C114" s="725" t="s">
        <v>1018</v>
      </c>
      <c r="D114" s="725"/>
      <c r="E114" s="725"/>
      <c r="F114" s="726" t="s">
        <v>978</v>
      </c>
      <c r="G114" s="742">
        <v>91</v>
      </c>
      <c r="H114" s="727"/>
      <c r="I114" s="742">
        <v>91</v>
      </c>
      <c r="J114" s="734"/>
      <c r="K114" s="727"/>
      <c r="L114" s="730">
        <v>1670.97</v>
      </c>
      <c r="M114" s="727"/>
      <c r="N114" s="731">
        <v>74809.3</v>
      </c>
      <c r="AF114" s="706"/>
      <c r="AG114" s="710"/>
      <c r="AH114" s="710"/>
      <c r="AK114" s="723" t="s">
        <v>1018</v>
      </c>
      <c r="AM114" s="710"/>
    </row>
    <row r="115" spans="1:41" s="651" customFormat="1" ht="31.8" x14ac:dyDescent="0.3">
      <c r="A115" s="732"/>
      <c r="B115" s="720" t="s">
        <v>1019</v>
      </c>
      <c r="C115" s="725" t="s">
        <v>1020</v>
      </c>
      <c r="D115" s="725"/>
      <c r="E115" s="725"/>
      <c r="F115" s="726" t="s">
        <v>978</v>
      </c>
      <c r="G115" s="742">
        <v>52</v>
      </c>
      <c r="H115" s="727"/>
      <c r="I115" s="742">
        <v>52</v>
      </c>
      <c r="J115" s="734"/>
      <c r="K115" s="727"/>
      <c r="L115" s="728">
        <v>954.84</v>
      </c>
      <c r="M115" s="727"/>
      <c r="N115" s="731">
        <v>42748.17</v>
      </c>
      <c r="AF115" s="706"/>
      <c r="AG115" s="710"/>
      <c r="AH115" s="710"/>
      <c r="AK115" s="723" t="s">
        <v>1020</v>
      </c>
      <c r="AM115" s="710"/>
    </row>
    <row r="116" spans="1:41" s="651" customFormat="1" ht="14.4" x14ac:dyDescent="0.3">
      <c r="A116" s="743"/>
      <c r="B116" s="744"/>
      <c r="C116" s="713" t="s">
        <v>981</v>
      </c>
      <c r="D116" s="713"/>
      <c r="E116" s="713"/>
      <c r="F116" s="714"/>
      <c r="G116" s="715"/>
      <c r="H116" s="715"/>
      <c r="I116" s="715"/>
      <c r="J116" s="717"/>
      <c r="K116" s="715"/>
      <c r="L116" s="745">
        <v>6909.48</v>
      </c>
      <c r="M116" s="738"/>
      <c r="N116" s="746">
        <v>217475.36</v>
      </c>
      <c r="AF116" s="706"/>
      <c r="AG116" s="710"/>
      <c r="AH116" s="710"/>
      <c r="AM116" s="710" t="s">
        <v>981</v>
      </c>
    </row>
    <row r="117" spans="1:41" s="651" customFormat="1" ht="31.8" x14ac:dyDescent="0.3">
      <c r="A117" s="711" t="s">
        <v>81</v>
      </c>
      <c r="B117" s="712" t="s">
        <v>1021</v>
      </c>
      <c r="C117" s="713" t="s">
        <v>1022</v>
      </c>
      <c r="D117" s="713"/>
      <c r="E117" s="713"/>
      <c r="F117" s="714" t="s">
        <v>718</v>
      </c>
      <c r="G117" s="715">
        <v>67.2</v>
      </c>
      <c r="H117" s="716">
        <v>1</v>
      </c>
      <c r="I117" s="756">
        <v>67.2</v>
      </c>
      <c r="J117" s="717"/>
      <c r="K117" s="715"/>
      <c r="L117" s="717"/>
      <c r="M117" s="715"/>
      <c r="N117" s="718"/>
      <c r="AF117" s="706"/>
      <c r="AG117" s="710"/>
      <c r="AH117" s="710" t="s">
        <v>1022</v>
      </c>
      <c r="AM117" s="710"/>
    </row>
    <row r="118" spans="1:41" s="651" customFormat="1" ht="14.4" x14ac:dyDescent="0.3">
      <c r="A118" s="750"/>
      <c r="B118" s="751"/>
      <c r="C118" s="725" t="s">
        <v>1023</v>
      </c>
      <c r="D118" s="725"/>
      <c r="E118" s="725"/>
      <c r="F118" s="725"/>
      <c r="G118" s="725"/>
      <c r="H118" s="725"/>
      <c r="I118" s="725"/>
      <c r="J118" s="725"/>
      <c r="K118" s="725"/>
      <c r="L118" s="725"/>
      <c r="M118" s="725"/>
      <c r="N118" s="749"/>
      <c r="AF118" s="706"/>
      <c r="AG118" s="710"/>
      <c r="AH118" s="710"/>
      <c r="AM118" s="710"/>
      <c r="AO118" s="723" t="s">
        <v>1023</v>
      </c>
    </row>
    <row r="119" spans="1:41" s="651" customFormat="1" ht="52.2" x14ac:dyDescent="0.3">
      <c r="A119" s="719"/>
      <c r="B119" s="720" t="s">
        <v>970</v>
      </c>
      <c r="C119" s="721" t="s">
        <v>971</v>
      </c>
      <c r="D119" s="721"/>
      <c r="E119" s="721"/>
      <c r="F119" s="721"/>
      <c r="G119" s="721"/>
      <c r="H119" s="721"/>
      <c r="I119" s="721"/>
      <c r="J119" s="721"/>
      <c r="K119" s="721"/>
      <c r="L119" s="721"/>
      <c r="M119" s="721"/>
      <c r="N119" s="722"/>
      <c r="AF119" s="706"/>
      <c r="AG119" s="710"/>
      <c r="AH119" s="710"/>
      <c r="AI119" s="723" t="s">
        <v>971</v>
      </c>
      <c r="AM119" s="710"/>
    </row>
    <row r="120" spans="1:41" s="651" customFormat="1" ht="14.4" x14ac:dyDescent="0.3">
      <c r="A120" s="724"/>
      <c r="B120" s="720" t="s">
        <v>18</v>
      </c>
      <c r="C120" s="725" t="s">
        <v>972</v>
      </c>
      <c r="D120" s="725"/>
      <c r="E120" s="725"/>
      <c r="F120" s="726"/>
      <c r="G120" s="727"/>
      <c r="H120" s="727"/>
      <c r="I120" s="727"/>
      <c r="J120" s="728">
        <v>443.82</v>
      </c>
      <c r="K120" s="729">
        <v>1.1499999999999999</v>
      </c>
      <c r="L120" s="730">
        <v>34298.410000000003</v>
      </c>
      <c r="M120" s="729">
        <v>44.77</v>
      </c>
      <c r="N120" s="731">
        <v>1535539.82</v>
      </c>
      <c r="AF120" s="706"/>
      <c r="AG120" s="710"/>
      <c r="AH120" s="710"/>
      <c r="AJ120" s="723" t="s">
        <v>972</v>
      </c>
      <c r="AM120" s="710"/>
    </row>
    <row r="121" spans="1:41" s="651" customFormat="1" ht="14.4" x14ac:dyDescent="0.3">
      <c r="A121" s="724"/>
      <c r="B121" s="720" t="s">
        <v>21</v>
      </c>
      <c r="C121" s="725" t="s">
        <v>984</v>
      </c>
      <c r="D121" s="725"/>
      <c r="E121" s="725"/>
      <c r="F121" s="726"/>
      <c r="G121" s="727"/>
      <c r="H121" s="727"/>
      <c r="I121" s="727"/>
      <c r="J121" s="730">
        <v>1200.08</v>
      </c>
      <c r="K121" s="729">
        <v>1.1499999999999999</v>
      </c>
      <c r="L121" s="730">
        <v>92742.18</v>
      </c>
      <c r="M121" s="729">
        <v>13.24</v>
      </c>
      <c r="N121" s="731">
        <v>1227906.46</v>
      </c>
      <c r="AF121" s="706"/>
      <c r="AG121" s="710"/>
      <c r="AH121" s="710"/>
      <c r="AJ121" s="723" t="s">
        <v>984</v>
      </c>
      <c r="AM121" s="710"/>
    </row>
    <row r="122" spans="1:41" s="651" customFormat="1" ht="14.4" x14ac:dyDescent="0.3">
      <c r="A122" s="724"/>
      <c r="B122" s="720" t="s">
        <v>25</v>
      </c>
      <c r="C122" s="725" t="s">
        <v>1000</v>
      </c>
      <c r="D122" s="725"/>
      <c r="E122" s="725"/>
      <c r="F122" s="726"/>
      <c r="G122" s="727"/>
      <c r="H122" s="727"/>
      <c r="I122" s="727"/>
      <c r="J122" s="728">
        <v>22.45</v>
      </c>
      <c r="K122" s="727"/>
      <c r="L122" s="730">
        <v>1508.64</v>
      </c>
      <c r="M122" s="729">
        <v>8.16</v>
      </c>
      <c r="N122" s="731">
        <v>12310.5</v>
      </c>
      <c r="AF122" s="706"/>
      <c r="AG122" s="710"/>
      <c r="AH122" s="710"/>
      <c r="AJ122" s="723" t="s">
        <v>1000</v>
      </c>
      <c r="AM122" s="710"/>
    </row>
    <row r="123" spans="1:41" s="651" customFormat="1" ht="14.4" x14ac:dyDescent="0.3">
      <c r="A123" s="732"/>
      <c r="B123" s="720"/>
      <c r="C123" s="725" t="s">
        <v>973</v>
      </c>
      <c r="D123" s="725"/>
      <c r="E123" s="725"/>
      <c r="F123" s="726" t="s">
        <v>678</v>
      </c>
      <c r="G123" s="729">
        <v>52.03</v>
      </c>
      <c r="H123" s="729">
        <v>1.1499999999999999</v>
      </c>
      <c r="I123" s="753">
        <v>4020.8784000000001</v>
      </c>
      <c r="J123" s="734"/>
      <c r="K123" s="727"/>
      <c r="L123" s="734"/>
      <c r="M123" s="727"/>
      <c r="N123" s="735"/>
      <c r="AF123" s="706"/>
      <c r="AG123" s="710"/>
      <c r="AH123" s="710"/>
      <c r="AK123" s="723" t="s">
        <v>973</v>
      </c>
      <c r="AM123" s="710"/>
    </row>
    <row r="124" spans="1:41" s="651" customFormat="1" ht="14.4" x14ac:dyDescent="0.3">
      <c r="A124" s="724"/>
      <c r="B124" s="720"/>
      <c r="C124" s="736" t="s">
        <v>974</v>
      </c>
      <c r="D124" s="736"/>
      <c r="E124" s="736"/>
      <c r="F124" s="737"/>
      <c r="G124" s="738"/>
      <c r="H124" s="738"/>
      <c r="I124" s="738"/>
      <c r="J124" s="740">
        <v>1666.35</v>
      </c>
      <c r="K124" s="738"/>
      <c r="L124" s="740">
        <v>128549.23</v>
      </c>
      <c r="M124" s="738"/>
      <c r="N124" s="741">
        <v>2775756.78</v>
      </c>
      <c r="AF124" s="706"/>
      <c r="AG124" s="710"/>
      <c r="AH124" s="710"/>
      <c r="AL124" s="723" t="s">
        <v>974</v>
      </c>
      <c r="AM124" s="710"/>
    </row>
    <row r="125" spans="1:41" s="651" customFormat="1" ht="14.4" x14ac:dyDescent="0.3">
      <c r="A125" s="732"/>
      <c r="B125" s="720"/>
      <c r="C125" s="725" t="s">
        <v>975</v>
      </c>
      <c r="D125" s="725"/>
      <c r="E125" s="725"/>
      <c r="F125" s="726"/>
      <c r="G125" s="727"/>
      <c r="H125" s="727"/>
      <c r="I125" s="727"/>
      <c r="J125" s="734"/>
      <c r="K125" s="727"/>
      <c r="L125" s="730">
        <v>34298.410000000003</v>
      </c>
      <c r="M125" s="727"/>
      <c r="N125" s="731">
        <v>1535539.82</v>
      </c>
      <c r="AF125" s="706"/>
      <c r="AG125" s="710"/>
      <c r="AH125" s="710"/>
      <c r="AK125" s="723" t="s">
        <v>975</v>
      </c>
      <c r="AM125" s="710"/>
    </row>
    <row r="126" spans="1:41" s="651" customFormat="1" ht="31.8" x14ac:dyDescent="0.3">
      <c r="A126" s="732"/>
      <c r="B126" s="720" t="s">
        <v>1017</v>
      </c>
      <c r="C126" s="725" t="s">
        <v>1018</v>
      </c>
      <c r="D126" s="725"/>
      <c r="E126" s="725"/>
      <c r="F126" s="726" t="s">
        <v>978</v>
      </c>
      <c r="G126" s="742">
        <v>91</v>
      </c>
      <c r="H126" s="727"/>
      <c r="I126" s="742">
        <v>91</v>
      </c>
      <c r="J126" s="734"/>
      <c r="K126" s="727"/>
      <c r="L126" s="730">
        <v>31211.55</v>
      </c>
      <c r="M126" s="727"/>
      <c r="N126" s="731">
        <v>1397341.24</v>
      </c>
      <c r="AF126" s="706"/>
      <c r="AG126" s="710"/>
      <c r="AH126" s="710"/>
      <c r="AK126" s="723" t="s">
        <v>1018</v>
      </c>
      <c r="AM126" s="710"/>
    </row>
    <row r="127" spans="1:41" s="651" customFormat="1" ht="31.8" x14ac:dyDescent="0.3">
      <c r="A127" s="732"/>
      <c r="B127" s="720" t="s">
        <v>1019</v>
      </c>
      <c r="C127" s="725" t="s">
        <v>1020</v>
      </c>
      <c r="D127" s="725"/>
      <c r="E127" s="725"/>
      <c r="F127" s="726" t="s">
        <v>978</v>
      </c>
      <c r="G127" s="742">
        <v>52</v>
      </c>
      <c r="H127" s="727"/>
      <c r="I127" s="742">
        <v>52</v>
      </c>
      <c r="J127" s="734"/>
      <c r="K127" s="727"/>
      <c r="L127" s="730">
        <v>17835.169999999998</v>
      </c>
      <c r="M127" s="727"/>
      <c r="N127" s="731">
        <v>798480.71</v>
      </c>
      <c r="AF127" s="706"/>
      <c r="AG127" s="710"/>
      <c r="AH127" s="710"/>
      <c r="AK127" s="723" t="s">
        <v>1020</v>
      </c>
      <c r="AM127" s="710"/>
    </row>
    <row r="128" spans="1:41" s="651" customFormat="1" ht="14.4" x14ac:dyDescent="0.3">
      <c r="A128" s="743"/>
      <c r="B128" s="744"/>
      <c r="C128" s="713" t="s">
        <v>981</v>
      </c>
      <c r="D128" s="713"/>
      <c r="E128" s="713"/>
      <c r="F128" s="714"/>
      <c r="G128" s="715"/>
      <c r="H128" s="715"/>
      <c r="I128" s="715"/>
      <c r="J128" s="717"/>
      <c r="K128" s="715"/>
      <c r="L128" s="745">
        <v>177595.95</v>
      </c>
      <c r="M128" s="738"/>
      <c r="N128" s="746">
        <v>4971578.7300000004</v>
      </c>
      <c r="AF128" s="706"/>
      <c r="AG128" s="710"/>
      <c r="AH128" s="710"/>
      <c r="AM128" s="710" t="s">
        <v>981</v>
      </c>
    </row>
    <row r="129" spans="1:42" s="651" customFormat="1" ht="42" x14ac:dyDescent="0.3">
      <c r="A129" s="711" t="s">
        <v>54</v>
      </c>
      <c r="B129" s="712" t="s">
        <v>1008</v>
      </c>
      <c r="C129" s="713" t="s">
        <v>727</v>
      </c>
      <c r="D129" s="713"/>
      <c r="E129" s="713"/>
      <c r="F129" s="714" t="s">
        <v>988</v>
      </c>
      <c r="G129" s="715">
        <v>134.4</v>
      </c>
      <c r="H129" s="716">
        <v>1</v>
      </c>
      <c r="I129" s="756">
        <v>134.4</v>
      </c>
      <c r="J129" s="748">
        <v>3.28</v>
      </c>
      <c r="K129" s="715"/>
      <c r="L129" s="748">
        <v>440.83</v>
      </c>
      <c r="M129" s="747">
        <v>13.24</v>
      </c>
      <c r="N129" s="746">
        <v>5836.59</v>
      </c>
      <c r="AF129" s="706"/>
      <c r="AG129" s="710"/>
      <c r="AH129" s="710" t="s">
        <v>727</v>
      </c>
      <c r="AM129" s="710"/>
    </row>
    <row r="130" spans="1:42" s="651" customFormat="1" ht="14.4" x14ac:dyDescent="0.3">
      <c r="A130" s="750"/>
      <c r="B130" s="751"/>
      <c r="C130" s="725" t="s">
        <v>1024</v>
      </c>
      <c r="D130" s="725"/>
      <c r="E130" s="725"/>
      <c r="F130" s="725"/>
      <c r="G130" s="725"/>
      <c r="H130" s="725"/>
      <c r="I130" s="725"/>
      <c r="J130" s="725"/>
      <c r="K130" s="725"/>
      <c r="L130" s="725"/>
      <c r="M130" s="725"/>
      <c r="N130" s="749"/>
      <c r="AF130" s="706"/>
      <c r="AG130" s="710"/>
      <c r="AH130" s="710"/>
      <c r="AM130" s="710"/>
      <c r="AO130" s="723" t="s">
        <v>1024</v>
      </c>
    </row>
    <row r="131" spans="1:42" s="651" customFormat="1" ht="14.4" x14ac:dyDescent="0.3">
      <c r="A131" s="743"/>
      <c r="B131" s="744"/>
      <c r="C131" s="713" t="s">
        <v>981</v>
      </c>
      <c r="D131" s="713"/>
      <c r="E131" s="713"/>
      <c r="F131" s="714"/>
      <c r="G131" s="715"/>
      <c r="H131" s="715"/>
      <c r="I131" s="715"/>
      <c r="J131" s="717"/>
      <c r="K131" s="715"/>
      <c r="L131" s="748">
        <v>440.83</v>
      </c>
      <c r="M131" s="738"/>
      <c r="N131" s="746">
        <v>5836.59</v>
      </c>
      <c r="AF131" s="706"/>
      <c r="AG131" s="710"/>
      <c r="AH131" s="710"/>
      <c r="AM131" s="710" t="s">
        <v>981</v>
      </c>
    </row>
    <row r="132" spans="1:42" s="651" customFormat="1" ht="21.6" x14ac:dyDescent="0.3">
      <c r="A132" s="711" t="s">
        <v>84</v>
      </c>
      <c r="B132" s="712" t="s">
        <v>1010</v>
      </c>
      <c r="C132" s="713" t="s">
        <v>806</v>
      </c>
      <c r="D132" s="713"/>
      <c r="E132" s="713"/>
      <c r="F132" s="714" t="s">
        <v>988</v>
      </c>
      <c r="G132" s="715">
        <v>33.6</v>
      </c>
      <c r="H132" s="716">
        <v>1</v>
      </c>
      <c r="I132" s="756">
        <v>33.6</v>
      </c>
      <c r="J132" s="748">
        <v>42.98</v>
      </c>
      <c r="K132" s="747">
        <v>1.1499999999999999</v>
      </c>
      <c r="L132" s="745">
        <v>1660.75</v>
      </c>
      <c r="M132" s="747">
        <v>13.24</v>
      </c>
      <c r="N132" s="746">
        <v>21988.33</v>
      </c>
      <c r="AF132" s="706"/>
      <c r="AG132" s="710"/>
      <c r="AH132" s="710" t="s">
        <v>806</v>
      </c>
      <c r="AM132" s="710"/>
    </row>
    <row r="133" spans="1:42" s="651" customFormat="1" ht="14.4" x14ac:dyDescent="0.3">
      <c r="A133" s="750"/>
      <c r="B133" s="751"/>
      <c r="C133" s="725" t="s">
        <v>1025</v>
      </c>
      <c r="D133" s="725"/>
      <c r="E133" s="725"/>
      <c r="F133" s="725"/>
      <c r="G133" s="725"/>
      <c r="H133" s="725"/>
      <c r="I133" s="725"/>
      <c r="J133" s="725"/>
      <c r="K133" s="725"/>
      <c r="L133" s="725"/>
      <c r="M133" s="725"/>
      <c r="N133" s="749"/>
      <c r="AF133" s="706"/>
      <c r="AG133" s="710"/>
      <c r="AH133" s="710"/>
      <c r="AM133" s="710"/>
      <c r="AO133" s="723" t="s">
        <v>1025</v>
      </c>
    </row>
    <row r="134" spans="1:42" s="651" customFormat="1" ht="52.2" x14ac:dyDescent="0.3">
      <c r="A134" s="719"/>
      <c r="B134" s="720" t="s">
        <v>970</v>
      </c>
      <c r="C134" s="721" t="s">
        <v>971</v>
      </c>
      <c r="D134" s="721"/>
      <c r="E134" s="721"/>
      <c r="F134" s="721"/>
      <c r="G134" s="721"/>
      <c r="H134" s="721"/>
      <c r="I134" s="721"/>
      <c r="J134" s="721"/>
      <c r="K134" s="721"/>
      <c r="L134" s="721"/>
      <c r="M134" s="721"/>
      <c r="N134" s="722"/>
      <c r="AF134" s="706"/>
      <c r="AG134" s="710"/>
      <c r="AH134" s="710"/>
      <c r="AI134" s="723" t="s">
        <v>971</v>
      </c>
      <c r="AM134" s="710"/>
    </row>
    <row r="135" spans="1:42" s="651" customFormat="1" ht="14.4" x14ac:dyDescent="0.3">
      <c r="A135" s="743"/>
      <c r="B135" s="744"/>
      <c r="C135" s="713" t="s">
        <v>981</v>
      </c>
      <c r="D135" s="713"/>
      <c r="E135" s="713"/>
      <c r="F135" s="714"/>
      <c r="G135" s="715"/>
      <c r="H135" s="715"/>
      <c r="I135" s="715"/>
      <c r="J135" s="717"/>
      <c r="K135" s="715"/>
      <c r="L135" s="745">
        <v>1660.75</v>
      </c>
      <c r="M135" s="738"/>
      <c r="N135" s="746">
        <v>21988.33</v>
      </c>
      <c r="AF135" s="706"/>
      <c r="AG135" s="710"/>
      <c r="AH135" s="710"/>
      <c r="AM135" s="710" t="s">
        <v>981</v>
      </c>
    </row>
    <row r="136" spans="1:42" s="651" customFormat="1" ht="21.6" x14ac:dyDescent="0.3">
      <c r="A136" s="711" t="s">
        <v>85</v>
      </c>
      <c r="B136" s="712" t="s">
        <v>717</v>
      </c>
      <c r="C136" s="713" t="s">
        <v>991</v>
      </c>
      <c r="D136" s="713"/>
      <c r="E136" s="713"/>
      <c r="F136" s="714" t="s">
        <v>718</v>
      </c>
      <c r="G136" s="715">
        <v>67.2</v>
      </c>
      <c r="H136" s="716">
        <v>1</v>
      </c>
      <c r="I136" s="756">
        <v>67.2</v>
      </c>
      <c r="J136" s="748">
        <v>162.38</v>
      </c>
      <c r="K136" s="715"/>
      <c r="L136" s="745">
        <v>10911.94</v>
      </c>
      <c r="M136" s="747">
        <v>8.16</v>
      </c>
      <c r="N136" s="746">
        <v>89041.43</v>
      </c>
      <c r="AF136" s="706"/>
      <c r="AG136" s="710"/>
      <c r="AH136" s="710" t="s">
        <v>991</v>
      </c>
      <c r="AM136" s="710"/>
    </row>
    <row r="137" spans="1:42" s="651" customFormat="1" ht="14.4" x14ac:dyDescent="0.3">
      <c r="A137" s="743"/>
      <c r="B137" s="744"/>
      <c r="C137" s="725" t="s">
        <v>992</v>
      </c>
      <c r="D137" s="725"/>
      <c r="E137" s="725"/>
      <c r="F137" s="725"/>
      <c r="G137" s="725"/>
      <c r="H137" s="725"/>
      <c r="I137" s="725"/>
      <c r="J137" s="725"/>
      <c r="K137" s="725"/>
      <c r="L137" s="725"/>
      <c r="M137" s="725"/>
      <c r="N137" s="749"/>
      <c r="AF137" s="706"/>
      <c r="AG137" s="710"/>
      <c r="AH137" s="710"/>
      <c r="AM137" s="710"/>
      <c r="AN137" s="723" t="s">
        <v>992</v>
      </c>
    </row>
    <row r="138" spans="1:42" s="651" customFormat="1" ht="14.4" x14ac:dyDescent="0.3">
      <c r="A138" s="750"/>
      <c r="B138" s="751"/>
      <c r="C138" s="725" t="s">
        <v>994</v>
      </c>
      <c r="D138" s="725"/>
      <c r="E138" s="725"/>
      <c r="F138" s="725"/>
      <c r="G138" s="725"/>
      <c r="H138" s="725"/>
      <c r="I138" s="725"/>
      <c r="J138" s="725"/>
      <c r="K138" s="725"/>
      <c r="L138" s="725"/>
      <c r="M138" s="725"/>
      <c r="N138" s="749"/>
      <c r="AF138" s="706"/>
      <c r="AG138" s="710"/>
      <c r="AH138" s="710"/>
      <c r="AM138" s="710"/>
      <c r="AP138" s="723" t="s">
        <v>994</v>
      </c>
    </row>
    <row r="139" spans="1:42" s="651" customFormat="1" ht="14.4" x14ac:dyDescent="0.3">
      <c r="A139" s="743"/>
      <c r="B139" s="744"/>
      <c r="C139" s="713" t="s">
        <v>981</v>
      </c>
      <c r="D139" s="713"/>
      <c r="E139" s="713"/>
      <c r="F139" s="714"/>
      <c r="G139" s="715"/>
      <c r="H139" s="715"/>
      <c r="I139" s="715"/>
      <c r="J139" s="717"/>
      <c r="K139" s="715"/>
      <c r="L139" s="745">
        <v>10911.94</v>
      </c>
      <c r="M139" s="738"/>
      <c r="N139" s="746">
        <v>89041.43</v>
      </c>
      <c r="AF139" s="706"/>
      <c r="AG139" s="710"/>
      <c r="AH139" s="710"/>
      <c r="AM139" s="710" t="s">
        <v>981</v>
      </c>
    </row>
    <row r="140" spans="1:42" s="651" customFormat="1" ht="14.4" x14ac:dyDescent="0.3">
      <c r="A140" s="707" t="s">
        <v>1026</v>
      </c>
      <c r="B140" s="708"/>
      <c r="C140" s="708"/>
      <c r="D140" s="708"/>
      <c r="E140" s="708"/>
      <c r="F140" s="708"/>
      <c r="G140" s="708"/>
      <c r="H140" s="708"/>
      <c r="I140" s="708"/>
      <c r="J140" s="708"/>
      <c r="K140" s="708"/>
      <c r="L140" s="708"/>
      <c r="M140" s="708"/>
      <c r="N140" s="709"/>
      <c r="AF140" s="706"/>
      <c r="AG140" s="710" t="s">
        <v>1026</v>
      </c>
      <c r="AH140" s="710"/>
      <c r="AM140" s="710"/>
    </row>
    <row r="141" spans="1:42" s="651" customFormat="1" ht="61.2" x14ac:dyDescent="0.3">
      <c r="A141" s="711" t="s">
        <v>90</v>
      </c>
      <c r="B141" s="712" t="s">
        <v>1014</v>
      </c>
      <c r="C141" s="713" t="s">
        <v>1015</v>
      </c>
      <c r="D141" s="713"/>
      <c r="E141" s="713"/>
      <c r="F141" s="714" t="s">
        <v>730</v>
      </c>
      <c r="G141" s="715">
        <v>3.6480000000000001</v>
      </c>
      <c r="H141" s="716">
        <v>1</v>
      </c>
      <c r="I141" s="752">
        <v>3.6480000000000001</v>
      </c>
      <c r="J141" s="717"/>
      <c r="K141" s="715"/>
      <c r="L141" s="717"/>
      <c r="M141" s="715"/>
      <c r="N141" s="718"/>
      <c r="AF141" s="706"/>
      <c r="AG141" s="710"/>
      <c r="AH141" s="710" t="s">
        <v>1015</v>
      </c>
      <c r="AM141" s="710"/>
    </row>
    <row r="142" spans="1:42" s="651" customFormat="1" ht="14.4" x14ac:dyDescent="0.3">
      <c r="A142" s="750"/>
      <c r="B142" s="751"/>
      <c r="C142" s="725" t="s">
        <v>1027</v>
      </c>
      <c r="D142" s="725"/>
      <c r="E142" s="725"/>
      <c r="F142" s="725"/>
      <c r="G142" s="725"/>
      <c r="H142" s="725"/>
      <c r="I142" s="725"/>
      <c r="J142" s="725"/>
      <c r="K142" s="725"/>
      <c r="L142" s="725"/>
      <c r="M142" s="725"/>
      <c r="N142" s="749"/>
      <c r="AF142" s="706"/>
      <c r="AG142" s="710"/>
      <c r="AH142" s="710"/>
      <c r="AM142" s="710"/>
      <c r="AO142" s="723" t="s">
        <v>1027</v>
      </c>
    </row>
    <row r="143" spans="1:42" s="651" customFormat="1" ht="52.2" x14ac:dyDescent="0.3">
      <c r="A143" s="719"/>
      <c r="B143" s="720" t="s">
        <v>970</v>
      </c>
      <c r="C143" s="721" t="s">
        <v>971</v>
      </c>
      <c r="D143" s="721"/>
      <c r="E143" s="721"/>
      <c r="F143" s="721"/>
      <c r="G143" s="721"/>
      <c r="H143" s="721"/>
      <c r="I143" s="721"/>
      <c r="J143" s="721"/>
      <c r="K143" s="721"/>
      <c r="L143" s="721"/>
      <c r="M143" s="721"/>
      <c r="N143" s="722"/>
      <c r="AF143" s="706"/>
      <c r="AG143" s="710"/>
      <c r="AH143" s="710"/>
      <c r="AI143" s="723" t="s">
        <v>971</v>
      </c>
      <c r="AM143" s="710"/>
    </row>
    <row r="144" spans="1:42" s="651" customFormat="1" ht="14.4" x14ac:dyDescent="0.3">
      <c r="A144" s="724"/>
      <c r="B144" s="720" t="s">
        <v>18</v>
      </c>
      <c r="C144" s="725" t="s">
        <v>972</v>
      </c>
      <c r="D144" s="725"/>
      <c r="E144" s="725"/>
      <c r="F144" s="726"/>
      <c r="G144" s="727"/>
      <c r="H144" s="727"/>
      <c r="I144" s="727"/>
      <c r="J144" s="728">
        <v>326.61</v>
      </c>
      <c r="K144" s="729">
        <v>1.1499999999999999</v>
      </c>
      <c r="L144" s="730">
        <v>1370.19</v>
      </c>
      <c r="M144" s="729">
        <v>44.77</v>
      </c>
      <c r="N144" s="731">
        <v>61343.41</v>
      </c>
      <c r="AF144" s="706"/>
      <c r="AG144" s="710"/>
      <c r="AH144" s="710"/>
      <c r="AJ144" s="723" t="s">
        <v>972</v>
      </c>
      <c r="AM144" s="710"/>
    </row>
    <row r="145" spans="1:41" s="651" customFormat="1" ht="14.4" x14ac:dyDescent="0.3">
      <c r="A145" s="724"/>
      <c r="B145" s="720" t="s">
        <v>21</v>
      </c>
      <c r="C145" s="725" t="s">
        <v>984</v>
      </c>
      <c r="D145" s="725"/>
      <c r="E145" s="725"/>
      <c r="F145" s="726"/>
      <c r="G145" s="727"/>
      <c r="H145" s="727"/>
      <c r="I145" s="727"/>
      <c r="J145" s="728">
        <v>694.48</v>
      </c>
      <c r="K145" s="729">
        <v>1.1499999999999999</v>
      </c>
      <c r="L145" s="730">
        <v>2913.48</v>
      </c>
      <c r="M145" s="729">
        <v>13.24</v>
      </c>
      <c r="N145" s="731">
        <v>38574.480000000003</v>
      </c>
      <c r="AF145" s="706"/>
      <c r="AG145" s="710"/>
      <c r="AH145" s="710"/>
      <c r="AJ145" s="723" t="s">
        <v>984</v>
      </c>
      <c r="AM145" s="710"/>
    </row>
    <row r="146" spans="1:41" s="651" customFormat="1" ht="14.4" x14ac:dyDescent="0.3">
      <c r="A146" s="724"/>
      <c r="B146" s="720" t="s">
        <v>23</v>
      </c>
      <c r="C146" s="725" t="s">
        <v>985</v>
      </c>
      <c r="D146" s="725"/>
      <c r="E146" s="725"/>
      <c r="F146" s="726"/>
      <c r="G146" s="727"/>
      <c r="H146" s="727"/>
      <c r="I146" s="727"/>
      <c r="J146" s="728">
        <v>111.09</v>
      </c>
      <c r="K146" s="729">
        <v>1.1499999999999999</v>
      </c>
      <c r="L146" s="728">
        <v>466.04</v>
      </c>
      <c r="M146" s="729">
        <v>44.77</v>
      </c>
      <c r="N146" s="731">
        <v>20864.61</v>
      </c>
      <c r="AF146" s="706"/>
      <c r="AG146" s="710"/>
      <c r="AH146" s="710"/>
      <c r="AJ146" s="723" t="s">
        <v>985</v>
      </c>
      <c r="AM146" s="710"/>
    </row>
    <row r="147" spans="1:41" s="651" customFormat="1" ht="14.4" x14ac:dyDescent="0.3">
      <c r="A147" s="732"/>
      <c r="B147" s="720"/>
      <c r="C147" s="725" t="s">
        <v>973</v>
      </c>
      <c r="D147" s="725"/>
      <c r="E147" s="725"/>
      <c r="F147" s="726" t="s">
        <v>678</v>
      </c>
      <c r="G147" s="729">
        <v>38.29</v>
      </c>
      <c r="H147" s="729">
        <v>1.1499999999999999</v>
      </c>
      <c r="I147" s="757">
        <v>160.634208</v>
      </c>
      <c r="J147" s="734"/>
      <c r="K147" s="727"/>
      <c r="L147" s="734"/>
      <c r="M147" s="727"/>
      <c r="N147" s="735"/>
      <c r="AF147" s="706"/>
      <c r="AG147" s="710"/>
      <c r="AH147" s="710"/>
      <c r="AK147" s="723" t="s">
        <v>973</v>
      </c>
      <c r="AM147" s="710"/>
    </row>
    <row r="148" spans="1:41" s="651" customFormat="1" ht="14.4" x14ac:dyDescent="0.3">
      <c r="A148" s="732"/>
      <c r="B148" s="720"/>
      <c r="C148" s="725" t="s">
        <v>986</v>
      </c>
      <c r="D148" s="725"/>
      <c r="E148" s="725"/>
      <c r="F148" s="726" t="s">
        <v>678</v>
      </c>
      <c r="G148" s="758">
        <v>8.6999999999999993</v>
      </c>
      <c r="H148" s="729">
        <v>1.1499999999999999</v>
      </c>
      <c r="I148" s="759">
        <v>36.498240000000003</v>
      </c>
      <c r="J148" s="734"/>
      <c r="K148" s="727"/>
      <c r="L148" s="734"/>
      <c r="M148" s="727"/>
      <c r="N148" s="735"/>
      <c r="AF148" s="706"/>
      <c r="AG148" s="710"/>
      <c r="AH148" s="710"/>
      <c r="AK148" s="723" t="s">
        <v>986</v>
      </c>
      <c r="AM148" s="710"/>
    </row>
    <row r="149" spans="1:41" s="651" customFormat="1" ht="14.4" x14ac:dyDescent="0.3">
      <c r="A149" s="724"/>
      <c r="B149" s="720"/>
      <c r="C149" s="736" t="s">
        <v>974</v>
      </c>
      <c r="D149" s="736"/>
      <c r="E149" s="736"/>
      <c r="F149" s="737"/>
      <c r="G149" s="738"/>
      <c r="H149" s="738"/>
      <c r="I149" s="738"/>
      <c r="J149" s="740">
        <v>1021.09</v>
      </c>
      <c r="K149" s="738"/>
      <c r="L149" s="740">
        <v>4283.67</v>
      </c>
      <c r="M149" s="738"/>
      <c r="N149" s="741">
        <v>99917.89</v>
      </c>
      <c r="AF149" s="706"/>
      <c r="AG149" s="710"/>
      <c r="AH149" s="710"/>
      <c r="AL149" s="723" t="s">
        <v>974</v>
      </c>
      <c r="AM149" s="710"/>
    </row>
    <row r="150" spans="1:41" s="651" customFormat="1" ht="14.4" x14ac:dyDescent="0.3">
      <c r="A150" s="732"/>
      <c r="B150" s="720"/>
      <c r="C150" s="725" t="s">
        <v>975</v>
      </c>
      <c r="D150" s="725"/>
      <c r="E150" s="725"/>
      <c r="F150" s="726"/>
      <c r="G150" s="727"/>
      <c r="H150" s="727"/>
      <c r="I150" s="727"/>
      <c r="J150" s="734"/>
      <c r="K150" s="727"/>
      <c r="L150" s="730">
        <v>1836.23</v>
      </c>
      <c r="M150" s="727"/>
      <c r="N150" s="731">
        <v>82208.02</v>
      </c>
      <c r="AF150" s="706"/>
      <c r="AG150" s="710"/>
      <c r="AH150" s="710"/>
      <c r="AK150" s="723" t="s">
        <v>975</v>
      </c>
      <c r="AM150" s="710"/>
    </row>
    <row r="151" spans="1:41" s="651" customFormat="1" ht="31.8" x14ac:dyDescent="0.3">
      <c r="A151" s="732"/>
      <c r="B151" s="720" t="s">
        <v>1017</v>
      </c>
      <c r="C151" s="725" t="s">
        <v>1018</v>
      </c>
      <c r="D151" s="725"/>
      <c r="E151" s="725"/>
      <c r="F151" s="726" t="s">
        <v>978</v>
      </c>
      <c r="G151" s="742">
        <v>91</v>
      </c>
      <c r="H151" s="727"/>
      <c r="I151" s="742">
        <v>91</v>
      </c>
      <c r="J151" s="734"/>
      <c r="K151" s="727"/>
      <c r="L151" s="730">
        <v>1670.97</v>
      </c>
      <c r="M151" s="727"/>
      <c r="N151" s="731">
        <v>74809.3</v>
      </c>
      <c r="AF151" s="706"/>
      <c r="AG151" s="710"/>
      <c r="AH151" s="710"/>
      <c r="AK151" s="723" t="s">
        <v>1018</v>
      </c>
      <c r="AM151" s="710"/>
    </row>
    <row r="152" spans="1:41" s="651" customFormat="1" ht="31.8" x14ac:dyDescent="0.3">
      <c r="A152" s="732"/>
      <c r="B152" s="720" t="s">
        <v>1019</v>
      </c>
      <c r="C152" s="725" t="s">
        <v>1020</v>
      </c>
      <c r="D152" s="725"/>
      <c r="E152" s="725"/>
      <c r="F152" s="726" t="s">
        <v>978</v>
      </c>
      <c r="G152" s="742">
        <v>52</v>
      </c>
      <c r="H152" s="727"/>
      <c r="I152" s="742">
        <v>52</v>
      </c>
      <c r="J152" s="734"/>
      <c r="K152" s="727"/>
      <c r="L152" s="728">
        <v>954.84</v>
      </c>
      <c r="M152" s="727"/>
      <c r="N152" s="731">
        <v>42748.17</v>
      </c>
      <c r="AF152" s="706"/>
      <c r="AG152" s="710"/>
      <c r="AH152" s="710"/>
      <c r="AK152" s="723" t="s">
        <v>1020</v>
      </c>
      <c r="AM152" s="710"/>
    </row>
    <row r="153" spans="1:41" s="651" customFormat="1" ht="14.4" x14ac:dyDescent="0.3">
      <c r="A153" s="743"/>
      <c r="B153" s="744"/>
      <c r="C153" s="713" t="s">
        <v>981</v>
      </c>
      <c r="D153" s="713"/>
      <c r="E153" s="713"/>
      <c r="F153" s="714"/>
      <c r="G153" s="715"/>
      <c r="H153" s="715"/>
      <c r="I153" s="715"/>
      <c r="J153" s="717"/>
      <c r="K153" s="715"/>
      <c r="L153" s="745">
        <v>6909.48</v>
      </c>
      <c r="M153" s="738"/>
      <c r="N153" s="746">
        <v>217475.36</v>
      </c>
      <c r="AF153" s="706"/>
      <c r="AG153" s="710"/>
      <c r="AH153" s="710"/>
      <c r="AM153" s="710" t="s">
        <v>981</v>
      </c>
    </row>
    <row r="154" spans="1:41" s="651" customFormat="1" ht="31.8" x14ac:dyDescent="0.3">
      <c r="A154" s="711" t="s">
        <v>20</v>
      </c>
      <c r="B154" s="712" t="s">
        <v>1021</v>
      </c>
      <c r="C154" s="713" t="s">
        <v>1022</v>
      </c>
      <c r="D154" s="713"/>
      <c r="E154" s="713"/>
      <c r="F154" s="714" t="s">
        <v>718</v>
      </c>
      <c r="G154" s="715">
        <v>41.28</v>
      </c>
      <c r="H154" s="716">
        <v>1</v>
      </c>
      <c r="I154" s="747">
        <v>41.28</v>
      </c>
      <c r="J154" s="717"/>
      <c r="K154" s="715"/>
      <c r="L154" s="717"/>
      <c r="M154" s="715"/>
      <c r="N154" s="718"/>
      <c r="AF154" s="706"/>
      <c r="AG154" s="710"/>
      <c r="AH154" s="710" t="s">
        <v>1022</v>
      </c>
      <c r="AM154" s="710"/>
    </row>
    <row r="155" spans="1:41" s="651" customFormat="1" ht="14.4" x14ac:dyDescent="0.3">
      <c r="A155" s="750"/>
      <c r="B155" s="751"/>
      <c r="C155" s="725" t="s">
        <v>1028</v>
      </c>
      <c r="D155" s="725"/>
      <c r="E155" s="725"/>
      <c r="F155" s="725"/>
      <c r="G155" s="725"/>
      <c r="H155" s="725"/>
      <c r="I155" s="725"/>
      <c r="J155" s="725"/>
      <c r="K155" s="725"/>
      <c r="L155" s="725"/>
      <c r="M155" s="725"/>
      <c r="N155" s="749"/>
      <c r="AF155" s="706"/>
      <c r="AG155" s="710"/>
      <c r="AH155" s="710"/>
      <c r="AM155" s="710"/>
      <c r="AO155" s="723" t="s">
        <v>1028</v>
      </c>
    </row>
    <row r="156" spans="1:41" s="651" customFormat="1" ht="52.2" x14ac:dyDescent="0.3">
      <c r="A156" s="719"/>
      <c r="B156" s="720" t="s">
        <v>970</v>
      </c>
      <c r="C156" s="721" t="s">
        <v>971</v>
      </c>
      <c r="D156" s="721"/>
      <c r="E156" s="721"/>
      <c r="F156" s="721"/>
      <c r="G156" s="721"/>
      <c r="H156" s="721"/>
      <c r="I156" s="721"/>
      <c r="J156" s="721"/>
      <c r="K156" s="721"/>
      <c r="L156" s="721"/>
      <c r="M156" s="721"/>
      <c r="N156" s="722"/>
      <c r="AF156" s="706"/>
      <c r="AG156" s="710"/>
      <c r="AH156" s="710"/>
      <c r="AI156" s="723" t="s">
        <v>971</v>
      </c>
      <c r="AM156" s="710"/>
    </row>
    <row r="157" spans="1:41" s="651" customFormat="1" ht="14.4" x14ac:dyDescent="0.3">
      <c r="A157" s="724"/>
      <c r="B157" s="720" t="s">
        <v>18</v>
      </c>
      <c r="C157" s="725" t="s">
        <v>972</v>
      </c>
      <c r="D157" s="725"/>
      <c r="E157" s="725"/>
      <c r="F157" s="726"/>
      <c r="G157" s="727"/>
      <c r="H157" s="727"/>
      <c r="I157" s="727"/>
      <c r="J157" s="728">
        <v>443.82</v>
      </c>
      <c r="K157" s="729">
        <v>1.1499999999999999</v>
      </c>
      <c r="L157" s="730">
        <v>21069.02</v>
      </c>
      <c r="M157" s="729">
        <v>44.77</v>
      </c>
      <c r="N157" s="731">
        <v>943260.03</v>
      </c>
      <c r="AF157" s="706"/>
      <c r="AG157" s="710"/>
      <c r="AH157" s="710"/>
      <c r="AJ157" s="723" t="s">
        <v>972</v>
      </c>
      <c r="AM157" s="710"/>
    </row>
    <row r="158" spans="1:41" s="651" customFormat="1" ht="14.4" x14ac:dyDescent="0.3">
      <c r="A158" s="724"/>
      <c r="B158" s="720" t="s">
        <v>21</v>
      </c>
      <c r="C158" s="725" t="s">
        <v>984</v>
      </c>
      <c r="D158" s="725"/>
      <c r="E158" s="725"/>
      <c r="F158" s="726"/>
      <c r="G158" s="727"/>
      <c r="H158" s="727"/>
      <c r="I158" s="727"/>
      <c r="J158" s="730">
        <v>1200.08</v>
      </c>
      <c r="K158" s="729">
        <v>1.1499999999999999</v>
      </c>
      <c r="L158" s="730">
        <v>56970.2</v>
      </c>
      <c r="M158" s="729">
        <v>13.24</v>
      </c>
      <c r="N158" s="731">
        <v>754285.45</v>
      </c>
      <c r="AF158" s="706"/>
      <c r="AG158" s="710"/>
      <c r="AH158" s="710"/>
      <c r="AJ158" s="723" t="s">
        <v>984</v>
      </c>
      <c r="AM158" s="710"/>
    </row>
    <row r="159" spans="1:41" s="651" customFormat="1" ht="14.4" x14ac:dyDescent="0.3">
      <c r="A159" s="724"/>
      <c r="B159" s="720" t="s">
        <v>25</v>
      </c>
      <c r="C159" s="725" t="s">
        <v>1000</v>
      </c>
      <c r="D159" s="725"/>
      <c r="E159" s="725"/>
      <c r="F159" s="726"/>
      <c r="G159" s="727"/>
      <c r="H159" s="727"/>
      <c r="I159" s="727"/>
      <c r="J159" s="728">
        <v>22.45</v>
      </c>
      <c r="K159" s="727"/>
      <c r="L159" s="728">
        <v>926.74</v>
      </c>
      <c r="M159" s="729">
        <v>8.16</v>
      </c>
      <c r="N159" s="731">
        <v>7562.2</v>
      </c>
      <c r="AF159" s="706"/>
      <c r="AG159" s="710"/>
      <c r="AH159" s="710"/>
      <c r="AJ159" s="723" t="s">
        <v>1000</v>
      </c>
      <c r="AM159" s="710"/>
    </row>
    <row r="160" spans="1:41" s="651" customFormat="1" ht="14.4" x14ac:dyDescent="0.3">
      <c r="A160" s="732"/>
      <c r="B160" s="720"/>
      <c r="C160" s="725" t="s">
        <v>973</v>
      </c>
      <c r="D160" s="725"/>
      <c r="E160" s="725"/>
      <c r="F160" s="726" t="s">
        <v>678</v>
      </c>
      <c r="G160" s="729">
        <v>52.03</v>
      </c>
      <c r="H160" s="729">
        <v>1.1499999999999999</v>
      </c>
      <c r="I160" s="759">
        <v>2469.9681599999999</v>
      </c>
      <c r="J160" s="734"/>
      <c r="K160" s="727"/>
      <c r="L160" s="734"/>
      <c r="M160" s="727"/>
      <c r="N160" s="735"/>
      <c r="AF160" s="706"/>
      <c r="AG160" s="710"/>
      <c r="AH160" s="710"/>
      <c r="AK160" s="723" t="s">
        <v>973</v>
      </c>
      <c r="AM160" s="710"/>
    </row>
    <row r="161" spans="1:42" s="651" customFormat="1" ht="14.4" x14ac:dyDescent="0.3">
      <c r="A161" s="724"/>
      <c r="B161" s="720"/>
      <c r="C161" s="736" t="s">
        <v>974</v>
      </c>
      <c r="D161" s="736"/>
      <c r="E161" s="736"/>
      <c r="F161" s="737"/>
      <c r="G161" s="738"/>
      <c r="H161" s="738"/>
      <c r="I161" s="738"/>
      <c r="J161" s="740">
        <v>1666.35</v>
      </c>
      <c r="K161" s="738"/>
      <c r="L161" s="740">
        <v>78965.960000000006</v>
      </c>
      <c r="M161" s="738"/>
      <c r="N161" s="741">
        <v>1705107.68</v>
      </c>
      <c r="AF161" s="706"/>
      <c r="AG161" s="710"/>
      <c r="AH161" s="710"/>
      <c r="AL161" s="723" t="s">
        <v>974</v>
      </c>
      <c r="AM161" s="710"/>
    </row>
    <row r="162" spans="1:42" s="651" customFormat="1" ht="14.4" x14ac:dyDescent="0.3">
      <c r="A162" s="732"/>
      <c r="B162" s="720"/>
      <c r="C162" s="725" t="s">
        <v>975</v>
      </c>
      <c r="D162" s="725"/>
      <c r="E162" s="725"/>
      <c r="F162" s="726"/>
      <c r="G162" s="727"/>
      <c r="H162" s="727"/>
      <c r="I162" s="727"/>
      <c r="J162" s="734"/>
      <c r="K162" s="727"/>
      <c r="L162" s="730">
        <v>21069.02</v>
      </c>
      <c r="M162" s="727"/>
      <c r="N162" s="731">
        <v>943260.03</v>
      </c>
      <c r="AF162" s="706"/>
      <c r="AG162" s="710"/>
      <c r="AH162" s="710"/>
      <c r="AK162" s="723" t="s">
        <v>975</v>
      </c>
      <c r="AM162" s="710"/>
    </row>
    <row r="163" spans="1:42" s="651" customFormat="1" ht="31.8" x14ac:dyDescent="0.3">
      <c r="A163" s="732"/>
      <c r="B163" s="720" t="s">
        <v>1017</v>
      </c>
      <c r="C163" s="725" t="s">
        <v>1018</v>
      </c>
      <c r="D163" s="725"/>
      <c r="E163" s="725"/>
      <c r="F163" s="726" t="s">
        <v>978</v>
      </c>
      <c r="G163" s="742">
        <v>91</v>
      </c>
      <c r="H163" s="727"/>
      <c r="I163" s="742">
        <v>91</v>
      </c>
      <c r="J163" s="734"/>
      <c r="K163" s="727"/>
      <c r="L163" s="730">
        <v>19172.810000000001</v>
      </c>
      <c r="M163" s="727"/>
      <c r="N163" s="731">
        <v>858366.63</v>
      </c>
      <c r="AF163" s="706"/>
      <c r="AG163" s="710"/>
      <c r="AH163" s="710"/>
      <c r="AK163" s="723" t="s">
        <v>1018</v>
      </c>
      <c r="AM163" s="710"/>
    </row>
    <row r="164" spans="1:42" s="651" customFormat="1" ht="31.8" x14ac:dyDescent="0.3">
      <c r="A164" s="732"/>
      <c r="B164" s="720" t="s">
        <v>1019</v>
      </c>
      <c r="C164" s="725" t="s">
        <v>1020</v>
      </c>
      <c r="D164" s="725"/>
      <c r="E164" s="725"/>
      <c r="F164" s="726" t="s">
        <v>978</v>
      </c>
      <c r="G164" s="742">
        <v>52</v>
      </c>
      <c r="H164" s="727"/>
      <c r="I164" s="742">
        <v>52</v>
      </c>
      <c r="J164" s="734"/>
      <c r="K164" s="727"/>
      <c r="L164" s="730">
        <v>10955.89</v>
      </c>
      <c r="M164" s="727"/>
      <c r="N164" s="731">
        <v>490495.22</v>
      </c>
      <c r="AF164" s="706"/>
      <c r="AG164" s="710"/>
      <c r="AH164" s="710"/>
      <c r="AK164" s="723" t="s">
        <v>1020</v>
      </c>
      <c r="AM164" s="710"/>
    </row>
    <row r="165" spans="1:42" s="651" customFormat="1" ht="14.4" x14ac:dyDescent="0.3">
      <c r="A165" s="743"/>
      <c r="B165" s="744"/>
      <c r="C165" s="713" t="s">
        <v>981</v>
      </c>
      <c r="D165" s="713"/>
      <c r="E165" s="713"/>
      <c r="F165" s="714"/>
      <c r="G165" s="715"/>
      <c r="H165" s="715"/>
      <c r="I165" s="715"/>
      <c r="J165" s="717"/>
      <c r="K165" s="715"/>
      <c r="L165" s="745">
        <v>109094.66</v>
      </c>
      <c r="M165" s="738"/>
      <c r="N165" s="746">
        <v>3053969.53</v>
      </c>
      <c r="AF165" s="706"/>
      <c r="AG165" s="710"/>
      <c r="AH165" s="710"/>
      <c r="AM165" s="710" t="s">
        <v>981</v>
      </c>
    </row>
    <row r="166" spans="1:42" s="651" customFormat="1" ht="42" x14ac:dyDescent="0.3">
      <c r="A166" s="711" t="s">
        <v>22</v>
      </c>
      <c r="B166" s="712" t="s">
        <v>1008</v>
      </c>
      <c r="C166" s="713" t="s">
        <v>727</v>
      </c>
      <c r="D166" s="713"/>
      <c r="E166" s="713"/>
      <c r="F166" s="714" t="s">
        <v>988</v>
      </c>
      <c r="G166" s="715">
        <v>82.56</v>
      </c>
      <c r="H166" s="716">
        <v>1</v>
      </c>
      <c r="I166" s="747">
        <v>82.56</v>
      </c>
      <c r="J166" s="748">
        <v>3.28</v>
      </c>
      <c r="K166" s="715"/>
      <c r="L166" s="748">
        <v>270.8</v>
      </c>
      <c r="M166" s="747">
        <v>13.24</v>
      </c>
      <c r="N166" s="746">
        <v>3585.39</v>
      </c>
      <c r="AF166" s="706"/>
      <c r="AG166" s="710"/>
      <c r="AH166" s="710" t="s">
        <v>727</v>
      </c>
      <c r="AM166" s="710"/>
    </row>
    <row r="167" spans="1:42" s="651" customFormat="1" ht="14.4" x14ac:dyDescent="0.3">
      <c r="A167" s="750"/>
      <c r="B167" s="751"/>
      <c r="C167" s="725" t="s">
        <v>1029</v>
      </c>
      <c r="D167" s="725"/>
      <c r="E167" s="725"/>
      <c r="F167" s="725"/>
      <c r="G167" s="725"/>
      <c r="H167" s="725"/>
      <c r="I167" s="725"/>
      <c r="J167" s="725"/>
      <c r="K167" s="725"/>
      <c r="L167" s="725"/>
      <c r="M167" s="725"/>
      <c r="N167" s="749"/>
      <c r="AF167" s="706"/>
      <c r="AG167" s="710"/>
      <c r="AH167" s="710"/>
      <c r="AM167" s="710"/>
      <c r="AO167" s="723" t="s">
        <v>1029</v>
      </c>
    </row>
    <row r="168" spans="1:42" s="651" customFormat="1" ht="14.4" x14ac:dyDescent="0.3">
      <c r="A168" s="743"/>
      <c r="B168" s="744"/>
      <c r="C168" s="713" t="s">
        <v>981</v>
      </c>
      <c r="D168" s="713"/>
      <c r="E168" s="713"/>
      <c r="F168" s="714"/>
      <c r="G168" s="715"/>
      <c r="H168" s="715"/>
      <c r="I168" s="715"/>
      <c r="J168" s="717"/>
      <c r="K168" s="715"/>
      <c r="L168" s="748">
        <v>270.8</v>
      </c>
      <c r="M168" s="738"/>
      <c r="N168" s="746">
        <v>3585.39</v>
      </c>
      <c r="AF168" s="706"/>
      <c r="AG168" s="710"/>
      <c r="AH168" s="710"/>
      <c r="AM168" s="710" t="s">
        <v>981</v>
      </c>
    </row>
    <row r="169" spans="1:42" s="651" customFormat="1" ht="21.6" x14ac:dyDescent="0.3">
      <c r="A169" s="711" t="s">
        <v>91</v>
      </c>
      <c r="B169" s="712" t="s">
        <v>1010</v>
      </c>
      <c r="C169" s="713" t="s">
        <v>806</v>
      </c>
      <c r="D169" s="713"/>
      <c r="E169" s="713"/>
      <c r="F169" s="714" t="s">
        <v>988</v>
      </c>
      <c r="G169" s="715">
        <v>20.64</v>
      </c>
      <c r="H169" s="716">
        <v>1</v>
      </c>
      <c r="I169" s="747">
        <v>20.64</v>
      </c>
      <c r="J169" s="748">
        <v>42.98</v>
      </c>
      <c r="K169" s="747">
        <v>1.1499999999999999</v>
      </c>
      <c r="L169" s="745">
        <v>1020.17</v>
      </c>
      <c r="M169" s="747">
        <v>13.24</v>
      </c>
      <c r="N169" s="746">
        <v>13507.05</v>
      </c>
      <c r="AF169" s="706"/>
      <c r="AG169" s="710"/>
      <c r="AH169" s="710" t="s">
        <v>806</v>
      </c>
      <c r="AM169" s="710"/>
    </row>
    <row r="170" spans="1:42" s="651" customFormat="1" ht="14.4" x14ac:dyDescent="0.3">
      <c r="A170" s="750"/>
      <c r="B170" s="751"/>
      <c r="C170" s="725" t="s">
        <v>1030</v>
      </c>
      <c r="D170" s="725"/>
      <c r="E170" s="725"/>
      <c r="F170" s="725"/>
      <c r="G170" s="725"/>
      <c r="H170" s="725"/>
      <c r="I170" s="725"/>
      <c r="J170" s="725"/>
      <c r="K170" s="725"/>
      <c r="L170" s="725"/>
      <c r="M170" s="725"/>
      <c r="N170" s="749"/>
      <c r="AF170" s="706"/>
      <c r="AG170" s="710"/>
      <c r="AH170" s="710"/>
      <c r="AM170" s="710"/>
      <c r="AO170" s="723" t="s">
        <v>1030</v>
      </c>
    </row>
    <row r="171" spans="1:42" s="651" customFormat="1" ht="52.2" x14ac:dyDescent="0.3">
      <c r="A171" s="719"/>
      <c r="B171" s="720" t="s">
        <v>970</v>
      </c>
      <c r="C171" s="721" t="s">
        <v>971</v>
      </c>
      <c r="D171" s="721"/>
      <c r="E171" s="721"/>
      <c r="F171" s="721"/>
      <c r="G171" s="721"/>
      <c r="H171" s="721"/>
      <c r="I171" s="721"/>
      <c r="J171" s="721"/>
      <c r="K171" s="721"/>
      <c r="L171" s="721"/>
      <c r="M171" s="721"/>
      <c r="N171" s="722"/>
      <c r="AF171" s="706"/>
      <c r="AG171" s="710"/>
      <c r="AH171" s="710"/>
      <c r="AI171" s="723" t="s">
        <v>971</v>
      </c>
      <c r="AM171" s="710"/>
    </row>
    <row r="172" spans="1:42" s="651" customFormat="1" ht="14.4" x14ac:dyDescent="0.3">
      <c r="A172" s="743"/>
      <c r="B172" s="744"/>
      <c r="C172" s="713" t="s">
        <v>981</v>
      </c>
      <c r="D172" s="713"/>
      <c r="E172" s="713"/>
      <c r="F172" s="714"/>
      <c r="G172" s="715"/>
      <c r="H172" s="715"/>
      <c r="I172" s="715"/>
      <c r="J172" s="717"/>
      <c r="K172" s="715"/>
      <c r="L172" s="745">
        <v>1020.17</v>
      </c>
      <c r="M172" s="738"/>
      <c r="N172" s="746">
        <v>13507.05</v>
      </c>
      <c r="AF172" s="706"/>
      <c r="AG172" s="710"/>
      <c r="AH172" s="710"/>
      <c r="AM172" s="710" t="s">
        <v>981</v>
      </c>
    </row>
    <row r="173" spans="1:42" s="651" customFormat="1" ht="21.6" x14ac:dyDescent="0.3">
      <c r="A173" s="711" t="s">
        <v>24</v>
      </c>
      <c r="B173" s="712" t="s">
        <v>717</v>
      </c>
      <c r="C173" s="713" t="s">
        <v>991</v>
      </c>
      <c r="D173" s="713"/>
      <c r="E173" s="713"/>
      <c r="F173" s="714" t="s">
        <v>718</v>
      </c>
      <c r="G173" s="715">
        <v>41.28</v>
      </c>
      <c r="H173" s="716">
        <v>1</v>
      </c>
      <c r="I173" s="747">
        <v>41.28</v>
      </c>
      <c r="J173" s="748">
        <v>162.38</v>
      </c>
      <c r="K173" s="715"/>
      <c r="L173" s="745">
        <v>6703.05</v>
      </c>
      <c r="M173" s="747">
        <v>8.16</v>
      </c>
      <c r="N173" s="746">
        <v>54696.89</v>
      </c>
      <c r="AF173" s="706"/>
      <c r="AG173" s="710"/>
      <c r="AH173" s="710" t="s">
        <v>991</v>
      </c>
      <c r="AM173" s="710"/>
    </row>
    <row r="174" spans="1:42" s="651" customFormat="1" ht="14.4" x14ac:dyDescent="0.3">
      <c r="A174" s="743"/>
      <c r="B174" s="744"/>
      <c r="C174" s="725" t="s">
        <v>992</v>
      </c>
      <c r="D174" s="725"/>
      <c r="E174" s="725"/>
      <c r="F174" s="725"/>
      <c r="G174" s="725"/>
      <c r="H174" s="725"/>
      <c r="I174" s="725"/>
      <c r="J174" s="725"/>
      <c r="K174" s="725"/>
      <c r="L174" s="725"/>
      <c r="M174" s="725"/>
      <c r="N174" s="749"/>
      <c r="AF174" s="706"/>
      <c r="AG174" s="710"/>
      <c r="AH174" s="710"/>
      <c r="AM174" s="710"/>
      <c r="AN174" s="723" t="s">
        <v>992</v>
      </c>
    </row>
    <row r="175" spans="1:42" s="651" customFormat="1" ht="14.4" x14ac:dyDescent="0.3">
      <c r="A175" s="750"/>
      <c r="B175" s="751"/>
      <c r="C175" s="725" t="s">
        <v>994</v>
      </c>
      <c r="D175" s="725"/>
      <c r="E175" s="725"/>
      <c r="F175" s="725"/>
      <c r="G175" s="725"/>
      <c r="H175" s="725"/>
      <c r="I175" s="725"/>
      <c r="J175" s="725"/>
      <c r="K175" s="725"/>
      <c r="L175" s="725"/>
      <c r="M175" s="725"/>
      <c r="N175" s="749"/>
      <c r="AF175" s="706"/>
      <c r="AG175" s="710"/>
      <c r="AH175" s="710"/>
      <c r="AM175" s="710"/>
      <c r="AP175" s="723" t="s">
        <v>994</v>
      </c>
    </row>
    <row r="176" spans="1:42" s="651" customFormat="1" ht="14.4" x14ac:dyDescent="0.3">
      <c r="A176" s="743"/>
      <c r="B176" s="744"/>
      <c r="C176" s="713" t="s">
        <v>981</v>
      </c>
      <c r="D176" s="713"/>
      <c r="E176" s="713"/>
      <c r="F176" s="714"/>
      <c r="G176" s="715"/>
      <c r="H176" s="715"/>
      <c r="I176" s="715"/>
      <c r="J176" s="717"/>
      <c r="K176" s="715"/>
      <c r="L176" s="745">
        <v>6703.05</v>
      </c>
      <c r="M176" s="738"/>
      <c r="N176" s="746">
        <v>54696.89</v>
      </c>
      <c r="AF176" s="706"/>
      <c r="AG176" s="710"/>
      <c r="AH176" s="710"/>
      <c r="AM176" s="710" t="s">
        <v>981</v>
      </c>
    </row>
    <row r="177" spans="1:41" s="651" customFormat="1" ht="14.4" x14ac:dyDescent="0.3">
      <c r="A177" s="707" t="s">
        <v>1031</v>
      </c>
      <c r="B177" s="708"/>
      <c r="C177" s="708"/>
      <c r="D177" s="708"/>
      <c r="E177" s="708"/>
      <c r="F177" s="708"/>
      <c r="G177" s="708"/>
      <c r="H177" s="708"/>
      <c r="I177" s="708"/>
      <c r="J177" s="708"/>
      <c r="K177" s="708"/>
      <c r="L177" s="708"/>
      <c r="M177" s="708"/>
      <c r="N177" s="709"/>
      <c r="AF177" s="706"/>
      <c r="AG177" s="710" t="s">
        <v>1031</v>
      </c>
      <c r="AH177" s="710"/>
      <c r="AM177" s="710"/>
    </row>
    <row r="178" spans="1:41" s="651" customFormat="1" ht="61.2" x14ac:dyDescent="0.3">
      <c r="A178" s="711" t="s">
        <v>102</v>
      </c>
      <c r="B178" s="712" t="s">
        <v>1014</v>
      </c>
      <c r="C178" s="713" t="s">
        <v>1015</v>
      </c>
      <c r="D178" s="713"/>
      <c r="E178" s="713"/>
      <c r="F178" s="714" t="s">
        <v>730</v>
      </c>
      <c r="G178" s="715">
        <v>4.32</v>
      </c>
      <c r="H178" s="716">
        <v>1</v>
      </c>
      <c r="I178" s="747">
        <v>4.32</v>
      </c>
      <c r="J178" s="717"/>
      <c r="K178" s="715"/>
      <c r="L178" s="717"/>
      <c r="M178" s="715"/>
      <c r="N178" s="718"/>
      <c r="AF178" s="706"/>
      <c r="AG178" s="710"/>
      <c r="AH178" s="710" t="s">
        <v>1015</v>
      </c>
      <c r="AM178" s="710"/>
    </row>
    <row r="179" spans="1:41" s="651" customFormat="1" ht="14.4" x14ac:dyDescent="0.3">
      <c r="A179" s="750"/>
      <c r="B179" s="751"/>
      <c r="C179" s="725" t="s">
        <v>1032</v>
      </c>
      <c r="D179" s="725"/>
      <c r="E179" s="725"/>
      <c r="F179" s="725"/>
      <c r="G179" s="725"/>
      <c r="H179" s="725"/>
      <c r="I179" s="725"/>
      <c r="J179" s="725"/>
      <c r="K179" s="725"/>
      <c r="L179" s="725"/>
      <c r="M179" s="725"/>
      <c r="N179" s="749"/>
      <c r="AF179" s="706"/>
      <c r="AG179" s="710"/>
      <c r="AH179" s="710"/>
      <c r="AM179" s="710"/>
      <c r="AO179" s="723" t="s">
        <v>1032</v>
      </c>
    </row>
    <row r="180" spans="1:41" s="651" customFormat="1" ht="52.2" x14ac:dyDescent="0.3">
      <c r="A180" s="719"/>
      <c r="B180" s="720" t="s">
        <v>970</v>
      </c>
      <c r="C180" s="721" t="s">
        <v>971</v>
      </c>
      <c r="D180" s="721"/>
      <c r="E180" s="721"/>
      <c r="F180" s="721"/>
      <c r="G180" s="721"/>
      <c r="H180" s="721"/>
      <c r="I180" s="721"/>
      <c r="J180" s="721"/>
      <c r="K180" s="721"/>
      <c r="L180" s="721"/>
      <c r="M180" s="721"/>
      <c r="N180" s="722"/>
      <c r="AF180" s="706"/>
      <c r="AG180" s="710"/>
      <c r="AH180" s="710"/>
      <c r="AI180" s="723" t="s">
        <v>971</v>
      </c>
      <c r="AM180" s="710"/>
    </row>
    <row r="181" spans="1:41" s="651" customFormat="1" ht="14.4" x14ac:dyDescent="0.3">
      <c r="A181" s="724"/>
      <c r="B181" s="720" t="s">
        <v>18</v>
      </c>
      <c r="C181" s="725" t="s">
        <v>972</v>
      </c>
      <c r="D181" s="725"/>
      <c r="E181" s="725"/>
      <c r="F181" s="726"/>
      <c r="G181" s="727"/>
      <c r="H181" s="727"/>
      <c r="I181" s="727"/>
      <c r="J181" s="728">
        <v>326.61</v>
      </c>
      <c r="K181" s="729">
        <v>1.1499999999999999</v>
      </c>
      <c r="L181" s="730">
        <v>1622.6</v>
      </c>
      <c r="M181" s="729">
        <v>44.77</v>
      </c>
      <c r="N181" s="731">
        <v>72643.8</v>
      </c>
      <c r="AF181" s="706"/>
      <c r="AG181" s="710"/>
      <c r="AH181" s="710"/>
      <c r="AJ181" s="723" t="s">
        <v>972</v>
      </c>
      <c r="AM181" s="710"/>
    </row>
    <row r="182" spans="1:41" s="651" customFormat="1" ht="14.4" x14ac:dyDescent="0.3">
      <c r="A182" s="724"/>
      <c r="B182" s="720" t="s">
        <v>21</v>
      </c>
      <c r="C182" s="725" t="s">
        <v>984</v>
      </c>
      <c r="D182" s="725"/>
      <c r="E182" s="725"/>
      <c r="F182" s="726"/>
      <c r="G182" s="727"/>
      <c r="H182" s="727"/>
      <c r="I182" s="727"/>
      <c r="J182" s="728">
        <v>694.48</v>
      </c>
      <c r="K182" s="729">
        <v>1.1499999999999999</v>
      </c>
      <c r="L182" s="730">
        <v>3450.18</v>
      </c>
      <c r="M182" s="729">
        <v>13.24</v>
      </c>
      <c r="N182" s="731">
        <v>45680.38</v>
      </c>
      <c r="AF182" s="706"/>
      <c r="AG182" s="710"/>
      <c r="AH182" s="710"/>
      <c r="AJ182" s="723" t="s">
        <v>984</v>
      </c>
      <c r="AM182" s="710"/>
    </row>
    <row r="183" spans="1:41" s="651" customFormat="1" ht="14.4" x14ac:dyDescent="0.3">
      <c r="A183" s="724"/>
      <c r="B183" s="720" t="s">
        <v>23</v>
      </c>
      <c r="C183" s="725" t="s">
        <v>985</v>
      </c>
      <c r="D183" s="725"/>
      <c r="E183" s="725"/>
      <c r="F183" s="726"/>
      <c r="G183" s="727"/>
      <c r="H183" s="727"/>
      <c r="I183" s="727"/>
      <c r="J183" s="728">
        <v>111.09</v>
      </c>
      <c r="K183" s="729">
        <v>1.1499999999999999</v>
      </c>
      <c r="L183" s="728">
        <v>551.9</v>
      </c>
      <c r="M183" s="729">
        <v>44.77</v>
      </c>
      <c r="N183" s="731">
        <v>24708.560000000001</v>
      </c>
      <c r="AF183" s="706"/>
      <c r="AG183" s="710"/>
      <c r="AH183" s="710"/>
      <c r="AJ183" s="723" t="s">
        <v>985</v>
      </c>
      <c r="AM183" s="710"/>
    </row>
    <row r="184" spans="1:41" s="651" customFormat="1" ht="14.4" x14ac:dyDescent="0.3">
      <c r="A184" s="732"/>
      <c r="B184" s="720"/>
      <c r="C184" s="725" t="s">
        <v>973</v>
      </c>
      <c r="D184" s="725"/>
      <c r="E184" s="725"/>
      <c r="F184" s="726" t="s">
        <v>678</v>
      </c>
      <c r="G184" s="729">
        <v>38.29</v>
      </c>
      <c r="H184" s="729">
        <v>1.1499999999999999</v>
      </c>
      <c r="I184" s="759">
        <v>190.22471999999999</v>
      </c>
      <c r="J184" s="734"/>
      <c r="K184" s="727"/>
      <c r="L184" s="734"/>
      <c r="M184" s="727"/>
      <c r="N184" s="735"/>
      <c r="AF184" s="706"/>
      <c r="AG184" s="710"/>
      <c r="AH184" s="710"/>
      <c r="AK184" s="723" t="s">
        <v>973</v>
      </c>
      <c r="AM184" s="710"/>
    </row>
    <row r="185" spans="1:41" s="651" customFormat="1" ht="14.4" x14ac:dyDescent="0.3">
      <c r="A185" s="732"/>
      <c r="B185" s="720"/>
      <c r="C185" s="725" t="s">
        <v>986</v>
      </c>
      <c r="D185" s="725"/>
      <c r="E185" s="725"/>
      <c r="F185" s="726" t="s">
        <v>678</v>
      </c>
      <c r="G185" s="758">
        <v>8.6999999999999993</v>
      </c>
      <c r="H185" s="729">
        <v>1.1499999999999999</v>
      </c>
      <c r="I185" s="753">
        <v>43.221600000000002</v>
      </c>
      <c r="J185" s="734"/>
      <c r="K185" s="727"/>
      <c r="L185" s="734"/>
      <c r="M185" s="727"/>
      <c r="N185" s="735"/>
      <c r="AF185" s="706"/>
      <c r="AG185" s="710"/>
      <c r="AH185" s="710"/>
      <c r="AK185" s="723" t="s">
        <v>986</v>
      </c>
      <c r="AM185" s="710"/>
    </row>
    <row r="186" spans="1:41" s="651" customFormat="1" ht="14.4" x14ac:dyDescent="0.3">
      <c r="A186" s="724"/>
      <c r="B186" s="720"/>
      <c r="C186" s="736" t="s">
        <v>974</v>
      </c>
      <c r="D186" s="736"/>
      <c r="E186" s="736"/>
      <c r="F186" s="737"/>
      <c r="G186" s="738"/>
      <c r="H186" s="738"/>
      <c r="I186" s="738"/>
      <c r="J186" s="740">
        <v>1021.09</v>
      </c>
      <c r="K186" s="738"/>
      <c r="L186" s="740">
        <v>5072.78</v>
      </c>
      <c r="M186" s="738"/>
      <c r="N186" s="741">
        <v>118324.18</v>
      </c>
      <c r="AF186" s="706"/>
      <c r="AG186" s="710"/>
      <c r="AH186" s="710"/>
      <c r="AL186" s="723" t="s">
        <v>974</v>
      </c>
      <c r="AM186" s="710"/>
    </row>
    <row r="187" spans="1:41" s="651" customFormat="1" ht="14.4" x14ac:dyDescent="0.3">
      <c r="A187" s="732"/>
      <c r="B187" s="720"/>
      <c r="C187" s="725" t="s">
        <v>975</v>
      </c>
      <c r="D187" s="725"/>
      <c r="E187" s="725"/>
      <c r="F187" s="726"/>
      <c r="G187" s="727"/>
      <c r="H187" s="727"/>
      <c r="I187" s="727"/>
      <c r="J187" s="734"/>
      <c r="K187" s="727"/>
      <c r="L187" s="730">
        <v>2174.5</v>
      </c>
      <c r="M187" s="727"/>
      <c r="N187" s="731">
        <v>97352.36</v>
      </c>
      <c r="AF187" s="706"/>
      <c r="AG187" s="710"/>
      <c r="AH187" s="710"/>
      <c r="AK187" s="723" t="s">
        <v>975</v>
      </c>
      <c r="AM187" s="710"/>
    </row>
    <row r="188" spans="1:41" s="651" customFormat="1" ht="31.8" x14ac:dyDescent="0.3">
      <c r="A188" s="732"/>
      <c r="B188" s="720" t="s">
        <v>1017</v>
      </c>
      <c r="C188" s="725" t="s">
        <v>1018</v>
      </c>
      <c r="D188" s="725"/>
      <c r="E188" s="725"/>
      <c r="F188" s="726" t="s">
        <v>978</v>
      </c>
      <c r="G188" s="742">
        <v>91</v>
      </c>
      <c r="H188" s="727"/>
      <c r="I188" s="742">
        <v>91</v>
      </c>
      <c r="J188" s="734"/>
      <c r="K188" s="727"/>
      <c r="L188" s="730">
        <v>1978.8</v>
      </c>
      <c r="M188" s="727"/>
      <c r="N188" s="731">
        <v>88590.65</v>
      </c>
      <c r="AF188" s="706"/>
      <c r="AG188" s="710"/>
      <c r="AH188" s="710"/>
      <c r="AK188" s="723" t="s">
        <v>1018</v>
      </c>
      <c r="AM188" s="710"/>
    </row>
    <row r="189" spans="1:41" s="651" customFormat="1" ht="31.8" x14ac:dyDescent="0.3">
      <c r="A189" s="732"/>
      <c r="B189" s="720" t="s">
        <v>1019</v>
      </c>
      <c r="C189" s="725" t="s">
        <v>1020</v>
      </c>
      <c r="D189" s="725"/>
      <c r="E189" s="725"/>
      <c r="F189" s="726" t="s">
        <v>978</v>
      </c>
      <c r="G189" s="742">
        <v>52</v>
      </c>
      <c r="H189" s="727"/>
      <c r="I189" s="742">
        <v>52</v>
      </c>
      <c r="J189" s="734"/>
      <c r="K189" s="727"/>
      <c r="L189" s="730">
        <v>1130.74</v>
      </c>
      <c r="M189" s="727"/>
      <c r="N189" s="731">
        <v>50623.23</v>
      </c>
      <c r="AF189" s="706"/>
      <c r="AG189" s="710"/>
      <c r="AH189" s="710"/>
      <c r="AK189" s="723" t="s">
        <v>1020</v>
      </c>
      <c r="AM189" s="710"/>
    </row>
    <row r="190" spans="1:41" s="651" customFormat="1" ht="14.4" x14ac:dyDescent="0.3">
      <c r="A190" s="743"/>
      <c r="B190" s="744"/>
      <c r="C190" s="713" t="s">
        <v>981</v>
      </c>
      <c r="D190" s="713"/>
      <c r="E190" s="713"/>
      <c r="F190" s="714"/>
      <c r="G190" s="715"/>
      <c r="H190" s="715"/>
      <c r="I190" s="715"/>
      <c r="J190" s="717"/>
      <c r="K190" s="715"/>
      <c r="L190" s="745">
        <v>8182.32</v>
      </c>
      <c r="M190" s="738"/>
      <c r="N190" s="746">
        <v>257538.06</v>
      </c>
      <c r="AF190" s="706"/>
      <c r="AG190" s="710"/>
      <c r="AH190" s="710"/>
      <c r="AM190" s="710" t="s">
        <v>981</v>
      </c>
    </row>
    <row r="191" spans="1:41" s="651" customFormat="1" ht="14.4" x14ac:dyDescent="0.3">
      <c r="A191" s="707" t="s">
        <v>1033</v>
      </c>
      <c r="B191" s="708"/>
      <c r="C191" s="708"/>
      <c r="D191" s="708"/>
      <c r="E191" s="708"/>
      <c r="F191" s="708"/>
      <c r="G191" s="708"/>
      <c r="H191" s="708"/>
      <c r="I191" s="708"/>
      <c r="J191" s="708"/>
      <c r="K191" s="708"/>
      <c r="L191" s="708"/>
      <c r="M191" s="708"/>
      <c r="N191" s="709"/>
      <c r="AF191" s="706"/>
      <c r="AG191" s="710" t="s">
        <v>1033</v>
      </c>
      <c r="AH191" s="710"/>
      <c r="AM191" s="710"/>
    </row>
    <row r="192" spans="1:41" s="651" customFormat="1" ht="61.2" x14ac:dyDescent="0.3">
      <c r="A192" s="711" t="s">
        <v>107</v>
      </c>
      <c r="B192" s="712" t="s">
        <v>1034</v>
      </c>
      <c r="C192" s="713" t="s">
        <v>1035</v>
      </c>
      <c r="D192" s="713"/>
      <c r="E192" s="713"/>
      <c r="F192" s="714" t="s">
        <v>730</v>
      </c>
      <c r="G192" s="715">
        <v>82.533000000000001</v>
      </c>
      <c r="H192" s="716">
        <v>1</v>
      </c>
      <c r="I192" s="752">
        <v>82.533000000000001</v>
      </c>
      <c r="J192" s="717"/>
      <c r="K192" s="715"/>
      <c r="L192" s="717"/>
      <c r="M192" s="715"/>
      <c r="N192" s="718"/>
      <c r="AF192" s="706"/>
      <c r="AG192" s="710"/>
      <c r="AH192" s="710" t="s">
        <v>1035</v>
      </c>
      <c r="AM192" s="710"/>
    </row>
    <row r="193" spans="1:41" s="651" customFormat="1" ht="14.4" x14ac:dyDescent="0.3">
      <c r="A193" s="750"/>
      <c r="B193" s="751"/>
      <c r="C193" s="725" t="s">
        <v>1036</v>
      </c>
      <c r="D193" s="725"/>
      <c r="E193" s="725"/>
      <c r="F193" s="725"/>
      <c r="G193" s="725"/>
      <c r="H193" s="725"/>
      <c r="I193" s="725"/>
      <c r="J193" s="725"/>
      <c r="K193" s="725"/>
      <c r="L193" s="725"/>
      <c r="M193" s="725"/>
      <c r="N193" s="749"/>
      <c r="AF193" s="706"/>
      <c r="AG193" s="710"/>
      <c r="AH193" s="710"/>
      <c r="AM193" s="710"/>
      <c r="AO193" s="723" t="s">
        <v>1036</v>
      </c>
    </row>
    <row r="194" spans="1:41" s="651" customFormat="1" ht="52.2" x14ac:dyDescent="0.3">
      <c r="A194" s="719"/>
      <c r="B194" s="720" t="s">
        <v>970</v>
      </c>
      <c r="C194" s="721" t="s">
        <v>971</v>
      </c>
      <c r="D194" s="721"/>
      <c r="E194" s="721"/>
      <c r="F194" s="721"/>
      <c r="G194" s="721"/>
      <c r="H194" s="721"/>
      <c r="I194" s="721"/>
      <c r="J194" s="721"/>
      <c r="K194" s="721"/>
      <c r="L194" s="721"/>
      <c r="M194" s="721"/>
      <c r="N194" s="722"/>
      <c r="AF194" s="706"/>
      <c r="AG194" s="710"/>
      <c r="AH194" s="710"/>
      <c r="AI194" s="723" t="s">
        <v>971</v>
      </c>
      <c r="AM194" s="710"/>
    </row>
    <row r="195" spans="1:41" s="651" customFormat="1" ht="14.4" x14ac:dyDescent="0.3">
      <c r="A195" s="724"/>
      <c r="B195" s="720" t="s">
        <v>18</v>
      </c>
      <c r="C195" s="725" t="s">
        <v>972</v>
      </c>
      <c r="D195" s="725"/>
      <c r="E195" s="725"/>
      <c r="F195" s="726"/>
      <c r="G195" s="727"/>
      <c r="H195" s="727"/>
      <c r="I195" s="727"/>
      <c r="J195" s="728">
        <v>280.13</v>
      </c>
      <c r="K195" s="729">
        <v>1.1499999999999999</v>
      </c>
      <c r="L195" s="730">
        <v>26587.96</v>
      </c>
      <c r="M195" s="729">
        <v>44.77</v>
      </c>
      <c r="N195" s="731">
        <v>1190342.97</v>
      </c>
      <c r="AF195" s="706"/>
      <c r="AG195" s="710"/>
      <c r="AH195" s="710"/>
      <c r="AJ195" s="723" t="s">
        <v>972</v>
      </c>
      <c r="AM195" s="710"/>
    </row>
    <row r="196" spans="1:41" s="651" customFormat="1" ht="14.4" x14ac:dyDescent="0.3">
      <c r="A196" s="724"/>
      <c r="B196" s="720" t="s">
        <v>21</v>
      </c>
      <c r="C196" s="725" t="s">
        <v>984</v>
      </c>
      <c r="D196" s="725"/>
      <c r="E196" s="725"/>
      <c r="F196" s="726"/>
      <c r="G196" s="727"/>
      <c r="H196" s="727"/>
      <c r="I196" s="727"/>
      <c r="J196" s="730">
        <v>2472.8000000000002</v>
      </c>
      <c r="K196" s="729">
        <v>1.1499999999999999</v>
      </c>
      <c r="L196" s="730">
        <v>234700.74</v>
      </c>
      <c r="M196" s="729">
        <v>13.24</v>
      </c>
      <c r="N196" s="731">
        <v>3107437.8</v>
      </c>
      <c r="AF196" s="706"/>
      <c r="AG196" s="710"/>
      <c r="AH196" s="710"/>
      <c r="AJ196" s="723" t="s">
        <v>984</v>
      </c>
      <c r="AM196" s="710"/>
    </row>
    <row r="197" spans="1:41" s="651" customFormat="1" ht="14.4" x14ac:dyDescent="0.3">
      <c r="A197" s="724"/>
      <c r="B197" s="720" t="s">
        <v>23</v>
      </c>
      <c r="C197" s="725" t="s">
        <v>985</v>
      </c>
      <c r="D197" s="725"/>
      <c r="E197" s="725"/>
      <c r="F197" s="726"/>
      <c r="G197" s="727"/>
      <c r="H197" s="727"/>
      <c r="I197" s="727"/>
      <c r="J197" s="728">
        <v>417.51</v>
      </c>
      <c r="K197" s="729">
        <v>1.1499999999999999</v>
      </c>
      <c r="L197" s="730">
        <v>39627.11</v>
      </c>
      <c r="M197" s="729">
        <v>44.77</v>
      </c>
      <c r="N197" s="731">
        <v>1774105.71</v>
      </c>
      <c r="AF197" s="706"/>
      <c r="AG197" s="710"/>
      <c r="AH197" s="710"/>
      <c r="AJ197" s="723" t="s">
        <v>985</v>
      </c>
      <c r="AM197" s="710"/>
    </row>
    <row r="198" spans="1:41" s="651" customFormat="1" ht="14.4" x14ac:dyDescent="0.3">
      <c r="A198" s="732"/>
      <c r="B198" s="720"/>
      <c r="C198" s="725" t="s">
        <v>973</v>
      </c>
      <c r="D198" s="725"/>
      <c r="E198" s="725"/>
      <c r="F198" s="726" t="s">
        <v>678</v>
      </c>
      <c r="G198" s="729">
        <v>32.840000000000003</v>
      </c>
      <c r="H198" s="729">
        <v>1.1499999999999999</v>
      </c>
      <c r="I198" s="757">
        <v>3116.9412779999998</v>
      </c>
      <c r="J198" s="734"/>
      <c r="K198" s="727"/>
      <c r="L198" s="734"/>
      <c r="M198" s="727"/>
      <c r="N198" s="735"/>
      <c r="AF198" s="706"/>
      <c r="AG198" s="710"/>
      <c r="AH198" s="710"/>
      <c r="AK198" s="723" t="s">
        <v>973</v>
      </c>
      <c r="AM198" s="710"/>
    </row>
    <row r="199" spans="1:41" s="651" customFormat="1" ht="14.4" x14ac:dyDescent="0.3">
      <c r="A199" s="732"/>
      <c r="B199" s="720"/>
      <c r="C199" s="725" t="s">
        <v>986</v>
      </c>
      <c r="D199" s="725"/>
      <c r="E199" s="725"/>
      <c r="F199" s="726" t="s">
        <v>678</v>
      </c>
      <c r="G199" s="729">
        <v>31.54</v>
      </c>
      <c r="H199" s="729">
        <v>1.1499999999999999</v>
      </c>
      <c r="I199" s="757">
        <v>2993.554443</v>
      </c>
      <c r="J199" s="734"/>
      <c r="K199" s="727"/>
      <c r="L199" s="734"/>
      <c r="M199" s="727"/>
      <c r="N199" s="735"/>
      <c r="AF199" s="706"/>
      <c r="AG199" s="710"/>
      <c r="AH199" s="710"/>
      <c r="AK199" s="723" t="s">
        <v>986</v>
      </c>
      <c r="AM199" s="710"/>
    </row>
    <row r="200" spans="1:41" s="651" customFormat="1" ht="14.4" x14ac:dyDescent="0.3">
      <c r="A200" s="724"/>
      <c r="B200" s="720"/>
      <c r="C200" s="736" t="s">
        <v>974</v>
      </c>
      <c r="D200" s="736"/>
      <c r="E200" s="736"/>
      <c r="F200" s="737"/>
      <c r="G200" s="738"/>
      <c r="H200" s="738"/>
      <c r="I200" s="738"/>
      <c r="J200" s="740">
        <v>2752.93</v>
      </c>
      <c r="K200" s="738"/>
      <c r="L200" s="740">
        <v>261288.7</v>
      </c>
      <c r="M200" s="738"/>
      <c r="N200" s="741">
        <v>4297780.7699999996</v>
      </c>
      <c r="AF200" s="706"/>
      <c r="AG200" s="710"/>
      <c r="AH200" s="710"/>
      <c r="AL200" s="723" t="s">
        <v>974</v>
      </c>
      <c r="AM200" s="710"/>
    </row>
    <row r="201" spans="1:41" s="651" customFormat="1" ht="14.4" x14ac:dyDescent="0.3">
      <c r="A201" s="732"/>
      <c r="B201" s="720"/>
      <c r="C201" s="725" t="s">
        <v>975</v>
      </c>
      <c r="D201" s="725"/>
      <c r="E201" s="725"/>
      <c r="F201" s="726"/>
      <c r="G201" s="727"/>
      <c r="H201" s="727"/>
      <c r="I201" s="727"/>
      <c r="J201" s="734"/>
      <c r="K201" s="727"/>
      <c r="L201" s="730">
        <v>66215.070000000007</v>
      </c>
      <c r="M201" s="727"/>
      <c r="N201" s="731">
        <v>2964448.68</v>
      </c>
      <c r="AF201" s="706"/>
      <c r="AG201" s="710"/>
      <c r="AH201" s="710"/>
      <c r="AK201" s="723" t="s">
        <v>975</v>
      </c>
      <c r="AM201" s="710"/>
    </row>
    <row r="202" spans="1:41" s="651" customFormat="1" ht="31.8" x14ac:dyDescent="0.3">
      <c r="A202" s="732"/>
      <c r="B202" s="720" t="s">
        <v>1017</v>
      </c>
      <c r="C202" s="725" t="s">
        <v>1018</v>
      </c>
      <c r="D202" s="725"/>
      <c r="E202" s="725"/>
      <c r="F202" s="726" t="s">
        <v>978</v>
      </c>
      <c r="G202" s="742">
        <v>91</v>
      </c>
      <c r="H202" s="727"/>
      <c r="I202" s="742">
        <v>91</v>
      </c>
      <c r="J202" s="734"/>
      <c r="K202" s="727"/>
      <c r="L202" s="730">
        <v>60255.71</v>
      </c>
      <c r="M202" s="727"/>
      <c r="N202" s="731">
        <v>2697648.3</v>
      </c>
      <c r="AF202" s="706"/>
      <c r="AG202" s="710"/>
      <c r="AH202" s="710"/>
      <c r="AK202" s="723" t="s">
        <v>1018</v>
      </c>
      <c r="AM202" s="710"/>
    </row>
    <row r="203" spans="1:41" s="651" customFormat="1" ht="31.8" x14ac:dyDescent="0.3">
      <c r="A203" s="732"/>
      <c r="B203" s="720" t="s">
        <v>1019</v>
      </c>
      <c r="C203" s="725" t="s">
        <v>1020</v>
      </c>
      <c r="D203" s="725"/>
      <c r="E203" s="725"/>
      <c r="F203" s="726" t="s">
        <v>978</v>
      </c>
      <c r="G203" s="742">
        <v>52</v>
      </c>
      <c r="H203" s="727"/>
      <c r="I203" s="742">
        <v>52</v>
      </c>
      <c r="J203" s="734"/>
      <c r="K203" s="727"/>
      <c r="L203" s="730">
        <v>34431.839999999997</v>
      </c>
      <c r="M203" s="727"/>
      <c r="N203" s="731">
        <v>1541513.31</v>
      </c>
      <c r="AF203" s="706"/>
      <c r="AG203" s="710"/>
      <c r="AH203" s="710"/>
      <c r="AK203" s="723" t="s">
        <v>1020</v>
      </c>
      <c r="AM203" s="710"/>
    </row>
    <row r="204" spans="1:41" s="651" customFormat="1" ht="14.4" x14ac:dyDescent="0.3">
      <c r="A204" s="743"/>
      <c r="B204" s="744"/>
      <c r="C204" s="713" t="s">
        <v>981</v>
      </c>
      <c r="D204" s="713"/>
      <c r="E204" s="713"/>
      <c r="F204" s="714"/>
      <c r="G204" s="715"/>
      <c r="H204" s="715"/>
      <c r="I204" s="715"/>
      <c r="J204" s="717"/>
      <c r="K204" s="715"/>
      <c r="L204" s="745">
        <v>355976.25</v>
      </c>
      <c r="M204" s="738"/>
      <c r="N204" s="746">
        <v>8536942.3800000008</v>
      </c>
      <c r="AF204" s="706"/>
      <c r="AG204" s="710"/>
      <c r="AH204" s="710"/>
      <c r="AM204" s="710" t="s">
        <v>981</v>
      </c>
    </row>
    <row r="205" spans="1:41" s="651" customFormat="1" ht="31.8" x14ac:dyDescent="0.3">
      <c r="A205" s="711" t="s">
        <v>109</v>
      </c>
      <c r="B205" s="712" t="s">
        <v>1021</v>
      </c>
      <c r="C205" s="713" t="s">
        <v>1022</v>
      </c>
      <c r="D205" s="713"/>
      <c r="E205" s="713"/>
      <c r="F205" s="714" t="s">
        <v>718</v>
      </c>
      <c r="G205" s="715">
        <v>53.72</v>
      </c>
      <c r="H205" s="716">
        <v>1</v>
      </c>
      <c r="I205" s="747">
        <v>53.72</v>
      </c>
      <c r="J205" s="717"/>
      <c r="K205" s="715"/>
      <c r="L205" s="717"/>
      <c r="M205" s="715"/>
      <c r="N205" s="718"/>
      <c r="AF205" s="706"/>
      <c r="AG205" s="710"/>
      <c r="AH205" s="710" t="s">
        <v>1022</v>
      </c>
      <c r="AM205" s="710"/>
    </row>
    <row r="206" spans="1:41" s="651" customFormat="1" ht="14.4" x14ac:dyDescent="0.3">
      <c r="A206" s="750"/>
      <c r="B206" s="751"/>
      <c r="C206" s="725" t="s">
        <v>1037</v>
      </c>
      <c r="D206" s="725"/>
      <c r="E206" s="725"/>
      <c r="F206" s="725"/>
      <c r="G206" s="725"/>
      <c r="H206" s="725"/>
      <c r="I206" s="725"/>
      <c r="J206" s="725"/>
      <c r="K206" s="725"/>
      <c r="L206" s="725"/>
      <c r="M206" s="725"/>
      <c r="N206" s="749"/>
      <c r="AF206" s="706"/>
      <c r="AG206" s="710"/>
      <c r="AH206" s="710"/>
      <c r="AM206" s="710"/>
      <c r="AO206" s="723" t="s">
        <v>1037</v>
      </c>
    </row>
    <row r="207" spans="1:41" s="651" customFormat="1" ht="52.2" x14ac:dyDescent="0.3">
      <c r="A207" s="719"/>
      <c r="B207" s="720" t="s">
        <v>970</v>
      </c>
      <c r="C207" s="721" t="s">
        <v>971</v>
      </c>
      <c r="D207" s="721"/>
      <c r="E207" s="721"/>
      <c r="F207" s="721"/>
      <c r="G207" s="721"/>
      <c r="H207" s="721"/>
      <c r="I207" s="721"/>
      <c r="J207" s="721"/>
      <c r="K207" s="721"/>
      <c r="L207" s="721"/>
      <c r="M207" s="721"/>
      <c r="N207" s="722"/>
      <c r="AF207" s="706"/>
      <c r="AG207" s="710"/>
      <c r="AH207" s="710"/>
      <c r="AI207" s="723" t="s">
        <v>971</v>
      </c>
      <c r="AM207" s="710"/>
    </row>
    <row r="208" spans="1:41" s="651" customFormat="1" ht="14.4" x14ac:dyDescent="0.3">
      <c r="A208" s="724"/>
      <c r="B208" s="720" t="s">
        <v>18</v>
      </c>
      <c r="C208" s="725" t="s">
        <v>972</v>
      </c>
      <c r="D208" s="725"/>
      <c r="E208" s="725"/>
      <c r="F208" s="726"/>
      <c r="G208" s="727"/>
      <c r="H208" s="727"/>
      <c r="I208" s="727"/>
      <c r="J208" s="728">
        <v>443.82</v>
      </c>
      <c r="K208" s="729">
        <v>1.1499999999999999</v>
      </c>
      <c r="L208" s="730">
        <v>27418.31</v>
      </c>
      <c r="M208" s="729">
        <v>44.77</v>
      </c>
      <c r="N208" s="731">
        <v>1227517.74</v>
      </c>
      <c r="AF208" s="706"/>
      <c r="AG208" s="710"/>
      <c r="AH208" s="710"/>
      <c r="AJ208" s="723" t="s">
        <v>972</v>
      </c>
      <c r="AM208" s="710"/>
    </row>
    <row r="209" spans="1:41" s="651" customFormat="1" ht="14.4" x14ac:dyDescent="0.3">
      <c r="A209" s="724"/>
      <c r="B209" s="720" t="s">
        <v>21</v>
      </c>
      <c r="C209" s="725" t="s">
        <v>984</v>
      </c>
      <c r="D209" s="725"/>
      <c r="E209" s="725"/>
      <c r="F209" s="726"/>
      <c r="G209" s="727"/>
      <c r="H209" s="727"/>
      <c r="I209" s="727"/>
      <c r="J209" s="730">
        <v>1200.08</v>
      </c>
      <c r="K209" s="729">
        <v>1.1499999999999999</v>
      </c>
      <c r="L209" s="730">
        <v>74138.539999999994</v>
      </c>
      <c r="M209" s="729">
        <v>13.24</v>
      </c>
      <c r="N209" s="731">
        <v>981594.27</v>
      </c>
      <c r="AF209" s="706"/>
      <c r="AG209" s="710"/>
      <c r="AH209" s="710"/>
      <c r="AJ209" s="723" t="s">
        <v>984</v>
      </c>
      <c r="AM209" s="710"/>
    </row>
    <row r="210" spans="1:41" s="651" customFormat="1" ht="14.4" x14ac:dyDescent="0.3">
      <c r="A210" s="724"/>
      <c r="B210" s="720" t="s">
        <v>25</v>
      </c>
      <c r="C210" s="725" t="s">
        <v>1000</v>
      </c>
      <c r="D210" s="725"/>
      <c r="E210" s="725"/>
      <c r="F210" s="726"/>
      <c r="G210" s="727"/>
      <c r="H210" s="727"/>
      <c r="I210" s="727"/>
      <c r="J210" s="728">
        <v>22.45</v>
      </c>
      <c r="K210" s="727"/>
      <c r="L210" s="730">
        <v>1206.01</v>
      </c>
      <c r="M210" s="729">
        <v>8.16</v>
      </c>
      <c r="N210" s="731">
        <v>9841.0400000000009</v>
      </c>
      <c r="AF210" s="706"/>
      <c r="AG210" s="710"/>
      <c r="AH210" s="710"/>
      <c r="AJ210" s="723" t="s">
        <v>1000</v>
      </c>
      <c r="AM210" s="710"/>
    </row>
    <row r="211" spans="1:41" s="651" customFormat="1" ht="14.4" x14ac:dyDescent="0.3">
      <c r="A211" s="732"/>
      <c r="B211" s="720"/>
      <c r="C211" s="725" t="s">
        <v>973</v>
      </c>
      <c r="D211" s="725"/>
      <c r="E211" s="725"/>
      <c r="F211" s="726" t="s">
        <v>678</v>
      </c>
      <c r="G211" s="729">
        <v>52.03</v>
      </c>
      <c r="H211" s="729">
        <v>1.1499999999999999</v>
      </c>
      <c r="I211" s="759">
        <v>3214.3093399999998</v>
      </c>
      <c r="J211" s="734"/>
      <c r="K211" s="727"/>
      <c r="L211" s="734"/>
      <c r="M211" s="727"/>
      <c r="N211" s="735"/>
      <c r="AF211" s="706"/>
      <c r="AG211" s="710"/>
      <c r="AH211" s="710"/>
      <c r="AK211" s="723" t="s">
        <v>973</v>
      </c>
      <c r="AM211" s="710"/>
    </row>
    <row r="212" spans="1:41" s="651" customFormat="1" ht="14.4" x14ac:dyDescent="0.3">
      <c r="A212" s="724"/>
      <c r="B212" s="720"/>
      <c r="C212" s="736" t="s">
        <v>974</v>
      </c>
      <c r="D212" s="736"/>
      <c r="E212" s="736"/>
      <c r="F212" s="737"/>
      <c r="G212" s="738"/>
      <c r="H212" s="738"/>
      <c r="I212" s="738"/>
      <c r="J212" s="740">
        <v>1666.35</v>
      </c>
      <c r="K212" s="738"/>
      <c r="L212" s="740">
        <v>102762.86</v>
      </c>
      <c r="M212" s="738"/>
      <c r="N212" s="741">
        <v>2218953.0499999998</v>
      </c>
      <c r="AF212" s="706"/>
      <c r="AG212" s="710"/>
      <c r="AH212" s="710"/>
      <c r="AL212" s="723" t="s">
        <v>974</v>
      </c>
      <c r="AM212" s="710"/>
    </row>
    <row r="213" spans="1:41" s="651" customFormat="1" ht="14.4" x14ac:dyDescent="0.3">
      <c r="A213" s="732"/>
      <c r="B213" s="720"/>
      <c r="C213" s="725" t="s">
        <v>975</v>
      </c>
      <c r="D213" s="725"/>
      <c r="E213" s="725"/>
      <c r="F213" s="726"/>
      <c r="G213" s="727"/>
      <c r="H213" s="727"/>
      <c r="I213" s="727"/>
      <c r="J213" s="734"/>
      <c r="K213" s="727"/>
      <c r="L213" s="730">
        <v>27418.31</v>
      </c>
      <c r="M213" s="727"/>
      <c r="N213" s="731">
        <v>1227517.74</v>
      </c>
      <c r="AF213" s="706"/>
      <c r="AG213" s="710"/>
      <c r="AH213" s="710"/>
      <c r="AK213" s="723" t="s">
        <v>975</v>
      </c>
      <c r="AM213" s="710"/>
    </row>
    <row r="214" spans="1:41" s="651" customFormat="1" ht="31.8" x14ac:dyDescent="0.3">
      <c r="A214" s="732"/>
      <c r="B214" s="720" t="s">
        <v>1017</v>
      </c>
      <c r="C214" s="725" t="s">
        <v>1018</v>
      </c>
      <c r="D214" s="725"/>
      <c r="E214" s="725"/>
      <c r="F214" s="726" t="s">
        <v>978</v>
      </c>
      <c r="G214" s="742">
        <v>91</v>
      </c>
      <c r="H214" s="727"/>
      <c r="I214" s="742">
        <v>91</v>
      </c>
      <c r="J214" s="734"/>
      <c r="K214" s="727"/>
      <c r="L214" s="730">
        <v>24950.66</v>
      </c>
      <c r="M214" s="727"/>
      <c r="N214" s="731">
        <v>1117041.1399999999</v>
      </c>
      <c r="AF214" s="706"/>
      <c r="AG214" s="710"/>
      <c r="AH214" s="710"/>
      <c r="AK214" s="723" t="s">
        <v>1018</v>
      </c>
      <c r="AM214" s="710"/>
    </row>
    <row r="215" spans="1:41" s="651" customFormat="1" ht="31.8" x14ac:dyDescent="0.3">
      <c r="A215" s="732"/>
      <c r="B215" s="720" t="s">
        <v>1019</v>
      </c>
      <c r="C215" s="725" t="s">
        <v>1020</v>
      </c>
      <c r="D215" s="725"/>
      <c r="E215" s="725"/>
      <c r="F215" s="726" t="s">
        <v>978</v>
      </c>
      <c r="G215" s="742">
        <v>52</v>
      </c>
      <c r="H215" s="727"/>
      <c r="I215" s="742">
        <v>52</v>
      </c>
      <c r="J215" s="734"/>
      <c r="K215" s="727"/>
      <c r="L215" s="730">
        <v>14257.52</v>
      </c>
      <c r="M215" s="727"/>
      <c r="N215" s="731">
        <v>638309.22</v>
      </c>
      <c r="AF215" s="706"/>
      <c r="AG215" s="710"/>
      <c r="AH215" s="710"/>
      <c r="AK215" s="723" t="s">
        <v>1020</v>
      </c>
      <c r="AM215" s="710"/>
    </row>
    <row r="216" spans="1:41" s="651" customFormat="1" ht="14.4" x14ac:dyDescent="0.3">
      <c r="A216" s="743"/>
      <c r="B216" s="744"/>
      <c r="C216" s="713" t="s">
        <v>981</v>
      </c>
      <c r="D216" s="713"/>
      <c r="E216" s="713"/>
      <c r="F216" s="714"/>
      <c r="G216" s="715"/>
      <c r="H216" s="715"/>
      <c r="I216" s="715"/>
      <c r="J216" s="717"/>
      <c r="K216" s="715"/>
      <c r="L216" s="745">
        <v>141971.04</v>
      </c>
      <c r="M216" s="738"/>
      <c r="N216" s="746">
        <v>3974303.41</v>
      </c>
      <c r="AF216" s="706"/>
      <c r="AG216" s="710"/>
      <c r="AH216" s="710"/>
      <c r="AM216" s="710" t="s">
        <v>981</v>
      </c>
    </row>
    <row r="217" spans="1:41" s="651" customFormat="1" ht="42" x14ac:dyDescent="0.3">
      <c r="A217" s="711" t="s">
        <v>110</v>
      </c>
      <c r="B217" s="712" t="s">
        <v>1008</v>
      </c>
      <c r="C217" s="713" t="s">
        <v>727</v>
      </c>
      <c r="D217" s="713"/>
      <c r="E217" s="713"/>
      <c r="F217" s="714" t="s">
        <v>988</v>
      </c>
      <c r="G217" s="715">
        <v>3144.7</v>
      </c>
      <c r="H217" s="716">
        <v>1</v>
      </c>
      <c r="I217" s="756">
        <v>3144.7</v>
      </c>
      <c r="J217" s="748">
        <v>3.28</v>
      </c>
      <c r="K217" s="715"/>
      <c r="L217" s="745">
        <v>10314.620000000001</v>
      </c>
      <c r="M217" s="747">
        <v>13.24</v>
      </c>
      <c r="N217" s="746">
        <v>136565.57</v>
      </c>
      <c r="AF217" s="706"/>
      <c r="AG217" s="710"/>
      <c r="AH217" s="710" t="s">
        <v>727</v>
      </c>
      <c r="AM217" s="710"/>
    </row>
    <row r="218" spans="1:41" s="651" customFormat="1" ht="14.4" x14ac:dyDescent="0.3">
      <c r="A218" s="750"/>
      <c r="B218" s="751"/>
      <c r="C218" s="725" t="s">
        <v>1038</v>
      </c>
      <c r="D218" s="725"/>
      <c r="E218" s="725"/>
      <c r="F218" s="725"/>
      <c r="G218" s="725"/>
      <c r="H218" s="725"/>
      <c r="I218" s="725"/>
      <c r="J218" s="725"/>
      <c r="K218" s="725"/>
      <c r="L218" s="725"/>
      <c r="M218" s="725"/>
      <c r="N218" s="749"/>
      <c r="AF218" s="706"/>
      <c r="AG218" s="710"/>
      <c r="AH218" s="710"/>
      <c r="AM218" s="710"/>
      <c r="AO218" s="723" t="s">
        <v>1038</v>
      </c>
    </row>
    <row r="219" spans="1:41" s="651" customFormat="1" ht="14.4" x14ac:dyDescent="0.3">
      <c r="A219" s="743"/>
      <c r="B219" s="744"/>
      <c r="C219" s="713" t="s">
        <v>981</v>
      </c>
      <c r="D219" s="713"/>
      <c r="E219" s="713"/>
      <c r="F219" s="714"/>
      <c r="G219" s="715"/>
      <c r="H219" s="715"/>
      <c r="I219" s="715"/>
      <c r="J219" s="717"/>
      <c r="K219" s="715"/>
      <c r="L219" s="745">
        <v>10314.620000000001</v>
      </c>
      <c r="M219" s="738"/>
      <c r="N219" s="746">
        <v>136565.57</v>
      </c>
      <c r="AF219" s="706"/>
      <c r="AG219" s="710"/>
      <c r="AH219" s="710"/>
      <c r="AM219" s="710" t="s">
        <v>981</v>
      </c>
    </row>
    <row r="220" spans="1:41" s="651" customFormat="1" ht="21.6" x14ac:dyDescent="0.3">
      <c r="A220" s="711" t="s">
        <v>111</v>
      </c>
      <c r="B220" s="712" t="s">
        <v>1010</v>
      </c>
      <c r="C220" s="713" t="s">
        <v>806</v>
      </c>
      <c r="D220" s="713"/>
      <c r="E220" s="713"/>
      <c r="F220" s="714" t="s">
        <v>988</v>
      </c>
      <c r="G220" s="715">
        <v>786.16</v>
      </c>
      <c r="H220" s="716">
        <v>1</v>
      </c>
      <c r="I220" s="747">
        <v>786.16</v>
      </c>
      <c r="J220" s="748">
        <v>42.98</v>
      </c>
      <c r="K220" s="747">
        <v>1.1499999999999999</v>
      </c>
      <c r="L220" s="745">
        <v>38857.53</v>
      </c>
      <c r="M220" s="747">
        <v>13.24</v>
      </c>
      <c r="N220" s="746">
        <v>514473.7</v>
      </c>
      <c r="AF220" s="706"/>
      <c r="AG220" s="710"/>
      <c r="AH220" s="710" t="s">
        <v>806</v>
      </c>
      <c r="AM220" s="710"/>
    </row>
    <row r="221" spans="1:41" s="651" customFormat="1" ht="14.4" x14ac:dyDescent="0.3">
      <c r="A221" s="750"/>
      <c r="B221" s="751"/>
      <c r="C221" s="725" t="s">
        <v>1039</v>
      </c>
      <c r="D221" s="725"/>
      <c r="E221" s="725"/>
      <c r="F221" s="725"/>
      <c r="G221" s="725"/>
      <c r="H221" s="725"/>
      <c r="I221" s="725"/>
      <c r="J221" s="725"/>
      <c r="K221" s="725"/>
      <c r="L221" s="725"/>
      <c r="M221" s="725"/>
      <c r="N221" s="749"/>
      <c r="AF221" s="706"/>
      <c r="AG221" s="710"/>
      <c r="AH221" s="710"/>
      <c r="AM221" s="710"/>
      <c r="AO221" s="723" t="s">
        <v>1039</v>
      </c>
    </row>
    <row r="222" spans="1:41" s="651" customFormat="1" ht="52.2" x14ac:dyDescent="0.3">
      <c r="A222" s="719"/>
      <c r="B222" s="720" t="s">
        <v>970</v>
      </c>
      <c r="C222" s="721" t="s">
        <v>971</v>
      </c>
      <c r="D222" s="721"/>
      <c r="E222" s="721"/>
      <c r="F222" s="721"/>
      <c r="G222" s="721"/>
      <c r="H222" s="721"/>
      <c r="I222" s="721"/>
      <c r="J222" s="721"/>
      <c r="K222" s="721"/>
      <c r="L222" s="721"/>
      <c r="M222" s="721"/>
      <c r="N222" s="722"/>
      <c r="AF222" s="706"/>
      <c r="AG222" s="710"/>
      <c r="AH222" s="710"/>
      <c r="AI222" s="723" t="s">
        <v>971</v>
      </c>
      <c r="AM222" s="710"/>
    </row>
    <row r="223" spans="1:41" s="651" customFormat="1" ht="14.4" x14ac:dyDescent="0.3">
      <c r="A223" s="743"/>
      <c r="B223" s="744"/>
      <c r="C223" s="713" t="s">
        <v>981</v>
      </c>
      <c r="D223" s="713"/>
      <c r="E223" s="713"/>
      <c r="F223" s="714"/>
      <c r="G223" s="715"/>
      <c r="H223" s="715"/>
      <c r="I223" s="715"/>
      <c r="J223" s="717"/>
      <c r="K223" s="715"/>
      <c r="L223" s="745">
        <v>38857.53</v>
      </c>
      <c r="M223" s="738"/>
      <c r="N223" s="746">
        <v>514473.7</v>
      </c>
      <c r="AF223" s="706"/>
      <c r="AG223" s="710"/>
      <c r="AH223" s="710"/>
      <c r="AM223" s="710" t="s">
        <v>981</v>
      </c>
    </row>
    <row r="224" spans="1:41" s="651" customFormat="1" ht="21.6" x14ac:dyDescent="0.3">
      <c r="A224" s="711" t="s">
        <v>112</v>
      </c>
      <c r="B224" s="712" t="s">
        <v>717</v>
      </c>
      <c r="C224" s="713" t="s">
        <v>991</v>
      </c>
      <c r="D224" s="713"/>
      <c r="E224" s="713"/>
      <c r="F224" s="714" t="s">
        <v>718</v>
      </c>
      <c r="G224" s="715">
        <v>1876.05</v>
      </c>
      <c r="H224" s="716">
        <v>1</v>
      </c>
      <c r="I224" s="747">
        <v>1876.05</v>
      </c>
      <c r="J224" s="748">
        <v>162.38</v>
      </c>
      <c r="K224" s="715"/>
      <c r="L224" s="745">
        <v>304633</v>
      </c>
      <c r="M224" s="747">
        <v>8.16</v>
      </c>
      <c r="N224" s="746">
        <v>2485805.2799999998</v>
      </c>
      <c r="AF224" s="706"/>
      <c r="AG224" s="710"/>
      <c r="AH224" s="710" t="s">
        <v>991</v>
      </c>
      <c r="AM224" s="710"/>
    </row>
    <row r="225" spans="1:42" s="651" customFormat="1" ht="14.4" x14ac:dyDescent="0.3">
      <c r="A225" s="743"/>
      <c r="B225" s="744"/>
      <c r="C225" s="725" t="s">
        <v>992</v>
      </c>
      <c r="D225" s="725"/>
      <c r="E225" s="725"/>
      <c r="F225" s="725"/>
      <c r="G225" s="725"/>
      <c r="H225" s="725"/>
      <c r="I225" s="725"/>
      <c r="J225" s="725"/>
      <c r="K225" s="725"/>
      <c r="L225" s="725"/>
      <c r="M225" s="725"/>
      <c r="N225" s="749"/>
      <c r="AF225" s="706"/>
      <c r="AG225" s="710"/>
      <c r="AH225" s="710"/>
      <c r="AM225" s="710"/>
      <c r="AN225" s="723" t="s">
        <v>992</v>
      </c>
    </row>
    <row r="226" spans="1:42" s="651" customFormat="1" ht="14.4" x14ac:dyDescent="0.3">
      <c r="A226" s="750"/>
      <c r="B226" s="751"/>
      <c r="C226" s="725" t="s">
        <v>1040</v>
      </c>
      <c r="D226" s="725"/>
      <c r="E226" s="725"/>
      <c r="F226" s="725"/>
      <c r="G226" s="725"/>
      <c r="H226" s="725"/>
      <c r="I226" s="725"/>
      <c r="J226" s="725"/>
      <c r="K226" s="725"/>
      <c r="L226" s="725"/>
      <c r="M226" s="725"/>
      <c r="N226" s="749"/>
      <c r="AF226" s="706"/>
      <c r="AG226" s="710"/>
      <c r="AH226" s="710"/>
      <c r="AM226" s="710"/>
      <c r="AO226" s="723" t="s">
        <v>1040</v>
      </c>
    </row>
    <row r="227" spans="1:42" s="651" customFormat="1" ht="14.4" x14ac:dyDescent="0.3">
      <c r="A227" s="750"/>
      <c r="B227" s="751"/>
      <c r="C227" s="725" t="s">
        <v>994</v>
      </c>
      <c r="D227" s="725"/>
      <c r="E227" s="725"/>
      <c r="F227" s="725"/>
      <c r="G227" s="725"/>
      <c r="H227" s="725"/>
      <c r="I227" s="725"/>
      <c r="J227" s="725"/>
      <c r="K227" s="725"/>
      <c r="L227" s="725"/>
      <c r="M227" s="725"/>
      <c r="N227" s="749"/>
      <c r="AF227" s="706"/>
      <c r="AG227" s="710"/>
      <c r="AH227" s="710"/>
      <c r="AM227" s="710"/>
      <c r="AP227" s="723" t="s">
        <v>994</v>
      </c>
    </row>
    <row r="228" spans="1:42" s="651" customFormat="1" ht="14.4" x14ac:dyDescent="0.3">
      <c r="A228" s="743"/>
      <c r="B228" s="744"/>
      <c r="C228" s="713" t="s">
        <v>981</v>
      </c>
      <c r="D228" s="713"/>
      <c r="E228" s="713"/>
      <c r="F228" s="714"/>
      <c r="G228" s="715"/>
      <c r="H228" s="715"/>
      <c r="I228" s="715"/>
      <c r="J228" s="717"/>
      <c r="K228" s="715"/>
      <c r="L228" s="745">
        <v>304633</v>
      </c>
      <c r="M228" s="738"/>
      <c r="N228" s="746">
        <v>2485805.2799999998</v>
      </c>
      <c r="AF228" s="706"/>
      <c r="AG228" s="710"/>
      <c r="AH228" s="710"/>
      <c r="AM228" s="710" t="s">
        <v>981</v>
      </c>
    </row>
    <row r="229" spans="1:42" s="651" customFormat="1" ht="14.4" x14ac:dyDescent="0.3">
      <c r="A229" s="707" t="s">
        <v>899</v>
      </c>
      <c r="B229" s="708"/>
      <c r="C229" s="708"/>
      <c r="D229" s="708"/>
      <c r="E229" s="708"/>
      <c r="F229" s="708"/>
      <c r="G229" s="708"/>
      <c r="H229" s="708"/>
      <c r="I229" s="708"/>
      <c r="J229" s="708"/>
      <c r="K229" s="708"/>
      <c r="L229" s="708"/>
      <c r="M229" s="708"/>
      <c r="N229" s="709"/>
      <c r="AF229" s="706"/>
      <c r="AG229" s="710" t="s">
        <v>899</v>
      </c>
      <c r="AH229" s="710"/>
      <c r="AM229" s="710"/>
    </row>
    <row r="230" spans="1:42" s="651" customFormat="1" ht="61.2" x14ac:dyDescent="0.3">
      <c r="A230" s="711" t="s">
        <v>113</v>
      </c>
      <c r="B230" s="712" t="s">
        <v>1034</v>
      </c>
      <c r="C230" s="713" t="s">
        <v>1035</v>
      </c>
      <c r="D230" s="713"/>
      <c r="E230" s="713"/>
      <c r="F230" s="714" t="s">
        <v>730</v>
      </c>
      <c r="G230" s="715">
        <v>41.709000000000003</v>
      </c>
      <c r="H230" s="716">
        <v>1</v>
      </c>
      <c r="I230" s="752">
        <v>41.709000000000003</v>
      </c>
      <c r="J230" s="717"/>
      <c r="K230" s="715"/>
      <c r="L230" s="717"/>
      <c r="M230" s="715"/>
      <c r="N230" s="718"/>
      <c r="AF230" s="706"/>
      <c r="AG230" s="710"/>
      <c r="AH230" s="710" t="s">
        <v>1035</v>
      </c>
      <c r="AM230" s="710"/>
    </row>
    <row r="231" spans="1:42" s="651" customFormat="1" ht="14.4" x14ac:dyDescent="0.3">
      <c r="A231" s="750"/>
      <c r="B231" s="751"/>
      <c r="C231" s="725" t="s">
        <v>1041</v>
      </c>
      <c r="D231" s="725"/>
      <c r="E231" s="725"/>
      <c r="F231" s="725"/>
      <c r="G231" s="725"/>
      <c r="H231" s="725"/>
      <c r="I231" s="725"/>
      <c r="J231" s="725"/>
      <c r="K231" s="725"/>
      <c r="L231" s="725"/>
      <c r="M231" s="725"/>
      <c r="N231" s="749"/>
      <c r="AF231" s="706"/>
      <c r="AG231" s="710"/>
      <c r="AH231" s="710"/>
      <c r="AM231" s="710"/>
      <c r="AO231" s="723" t="s">
        <v>1041</v>
      </c>
    </row>
    <row r="232" spans="1:42" s="651" customFormat="1" ht="52.2" x14ac:dyDescent="0.3">
      <c r="A232" s="719"/>
      <c r="B232" s="720" t="s">
        <v>970</v>
      </c>
      <c r="C232" s="721" t="s">
        <v>971</v>
      </c>
      <c r="D232" s="721"/>
      <c r="E232" s="721"/>
      <c r="F232" s="721"/>
      <c r="G232" s="721"/>
      <c r="H232" s="721"/>
      <c r="I232" s="721"/>
      <c r="J232" s="721"/>
      <c r="K232" s="721"/>
      <c r="L232" s="721"/>
      <c r="M232" s="721"/>
      <c r="N232" s="722"/>
      <c r="AF232" s="706"/>
      <c r="AG232" s="710"/>
      <c r="AH232" s="710"/>
      <c r="AI232" s="723" t="s">
        <v>971</v>
      </c>
      <c r="AM232" s="710"/>
    </row>
    <row r="233" spans="1:42" s="651" customFormat="1" ht="14.4" x14ac:dyDescent="0.3">
      <c r="A233" s="724"/>
      <c r="B233" s="720" t="s">
        <v>18</v>
      </c>
      <c r="C233" s="725" t="s">
        <v>972</v>
      </c>
      <c r="D233" s="725"/>
      <c r="E233" s="725"/>
      <c r="F233" s="726"/>
      <c r="G233" s="727"/>
      <c r="H233" s="727"/>
      <c r="I233" s="727"/>
      <c r="J233" s="728">
        <v>280.13</v>
      </c>
      <c r="K233" s="729">
        <v>1.1499999999999999</v>
      </c>
      <c r="L233" s="730">
        <v>13436.53</v>
      </c>
      <c r="M233" s="729">
        <v>44.77</v>
      </c>
      <c r="N233" s="731">
        <v>601553.44999999995</v>
      </c>
      <c r="AF233" s="706"/>
      <c r="AG233" s="710"/>
      <c r="AH233" s="710"/>
      <c r="AJ233" s="723" t="s">
        <v>972</v>
      </c>
      <c r="AM233" s="710"/>
    </row>
    <row r="234" spans="1:42" s="651" customFormat="1" ht="14.4" x14ac:dyDescent="0.3">
      <c r="A234" s="724"/>
      <c r="B234" s="720" t="s">
        <v>21</v>
      </c>
      <c r="C234" s="725" t="s">
        <v>984</v>
      </c>
      <c r="D234" s="725"/>
      <c r="E234" s="725"/>
      <c r="F234" s="726"/>
      <c r="G234" s="727"/>
      <c r="H234" s="727"/>
      <c r="I234" s="727"/>
      <c r="J234" s="730">
        <v>2472.8000000000002</v>
      </c>
      <c r="K234" s="729">
        <v>1.1499999999999999</v>
      </c>
      <c r="L234" s="730">
        <v>118608.72</v>
      </c>
      <c r="M234" s="729">
        <v>13.24</v>
      </c>
      <c r="N234" s="731">
        <v>1570379.45</v>
      </c>
      <c r="AF234" s="706"/>
      <c r="AG234" s="710"/>
      <c r="AH234" s="710"/>
      <c r="AJ234" s="723" t="s">
        <v>984</v>
      </c>
      <c r="AM234" s="710"/>
    </row>
    <row r="235" spans="1:42" s="651" customFormat="1" ht="14.4" x14ac:dyDescent="0.3">
      <c r="A235" s="724"/>
      <c r="B235" s="720" t="s">
        <v>23</v>
      </c>
      <c r="C235" s="725" t="s">
        <v>985</v>
      </c>
      <c r="D235" s="725"/>
      <c r="E235" s="725"/>
      <c r="F235" s="726"/>
      <c r="G235" s="727"/>
      <c r="H235" s="727"/>
      <c r="I235" s="727"/>
      <c r="J235" s="728">
        <v>417.51</v>
      </c>
      <c r="K235" s="729">
        <v>1.1499999999999999</v>
      </c>
      <c r="L235" s="730">
        <v>20026.009999999998</v>
      </c>
      <c r="M235" s="729">
        <v>44.77</v>
      </c>
      <c r="N235" s="731">
        <v>896564.47</v>
      </c>
      <c r="AF235" s="706"/>
      <c r="AG235" s="710"/>
      <c r="AH235" s="710"/>
      <c r="AJ235" s="723" t="s">
        <v>985</v>
      </c>
      <c r="AM235" s="710"/>
    </row>
    <row r="236" spans="1:42" s="651" customFormat="1" ht="14.4" x14ac:dyDescent="0.3">
      <c r="A236" s="732"/>
      <c r="B236" s="720"/>
      <c r="C236" s="725" t="s">
        <v>973</v>
      </c>
      <c r="D236" s="725"/>
      <c r="E236" s="725"/>
      <c r="F236" s="726" t="s">
        <v>678</v>
      </c>
      <c r="G236" s="729">
        <v>32.840000000000003</v>
      </c>
      <c r="H236" s="729">
        <v>1.1499999999999999</v>
      </c>
      <c r="I236" s="757">
        <v>1575.182094</v>
      </c>
      <c r="J236" s="734"/>
      <c r="K236" s="727"/>
      <c r="L236" s="734"/>
      <c r="M236" s="727"/>
      <c r="N236" s="735"/>
      <c r="AF236" s="706"/>
      <c r="AG236" s="710"/>
      <c r="AH236" s="710"/>
      <c r="AK236" s="723" t="s">
        <v>973</v>
      </c>
      <c r="AM236" s="710"/>
    </row>
    <row r="237" spans="1:42" s="651" customFormat="1" ht="14.4" x14ac:dyDescent="0.3">
      <c r="A237" s="732"/>
      <c r="B237" s="720"/>
      <c r="C237" s="725" t="s">
        <v>986</v>
      </c>
      <c r="D237" s="725"/>
      <c r="E237" s="725"/>
      <c r="F237" s="726" t="s">
        <v>678</v>
      </c>
      <c r="G237" s="729">
        <v>31.54</v>
      </c>
      <c r="H237" s="729">
        <v>1.1499999999999999</v>
      </c>
      <c r="I237" s="757">
        <v>1512.827139</v>
      </c>
      <c r="J237" s="734"/>
      <c r="K237" s="727"/>
      <c r="L237" s="734"/>
      <c r="M237" s="727"/>
      <c r="N237" s="735"/>
      <c r="AF237" s="706"/>
      <c r="AG237" s="710"/>
      <c r="AH237" s="710"/>
      <c r="AK237" s="723" t="s">
        <v>986</v>
      </c>
      <c r="AM237" s="710"/>
    </row>
    <row r="238" spans="1:42" s="651" customFormat="1" ht="14.4" x14ac:dyDescent="0.3">
      <c r="A238" s="724"/>
      <c r="B238" s="720"/>
      <c r="C238" s="736" t="s">
        <v>974</v>
      </c>
      <c r="D238" s="736"/>
      <c r="E238" s="736"/>
      <c r="F238" s="737"/>
      <c r="G238" s="738"/>
      <c r="H238" s="738"/>
      <c r="I238" s="738"/>
      <c r="J238" s="740">
        <v>2752.93</v>
      </c>
      <c r="K238" s="738"/>
      <c r="L238" s="740">
        <v>132045.25</v>
      </c>
      <c r="M238" s="738"/>
      <c r="N238" s="741">
        <v>2171932.9</v>
      </c>
      <c r="AF238" s="706"/>
      <c r="AG238" s="710"/>
      <c r="AH238" s="710"/>
      <c r="AL238" s="723" t="s">
        <v>974</v>
      </c>
      <c r="AM238" s="710"/>
    </row>
    <row r="239" spans="1:42" s="651" customFormat="1" ht="14.4" x14ac:dyDescent="0.3">
      <c r="A239" s="732"/>
      <c r="B239" s="720"/>
      <c r="C239" s="725" t="s">
        <v>975</v>
      </c>
      <c r="D239" s="725"/>
      <c r="E239" s="725"/>
      <c r="F239" s="726"/>
      <c r="G239" s="727"/>
      <c r="H239" s="727"/>
      <c r="I239" s="727"/>
      <c r="J239" s="734"/>
      <c r="K239" s="727"/>
      <c r="L239" s="730">
        <v>33462.54</v>
      </c>
      <c r="M239" s="727"/>
      <c r="N239" s="731">
        <v>1498117.92</v>
      </c>
      <c r="AF239" s="706"/>
      <c r="AG239" s="710"/>
      <c r="AH239" s="710"/>
      <c r="AK239" s="723" t="s">
        <v>975</v>
      </c>
      <c r="AM239" s="710"/>
    </row>
    <row r="240" spans="1:42" s="651" customFormat="1" ht="31.8" x14ac:dyDescent="0.3">
      <c r="A240" s="732"/>
      <c r="B240" s="720" t="s">
        <v>1017</v>
      </c>
      <c r="C240" s="725" t="s">
        <v>1018</v>
      </c>
      <c r="D240" s="725"/>
      <c r="E240" s="725"/>
      <c r="F240" s="726" t="s">
        <v>978</v>
      </c>
      <c r="G240" s="742">
        <v>91</v>
      </c>
      <c r="H240" s="727"/>
      <c r="I240" s="742">
        <v>91</v>
      </c>
      <c r="J240" s="734"/>
      <c r="K240" s="727"/>
      <c r="L240" s="730">
        <v>30450.91</v>
      </c>
      <c r="M240" s="727"/>
      <c r="N240" s="731">
        <v>1363287.31</v>
      </c>
      <c r="AF240" s="706"/>
      <c r="AG240" s="710"/>
      <c r="AH240" s="710"/>
      <c r="AK240" s="723" t="s">
        <v>1018</v>
      </c>
      <c r="AM240" s="710"/>
    </row>
    <row r="241" spans="1:41" s="651" customFormat="1" ht="31.8" x14ac:dyDescent="0.3">
      <c r="A241" s="732"/>
      <c r="B241" s="720" t="s">
        <v>1019</v>
      </c>
      <c r="C241" s="725" t="s">
        <v>1020</v>
      </c>
      <c r="D241" s="725"/>
      <c r="E241" s="725"/>
      <c r="F241" s="726" t="s">
        <v>978</v>
      </c>
      <c r="G241" s="742">
        <v>52</v>
      </c>
      <c r="H241" s="727"/>
      <c r="I241" s="742">
        <v>52</v>
      </c>
      <c r="J241" s="734"/>
      <c r="K241" s="727"/>
      <c r="L241" s="730">
        <v>17400.52</v>
      </c>
      <c r="M241" s="727"/>
      <c r="N241" s="731">
        <v>779021.32</v>
      </c>
      <c r="AF241" s="706"/>
      <c r="AG241" s="710"/>
      <c r="AH241" s="710"/>
      <c r="AK241" s="723" t="s">
        <v>1020</v>
      </c>
      <c r="AM241" s="710"/>
    </row>
    <row r="242" spans="1:41" s="651" customFormat="1" ht="14.4" x14ac:dyDescent="0.3">
      <c r="A242" s="743"/>
      <c r="B242" s="744"/>
      <c r="C242" s="713" t="s">
        <v>981</v>
      </c>
      <c r="D242" s="713"/>
      <c r="E242" s="713"/>
      <c r="F242" s="714"/>
      <c r="G242" s="715"/>
      <c r="H242" s="715"/>
      <c r="I242" s="715"/>
      <c r="J242" s="717"/>
      <c r="K242" s="715"/>
      <c r="L242" s="745">
        <v>179896.68</v>
      </c>
      <c r="M242" s="738"/>
      <c r="N242" s="746">
        <v>4314241.53</v>
      </c>
      <c r="AF242" s="706"/>
      <c r="AG242" s="710"/>
      <c r="AH242" s="710"/>
      <c r="AM242" s="710" t="s">
        <v>981</v>
      </c>
    </row>
    <row r="243" spans="1:41" s="651" customFormat="1" ht="31.8" x14ac:dyDescent="0.3">
      <c r="A243" s="711" t="s">
        <v>114</v>
      </c>
      <c r="B243" s="712" t="s">
        <v>1021</v>
      </c>
      <c r="C243" s="713" t="s">
        <v>1022</v>
      </c>
      <c r="D243" s="713"/>
      <c r="E243" s="713"/>
      <c r="F243" s="714" t="s">
        <v>718</v>
      </c>
      <c r="G243" s="715">
        <v>69.760000000000005</v>
      </c>
      <c r="H243" s="716">
        <v>1</v>
      </c>
      <c r="I243" s="747">
        <v>69.760000000000005</v>
      </c>
      <c r="J243" s="717"/>
      <c r="K243" s="715"/>
      <c r="L243" s="717"/>
      <c r="M243" s="715"/>
      <c r="N243" s="718"/>
      <c r="AF243" s="706"/>
      <c r="AG243" s="710"/>
      <c r="AH243" s="710" t="s">
        <v>1022</v>
      </c>
      <c r="AM243" s="710"/>
    </row>
    <row r="244" spans="1:41" s="651" customFormat="1" ht="52.2" x14ac:dyDescent="0.3">
      <c r="A244" s="719"/>
      <c r="B244" s="720" t="s">
        <v>970</v>
      </c>
      <c r="C244" s="721" t="s">
        <v>971</v>
      </c>
      <c r="D244" s="721"/>
      <c r="E244" s="721"/>
      <c r="F244" s="721"/>
      <c r="G244" s="721"/>
      <c r="H244" s="721"/>
      <c r="I244" s="721"/>
      <c r="J244" s="721"/>
      <c r="K244" s="721"/>
      <c r="L244" s="721"/>
      <c r="M244" s="721"/>
      <c r="N244" s="722"/>
      <c r="AF244" s="706"/>
      <c r="AG244" s="710"/>
      <c r="AH244" s="710"/>
      <c r="AI244" s="723" t="s">
        <v>971</v>
      </c>
      <c r="AM244" s="710"/>
    </row>
    <row r="245" spans="1:41" s="651" customFormat="1" ht="14.4" x14ac:dyDescent="0.3">
      <c r="A245" s="724"/>
      <c r="B245" s="720" t="s">
        <v>18</v>
      </c>
      <c r="C245" s="725" t="s">
        <v>972</v>
      </c>
      <c r="D245" s="725"/>
      <c r="E245" s="725"/>
      <c r="F245" s="726"/>
      <c r="G245" s="727"/>
      <c r="H245" s="727"/>
      <c r="I245" s="727"/>
      <c r="J245" s="728">
        <v>443.82</v>
      </c>
      <c r="K245" s="729">
        <v>1.1499999999999999</v>
      </c>
      <c r="L245" s="730">
        <v>35605.019999999997</v>
      </c>
      <c r="M245" s="729">
        <v>44.77</v>
      </c>
      <c r="N245" s="731">
        <v>1594036.75</v>
      </c>
      <c r="AF245" s="706"/>
      <c r="AG245" s="710"/>
      <c r="AH245" s="710"/>
      <c r="AJ245" s="723" t="s">
        <v>972</v>
      </c>
      <c r="AM245" s="710"/>
    </row>
    <row r="246" spans="1:41" s="651" customFormat="1" ht="14.4" x14ac:dyDescent="0.3">
      <c r="A246" s="724"/>
      <c r="B246" s="720" t="s">
        <v>21</v>
      </c>
      <c r="C246" s="725" t="s">
        <v>984</v>
      </c>
      <c r="D246" s="725"/>
      <c r="E246" s="725"/>
      <c r="F246" s="726"/>
      <c r="G246" s="727"/>
      <c r="H246" s="727"/>
      <c r="I246" s="727"/>
      <c r="J246" s="730">
        <v>1200.08</v>
      </c>
      <c r="K246" s="729">
        <v>1.1499999999999999</v>
      </c>
      <c r="L246" s="730">
        <v>96275.22</v>
      </c>
      <c r="M246" s="729">
        <v>13.24</v>
      </c>
      <c r="N246" s="731">
        <v>1274683.9099999999</v>
      </c>
      <c r="AF246" s="706"/>
      <c r="AG246" s="710"/>
      <c r="AH246" s="710"/>
      <c r="AJ246" s="723" t="s">
        <v>984</v>
      </c>
      <c r="AM246" s="710"/>
    </row>
    <row r="247" spans="1:41" s="651" customFormat="1" ht="14.4" x14ac:dyDescent="0.3">
      <c r="A247" s="724"/>
      <c r="B247" s="720" t="s">
        <v>25</v>
      </c>
      <c r="C247" s="725" t="s">
        <v>1000</v>
      </c>
      <c r="D247" s="725"/>
      <c r="E247" s="725"/>
      <c r="F247" s="726"/>
      <c r="G247" s="727"/>
      <c r="H247" s="727"/>
      <c r="I247" s="727"/>
      <c r="J247" s="728">
        <v>22.45</v>
      </c>
      <c r="K247" s="727"/>
      <c r="L247" s="730">
        <v>1566.11</v>
      </c>
      <c r="M247" s="729">
        <v>8.16</v>
      </c>
      <c r="N247" s="731">
        <v>12779.46</v>
      </c>
      <c r="AF247" s="706"/>
      <c r="AG247" s="710"/>
      <c r="AH247" s="710"/>
      <c r="AJ247" s="723" t="s">
        <v>1000</v>
      </c>
      <c r="AM247" s="710"/>
    </row>
    <row r="248" spans="1:41" s="651" customFormat="1" ht="14.4" x14ac:dyDescent="0.3">
      <c r="A248" s="732"/>
      <c r="B248" s="720"/>
      <c r="C248" s="725" t="s">
        <v>973</v>
      </c>
      <c r="D248" s="725"/>
      <c r="E248" s="725"/>
      <c r="F248" s="726" t="s">
        <v>678</v>
      </c>
      <c r="G248" s="729">
        <v>52.03</v>
      </c>
      <c r="H248" s="729">
        <v>1.1499999999999999</v>
      </c>
      <c r="I248" s="759">
        <v>4174.0547200000001</v>
      </c>
      <c r="J248" s="734"/>
      <c r="K248" s="727"/>
      <c r="L248" s="734"/>
      <c r="M248" s="727"/>
      <c r="N248" s="735"/>
      <c r="AF248" s="706"/>
      <c r="AG248" s="710"/>
      <c r="AH248" s="710"/>
      <c r="AK248" s="723" t="s">
        <v>973</v>
      </c>
      <c r="AM248" s="710"/>
    </row>
    <row r="249" spans="1:41" s="651" customFormat="1" ht="14.4" x14ac:dyDescent="0.3">
      <c r="A249" s="724"/>
      <c r="B249" s="720"/>
      <c r="C249" s="736" t="s">
        <v>974</v>
      </c>
      <c r="D249" s="736"/>
      <c r="E249" s="736"/>
      <c r="F249" s="737"/>
      <c r="G249" s="738"/>
      <c r="H249" s="738"/>
      <c r="I249" s="738"/>
      <c r="J249" s="740">
        <v>1666.35</v>
      </c>
      <c r="K249" s="738"/>
      <c r="L249" s="740">
        <v>133446.35</v>
      </c>
      <c r="M249" s="738"/>
      <c r="N249" s="741">
        <v>2881500.12</v>
      </c>
      <c r="AF249" s="706"/>
      <c r="AG249" s="710"/>
      <c r="AH249" s="710"/>
      <c r="AL249" s="723" t="s">
        <v>974</v>
      </c>
      <c r="AM249" s="710"/>
    </row>
    <row r="250" spans="1:41" s="651" customFormat="1" ht="14.4" x14ac:dyDescent="0.3">
      <c r="A250" s="732"/>
      <c r="B250" s="720"/>
      <c r="C250" s="725" t="s">
        <v>975</v>
      </c>
      <c r="D250" s="725"/>
      <c r="E250" s="725"/>
      <c r="F250" s="726"/>
      <c r="G250" s="727"/>
      <c r="H250" s="727"/>
      <c r="I250" s="727"/>
      <c r="J250" s="734"/>
      <c r="K250" s="727"/>
      <c r="L250" s="730">
        <v>35605.019999999997</v>
      </c>
      <c r="M250" s="727"/>
      <c r="N250" s="731">
        <v>1594036.75</v>
      </c>
      <c r="AF250" s="706"/>
      <c r="AG250" s="710"/>
      <c r="AH250" s="710"/>
      <c r="AK250" s="723" t="s">
        <v>975</v>
      </c>
      <c r="AM250" s="710"/>
    </row>
    <row r="251" spans="1:41" s="651" customFormat="1" ht="31.8" x14ac:dyDescent="0.3">
      <c r="A251" s="732"/>
      <c r="B251" s="720" t="s">
        <v>1017</v>
      </c>
      <c r="C251" s="725" t="s">
        <v>1018</v>
      </c>
      <c r="D251" s="725"/>
      <c r="E251" s="725"/>
      <c r="F251" s="726" t="s">
        <v>978</v>
      </c>
      <c r="G251" s="742">
        <v>91</v>
      </c>
      <c r="H251" s="727"/>
      <c r="I251" s="742">
        <v>91</v>
      </c>
      <c r="J251" s="734"/>
      <c r="K251" s="727"/>
      <c r="L251" s="730">
        <v>32400.57</v>
      </c>
      <c r="M251" s="727"/>
      <c r="N251" s="731">
        <v>1450573.44</v>
      </c>
      <c r="AF251" s="706"/>
      <c r="AG251" s="710"/>
      <c r="AH251" s="710"/>
      <c r="AK251" s="723" t="s">
        <v>1018</v>
      </c>
      <c r="AM251" s="710"/>
    </row>
    <row r="252" spans="1:41" s="651" customFormat="1" ht="31.8" x14ac:dyDescent="0.3">
      <c r="A252" s="732"/>
      <c r="B252" s="720" t="s">
        <v>1019</v>
      </c>
      <c r="C252" s="725" t="s">
        <v>1020</v>
      </c>
      <c r="D252" s="725"/>
      <c r="E252" s="725"/>
      <c r="F252" s="726" t="s">
        <v>978</v>
      </c>
      <c r="G252" s="742">
        <v>52</v>
      </c>
      <c r="H252" s="727"/>
      <c r="I252" s="742">
        <v>52</v>
      </c>
      <c r="J252" s="734"/>
      <c r="K252" s="727"/>
      <c r="L252" s="730">
        <v>18514.61</v>
      </c>
      <c r="M252" s="727"/>
      <c r="N252" s="731">
        <v>828899.11</v>
      </c>
      <c r="AF252" s="706"/>
      <c r="AG252" s="710"/>
      <c r="AH252" s="710"/>
      <c r="AK252" s="723" t="s">
        <v>1020</v>
      </c>
      <c r="AM252" s="710"/>
    </row>
    <row r="253" spans="1:41" s="651" customFormat="1" ht="14.4" x14ac:dyDescent="0.3">
      <c r="A253" s="743"/>
      <c r="B253" s="744"/>
      <c r="C253" s="713" t="s">
        <v>981</v>
      </c>
      <c r="D253" s="713"/>
      <c r="E253" s="713"/>
      <c r="F253" s="714"/>
      <c r="G253" s="715"/>
      <c r="H253" s="715"/>
      <c r="I253" s="715"/>
      <c r="J253" s="717"/>
      <c r="K253" s="715"/>
      <c r="L253" s="745">
        <v>184361.53</v>
      </c>
      <c r="M253" s="738"/>
      <c r="N253" s="746">
        <v>5160972.67</v>
      </c>
      <c r="AF253" s="706"/>
      <c r="AG253" s="710"/>
      <c r="AH253" s="710"/>
      <c r="AM253" s="710" t="s">
        <v>981</v>
      </c>
    </row>
    <row r="254" spans="1:41" s="651" customFormat="1" ht="31.8" x14ac:dyDescent="0.3">
      <c r="A254" s="711" t="s">
        <v>115</v>
      </c>
      <c r="B254" s="712" t="s">
        <v>1042</v>
      </c>
      <c r="C254" s="713" t="s">
        <v>1043</v>
      </c>
      <c r="D254" s="713"/>
      <c r="E254" s="713"/>
      <c r="F254" s="714" t="s">
        <v>736</v>
      </c>
      <c r="G254" s="715">
        <v>0.72799999999999998</v>
      </c>
      <c r="H254" s="716">
        <v>1</v>
      </c>
      <c r="I254" s="752">
        <v>0.72799999999999998</v>
      </c>
      <c r="J254" s="717"/>
      <c r="K254" s="715"/>
      <c r="L254" s="717"/>
      <c r="M254" s="715"/>
      <c r="N254" s="718"/>
      <c r="AF254" s="706"/>
      <c r="AG254" s="710"/>
      <c r="AH254" s="710" t="s">
        <v>1043</v>
      </c>
      <c r="AM254" s="710"/>
    </row>
    <row r="255" spans="1:41" s="651" customFormat="1" ht="14.4" x14ac:dyDescent="0.3">
      <c r="A255" s="750"/>
      <c r="B255" s="751"/>
      <c r="C255" s="725" t="s">
        <v>1044</v>
      </c>
      <c r="D255" s="725"/>
      <c r="E255" s="725"/>
      <c r="F255" s="725"/>
      <c r="G255" s="725"/>
      <c r="H255" s="725"/>
      <c r="I255" s="725"/>
      <c r="J255" s="725"/>
      <c r="K255" s="725"/>
      <c r="L255" s="725"/>
      <c r="M255" s="725"/>
      <c r="N255" s="749"/>
      <c r="AF255" s="706"/>
      <c r="AG255" s="710"/>
      <c r="AH255" s="710"/>
      <c r="AM255" s="710"/>
      <c r="AO255" s="723" t="s">
        <v>1044</v>
      </c>
    </row>
    <row r="256" spans="1:41" s="651" customFormat="1" ht="52.2" x14ac:dyDescent="0.3">
      <c r="A256" s="719"/>
      <c r="B256" s="720" t="s">
        <v>970</v>
      </c>
      <c r="C256" s="721" t="s">
        <v>971</v>
      </c>
      <c r="D256" s="721"/>
      <c r="E256" s="721"/>
      <c r="F256" s="721"/>
      <c r="G256" s="721"/>
      <c r="H256" s="721"/>
      <c r="I256" s="721"/>
      <c r="J256" s="721"/>
      <c r="K256" s="721"/>
      <c r="L256" s="721"/>
      <c r="M256" s="721"/>
      <c r="N256" s="722"/>
      <c r="AF256" s="706"/>
      <c r="AG256" s="710"/>
      <c r="AH256" s="710"/>
      <c r="AI256" s="723" t="s">
        <v>971</v>
      </c>
      <c r="AM256" s="710"/>
    </row>
    <row r="257" spans="1:42" s="651" customFormat="1" ht="14.4" x14ac:dyDescent="0.3">
      <c r="A257" s="724"/>
      <c r="B257" s="720" t="s">
        <v>21</v>
      </c>
      <c r="C257" s="725" t="s">
        <v>984</v>
      </c>
      <c r="D257" s="725"/>
      <c r="E257" s="725"/>
      <c r="F257" s="726"/>
      <c r="G257" s="727"/>
      <c r="H257" s="727"/>
      <c r="I257" s="727"/>
      <c r="J257" s="728">
        <v>479.33</v>
      </c>
      <c r="K257" s="729">
        <v>1.1499999999999999</v>
      </c>
      <c r="L257" s="728">
        <v>401.3</v>
      </c>
      <c r="M257" s="729">
        <v>13.24</v>
      </c>
      <c r="N257" s="731">
        <v>5313.21</v>
      </c>
      <c r="AF257" s="706"/>
      <c r="AG257" s="710"/>
      <c r="AH257" s="710"/>
      <c r="AJ257" s="723" t="s">
        <v>984</v>
      </c>
      <c r="AM257" s="710"/>
    </row>
    <row r="258" spans="1:42" s="651" customFormat="1" ht="14.4" x14ac:dyDescent="0.3">
      <c r="A258" s="724"/>
      <c r="B258" s="720" t="s">
        <v>23</v>
      </c>
      <c r="C258" s="725" t="s">
        <v>985</v>
      </c>
      <c r="D258" s="725"/>
      <c r="E258" s="725"/>
      <c r="F258" s="726"/>
      <c r="G258" s="727"/>
      <c r="H258" s="727"/>
      <c r="I258" s="727"/>
      <c r="J258" s="728">
        <v>93.5</v>
      </c>
      <c r="K258" s="729">
        <v>1.1499999999999999</v>
      </c>
      <c r="L258" s="728">
        <v>78.28</v>
      </c>
      <c r="M258" s="729">
        <v>44.77</v>
      </c>
      <c r="N258" s="731">
        <v>3504.6</v>
      </c>
      <c r="AF258" s="706"/>
      <c r="AG258" s="710"/>
      <c r="AH258" s="710"/>
      <c r="AJ258" s="723" t="s">
        <v>985</v>
      </c>
      <c r="AM258" s="710"/>
    </row>
    <row r="259" spans="1:42" s="651" customFormat="1" ht="14.4" x14ac:dyDescent="0.3">
      <c r="A259" s="732"/>
      <c r="B259" s="720"/>
      <c r="C259" s="725" t="s">
        <v>986</v>
      </c>
      <c r="D259" s="725"/>
      <c r="E259" s="725"/>
      <c r="F259" s="726" t="s">
        <v>678</v>
      </c>
      <c r="G259" s="729">
        <v>8.06</v>
      </c>
      <c r="H259" s="729">
        <v>1.1499999999999999</v>
      </c>
      <c r="I259" s="757">
        <v>6.7478319999999998</v>
      </c>
      <c r="J259" s="734"/>
      <c r="K259" s="727"/>
      <c r="L259" s="734"/>
      <c r="M259" s="727"/>
      <c r="N259" s="735"/>
      <c r="AF259" s="706"/>
      <c r="AG259" s="710"/>
      <c r="AH259" s="710"/>
      <c r="AK259" s="723" t="s">
        <v>986</v>
      </c>
      <c r="AM259" s="710"/>
    </row>
    <row r="260" spans="1:42" s="651" customFormat="1" ht="14.4" x14ac:dyDescent="0.3">
      <c r="A260" s="724"/>
      <c r="B260" s="720"/>
      <c r="C260" s="736" t="s">
        <v>974</v>
      </c>
      <c r="D260" s="736"/>
      <c r="E260" s="736"/>
      <c r="F260" s="737"/>
      <c r="G260" s="738"/>
      <c r="H260" s="738"/>
      <c r="I260" s="738"/>
      <c r="J260" s="739">
        <v>479.33</v>
      </c>
      <c r="K260" s="738"/>
      <c r="L260" s="739">
        <v>401.3</v>
      </c>
      <c r="M260" s="738"/>
      <c r="N260" s="741">
        <v>5313.21</v>
      </c>
      <c r="AF260" s="706"/>
      <c r="AG260" s="710"/>
      <c r="AH260" s="710"/>
      <c r="AL260" s="723" t="s">
        <v>974</v>
      </c>
      <c r="AM260" s="710"/>
    </row>
    <row r="261" spans="1:42" s="651" customFormat="1" ht="14.4" x14ac:dyDescent="0.3">
      <c r="A261" s="732"/>
      <c r="B261" s="720"/>
      <c r="C261" s="725" t="s">
        <v>975</v>
      </c>
      <c r="D261" s="725"/>
      <c r="E261" s="725"/>
      <c r="F261" s="726"/>
      <c r="G261" s="727"/>
      <c r="H261" s="727"/>
      <c r="I261" s="727"/>
      <c r="J261" s="734"/>
      <c r="K261" s="727"/>
      <c r="L261" s="728">
        <v>78.28</v>
      </c>
      <c r="M261" s="727"/>
      <c r="N261" s="731">
        <v>3504.6</v>
      </c>
      <c r="AF261" s="706"/>
      <c r="AG261" s="710"/>
      <c r="AH261" s="710"/>
      <c r="AK261" s="723" t="s">
        <v>975</v>
      </c>
      <c r="AM261" s="710"/>
    </row>
    <row r="262" spans="1:42" s="651" customFormat="1" ht="21.6" x14ac:dyDescent="0.3">
      <c r="A262" s="732"/>
      <c r="B262" s="720" t="s">
        <v>1045</v>
      </c>
      <c r="C262" s="725" t="s">
        <v>1046</v>
      </c>
      <c r="D262" s="725"/>
      <c r="E262" s="725"/>
      <c r="F262" s="726" t="s">
        <v>978</v>
      </c>
      <c r="G262" s="742">
        <v>92</v>
      </c>
      <c r="H262" s="727"/>
      <c r="I262" s="742">
        <v>92</v>
      </c>
      <c r="J262" s="734"/>
      <c r="K262" s="727"/>
      <c r="L262" s="728">
        <v>72.02</v>
      </c>
      <c r="M262" s="727"/>
      <c r="N262" s="731">
        <v>3224.23</v>
      </c>
      <c r="AF262" s="706"/>
      <c r="AG262" s="710"/>
      <c r="AH262" s="710"/>
      <c r="AK262" s="723" t="s">
        <v>1046</v>
      </c>
      <c r="AM262" s="710"/>
    </row>
    <row r="263" spans="1:42" s="651" customFormat="1" ht="21.6" x14ac:dyDescent="0.3">
      <c r="A263" s="732"/>
      <c r="B263" s="720" t="s">
        <v>1047</v>
      </c>
      <c r="C263" s="725" t="s">
        <v>1048</v>
      </c>
      <c r="D263" s="725"/>
      <c r="E263" s="725"/>
      <c r="F263" s="726" t="s">
        <v>978</v>
      </c>
      <c r="G263" s="742">
        <v>46</v>
      </c>
      <c r="H263" s="727"/>
      <c r="I263" s="742">
        <v>46</v>
      </c>
      <c r="J263" s="734"/>
      <c r="K263" s="727"/>
      <c r="L263" s="728">
        <v>36.01</v>
      </c>
      <c r="M263" s="727"/>
      <c r="N263" s="731">
        <v>1612.12</v>
      </c>
      <c r="AF263" s="706"/>
      <c r="AG263" s="710"/>
      <c r="AH263" s="710"/>
      <c r="AK263" s="723" t="s">
        <v>1048</v>
      </c>
      <c r="AM263" s="710"/>
    </row>
    <row r="264" spans="1:42" s="651" customFormat="1" ht="14.4" x14ac:dyDescent="0.3">
      <c r="A264" s="743"/>
      <c r="B264" s="744"/>
      <c r="C264" s="713" t="s">
        <v>981</v>
      </c>
      <c r="D264" s="713"/>
      <c r="E264" s="713"/>
      <c r="F264" s="714"/>
      <c r="G264" s="715"/>
      <c r="H264" s="715"/>
      <c r="I264" s="715"/>
      <c r="J264" s="717"/>
      <c r="K264" s="715"/>
      <c r="L264" s="748">
        <v>509.33</v>
      </c>
      <c r="M264" s="738"/>
      <c r="N264" s="746">
        <v>10149.56</v>
      </c>
      <c r="AF264" s="706"/>
      <c r="AG264" s="710"/>
      <c r="AH264" s="710"/>
      <c r="AM264" s="710" t="s">
        <v>981</v>
      </c>
    </row>
    <row r="265" spans="1:42" s="651" customFormat="1" ht="20.399999999999999" x14ac:dyDescent="0.3">
      <c r="A265" s="711" t="s">
        <v>116</v>
      </c>
      <c r="B265" s="712" t="s">
        <v>739</v>
      </c>
      <c r="C265" s="713" t="s">
        <v>1049</v>
      </c>
      <c r="D265" s="713"/>
      <c r="E265" s="713"/>
      <c r="F265" s="714" t="s">
        <v>718</v>
      </c>
      <c r="G265" s="715">
        <v>821</v>
      </c>
      <c r="H265" s="716">
        <v>1</v>
      </c>
      <c r="I265" s="716">
        <v>821</v>
      </c>
      <c r="J265" s="748">
        <v>99.98</v>
      </c>
      <c r="K265" s="752">
        <v>1.012</v>
      </c>
      <c r="L265" s="745">
        <v>83068.58</v>
      </c>
      <c r="M265" s="747">
        <v>8.16</v>
      </c>
      <c r="N265" s="746">
        <v>677839.61</v>
      </c>
      <c r="AF265" s="706"/>
      <c r="AG265" s="710"/>
      <c r="AH265" s="710" t="s">
        <v>1049</v>
      </c>
      <c r="AM265" s="710"/>
    </row>
    <row r="266" spans="1:42" s="651" customFormat="1" ht="14.4" x14ac:dyDescent="0.3">
      <c r="A266" s="743"/>
      <c r="B266" s="744"/>
      <c r="C266" s="725" t="s">
        <v>992</v>
      </c>
      <c r="D266" s="725"/>
      <c r="E266" s="725"/>
      <c r="F266" s="725"/>
      <c r="G266" s="725"/>
      <c r="H266" s="725"/>
      <c r="I266" s="725"/>
      <c r="J266" s="725"/>
      <c r="K266" s="725"/>
      <c r="L266" s="725"/>
      <c r="M266" s="725"/>
      <c r="N266" s="749"/>
      <c r="AF266" s="706"/>
      <c r="AG266" s="710"/>
      <c r="AH266" s="710"/>
      <c r="AM266" s="710"/>
      <c r="AN266" s="723" t="s">
        <v>992</v>
      </c>
    </row>
    <row r="267" spans="1:42" s="651" customFormat="1" ht="14.4" x14ac:dyDescent="0.3">
      <c r="A267" s="750"/>
      <c r="B267" s="751"/>
      <c r="C267" s="725" t="s">
        <v>1050</v>
      </c>
      <c r="D267" s="725"/>
      <c r="E267" s="725"/>
      <c r="F267" s="725"/>
      <c r="G267" s="725"/>
      <c r="H267" s="725"/>
      <c r="I267" s="725"/>
      <c r="J267" s="725"/>
      <c r="K267" s="725"/>
      <c r="L267" s="725"/>
      <c r="M267" s="725"/>
      <c r="N267" s="749"/>
      <c r="AF267" s="706"/>
      <c r="AG267" s="710"/>
      <c r="AH267" s="710"/>
      <c r="AM267" s="710"/>
      <c r="AP267" s="723" t="s">
        <v>1050</v>
      </c>
    </row>
    <row r="268" spans="1:42" s="651" customFormat="1" ht="14.4" x14ac:dyDescent="0.3">
      <c r="A268" s="719"/>
      <c r="B268" s="720"/>
      <c r="C268" s="721" t="s">
        <v>1051</v>
      </c>
      <c r="D268" s="721"/>
      <c r="E268" s="721"/>
      <c r="F268" s="721"/>
      <c r="G268" s="721"/>
      <c r="H268" s="721"/>
      <c r="I268" s="721"/>
      <c r="J268" s="721"/>
      <c r="K268" s="721"/>
      <c r="L268" s="721"/>
      <c r="M268" s="721"/>
      <c r="N268" s="722"/>
      <c r="AF268" s="706"/>
      <c r="AG268" s="710"/>
      <c r="AH268" s="710"/>
      <c r="AI268" s="723" t="s">
        <v>1051</v>
      </c>
      <c r="AM268" s="710"/>
    </row>
    <row r="269" spans="1:42" s="651" customFormat="1" ht="14.4" x14ac:dyDescent="0.3">
      <c r="A269" s="743"/>
      <c r="B269" s="744"/>
      <c r="C269" s="713" t="s">
        <v>981</v>
      </c>
      <c r="D269" s="713"/>
      <c r="E269" s="713"/>
      <c r="F269" s="714"/>
      <c r="G269" s="715"/>
      <c r="H269" s="715"/>
      <c r="I269" s="715"/>
      <c r="J269" s="717"/>
      <c r="K269" s="715"/>
      <c r="L269" s="745">
        <v>83068.58</v>
      </c>
      <c r="M269" s="738"/>
      <c r="N269" s="746">
        <v>677839.61</v>
      </c>
      <c r="AF269" s="706"/>
      <c r="AG269" s="710"/>
      <c r="AH269" s="710"/>
      <c r="AM269" s="710" t="s">
        <v>981</v>
      </c>
    </row>
    <row r="270" spans="1:42" s="651" customFormat="1" ht="42" x14ac:dyDescent="0.3">
      <c r="A270" s="711" t="s">
        <v>50</v>
      </c>
      <c r="B270" s="712" t="s">
        <v>1008</v>
      </c>
      <c r="C270" s="713" t="s">
        <v>727</v>
      </c>
      <c r="D270" s="713"/>
      <c r="E270" s="713"/>
      <c r="F270" s="714" t="s">
        <v>988</v>
      </c>
      <c r="G270" s="715">
        <v>1674.4</v>
      </c>
      <c r="H270" s="716">
        <v>1</v>
      </c>
      <c r="I270" s="756">
        <v>1674.4</v>
      </c>
      <c r="J270" s="748">
        <v>3.28</v>
      </c>
      <c r="K270" s="715"/>
      <c r="L270" s="745">
        <v>5492.03</v>
      </c>
      <c r="M270" s="747">
        <v>13.24</v>
      </c>
      <c r="N270" s="746">
        <v>72714.48</v>
      </c>
      <c r="AF270" s="706"/>
      <c r="AG270" s="710"/>
      <c r="AH270" s="710" t="s">
        <v>727</v>
      </c>
      <c r="AM270" s="710"/>
    </row>
    <row r="271" spans="1:42" s="651" customFormat="1" ht="14.4" x14ac:dyDescent="0.3">
      <c r="A271" s="750"/>
      <c r="B271" s="751"/>
      <c r="C271" s="725" t="s">
        <v>1052</v>
      </c>
      <c r="D271" s="725"/>
      <c r="E271" s="725"/>
      <c r="F271" s="725"/>
      <c r="G271" s="725"/>
      <c r="H271" s="725"/>
      <c r="I271" s="725"/>
      <c r="J271" s="725"/>
      <c r="K271" s="725"/>
      <c r="L271" s="725"/>
      <c r="M271" s="725"/>
      <c r="N271" s="749"/>
      <c r="AF271" s="706"/>
      <c r="AG271" s="710"/>
      <c r="AH271" s="710"/>
      <c r="AM271" s="710"/>
      <c r="AO271" s="723" t="s">
        <v>1052</v>
      </c>
    </row>
    <row r="272" spans="1:42" s="651" customFormat="1" ht="14.4" x14ac:dyDescent="0.3">
      <c r="A272" s="743"/>
      <c r="B272" s="744"/>
      <c r="C272" s="713" t="s">
        <v>981</v>
      </c>
      <c r="D272" s="713"/>
      <c r="E272" s="713"/>
      <c r="F272" s="714"/>
      <c r="G272" s="715"/>
      <c r="H272" s="715"/>
      <c r="I272" s="715"/>
      <c r="J272" s="717"/>
      <c r="K272" s="715"/>
      <c r="L272" s="745">
        <v>5492.03</v>
      </c>
      <c r="M272" s="738"/>
      <c r="N272" s="746">
        <v>72714.48</v>
      </c>
      <c r="AF272" s="706"/>
      <c r="AG272" s="710"/>
      <c r="AH272" s="710"/>
      <c r="AM272" s="710" t="s">
        <v>981</v>
      </c>
    </row>
    <row r="273" spans="1:42" s="651" customFormat="1" ht="21.6" x14ac:dyDescent="0.3">
      <c r="A273" s="711" t="s">
        <v>126</v>
      </c>
      <c r="B273" s="712" t="s">
        <v>1010</v>
      </c>
      <c r="C273" s="713" t="s">
        <v>806</v>
      </c>
      <c r="D273" s="713"/>
      <c r="E273" s="713"/>
      <c r="F273" s="714" t="s">
        <v>988</v>
      </c>
      <c r="G273" s="715">
        <v>418.6</v>
      </c>
      <c r="H273" s="716">
        <v>1</v>
      </c>
      <c r="I273" s="756">
        <v>418.6</v>
      </c>
      <c r="J273" s="748">
        <v>42.98</v>
      </c>
      <c r="K273" s="747">
        <v>1.1499999999999999</v>
      </c>
      <c r="L273" s="745">
        <v>20690.14</v>
      </c>
      <c r="M273" s="747">
        <v>13.24</v>
      </c>
      <c r="N273" s="746">
        <v>273937.45</v>
      </c>
      <c r="AF273" s="706"/>
      <c r="AG273" s="710"/>
      <c r="AH273" s="710" t="s">
        <v>806</v>
      </c>
      <c r="AM273" s="710"/>
    </row>
    <row r="274" spans="1:42" s="651" customFormat="1" ht="14.4" x14ac:dyDescent="0.3">
      <c r="A274" s="750"/>
      <c r="B274" s="751"/>
      <c r="C274" s="725" t="s">
        <v>1053</v>
      </c>
      <c r="D274" s="725"/>
      <c r="E274" s="725"/>
      <c r="F274" s="725"/>
      <c r="G274" s="725"/>
      <c r="H274" s="725"/>
      <c r="I274" s="725"/>
      <c r="J274" s="725"/>
      <c r="K274" s="725"/>
      <c r="L274" s="725"/>
      <c r="M274" s="725"/>
      <c r="N274" s="749"/>
      <c r="AF274" s="706"/>
      <c r="AG274" s="710"/>
      <c r="AH274" s="710"/>
      <c r="AM274" s="710"/>
      <c r="AO274" s="723" t="s">
        <v>1053</v>
      </c>
    </row>
    <row r="275" spans="1:42" s="651" customFormat="1" ht="52.2" x14ac:dyDescent="0.3">
      <c r="A275" s="719"/>
      <c r="B275" s="720" t="s">
        <v>970</v>
      </c>
      <c r="C275" s="721" t="s">
        <v>971</v>
      </c>
      <c r="D275" s="721"/>
      <c r="E275" s="721"/>
      <c r="F275" s="721"/>
      <c r="G275" s="721"/>
      <c r="H275" s="721"/>
      <c r="I275" s="721"/>
      <c r="J275" s="721"/>
      <c r="K275" s="721"/>
      <c r="L275" s="721"/>
      <c r="M275" s="721"/>
      <c r="N275" s="722"/>
      <c r="AF275" s="706"/>
      <c r="AG275" s="710"/>
      <c r="AH275" s="710"/>
      <c r="AI275" s="723" t="s">
        <v>971</v>
      </c>
      <c r="AM275" s="710"/>
    </row>
    <row r="276" spans="1:42" s="651" customFormat="1" ht="14.4" x14ac:dyDescent="0.3">
      <c r="A276" s="743"/>
      <c r="B276" s="744"/>
      <c r="C276" s="713" t="s">
        <v>981</v>
      </c>
      <c r="D276" s="713"/>
      <c r="E276" s="713"/>
      <c r="F276" s="714"/>
      <c r="G276" s="715"/>
      <c r="H276" s="715"/>
      <c r="I276" s="715"/>
      <c r="J276" s="717"/>
      <c r="K276" s="715"/>
      <c r="L276" s="745">
        <v>20690.14</v>
      </c>
      <c r="M276" s="738"/>
      <c r="N276" s="746">
        <v>273937.45</v>
      </c>
      <c r="AF276" s="706"/>
      <c r="AG276" s="710"/>
      <c r="AH276" s="710"/>
      <c r="AM276" s="710" t="s">
        <v>981</v>
      </c>
    </row>
    <row r="277" spans="1:42" s="651" customFormat="1" ht="21.6" x14ac:dyDescent="0.3">
      <c r="A277" s="711" t="s">
        <v>132</v>
      </c>
      <c r="B277" s="712" t="s">
        <v>717</v>
      </c>
      <c r="C277" s="713" t="s">
        <v>991</v>
      </c>
      <c r="D277" s="713"/>
      <c r="E277" s="713"/>
      <c r="F277" s="714" t="s">
        <v>718</v>
      </c>
      <c r="G277" s="715">
        <v>990.69</v>
      </c>
      <c r="H277" s="716">
        <v>1</v>
      </c>
      <c r="I277" s="747">
        <v>990.69</v>
      </c>
      <c r="J277" s="748">
        <v>162.38</v>
      </c>
      <c r="K277" s="715"/>
      <c r="L277" s="745">
        <v>160868.24</v>
      </c>
      <c r="M277" s="747">
        <v>8.16</v>
      </c>
      <c r="N277" s="746">
        <v>1312684.8400000001</v>
      </c>
      <c r="AF277" s="706"/>
      <c r="AG277" s="710"/>
      <c r="AH277" s="710" t="s">
        <v>991</v>
      </c>
      <c r="AM277" s="710"/>
    </row>
    <row r="278" spans="1:42" s="651" customFormat="1" ht="14.4" x14ac:dyDescent="0.3">
      <c r="A278" s="743"/>
      <c r="B278" s="744"/>
      <c r="C278" s="725" t="s">
        <v>992</v>
      </c>
      <c r="D278" s="725"/>
      <c r="E278" s="725"/>
      <c r="F278" s="725"/>
      <c r="G278" s="725"/>
      <c r="H278" s="725"/>
      <c r="I278" s="725"/>
      <c r="J278" s="725"/>
      <c r="K278" s="725"/>
      <c r="L278" s="725"/>
      <c r="M278" s="725"/>
      <c r="N278" s="749"/>
      <c r="AF278" s="706"/>
      <c r="AG278" s="710"/>
      <c r="AH278" s="710"/>
      <c r="AM278" s="710"/>
      <c r="AN278" s="723" t="s">
        <v>992</v>
      </c>
    </row>
    <row r="279" spans="1:42" s="651" customFormat="1" ht="14.4" x14ac:dyDescent="0.3">
      <c r="A279" s="750"/>
      <c r="B279" s="751"/>
      <c r="C279" s="725" t="s">
        <v>1054</v>
      </c>
      <c r="D279" s="725"/>
      <c r="E279" s="725"/>
      <c r="F279" s="725"/>
      <c r="G279" s="725"/>
      <c r="H279" s="725"/>
      <c r="I279" s="725"/>
      <c r="J279" s="725"/>
      <c r="K279" s="725"/>
      <c r="L279" s="725"/>
      <c r="M279" s="725"/>
      <c r="N279" s="749"/>
      <c r="AF279" s="706"/>
      <c r="AG279" s="710"/>
      <c r="AH279" s="710"/>
      <c r="AM279" s="710"/>
      <c r="AO279" s="723" t="s">
        <v>1054</v>
      </c>
    </row>
    <row r="280" spans="1:42" s="651" customFormat="1" ht="14.4" x14ac:dyDescent="0.3">
      <c r="A280" s="750"/>
      <c r="B280" s="751"/>
      <c r="C280" s="725" t="s">
        <v>994</v>
      </c>
      <c r="D280" s="725"/>
      <c r="E280" s="725"/>
      <c r="F280" s="725"/>
      <c r="G280" s="725"/>
      <c r="H280" s="725"/>
      <c r="I280" s="725"/>
      <c r="J280" s="725"/>
      <c r="K280" s="725"/>
      <c r="L280" s="725"/>
      <c r="M280" s="725"/>
      <c r="N280" s="749"/>
      <c r="AF280" s="706"/>
      <c r="AG280" s="710"/>
      <c r="AH280" s="710"/>
      <c r="AM280" s="710"/>
      <c r="AP280" s="723" t="s">
        <v>994</v>
      </c>
    </row>
    <row r="281" spans="1:42" s="651" customFormat="1" ht="14.4" x14ac:dyDescent="0.3">
      <c r="A281" s="743"/>
      <c r="B281" s="744"/>
      <c r="C281" s="713" t="s">
        <v>981</v>
      </c>
      <c r="D281" s="713"/>
      <c r="E281" s="713"/>
      <c r="F281" s="714"/>
      <c r="G281" s="715"/>
      <c r="H281" s="715"/>
      <c r="I281" s="715"/>
      <c r="J281" s="717"/>
      <c r="K281" s="715"/>
      <c r="L281" s="745">
        <v>160868.24</v>
      </c>
      <c r="M281" s="738"/>
      <c r="N281" s="746">
        <v>1312684.8400000001</v>
      </c>
      <c r="AF281" s="706"/>
      <c r="AG281" s="710"/>
      <c r="AH281" s="710"/>
      <c r="AM281" s="710" t="s">
        <v>981</v>
      </c>
    </row>
    <row r="282" spans="1:42" s="651" customFormat="1" ht="14.4" x14ac:dyDescent="0.3">
      <c r="A282" s="707" t="s">
        <v>1055</v>
      </c>
      <c r="B282" s="708"/>
      <c r="C282" s="708"/>
      <c r="D282" s="708"/>
      <c r="E282" s="708"/>
      <c r="F282" s="708"/>
      <c r="G282" s="708"/>
      <c r="H282" s="708"/>
      <c r="I282" s="708"/>
      <c r="J282" s="708"/>
      <c r="K282" s="708"/>
      <c r="L282" s="708"/>
      <c r="M282" s="708"/>
      <c r="N282" s="709"/>
      <c r="AF282" s="706"/>
      <c r="AG282" s="710" t="s">
        <v>1055</v>
      </c>
      <c r="AH282" s="710"/>
      <c r="AM282" s="710"/>
    </row>
    <row r="283" spans="1:42" s="651" customFormat="1" ht="61.2" x14ac:dyDescent="0.3">
      <c r="A283" s="711" t="s">
        <v>138</v>
      </c>
      <c r="B283" s="712" t="s">
        <v>1034</v>
      </c>
      <c r="C283" s="713" t="s">
        <v>1035</v>
      </c>
      <c r="D283" s="713"/>
      <c r="E283" s="713"/>
      <c r="F283" s="714" t="s">
        <v>730</v>
      </c>
      <c r="G283" s="715">
        <v>7.48</v>
      </c>
      <c r="H283" s="716">
        <v>1</v>
      </c>
      <c r="I283" s="747">
        <v>7.48</v>
      </c>
      <c r="J283" s="717"/>
      <c r="K283" s="715"/>
      <c r="L283" s="717"/>
      <c r="M283" s="715"/>
      <c r="N283" s="718"/>
      <c r="AF283" s="706"/>
      <c r="AG283" s="710"/>
      <c r="AH283" s="710" t="s">
        <v>1035</v>
      </c>
      <c r="AM283" s="710"/>
    </row>
    <row r="284" spans="1:42" s="651" customFormat="1" ht="14.4" x14ac:dyDescent="0.3">
      <c r="A284" s="750"/>
      <c r="B284" s="751"/>
      <c r="C284" s="725" t="s">
        <v>1056</v>
      </c>
      <c r="D284" s="725"/>
      <c r="E284" s="725"/>
      <c r="F284" s="725"/>
      <c r="G284" s="725"/>
      <c r="H284" s="725"/>
      <c r="I284" s="725"/>
      <c r="J284" s="725"/>
      <c r="K284" s="725"/>
      <c r="L284" s="725"/>
      <c r="M284" s="725"/>
      <c r="N284" s="749"/>
      <c r="AF284" s="706"/>
      <c r="AG284" s="710"/>
      <c r="AH284" s="710"/>
      <c r="AM284" s="710"/>
      <c r="AO284" s="723" t="s">
        <v>1056</v>
      </c>
    </row>
    <row r="285" spans="1:42" s="651" customFormat="1" ht="52.2" x14ac:dyDescent="0.3">
      <c r="A285" s="719"/>
      <c r="B285" s="720" t="s">
        <v>970</v>
      </c>
      <c r="C285" s="721" t="s">
        <v>971</v>
      </c>
      <c r="D285" s="721"/>
      <c r="E285" s="721"/>
      <c r="F285" s="721"/>
      <c r="G285" s="721"/>
      <c r="H285" s="721"/>
      <c r="I285" s="721"/>
      <c r="J285" s="721"/>
      <c r="K285" s="721"/>
      <c r="L285" s="721"/>
      <c r="M285" s="721"/>
      <c r="N285" s="722"/>
      <c r="AF285" s="706"/>
      <c r="AG285" s="710"/>
      <c r="AH285" s="710"/>
      <c r="AI285" s="723" t="s">
        <v>971</v>
      </c>
      <c r="AM285" s="710"/>
    </row>
    <row r="286" spans="1:42" s="651" customFormat="1" ht="14.4" x14ac:dyDescent="0.3">
      <c r="A286" s="724"/>
      <c r="B286" s="720" t="s">
        <v>18</v>
      </c>
      <c r="C286" s="725" t="s">
        <v>972</v>
      </c>
      <c r="D286" s="725"/>
      <c r="E286" s="725"/>
      <c r="F286" s="726"/>
      <c r="G286" s="727"/>
      <c r="H286" s="727"/>
      <c r="I286" s="727"/>
      <c r="J286" s="728">
        <v>280.13</v>
      </c>
      <c r="K286" s="729">
        <v>1.1499999999999999</v>
      </c>
      <c r="L286" s="730">
        <v>2409.6799999999998</v>
      </c>
      <c r="M286" s="729">
        <v>44.77</v>
      </c>
      <c r="N286" s="731">
        <v>107881.37</v>
      </c>
      <c r="AF286" s="706"/>
      <c r="AG286" s="710"/>
      <c r="AH286" s="710"/>
      <c r="AJ286" s="723" t="s">
        <v>972</v>
      </c>
      <c r="AM286" s="710"/>
    </row>
    <row r="287" spans="1:42" s="651" customFormat="1" ht="14.4" x14ac:dyDescent="0.3">
      <c r="A287" s="724"/>
      <c r="B287" s="720" t="s">
        <v>21</v>
      </c>
      <c r="C287" s="725" t="s">
        <v>984</v>
      </c>
      <c r="D287" s="725"/>
      <c r="E287" s="725"/>
      <c r="F287" s="726"/>
      <c r="G287" s="727"/>
      <c r="H287" s="727"/>
      <c r="I287" s="727"/>
      <c r="J287" s="730">
        <v>2472.8000000000002</v>
      </c>
      <c r="K287" s="729">
        <v>1.1499999999999999</v>
      </c>
      <c r="L287" s="730">
        <v>21271.03</v>
      </c>
      <c r="M287" s="729">
        <v>13.24</v>
      </c>
      <c r="N287" s="731">
        <v>281628.44</v>
      </c>
      <c r="AF287" s="706"/>
      <c r="AG287" s="710"/>
      <c r="AH287" s="710"/>
      <c r="AJ287" s="723" t="s">
        <v>984</v>
      </c>
      <c r="AM287" s="710"/>
    </row>
    <row r="288" spans="1:42" s="651" customFormat="1" ht="14.4" x14ac:dyDescent="0.3">
      <c r="A288" s="724"/>
      <c r="B288" s="720" t="s">
        <v>23</v>
      </c>
      <c r="C288" s="725" t="s">
        <v>985</v>
      </c>
      <c r="D288" s="725"/>
      <c r="E288" s="725"/>
      <c r="F288" s="726"/>
      <c r="G288" s="727"/>
      <c r="H288" s="727"/>
      <c r="I288" s="727"/>
      <c r="J288" s="728">
        <v>417.51</v>
      </c>
      <c r="K288" s="729">
        <v>1.1499999999999999</v>
      </c>
      <c r="L288" s="730">
        <v>3591.42</v>
      </c>
      <c r="M288" s="729">
        <v>44.77</v>
      </c>
      <c r="N288" s="731">
        <v>160787.87</v>
      </c>
      <c r="AF288" s="706"/>
      <c r="AG288" s="710"/>
      <c r="AH288" s="710"/>
      <c r="AJ288" s="723" t="s">
        <v>985</v>
      </c>
      <c r="AM288" s="710"/>
    </row>
    <row r="289" spans="1:39" s="651" customFormat="1" ht="14.4" x14ac:dyDescent="0.3">
      <c r="A289" s="732"/>
      <c r="B289" s="720"/>
      <c r="C289" s="725" t="s">
        <v>973</v>
      </c>
      <c r="D289" s="725"/>
      <c r="E289" s="725"/>
      <c r="F289" s="726" t="s">
        <v>678</v>
      </c>
      <c r="G289" s="729">
        <v>32.840000000000003</v>
      </c>
      <c r="H289" s="729">
        <v>1.1499999999999999</v>
      </c>
      <c r="I289" s="759">
        <v>282.48968000000002</v>
      </c>
      <c r="J289" s="734"/>
      <c r="K289" s="727"/>
      <c r="L289" s="734"/>
      <c r="M289" s="727"/>
      <c r="N289" s="735"/>
      <c r="AF289" s="706"/>
      <c r="AG289" s="710"/>
      <c r="AH289" s="710"/>
      <c r="AK289" s="723" t="s">
        <v>973</v>
      </c>
      <c r="AM289" s="710"/>
    </row>
    <row r="290" spans="1:39" s="651" customFormat="1" ht="14.4" x14ac:dyDescent="0.3">
      <c r="A290" s="732"/>
      <c r="B290" s="720"/>
      <c r="C290" s="725" t="s">
        <v>986</v>
      </c>
      <c r="D290" s="725"/>
      <c r="E290" s="725"/>
      <c r="F290" s="726" t="s">
        <v>678</v>
      </c>
      <c r="G290" s="729">
        <v>31.54</v>
      </c>
      <c r="H290" s="729">
        <v>1.1499999999999999</v>
      </c>
      <c r="I290" s="759">
        <v>271.30707999999998</v>
      </c>
      <c r="J290" s="734"/>
      <c r="K290" s="727"/>
      <c r="L290" s="734"/>
      <c r="M290" s="727"/>
      <c r="N290" s="735"/>
      <c r="AF290" s="706"/>
      <c r="AG290" s="710"/>
      <c r="AH290" s="710"/>
      <c r="AK290" s="723" t="s">
        <v>986</v>
      </c>
      <c r="AM290" s="710"/>
    </row>
    <row r="291" spans="1:39" s="651" customFormat="1" ht="14.4" x14ac:dyDescent="0.3">
      <c r="A291" s="724"/>
      <c r="B291" s="720"/>
      <c r="C291" s="736" t="s">
        <v>974</v>
      </c>
      <c r="D291" s="736"/>
      <c r="E291" s="736"/>
      <c r="F291" s="737"/>
      <c r="G291" s="738"/>
      <c r="H291" s="738"/>
      <c r="I291" s="738"/>
      <c r="J291" s="740">
        <v>2752.93</v>
      </c>
      <c r="K291" s="738"/>
      <c r="L291" s="740">
        <v>23680.71</v>
      </c>
      <c r="M291" s="738"/>
      <c r="N291" s="741">
        <v>389509.81</v>
      </c>
      <c r="AF291" s="706"/>
      <c r="AG291" s="710"/>
      <c r="AH291" s="710"/>
      <c r="AL291" s="723" t="s">
        <v>974</v>
      </c>
      <c r="AM291" s="710"/>
    </row>
    <row r="292" spans="1:39" s="651" customFormat="1" ht="14.4" x14ac:dyDescent="0.3">
      <c r="A292" s="732"/>
      <c r="B292" s="720"/>
      <c r="C292" s="725" t="s">
        <v>975</v>
      </c>
      <c r="D292" s="725"/>
      <c r="E292" s="725"/>
      <c r="F292" s="726"/>
      <c r="G292" s="727"/>
      <c r="H292" s="727"/>
      <c r="I292" s="727"/>
      <c r="J292" s="734"/>
      <c r="K292" s="727"/>
      <c r="L292" s="730">
        <v>6001.1</v>
      </c>
      <c r="M292" s="727"/>
      <c r="N292" s="731">
        <v>268669.24</v>
      </c>
      <c r="AF292" s="706"/>
      <c r="AG292" s="710"/>
      <c r="AH292" s="710"/>
      <c r="AK292" s="723" t="s">
        <v>975</v>
      </c>
      <c r="AM292" s="710"/>
    </row>
    <row r="293" spans="1:39" s="651" customFormat="1" ht="31.8" x14ac:dyDescent="0.3">
      <c r="A293" s="732"/>
      <c r="B293" s="720" t="s">
        <v>1017</v>
      </c>
      <c r="C293" s="725" t="s">
        <v>1018</v>
      </c>
      <c r="D293" s="725"/>
      <c r="E293" s="725"/>
      <c r="F293" s="726" t="s">
        <v>978</v>
      </c>
      <c r="G293" s="742">
        <v>91</v>
      </c>
      <c r="H293" s="727"/>
      <c r="I293" s="742">
        <v>91</v>
      </c>
      <c r="J293" s="734"/>
      <c r="K293" s="727"/>
      <c r="L293" s="730">
        <v>5461</v>
      </c>
      <c r="M293" s="727"/>
      <c r="N293" s="731">
        <v>244489.01</v>
      </c>
      <c r="AF293" s="706"/>
      <c r="AG293" s="710"/>
      <c r="AH293" s="710"/>
      <c r="AK293" s="723" t="s">
        <v>1018</v>
      </c>
      <c r="AM293" s="710"/>
    </row>
    <row r="294" spans="1:39" s="651" customFormat="1" ht="31.8" x14ac:dyDescent="0.3">
      <c r="A294" s="732"/>
      <c r="B294" s="720" t="s">
        <v>1019</v>
      </c>
      <c r="C294" s="725" t="s">
        <v>1020</v>
      </c>
      <c r="D294" s="725"/>
      <c r="E294" s="725"/>
      <c r="F294" s="726" t="s">
        <v>978</v>
      </c>
      <c r="G294" s="742">
        <v>52</v>
      </c>
      <c r="H294" s="727"/>
      <c r="I294" s="742">
        <v>52</v>
      </c>
      <c r="J294" s="734"/>
      <c r="K294" s="727"/>
      <c r="L294" s="730">
        <v>3120.57</v>
      </c>
      <c r="M294" s="727"/>
      <c r="N294" s="731">
        <v>139708</v>
      </c>
      <c r="AF294" s="706"/>
      <c r="AG294" s="710"/>
      <c r="AH294" s="710"/>
      <c r="AK294" s="723" t="s">
        <v>1020</v>
      </c>
      <c r="AM294" s="710"/>
    </row>
    <row r="295" spans="1:39" s="651" customFormat="1" ht="14.4" x14ac:dyDescent="0.3">
      <c r="A295" s="743"/>
      <c r="B295" s="744"/>
      <c r="C295" s="713" t="s">
        <v>981</v>
      </c>
      <c r="D295" s="713"/>
      <c r="E295" s="713"/>
      <c r="F295" s="714"/>
      <c r="G295" s="715"/>
      <c r="H295" s="715"/>
      <c r="I295" s="715"/>
      <c r="J295" s="717"/>
      <c r="K295" s="715"/>
      <c r="L295" s="745">
        <v>32262.28</v>
      </c>
      <c r="M295" s="738"/>
      <c r="N295" s="746">
        <v>773706.82</v>
      </c>
      <c r="AF295" s="706"/>
      <c r="AG295" s="710"/>
      <c r="AH295" s="710"/>
      <c r="AM295" s="710" t="s">
        <v>981</v>
      </c>
    </row>
    <row r="296" spans="1:39" s="651" customFormat="1" ht="31.8" x14ac:dyDescent="0.3">
      <c r="A296" s="711" t="s">
        <v>144</v>
      </c>
      <c r="B296" s="712" t="s">
        <v>1021</v>
      </c>
      <c r="C296" s="713" t="s">
        <v>1022</v>
      </c>
      <c r="D296" s="713"/>
      <c r="E296" s="713"/>
      <c r="F296" s="714" t="s">
        <v>718</v>
      </c>
      <c r="G296" s="715">
        <v>69.760000000000005</v>
      </c>
      <c r="H296" s="716">
        <v>1</v>
      </c>
      <c r="I296" s="747">
        <v>69.760000000000005</v>
      </c>
      <c r="J296" s="717"/>
      <c r="K296" s="715"/>
      <c r="L296" s="717"/>
      <c r="M296" s="715"/>
      <c r="N296" s="718"/>
      <c r="AF296" s="706"/>
      <c r="AG296" s="710"/>
      <c r="AH296" s="710" t="s">
        <v>1022</v>
      </c>
      <c r="AM296" s="710"/>
    </row>
    <row r="297" spans="1:39" s="651" customFormat="1" ht="52.2" x14ac:dyDescent="0.3">
      <c r="A297" s="719"/>
      <c r="B297" s="720" t="s">
        <v>970</v>
      </c>
      <c r="C297" s="721" t="s">
        <v>971</v>
      </c>
      <c r="D297" s="721"/>
      <c r="E297" s="721"/>
      <c r="F297" s="721"/>
      <c r="G297" s="721"/>
      <c r="H297" s="721"/>
      <c r="I297" s="721"/>
      <c r="J297" s="721"/>
      <c r="K297" s="721"/>
      <c r="L297" s="721"/>
      <c r="M297" s="721"/>
      <c r="N297" s="722"/>
      <c r="AF297" s="706"/>
      <c r="AG297" s="710"/>
      <c r="AH297" s="710"/>
      <c r="AI297" s="723" t="s">
        <v>971</v>
      </c>
      <c r="AM297" s="710"/>
    </row>
    <row r="298" spans="1:39" s="651" customFormat="1" ht="14.4" x14ac:dyDescent="0.3">
      <c r="A298" s="724"/>
      <c r="B298" s="720" t="s">
        <v>18</v>
      </c>
      <c r="C298" s="725" t="s">
        <v>972</v>
      </c>
      <c r="D298" s="725"/>
      <c r="E298" s="725"/>
      <c r="F298" s="726"/>
      <c r="G298" s="727"/>
      <c r="H298" s="727"/>
      <c r="I298" s="727"/>
      <c r="J298" s="728">
        <v>443.82</v>
      </c>
      <c r="K298" s="729">
        <v>1.1499999999999999</v>
      </c>
      <c r="L298" s="730">
        <v>35605.019999999997</v>
      </c>
      <c r="M298" s="729">
        <v>44.77</v>
      </c>
      <c r="N298" s="731">
        <v>1594036.75</v>
      </c>
      <c r="AF298" s="706"/>
      <c r="AG298" s="710"/>
      <c r="AH298" s="710"/>
      <c r="AJ298" s="723" t="s">
        <v>972</v>
      </c>
      <c r="AM298" s="710"/>
    </row>
    <row r="299" spans="1:39" s="651" customFormat="1" ht="14.4" x14ac:dyDescent="0.3">
      <c r="A299" s="724"/>
      <c r="B299" s="720" t="s">
        <v>21</v>
      </c>
      <c r="C299" s="725" t="s">
        <v>984</v>
      </c>
      <c r="D299" s="725"/>
      <c r="E299" s="725"/>
      <c r="F299" s="726"/>
      <c r="G299" s="727"/>
      <c r="H299" s="727"/>
      <c r="I299" s="727"/>
      <c r="J299" s="730">
        <v>1200.08</v>
      </c>
      <c r="K299" s="729">
        <v>1.1499999999999999</v>
      </c>
      <c r="L299" s="730">
        <v>96275.22</v>
      </c>
      <c r="M299" s="729">
        <v>13.24</v>
      </c>
      <c r="N299" s="731">
        <v>1274683.9099999999</v>
      </c>
      <c r="AF299" s="706"/>
      <c r="AG299" s="710"/>
      <c r="AH299" s="710"/>
      <c r="AJ299" s="723" t="s">
        <v>984</v>
      </c>
      <c r="AM299" s="710"/>
    </row>
    <row r="300" spans="1:39" s="651" customFormat="1" ht="14.4" x14ac:dyDescent="0.3">
      <c r="A300" s="724"/>
      <c r="B300" s="720" t="s">
        <v>25</v>
      </c>
      <c r="C300" s="725" t="s">
        <v>1000</v>
      </c>
      <c r="D300" s="725"/>
      <c r="E300" s="725"/>
      <c r="F300" s="726"/>
      <c r="G300" s="727"/>
      <c r="H300" s="727"/>
      <c r="I300" s="727"/>
      <c r="J300" s="728">
        <v>22.45</v>
      </c>
      <c r="K300" s="727"/>
      <c r="L300" s="730">
        <v>1566.11</v>
      </c>
      <c r="M300" s="729">
        <v>8.16</v>
      </c>
      <c r="N300" s="731">
        <v>12779.46</v>
      </c>
      <c r="AF300" s="706"/>
      <c r="AG300" s="710"/>
      <c r="AH300" s="710"/>
      <c r="AJ300" s="723" t="s">
        <v>1000</v>
      </c>
      <c r="AM300" s="710"/>
    </row>
    <row r="301" spans="1:39" s="651" customFormat="1" ht="14.4" x14ac:dyDescent="0.3">
      <c r="A301" s="732"/>
      <c r="B301" s="720"/>
      <c r="C301" s="725" t="s">
        <v>973</v>
      </c>
      <c r="D301" s="725"/>
      <c r="E301" s="725"/>
      <c r="F301" s="726" t="s">
        <v>678</v>
      </c>
      <c r="G301" s="729">
        <v>52.03</v>
      </c>
      <c r="H301" s="729">
        <v>1.1499999999999999</v>
      </c>
      <c r="I301" s="759">
        <v>4174.0547200000001</v>
      </c>
      <c r="J301" s="734"/>
      <c r="K301" s="727"/>
      <c r="L301" s="734"/>
      <c r="M301" s="727"/>
      <c r="N301" s="735"/>
      <c r="AF301" s="706"/>
      <c r="AG301" s="710"/>
      <c r="AH301" s="710"/>
      <c r="AK301" s="723" t="s">
        <v>973</v>
      </c>
      <c r="AM301" s="710"/>
    </row>
    <row r="302" spans="1:39" s="651" customFormat="1" ht="14.4" x14ac:dyDescent="0.3">
      <c r="A302" s="724"/>
      <c r="B302" s="720"/>
      <c r="C302" s="736" t="s">
        <v>974</v>
      </c>
      <c r="D302" s="736"/>
      <c r="E302" s="736"/>
      <c r="F302" s="737"/>
      <c r="G302" s="738"/>
      <c r="H302" s="738"/>
      <c r="I302" s="738"/>
      <c r="J302" s="740">
        <v>1666.35</v>
      </c>
      <c r="K302" s="738"/>
      <c r="L302" s="740">
        <v>133446.35</v>
      </c>
      <c r="M302" s="738"/>
      <c r="N302" s="741">
        <v>2881500.12</v>
      </c>
      <c r="AF302" s="706"/>
      <c r="AG302" s="710"/>
      <c r="AH302" s="710"/>
      <c r="AL302" s="723" t="s">
        <v>974</v>
      </c>
      <c r="AM302" s="710"/>
    </row>
    <row r="303" spans="1:39" s="651" customFormat="1" ht="14.4" x14ac:dyDescent="0.3">
      <c r="A303" s="732"/>
      <c r="B303" s="720"/>
      <c r="C303" s="725" t="s">
        <v>975</v>
      </c>
      <c r="D303" s="725"/>
      <c r="E303" s="725"/>
      <c r="F303" s="726"/>
      <c r="G303" s="727"/>
      <c r="H303" s="727"/>
      <c r="I303" s="727"/>
      <c r="J303" s="734"/>
      <c r="K303" s="727"/>
      <c r="L303" s="730">
        <v>35605.019999999997</v>
      </c>
      <c r="M303" s="727"/>
      <c r="N303" s="731">
        <v>1594036.75</v>
      </c>
      <c r="AF303" s="706"/>
      <c r="AG303" s="710"/>
      <c r="AH303" s="710"/>
      <c r="AK303" s="723" t="s">
        <v>975</v>
      </c>
      <c r="AM303" s="710"/>
    </row>
    <row r="304" spans="1:39" s="651" customFormat="1" ht="31.8" x14ac:dyDescent="0.3">
      <c r="A304" s="732"/>
      <c r="B304" s="720" t="s">
        <v>1017</v>
      </c>
      <c r="C304" s="725" t="s">
        <v>1018</v>
      </c>
      <c r="D304" s="725"/>
      <c r="E304" s="725"/>
      <c r="F304" s="726" t="s">
        <v>978</v>
      </c>
      <c r="G304" s="742">
        <v>91</v>
      </c>
      <c r="H304" s="727"/>
      <c r="I304" s="742">
        <v>91</v>
      </c>
      <c r="J304" s="734"/>
      <c r="K304" s="727"/>
      <c r="L304" s="730">
        <v>32400.57</v>
      </c>
      <c r="M304" s="727"/>
      <c r="N304" s="731">
        <v>1450573.44</v>
      </c>
      <c r="AF304" s="706"/>
      <c r="AG304" s="710"/>
      <c r="AH304" s="710"/>
      <c r="AK304" s="723" t="s">
        <v>1018</v>
      </c>
      <c r="AM304" s="710"/>
    </row>
    <row r="305" spans="1:42" s="651" customFormat="1" ht="31.8" x14ac:dyDescent="0.3">
      <c r="A305" s="732"/>
      <c r="B305" s="720" t="s">
        <v>1019</v>
      </c>
      <c r="C305" s="725" t="s">
        <v>1020</v>
      </c>
      <c r="D305" s="725"/>
      <c r="E305" s="725"/>
      <c r="F305" s="726" t="s">
        <v>978</v>
      </c>
      <c r="G305" s="742">
        <v>52</v>
      </c>
      <c r="H305" s="727"/>
      <c r="I305" s="742">
        <v>52</v>
      </c>
      <c r="J305" s="734"/>
      <c r="K305" s="727"/>
      <c r="L305" s="730">
        <v>18514.61</v>
      </c>
      <c r="M305" s="727"/>
      <c r="N305" s="731">
        <v>828899.11</v>
      </c>
      <c r="AF305" s="706"/>
      <c r="AG305" s="710"/>
      <c r="AH305" s="710"/>
      <c r="AK305" s="723" t="s">
        <v>1020</v>
      </c>
      <c r="AM305" s="710"/>
    </row>
    <row r="306" spans="1:42" s="651" customFormat="1" ht="14.4" x14ac:dyDescent="0.3">
      <c r="A306" s="743"/>
      <c r="B306" s="744"/>
      <c r="C306" s="713" t="s">
        <v>981</v>
      </c>
      <c r="D306" s="713"/>
      <c r="E306" s="713"/>
      <c r="F306" s="714"/>
      <c r="G306" s="715"/>
      <c r="H306" s="715"/>
      <c r="I306" s="715"/>
      <c r="J306" s="717"/>
      <c r="K306" s="715"/>
      <c r="L306" s="745">
        <v>184361.53</v>
      </c>
      <c r="M306" s="738"/>
      <c r="N306" s="746">
        <v>5160972.67</v>
      </c>
      <c r="AF306" s="706"/>
      <c r="AG306" s="710"/>
      <c r="AH306" s="710"/>
      <c r="AM306" s="710" t="s">
        <v>981</v>
      </c>
    </row>
    <row r="307" spans="1:42" s="651" customFormat="1" ht="31.8" x14ac:dyDescent="0.3">
      <c r="A307" s="711" t="s">
        <v>150</v>
      </c>
      <c r="B307" s="712" t="s">
        <v>1042</v>
      </c>
      <c r="C307" s="713" t="s">
        <v>1043</v>
      </c>
      <c r="D307" s="713"/>
      <c r="E307" s="713"/>
      <c r="F307" s="714" t="s">
        <v>736</v>
      </c>
      <c r="G307" s="715">
        <v>6.9000000000000006E-2</v>
      </c>
      <c r="H307" s="716">
        <v>1</v>
      </c>
      <c r="I307" s="752">
        <v>6.9000000000000006E-2</v>
      </c>
      <c r="J307" s="717"/>
      <c r="K307" s="715"/>
      <c r="L307" s="717"/>
      <c r="M307" s="715"/>
      <c r="N307" s="718"/>
      <c r="AF307" s="706"/>
      <c r="AG307" s="710"/>
      <c r="AH307" s="710" t="s">
        <v>1043</v>
      </c>
      <c r="AM307" s="710"/>
    </row>
    <row r="308" spans="1:42" s="651" customFormat="1" ht="14.4" x14ac:dyDescent="0.3">
      <c r="A308" s="750"/>
      <c r="B308" s="751"/>
      <c r="C308" s="725" t="s">
        <v>1057</v>
      </c>
      <c r="D308" s="725"/>
      <c r="E308" s="725"/>
      <c r="F308" s="725"/>
      <c r="G308" s="725"/>
      <c r="H308" s="725"/>
      <c r="I308" s="725"/>
      <c r="J308" s="725"/>
      <c r="K308" s="725"/>
      <c r="L308" s="725"/>
      <c r="M308" s="725"/>
      <c r="N308" s="749"/>
      <c r="AF308" s="706"/>
      <c r="AG308" s="710"/>
      <c r="AH308" s="710"/>
      <c r="AM308" s="710"/>
      <c r="AO308" s="723" t="s">
        <v>1057</v>
      </c>
    </row>
    <row r="309" spans="1:42" s="651" customFormat="1" ht="52.2" x14ac:dyDescent="0.3">
      <c r="A309" s="719"/>
      <c r="B309" s="720" t="s">
        <v>970</v>
      </c>
      <c r="C309" s="721" t="s">
        <v>971</v>
      </c>
      <c r="D309" s="721"/>
      <c r="E309" s="721"/>
      <c r="F309" s="721"/>
      <c r="G309" s="721"/>
      <c r="H309" s="721"/>
      <c r="I309" s="721"/>
      <c r="J309" s="721"/>
      <c r="K309" s="721"/>
      <c r="L309" s="721"/>
      <c r="M309" s="721"/>
      <c r="N309" s="722"/>
      <c r="AF309" s="706"/>
      <c r="AG309" s="710"/>
      <c r="AH309" s="710"/>
      <c r="AI309" s="723" t="s">
        <v>971</v>
      </c>
      <c r="AM309" s="710"/>
    </row>
    <row r="310" spans="1:42" s="651" customFormat="1" ht="14.4" x14ac:dyDescent="0.3">
      <c r="A310" s="724"/>
      <c r="B310" s="720" t="s">
        <v>21</v>
      </c>
      <c r="C310" s="725" t="s">
        <v>984</v>
      </c>
      <c r="D310" s="725"/>
      <c r="E310" s="725"/>
      <c r="F310" s="726"/>
      <c r="G310" s="727"/>
      <c r="H310" s="727"/>
      <c r="I310" s="727"/>
      <c r="J310" s="728">
        <v>479.33</v>
      </c>
      <c r="K310" s="729">
        <v>1.1499999999999999</v>
      </c>
      <c r="L310" s="728">
        <v>38.03</v>
      </c>
      <c r="M310" s="729">
        <v>13.24</v>
      </c>
      <c r="N310" s="760">
        <v>503.52</v>
      </c>
      <c r="AF310" s="706"/>
      <c r="AG310" s="710"/>
      <c r="AH310" s="710"/>
      <c r="AJ310" s="723" t="s">
        <v>984</v>
      </c>
      <c r="AM310" s="710"/>
    </row>
    <row r="311" spans="1:42" s="651" customFormat="1" ht="14.4" x14ac:dyDescent="0.3">
      <c r="A311" s="724"/>
      <c r="B311" s="720" t="s">
        <v>23</v>
      </c>
      <c r="C311" s="725" t="s">
        <v>985</v>
      </c>
      <c r="D311" s="725"/>
      <c r="E311" s="725"/>
      <c r="F311" s="726"/>
      <c r="G311" s="727"/>
      <c r="H311" s="727"/>
      <c r="I311" s="727"/>
      <c r="J311" s="728">
        <v>93.5</v>
      </c>
      <c r="K311" s="729">
        <v>1.1499999999999999</v>
      </c>
      <c r="L311" s="728">
        <v>7.42</v>
      </c>
      <c r="M311" s="729">
        <v>44.77</v>
      </c>
      <c r="N311" s="760">
        <v>332.19</v>
      </c>
      <c r="AF311" s="706"/>
      <c r="AG311" s="710"/>
      <c r="AH311" s="710"/>
      <c r="AJ311" s="723" t="s">
        <v>985</v>
      </c>
      <c r="AM311" s="710"/>
    </row>
    <row r="312" spans="1:42" s="651" customFormat="1" ht="14.4" x14ac:dyDescent="0.3">
      <c r="A312" s="732"/>
      <c r="B312" s="720"/>
      <c r="C312" s="725" t="s">
        <v>986</v>
      </c>
      <c r="D312" s="725"/>
      <c r="E312" s="725"/>
      <c r="F312" s="726" t="s">
        <v>678</v>
      </c>
      <c r="G312" s="729">
        <v>8.06</v>
      </c>
      <c r="H312" s="729">
        <v>1.1499999999999999</v>
      </c>
      <c r="I312" s="757">
        <v>0.63956100000000005</v>
      </c>
      <c r="J312" s="734"/>
      <c r="K312" s="727"/>
      <c r="L312" s="734"/>
      <c r="M312" s="727"/>
      <c r="N312" s="735"/>
      <c r="AF312" s="706"/>
      <c r="AG312" s="710"/>
      <c r="AH312" s="710"/>
      <c r="AK312" s="723" t="s">
        <v>986</v>
      </c>
      <c r="AM312" s="710"/>
    </row>
    <row r="313" spans="1:42" s="651" customFormat="1" ht="14.4" x14ac:dyDescent="0.3">
      <c r="A313" s="724"/>
      <c r="B313" s="720"/>
      <c r="C313" s="736" t="s">
        <v>974</v>
      </c>
      <c r="D313" s="736"/>
      <c r="E313" s="736"/>
      <c r="F313" s="737"/>
      <c r="G313" s="738"/>
      <c r="H313" s="738"/>
      <c r="I313" s="738"/>
      <c r="J313" s="739">
        <v>479.33</v>
      </c>
      <c r="K313" s="738"/>
      <c r="L313" s="739">
        <v>38.03</v>
      </c>
      <c r="M313" s="738"/>
      <c r="N313" s="761">
        <v>503.52</v>
      </c>
      <c r="AF313" s="706"/>
      <c r="AG313" s="710"/>
      <c r="AH313" s="710"/>
      <c r="AL313" s="723" t="s">
        <v>974</v>
      </c>
      <c r="AM313" s="710"/>
    </row>
    <row r="314" spans="1:42" s="651" customFormat="1" ht="14.4" x14ac:dyDescent="0.3">
      <c r="A314" s="732"/>
      <c r="B314" s="720"/>
      <c r="C314" s="725" t="s">
        <v>975</v>
      </c>
      <c r="D314" s="725"/>
      <c r="E314" s="725"/>
      <c r="F314" s="726"/>
      <c r="G314" s="727"/>
      <c r="H314" s="727"/>
      <c r="I314" s="727"/>
      <c r="J314" s="734"/>
      <c r="K314" s="727"/>
      <c r="L314" s="728">
        <v>7.42</v>
      </c>
      <c r="M314" s="727"/>
      <c r="N314" s="760">
        <v>332.19</v>
      </c>
      <c r="AF314" s="706"/>
      <c r="AG314" s="710"/>
      <c r="AH314" s="710"/>
      <c r="AK314" s="723" t="s">
        <v>975</v>
      </c>
      <c r="AM314" s="710"/>
    </row>
    <row r="315" spans="1:42" s="651" customFormat="1" ht="21.6" x14ac:dyDescent="0.3">
      <c r="A315" s="732"/>
      <c r="B315" s="720" t="s">
        <v>1045</v>
      </c>
      <c r="C315" s="725" t="s">
        <v>1046</v>
      </c>
      <c r="D315" s="725"/>
      <c r="E315" s="725"/>
      <c r="F315" s="726" t="s">
        <v>978</v>
      </c>
      <c r="G315" s="742">
        <v>92</v>
      </c>
      <c r="H315" s="727"/>
      <c r="I315" s="742">
        <v>92</v>
      </c>
      <c r="J315" s="734"/>
      <c r="K315" s="727"/>
      <c r="L315" s="728">
        <v>6.83</v>
      </c>
      <c r="M315" s="727"/>
      <c r="N315" s="760">
        <v>305.61</v>
      </c>
      <c r="AF315" s="706"/>
      <c r="AG315" s="710"/>
      <c r="AH315" s="710"/>
      <c r="AK315" s="723" t="s">
        <v>1046</v>
      </c>
      <c r="AM315" s="710"/>
    </row>
    <row r="316" spans="1:42" s="651" customFormat="1" ht="21.6" x14ac:dyDescent="0.3">
      <c r="A316" s="732"/>
      <c r="B316" s="720" t="s">
        <v>1047</v>
      </c>
      <c r="C316" s="725" t="s">
        <v>1048</v>
      </c>
      <c r="D316" s="725"/>
      <c r="E316" s="725"/>
      <c r="F316" s="726" t="s">
        <v>978</v>
      </c>
      <c r="G316" s="742">
        <v>46</v>
      </c>
      <c r="H316" s="727"/>
      <c r="I316" s="742">
        <v>46</v>
      </c>
      <c r="J316" s="734"/>
      <c r="K316" s="727"/>
      <c r="L316" s="728">
        <v>3.41</v>
      </c>
      <c r="M316" s="727"/>
      <c r="N316" s="760">
        <v>152.81</v>
      </c>
      <c r="AF316" s="706"/>
      <c r="AG316" s="710"/>
      <c r="AH316" s="710"/>
      <c r="AK316" s="723" t="s">
        <v>1048</v>
      </c>
      <c r="AM316" s="710"/>
    </row>
    <row r="317" spans="1:42" s="651" customFormat="1" ht="14.4" x14ac:dyDescent="0.3">
      <c r="A317" s="743"/>
      <c r="B317" s="744"/>
      <c r="C317" s="713" t="s">
        <v>981</v>
      </c>
      <c r="D317" s="713"/>
      <c r="E317" s="713"/>
      <c r="F317" s="714"/>
      <c r="G317" s="715"/>
      <c r="H317" s="715"/>
      <c r="I317" s="715"/>
      <c r="J317" s="717"/>
      <c r="K317" s="715"/>
      <c r="L317" s="748">
        <v>48.27</v>
      </c>
      <c r="M317" s="738"/>
      <c r="N317" s="755">
        <v>961.94</v>
      </c>
      <c r="AF317" s="706"/>
      <c r="AG317" s="710"/>
      <c r="AH317" s="710"/>
      <c r="AM317" s="710" t="s">
        <v>981</v>
      </c>
    </row>
    <row r="318" spans="1:42" s="651" customFormat="1" ht="20.399999999999999" x14ac:dyDescent="0.3">
      <c r="A318" s="711" t="s">
        <v>155</v>
      </c>
      <c r="B318" s="712" t="s">
        <v>739</v>
      </c>
      <c r="C318" s="713" t="s">
        <v>1049</v>
      </c>
      <c r="D318" s="713"/>
      <c r="E318" s="713"/>
      <c r="F318" s="714" t="s">
        <v>718</v>
      </c>
      <c r="G318" s="715">
        <v>69</v>
      </c>
      <c r="H318" s="716">
        <v>1</v>
      </c>
      <c r="I318" s="716">
        <v>69</v>
      </c>
      <c r="J318" s="748">
        <v>99.98</v>
      </c>
      <c r="K318" s="752">
        <v>1.012</v>
      </c>
      <c r="L318" s="745">
        <v>6981.4</v>
      </c>
      <c r="M318" s="747">
        <v>8.16</v>
      </c>
      <c r="N318" s="746">
        <v>56968.22</v>
      </c>
      <c r="AF318" s="706"/>
      <c r="AG318" s="710"/>
      <c r="AH318" s="710" t="s">
        <v>1049</v>
      </c>
      <c r="AM318" s="710"/>
    </row>
    <row r="319" spans="1:42" s="651" customFormat="1" ht="14.4" x14ac:dyDescent="0.3">
      <c r="A319" s="743"/>
      <c r="B319" s="744"/>
      <c r="C319" s="725" t="s">
        <v>992</v>
      </c>
      <c r="D319" s="725"/>
      <c r="E319" s="725"/>
      <c r="F319" s="725"/>
      <c r="G319" s="725"/>
      <c r="H319" s="725"/>
      <c r="I319" s="725"/>
      <c r="J319" s="725"/>
      <c r="K319" s="725"/>
      <c r="L319" s="725"/>
      <c r="M319" s="725"/>
      <c r="N319" s="749"/>
      <c r="AF319" s="706"/>
      <c r="AG319" s="710"/>
      <c r="AH319" s="710"/>
      <c r="AM319" s="710"/>
      <c r="AN319" s="723" t="s">
        <v>992</v>
      </c>
    </row>
    <row r="320" spans="1:42" s="651" customFormat="1" ht="14.4" x14ac:dyDescent="0.3">
      <c r="A320" s="750"/>
      <c r="B320" s="751"/>
      <c r="C320" s="725" t="s">
        <v>1050</v>
      </c>
      <c r="D320" s="725"/>
      <c r="E320" s="725"/>
      <c r="F320" s="725"/>
      <c r="G320" s="725"/>
      <c r="H320" s="725"/>
      <c r="I320" s="725"/>
      <c r="J320" s="725"/>
      <c r="K320" s="725"/>
      <c r="L320" s="725"/>
      <c r="M320" s="725"/>
      <c r="N320" s="749"/>
      <c r="AF320" s="706"/>
      <c r="AG320" s="710"/>
      <c r="AH320" s="710"/>
      <c r="AM320" s="710"/>
      <c r="AP320" s="723" t="s">
        <v>1050</v>
      </c>
    </row>
    <row r="321" spans="1:42" s="651" customFormat="1" ht="14.4" x14ac:dyDescent="0.3">
      <c r="A321" s="719"/>
      <c r="B321" s="720"/>
      <c r="C321" s="721" t="s">
        <v>1051</v>
      </c>
      <c r="D321" s="721"/>
      <c r="E321" s="721"/>
      <c r="F321" s="721"/>
      <c r="G321" s="721"/>
      <c r="H321" s="721"/>
      <c r="I321" s="721"/>
      <c r="J321" s="721"/>
      <c r="K321" s="721"/>
      <c r="L321" s="721"/>
      <c r="M321" s="721"/>
      <c r="N321" s="722"/>
      <c r="AF321" s="706"/>
      <c r="AG321" s="710"/>
      <c r="AH321" s="710"/>
      <c r="AI321" s="723" t="s">
        <v>1051</v>
      </c>
      <c r="AM321" s="710"/>
    </row>
    <row r="322" spans="1:42" s="651" customFormat="1" ht="14.4" x14ac:dyDescent="0.3">
      <c r="A322" s="743"/>
      <c r="B322" s="744"/>
      <c r="C322" s="713" t="s">
        <v>981</v>
      </c>
      <c r="D322" s="713"/>
      <c r="E322" s="713"/>
      <c r="F322" s="714"/>
      <c r="G322" s="715"/>
      <c r="H322" s="715"/>
      <c r="I322" s="715"/>
      <c r="J322" s="717"/>
      <c r="K322" s="715"/>
      <c r="L322" s="745">
        <v>6981.4</v>
      </c>
      <c r="M322" s="738"/>
      <c r="N322" s="746">
        <v>56968.22</v>
      </c>
      <c r="AF322" s="706"/>
      <c r="AG322" s="710"/>
      <c r="AH322" s="710"/>
      <c r="AM322" s="710" t="s">
        <v>981</v>
      </c>
    </row>
    <row r="323" spans="1:42" s="651" customFormat="1" ht="42" x14ac:dyDescent="0.3">
      <c r="A323" s="711" t="s">
        <v>160</v>
      </c>
      <c r="B323" s="712" t="s">
        <v>1008</v>
      </c>
      <c r="C323" s="713" t="s">
        <v>727</v>
      </c>
      <c r="D323" s="713"/>
      <c r="E323" s="713"/>
      <c r="F323" s="714" t="s">
        <v>988</v>
      </c>
      <c r="G323" s="715">
        <v>413.26</v>
      </c>
      <c r="H323" s="716">
        <v>1</v>
      </c>
      <c r="I323" s="747">
        <v>413.26</v>
      </c>
      <c r="J323" s="748">
        <v>3.28</v>
      </c>
      <c r="K323" s="715"/>
      <c r="L323" s="745">
        <v>1355.49</v>
      </c>
      <c r="M323" s="747">
        <v>13.24</v>
      </c>
      <c r="N323" s="746">
        <v>17946.689999999999</v>
      </c>
      <c r="AF323" s="706"/>
      <c r="AG323" s="710"/>
      <c r="AH323" s="710" t="s">
        <v>727</v>
      </c>
      <c r="AM323" s="710"/>
    </row>
    <row r="324" spans="1:42" s="651" customFormat="1" ht="14.4" x14ac:dyDescent="0.3">
      <c r="A324" s="750"/>
      <c r="B324" s="751"/>
      <c r="C324" s="725" t="s">
        <v>1058</v>
      </c>
      <c r="D324" s="725"/>
      <c r="E324" s="725"/>
      <c r="F324" s="725"/>
      <c r="G324" s="725"/>
      <c r="H324" s="725"/>
      <c r="I324" s="725"/>
      <c r="J324" s="725"/>
      <c r="K324" s="725"/>
      <c r="L324" s="725"/>
      <c r="M324" s="725"/>
      <c r="N324" s="749"/>
      <c r="AF324" s="706"/>
      <c r="AG324" s="710"/>
      <c r="AH324" s="710"/>
      <c r="AM324" s="710"/>
      <c r="AO324" s="723" t="s">
        <v>1058</v>
      </c>
    </row>
    <row r="325" spans="1:42" s="651" customFormat="1" ht="14.4" x14ac:dyDescent="0.3">
      <c r="A325" s="743"/>
      <c r="B325" s="744"/>
      <c r="C325" s="713" t="s">
        <v>981</v>
      </c>
      <c r="D325" s="713"/>
      <c r="E325" s="713"/>
      <c r="F325" s="714"/>
      <c r="G325" s="715"/>
      <c r="H325" s="715"/>
      <c r="I325" s="715"/>
      <c r="J325" s="717"/>
      <c r="K325" s="715"/>
      <c r="L325" s="745">
        <v>1355.49</v>
      </c>
      <c r="M325" s="738"/>
      <c r="N325" s="746">
        <v>17946.689999999999</v>
      </c>
      <c r="AF325" s="706"/>
      <c r="AG325" s="710"/>
      <c r="AH325" s="710"/>
      <c r="AM325" s="710" t="s">
        <v>981</v>
      </c>
    </row>
    <row r="326" spans="1:42" s="651" customFormat="1" ht="21.6" x14ac:dyDescent="0.3">
      <c r="A326" s="711" t="s">
        <v>1059</v>
      </c>
      <c r="B326" s="712" t="s">
        <v>1010</v>
      </c>
      <c r="C326" s="713" t="s">
        <v>806</v>
      </c>
      <c r="D326" s="713"/>
      <c r="E326" s="713"/>
      <c r="F326" s="714" t="s">
        <v>988</v>
      </c>
      <c r="G326" s="715">
        <v>103.32</v>
      </c>
      <c r="H326" s="716">
        <v>1</v>
      </c>
      <c r="I326" s="747">
        <v>103.32</v>
      </c>
      <c r="J326" s="748">
        <v>42.98</v>
      </c>
      <c r="K326" s="747">
        <v>1.1499999999999999</v>
      </c>
      <c r="L326" s="745">
        <v>5106.8</v>
      </c>
      <c r="M326" s="747">
        <v>13.24</v>
      </c>
      <c r="N326" s="746">
        <v>67614.03</v>
      </c>
      <c r="AF326" s="706"/>
      <c r="AG326" s="710"/>
      <c r="AH326" s="710" t="s">
        <v>806</v>
      </c>
      <c r="AM326" s="710"/>
    </row>
    <row r="327" spans="1:42" s="651" customFormat="1" ht="14.4" x14ac:dyDescent="0.3">
      <c r="A327" s="750"/>
      <c r="B327" s="751"/>
      <c r="C327" s="725" t="s">
        <v>1060</v>
      </c>
      <c r="D327" s="725"/>
      <c r="E327" s="725"/>
      <c r="F327" s="725"/>
      <c r="G327" s="725"/>
      <c r="H327" s="725"/>
      <c r="I327" s="725"/>
      <c r="J327" s="725"/>
      <c r="K327" s="725"/>
      <c r="L327" s="725"/>
      <c r="M327" s="725"/>
      <c r="N327" s="749"/>
      <c r="AF327" s="706"/>
      <c r="AG327" s="710"/>
      <c r="AH327" s="710"/>
      <c r="AM327" s="710"/>
      <c r="AO327" s="723" t="s">
        <v>1060</v>
      </c>
    </row>
    <row r="328" spans="1:42" s="651" customFormat="1" ht="52.2" x14ac:dyDescent="0.3">
      <c r="A328" s="719"/>
      <c r="B328" s="720" t="s">
        <v>970</v>
      </c>
      <c r="C328" s="721" t="s">
        <v>971</v>
      </c>
      <c r="D328" s="721"/>
      <c r="E328" s="721"/>
      <c r="F328" s="721"/>
      <c r="G328" s="721"/>
      <c r="H328" s="721"/>
      <c r="I328" s="721"/>
      <c r="J328" s="721"/>
      <c r="K328" s="721"/>
      <c r="L328" s="721"/>
      <c r="M328" s="721"/>
      <c r="N328" s="722"/>
      <c r="AF328" s="706"/>
      <c r="AG328" s="710"/>
      <c r="AH328" s="710"/>
      <c r="AI328" s="723" t="s">
        <v>971</v>
      </c>
      <c r="AM328" s="710"/>
    </row>
    <row r="329" spans="1:42" s="651" customFormat="1" ht="14.4" x14ac:dyDescent="0.3">
      <c r="A329" s="743"/>
      <c r="B329" s="744"/>
      <c r="C329" s="713" t="s">
        <v>981</v>
      </c>
      <c r="D329" s="713"/>
      <c r="E329" s="713"/>
      <c r="F329" s="714"/>
      <c r="G329" s="715"/>
      <c r="H329" s="715"/>
      <c r="I329" s="715"/>
      <c r="J329" s="717"/>
      <c r="K329" s="715"/>
      <c r="L329" s="745">
        <v>5106.8</v>
      </c>
      <c r="M329" s="738"/>
      <c r="N329" s="746">
        <v>67614.03</v>
      </c>
      <c r="AF329" s="706"/>
      <c r="AG329" s="710"/>
      <c r="AH329" s="710"/>
      <c r="AM329" s="710" t="s">
        <v>981</v>
      </c>
    </row>
    <row r="330" spans="1:42" s="651" customFormat="1" ht="21.6" x14ac:dyDescent="0.3">
      <c r="A330" s="711" t="s">
        <v>1061</v>
      </c>
      <c r="B330" s="712" t="s">
        <v>717</v>
      </c>
      <c r="C330" s="713" t="s">
        <v>991</v>
      </c>
      <c r="D330" s="713"/>
      <c r="E330" s="713"/>
      <c r="F330" s="714" t="s">
        <v>718</v>
      </c>
      <c r="G330" s="715">
        <v>249.39</v>
      </c>
      <c r="H330" s="716">
        <v>1</v>
      </c>
      <c r="I330" s="747">
        <v>249.39</v>
      </c>
      <c r="J330" s="748">
        <v>162.38</v>
      </c>
      <c r="K330" s="715"/>
      <c r="L330" s="745">
        <v>40495.949999999997</v>
      </c>
      <c r="M330" s="747">
        <v>8.16</v>
      </c>
      <c r="N330" s="746">
        <v>330446.95</v>
      </c>
      <c r="AF330" s="706"/>
      <c r="AG330" s="710"/>
      <c r="AH330" s="710" t="s">
        <v>991</v>
      </c>
      <c r="AM330" s="710"/>
    </row>
    <row r="331" spans="1:42" s="651" customFormat="1" ht="14.4" x14ac:dyDescent="0.3">
      <c r="A331" s="743"/>
      <c r="B331" s="744"/>
      <c r="C331" s="725" t="s">
        <v>992</v>
      </c>
      <c r="D331" s="725"/>
      <c r="E331" s="725"/>
      <c r="F331" s="725"/>
      <c r="G331" s="725"/>
      <c r="H331" s="725"/>
      <c r="I331" s="725"/>
      <c r="J331" s="725"/>
      <c r="K331" s="725"/>
      <c r="L331" s="725"/>
      <c r="M331" s="725"/>
      <c r="N331" s="749"/>
      <c r="AF331" s="706"/>
      <c r="AG331" s="710"/>
      <c r="AH331" s="710"/>
      <c r="AM331" s="710"/>
      <c r="AN331" s="723" t="s">
        <v>992</v>
      </c>
    </row>
    <row r="332" spans="1:42" s="651" customFormat="1" ht="14.4" x14ac:dyDescent="0.3">
      <c r="A332" s="750"/>
      <c r="B332" s="751"/>
      <c r="C332" s="725" t="s">
        <v>1062</v>
      </c>
      <c r="D332" s="725"/>
      <c r="E332" s="725"/>
      <c r="F332" s="725"/>
      <c r="G332" s="725"/>
      <c r="H332" s="725"/>
      <c r="I332" s="725"/>
      <c r="J332" s="725"/>
      <c r="K332" s="725"/>
      <c r="L332" s="725"/>
      <c r="M332" s="725"/>
      <c r="N332" s="749"/>
      <c r="AF332" s="706"/>
      <c r="AG332" s="710"/>
      <c r="AH332" s="710"/>
      <c r="AM332" s="710"/>
      <c r="AO332" s="723" t="s">
        <v>1062</v>
      </c>
    </row>
    <row r="333" spans="1:42" s="651" customFormat="1" ht="14.4" x14ac:dyDescent="0.3">
      <c r="A333" s="750"/>
      <c r="B333" s="751"/>
      <c r="C333" s="725" t="s">
        <v>994</v>
      </c>
      <c r="D333" s="725"/>
      <c r="E333" s="725"/>
      <c r="F333" s="725"/>
      <c r="G333" s="725"/>
      <c r="H333" s="725"/>
      <c r="I333" s="725"/>
      <c r="J333" s="725"/>
      <c r="K333" s="725"/>
      <c r="L333" s="725"/>
      <c r="M333" s="725"/>
      <c r="N333" s="749"/>
      <c r="AF333" s="706"/>
      <c r="AG333" s="710"/>
      <c r="AH333" s="710"/>
      <c r="AM333" s="710"/>
      <c r="AP333" s="723" t="s">
        <v>994</v>
      </c>
    </row>
    <row r="334" spans="1:42" s="651" customFormat="1" ht="14.4" x14ac:dyDescent="0.3">
      <c r="A334" s="743"/>
      <c r="B334" s="744"/>
      <c r="C334" s="713" t="s">
        <v>981</v>
      </c>
      <c r="D334" s="713"/>
      <c r="E334" s="713"/>
      <c r="F334" s="714"/>
      <c r="G334" s="715"/>
      <c r="H334" s="715"/>
      <c r="I334" s="715"/>
      <c r="J334" s="717"/>
      <c r="K334" s="715"/>
      <c r="L334" s="745">
        <v>40495.949999999997</v>
      </c>
      <c r="M334" s="738"/>
      <c r="N334" s="746">
        <v>330446.95</v>
      </c>
      <c r="AF334" s="706"/>
      <c r="AG334" s="710"/>
      <c r="AH334" s="710"/>
      <c r="AM334" s="710" t="s">
        <v>981</v>
      </c>
    </row>
    <row r="335" spans="1:42" s="651" customFormat="1" ht="14.4" x14ac:dyDescent="0.3">
      <c r="A335" s="707" t="s">
        <v>1063</v>
      </c>
      <c r="B335" s="708"/>
      <c r="C335" s="708"/>
      <c r="D335" s="708"/>
      <c r="E335" s="708"/>
      <c r="F335" s="708"/>
      <c r="G335" s="708"/>
      <c r="H335" s="708"/>
      <c r="I335" s="708"/>
      <c r="J335" s="708"/>
      <c r="K335" s="708"/>
      <c r="L335" s="708"/>
      <c r="M335" s="708"/>
      <c r="N335" s="709"/>
      <c r="AF335" s="706"/>
      <c r="AG335" s="710" t="s">
        <v>1063</v>
      </c>
      <c r="AH335" s="710"/>
      <c r="AM335" s="710"/>
    </row>
    <row r="336" spans="1:42" s="651" customFormat="1" ht="31.8" x14ac:dyDescent="0.3">
      <c r="A336" s="711" t="s">
        <v>1064</v>
      </c>
      <c r="B336" s="712" t="s">
        <v>1065</v>
      </c>
      <c r="C336" s="713" t="s">
        <v>1066</v>
      </c>
      <c r="D336" s="713"/>
      <c r="E336" s="713"/>
      <c r="F336" s="714" t="s">
        <v>736</v>
      </c>
      <c r="G336" s="715">
        <v>6.7000000000000004E-2</v>
      </c>
      <c r="H336" s="716">
        <v>1</v>
      </c>
      <c r="I336" s="752">
        <v>6.7000000000000004E-2</v>
      </c>
      <c r="J336" s="717"/>
      <c r="K336" s="715"/>
      <c r="L336" s="717"/>
      <c r="M336" s="715"/>
      <c r="N336" s="718"/>
      <c r="AF336" s="706"/>
      <c r="AG336" s="710"/>
      <c r="AH336" s="710" t="s">
        <v>1066</v>
      </c>
      <c r="AM336" s="710"/>
    </row>
    <row r="337" spans="1:41" s="651" customFormat="1" ht="14.4" x14ac:dyDescent="0.3">
      <c r="A337" s="750"/>
      <c r="B337" s="751"/>
      <c r="C337" s="725" t="s">
        <v>1067</v>
      </c>
      <c r="D337" s="725"/>
      <c r="E337" s="725"/>
      <c r="F337" s="725"/>
      <c r="G337" s="725"/>
      <c r="H337" s="725"/>
      <c r="I337" s="725"/>
      <c r="J337" s="725"/>
      <c r="K337" s="725"/>
      <c r="L337" s="725"/>
      <c r="M337" s="725"/>
      <c r="N337" s="749"/>
      <c r="AF337" s="706"/>
      <c r="AG337" s="710"/>
      <c r="AH337" s="710"/>
      <c r="AM337" s="710"/>
      <c r="AO337" s="723" t="s">
        <v>1067</v>
      </c>
    </row>
    <row r="338" spans="1:41" s="651" customFormat="1" ht="52.2" x14ac:dyDescent="0.3">
      <c r="A338" s="719"/>
      <c r="B338" s="720" t="s">
        <v>970</v>
      </c>
      <c r="C338" s="721" t="s">
        <v>971</v>
      </c>
      <c r="D338" s="721"/>
      <c r="E338" s="721"/>
      <c r="F338" s="721"/>
      <c r="G338" s="721"/>
      <c r="H338" s="721"/>
      <c r="I338" s="721"/>
      <c r="J338" s="721"/>
      <c r="K338" s="721"/>
      <c r="L338" s="721"/>
      <c r="M338" s="721"/>
      <c r="N338" s="722"/>
      <c r="AF338" s="706"/>
      <c r="AG338" s="710"/>
      <c r="AH338" s="710"/>
      <c r="AI338" s="723" t="s">
        <v>971</v>
      </c>
      <c r="AM338" s="710"/>
    </row>
    <row r="339" spans="1:41" s="651" customFormat="1" ht="14.4" x14ac:dyDescent="0.3">
      <c r="A339" s="724"/>
      <c r="B339" s="720" t="s">
        <v>18</v>
      </c>
      <c r="C339" s="725" t="s">
        <v>972</v>
      </c>
      <c r="D339" s="725"/>
      <c r="E339" s="725"/>
      <c r="F339" s="726"/>
      <c r="G339" s="727"/>
      <c r="H339" s="727"/>
      <c r="I339" s="727"/>
      <c r="J339" s="728">
        <v>101.4</v>
      </c>
      <c r="K339" s="729">
        <v>1.1499999999999999</v>
      </c>
      <c r="L339" s="728">
        <v>7.81</v>
      </c>
      <c r="M339" s="729">
        <v>44.77</v>
      </c>
      <c r="N339" s="760">
        <v>349.65</v>
      </c>
      <c r="AF339" s="706"/>
      <c r="AG339" s="710"/>
      <c r="AH339" s="710"/>
      <c r="AJ339" s="723" t="s">
        <v>972</v>
      </c>
      <c r="AM339" s="710"/>
    </row>
    <row r="340" spans="1:41" s="651" customFormat="1" ht="14.4" x14ac:dyDescent="0.3">
      <c r="A340" s="724"/>
      <c r="B340" s="720" t="s">
        <v>21</v>
      </c>
      <c r="C340" s="725" t="s">
        <v>984</v>
      </c>
      <c r="D340" s="725"/>
      <c r="E340" s="725"/>
      <c r="F340" s="726"/>
      <c r="G340" s="727"/>
      <c r="H340" s="727"/>
      <c r="I340" s="727"/>
      <c r="J340" s="730">
        <v>3563.26</v>
      </c>
      <c r="K340" s="729">
        <v>1.1499999999999999</v>
      </c>
      <c r="L340" s="728">
        <v>274.55</v>
      </c>
      <c r="M340" s="729">
        <v>13.24</v>
      </c>
      <c r="N340" s="731">
        <v>3635.04</v>
      </c>
      <c r="AF340" s="706"/>
      <c r="AG340" s="710"/>
      <c r="AH340" s="710"/>
      <c r="AJ340" s="723" t="s">
        <v>984</v>
      </c>
      <c r="AM340" s="710"/>
    </row>
    <row r="341" spans="1:41" s="651" customFormat="1" ht="14.4" x14ac:dyDescent="0.3">
      <c r="A341" s="724"/>
      <c r="B341" s="720" t="s">
        <v>23</v>
      </c>
      <c r="C341" s="725" t="s">
        <v>985</v>
      </c>
      <c r="D341" s="725"/>
      <c r="E341" s="725"/>
      <c r="F341" s="726"/>
      <c r="G341" s="727"/>
      <c r="H341" s="727"/>
      <c r="I341" s="727"/>
      <c r="J341" s="728">
        <v>507.6</v>
      </c>
      <c r="K341" s="729">
        <v>1.1499999999999999</v>
      </c>
      <c r="L341" s="728">
        <v>39.11</v>
      </c>
      <c r="M341" s="729">
        <v>44.77</v>
      </c>
      <c r="N341" s="731">
        <v>1750.95</v>
      </c>
      <c r="AF341" s="706"/>
      <c r="AG341" s="710"/>
      <c r="AH341" s="710"/>
      <c r="AJ341" s="723" t="s">
        <v>985</v>
      </c>
      <c r="AM341" s="710"/>
    </row>
    <row r="342" spans="1:41" s="651" customFormat="1" ht="14.4" x14ac:dyDescent="0.3">
      <c r="A342" s="724"/>
      <c r="B342" s="720" t="s">
        <v>25</v>
      </c>
      <c r="C342" s="725" t="s">
        <v>1000</v>
      </c>
      <c r="D342" s="725"/>
      <c r="E342" s="725"/>
      <c r="F342" s="726"/>
      <c r="G342" s="727"/>
      <c r="H342" s="727"/>
      <c r="I342" s="727"/>
      <c r="J342" s="728">
        <v>4.34</v>
      </c>
      <c r="K342" s="727"/>
      <c r="L342" s="728">
        <v>0.28999999999999998</v>
      </c>
      <c r="M342" s="729">
        <v>8.16</v>
      </c>
      <c r="N342" s="760">
        <v>2.37</v>
      </c>
      <c r="AF342" s="706"/>
      <c r="AG342" s="710"/>
      <c r="AH342" s="710"/>
      <c r="AJ342" s="723" t="s">
        <v>1000</v>
      </c>
      <c r="AM342" s="710"/>
    </row>
    <row r="343" spans="1:41" s="651" customFormat="1" ht="14.4" x14ac:dyDescent="0.3">
      <c r="A343" s="732"/>
      <c r="B343" s="720"/>
      <c r="C343" s="725" t="s">
        <v>973</v>
      </c>
      <c r="D343" s="725"/>
      <c r="E343" s="725"/>
      <c r="F343" s="726" t="s">
        <v>678</v>
      </c>
      <c r="G343" s="742">
        <v>13</v>
      </c>
      <c r="H343" s="729">
        <v>1.1499999999999999</v>
      </c>
      <c r="I343" s="759">
        <v>1.0016499999999999</v>
      </c>
      <c r="J343" s="734"/>
      <c r="K343" s="727"/>
      <c r="L343" s="734"/>
      <c r="M343" s="727"/>
      <c r="N343" s="735"/>
      <c r="AF343" s="706"/>
      <c r="AG343" s="710"/>
      <c r="AH343" s="710"/>
      <c r="AK343" s="723" t="s">
        <v>973</v>
      </c>
      <c r="AM343" s="710"/>
    </row>
    <row r="344" spans="1:41" s="651" customFormat="1" ht="14.4" x14ac:dyDescent="0.3">
      <c r="A344" s="732"/>
      <c r="B344" s="720"/>
      <c r="C344" s="725" t="s">
        <v>986</v>
      </c>
      <c r="D344" s="725"/>
      <c r="E344" s="725"/>
      <c r="F344" s="726" t="s">
        <v>678</v>
      </c>
      <c r="G344" s="758">
        <v>37.6</v>
      </c>
      <c r="H344" s="729">
        <v>1.1499999999999999</v>
      </c>
      <c r="I344" s="759">
        <v>2.8970799999999999</v>
      </c>
      <c r="J344" s="734"/>
      <c r="K344" s="727"/>
      <c r="L344" s="734"/>
      <c r="M344" s="727"/>
      <c r="N344" s="735"/>
      <c r="AF344" s="706"/>
      <c r="AG344" s="710"/>
      <c r="AH344" s="710"/>
      <c r="AK344" s="723" t="s">
        <v>986</v>
      </c>
      <c r="AM344" s="710"/>
    </row>
    <row r="345" spans="1:41" s="651" customFormat="1" ht="14.4" x14ac:dyDescent="0.3">
      <c r="A345" s="724"/>
      <c r="B345" s="720"/>
      <c r="C345" s="736" t="s">
        <v>974</v>
      </c>
      <c r="D345" s="736"/>
      <c r="E345" s="736"/>
      <c r="F345" s="737"/>
      <c r="G345" s="738"/>
      <c r="H345" s="738"/>
      <c r="I345" s="738"/>
      <c r="J345" s="740">
        <v>3669</v>
      </c>
      <c r="K345" s="738"/>
      <c r="L345" s="739">
        <v>282.64999999999998</v>
      </c>
      <c r="M345" s="738"/>
      <c r="N345" s="741">
        <v>3987.06</v>
      </c>
      <c r="AF345" s="706"/>
      <c r="AG345" s="710"/>
      <c r="AH345" s="710"/>
      <c r="AL345" s="723" t="s">
        <v>974</v>
      </c>
      <c r="AM345" s="710"/>
    </row>
    <row r="346" spans="1:41" s="651" customFormat="1" ht="14.4" x14ac:dyDescent="0.3">
      <c r="A346" s="732"/>
      <c r="B346" s="720"/>
      <c r="C346" s="725" t="s">
        <v>975</v>
      </c>
      <c r="D346" s="725"/>
      <c r="E346" s="725"/>
      <c r="F346" s="726"/>
      <c r="G346" s="727"/>
      <c r="H346" s="727"/>
      <c r="I346" s="727"/>
      <c r="J346" s="734"/>
      <c r="K346" s="727"/>
      <c r="L346" s="728">
        <v>46.92</v>
      </c>
      <c r="M346" s="727"/>
      <c r="N346" s="731">
        <v>2100.6</v>
      </c>
      <c r="AF346" s="706"/>
      <c r="AG346" s="710"/>
      <c r="AH346" s="710"/>
      <c r="AK346" s="723" t="s">
        <v>975</v>
      </c>
      <c r="AM346" s="710"/>
    </row>
    <row r="347" spans="1:41" s="651" customFormat="1" ht="21.6" x14ac:dyDescent="0.3">
      <c r="A347" s="732"/>
      <c r="B347" s="720" t="s">
        <v>1045</v>
      </c>
      <c r="C347" s="725" t="s">
        <v>1046</v>
      </c>
      <c r="D347" s="725"/>
      <c r="E347" s="725"/>
      <c r="F347" s="726" t="s">
        <v>978</v>
      </c>
      <c r="G347" s="742">
        <v>92</v>
      </c>
      <c r="H347" s="727"/>
      <c r="I347" s="742">
        <v>92</v>
      </c>
      <c r="J347" s="734"/>
      <c r="K347" s="727"/>
      <c r="L347" s="728">
        <v>43.17</v>
      </c>
      <c r="M347" s="727"/>
      <c r="N347" s="731">
        <v>1932.55</v>
      </c>
      <c r="AF347" s="706"/>
      <c r="AG347" s="710"/>
      <c r="AH347" s="710"/>
      <c r="AK347" s="723" t="s">
        <v>1046</v>
      </c>
      <c r="AM347" s="710"/>
    </row>
    <row r="348" spans="1:41" s="651" customFormat="1" ht="21.6" x14ac:dyDescent="0.3">
      <c r="A348" s="732"/>
      <c r="B348" s="720" t="s">
        <v>1047</v>
      </c>
      <c r="C348" s="725" t="s">
        <v>1048</v>
      </c>
      <c r="D348" s="725"/>
      <c r="E348" s="725"/>
      <c r="F348" s="726" t="s">
        <v>978</v>
      </c>
      <c r="G348" s="742">
        <v>46</v>
      </c>
      <c r="H348" s="727"/>
      <c r="I348" s="742">
        <v>46</v>
      </c>
      <c r="J348" s="734"/>
      <c r="K348" s="727"/>
      <c r="L348" s="728">
        <v>21.58</v>
      </c>
      <c r="M348" s="727"/>
      <c r="N348" s="760">
        <v>966.28</v>
      </c>
      <c r="AF348" s="706"/>
      <c r="AG348" s="710"/>
      <c r="AH348" s="710"/>
      <c r="AK348" s="723" t="s">
        <v>1048</v>
      </c>
      <c r="AM348" s="710"/>
    </row>
    <row r="349" spans="1:41" s="651" customFormat="1" ht="14.4" x14ac:dyDescent="0.3">
      <c r="A349" s="743"/>
      <c r="B349" s="744"/>
      <c r="C349" s="713" t="s">
        <v>981</v>
      </c>
      <c r="D349" s="713"/>
      <c r="E349" s="713"/>
      <c r="F349" s="714"/>
      <c r="G349" s="715"/>
      <c r="H349" s="715"/>
      <c r="I349" s="715"/>
      <c r="J349" s="717"/>
      <c r="K349" s="715"/>
      <c r="L349" s="748">
        <v>347.4</v>
      </c>
      <c r="M349" s="738"/>
      <c r="N349" s="746">
        <v>6885.89</v>
      </c>
      <c r="AF349" s="706"/>
      <c r="AG349" s="710"/>
      <c r="AH349" s="710"/>
      <c r="AM349" s="710" t="s">
        <v>981</v>
      </c>
    </row>
    <row r="350" spans="1:41" s="651" customFormat="1" ht="14.4" x14ac:dyDescent="0.3">
      <c r="A350" s="711" t="s">
        <v>1068</v>
      </c>
      <c r="B350" s="712" t="s">
        <v>1069</v>
      </c>
      <c r="C350" s="713" t="s">
        <v>1070</v>
      </c>
      <c r="D350" s="713"/>
      <c r="E350" s="713"/>
      <c r="F350" s="714" t="s">
        <v>969</v>
      </c>
      <c r="G350" s="715">
        <v>3</v>
      </c>
      <c r="H350" s="716">
        <v>1</v>
      </c>
      <c r="I350" s="716">
        <v>3</v>
      </c>
      <c r="J350" s="717"/>
      <c r="K350" s="715"/>
      <c r="L350" s="717"/>
      <c r="M350" s="715"/>
      <c r="N350" s="718"/>
      <c r="AF350" s="706"/>
      <c r="AG350" s="710"/>
      <c r="AH350" s="710" t="s">
        <v>1070</v>
      </c>
      <c r="AM350" s="710"/>
    </row>
    <row r="351" spans="1:41" s="651" customFormat="1" ht="52.2" x14ac:dyDescent="0.3">
      <c r="A351" s="719"/>
      <c r="B351" s="720" t="s">
        <v>970</v>
      </c>
      <c r="C351" s="721" t="s">
        <v>971</v>
      </c>
      <c r="D351" s="721"/>
      <c r="E351" s="721"/>
      <c r="F351" s="721"/>
      <c r="G351" s="721"/>
      <c r="H351" s="721"/>
      <c r="I351" s="721"/>
      <c r="J351" s="721"/>
      <c r="K351" s="721"/>
      <c r="L351" s="721"/>
      <c r="M351" s="721"/>
      <c r="N351" s="722"/>
      <c r="AF351" s="706"/>
      <c r="AG351" s="710"/>
      <c r="AH351" s="710"/>
      <c r="AI351" s="723" t="s">
        <v>971</v>
      </c>
      <c r="AM351" s="710"/>
    </row>
    <row r="352" spans="1:41" s="651" customFormat="1" ht="14.4" x14ac:dyDescent="0.3">
      <c r="A352" s="724"/>
      <c r="B352" s="720" t="s">
        <v>18</v>
      </c>
      <c r="C352" s="725" t="s">
        <v>972</v>
      </c>
      <c r="D352" s="725"/>
      <c r="E352" s="725"/>
      <c r="F352" s="726"/>
      <c r="G352" s="727"/>
      <c r="H352" s="727"/>
      <c r="I352" s="727"/>
      <c r="J352" s="728">
        <v>17.86</v>
      </c>
      <c r="K352" s="729">
        <v>1.1499999999999999</v>
      </c>
      <c r="L352" s="728">
        <v>61.62</v>
      </c>
      <c r="M352" s="729">
        <v>44.77</v>
      </c>
      <c r="N352" s="731">
        <v>2758.73</v>
      </c>
      <c r="AF352" s="706"/>
      <c r="AG352" s="710"/>
      <c r="AH352" s="710"/>
      <c r="AJ352" s="723" t="s">
        <v>972</v>
      </c>
      <c r="AM352" s="710"/>
    </row>
    <row r="353" spans="1:39" s="651" customFormat="1" ht="14.4" x14ac:dyDescent="0.3">
      <c r="A353" s="732"/>
      <c r="B353" s="720"/>
      <c r="C353" s="725" t="s">
        <v>973</v>
      </c>
      <c r="D353" s="725"/>
      <c r="E353" s="725"/>
      <c r="F353" s="726" t="s">
        <v>678</v>
      </c>
      <c r="G353" s="729">
        <v>2.27</v>
      </c>
      <c r="H353" s="729">
        <v>1.1499999999999999</v>
      </c>
      <c r="I353" s="753">
        <v>7.8315000000000001</v>
      </c>
      <c r="J353" s="734"/>
      <c r="K353" s="727"/>
      <c r="L353" s="734"/>
      <c r="M353" s="727"/>
      <c r="N353" s="735"/>
      <c r="AF353" s="706"/>
      <c r="AG353" s="710"/>
      <c r="AH353" s="710"/>
      <c r="AK353" s="723" t="s">
        <v>973</v>
      </c>
      <c r="AM353" s="710"/>
    </row>
    <row r="354" spans="1:39" s="651" customFormat="1" ht="14.4" x14ac:dyDescent="0.3">
      <c r="A354" s="724"/>
      <c r="B354" s="720"/>
      <c r="C354" s="736" t="s">
        <v>974</v>
      </c>
      <c r="D354" s="736"/>
      <c r="E354" s="736"/>
      <c r="F354" s="737"/>
      <c r="G354" s="738"/>
      <c r="H354" s="738"/>
      <c r="I354" s="738"/>
      <c r="J354" s="739">
        <v>17.86</v>
      </c>
      <c r="K354" s="738"/>
      <c r="L354" s="739">
        <v>61.62</v>
      </c>
      <c r="M354" s="738"/>
      <c r="N354" s="741">
        <v>2758.73</v>
      </c>
      <c r="AF354" s="706"/>
      <c r="AG354" s="710"/>
      <c r="AH354" s="710"/>
      <c r="AL354" s="723" t="s">
        <v>974</v>
      </c>
      <c r="AM354" s="710"/>
    </row>
    <row r="355" spans="1:39" s="651" customFormat="1" ht="14.4" x14ac:dyDescent="0.3">
      <c r="A355" s="732"/>
      <c r="B355" s="720"/>
      <c r="C355" s="725" t="s">
        <v>975</v>
      </c>
      <c r="D355" s="725"/>
      <c r="E355" s="725"/>
      <c r="F355" s="726"/>
      <c r="G355" s="727"/>
      <c r="H355" s="727"/>
      <c r="I355" s="727"/>
      <c r="J355" s="734"/>
      <c r="K355" s="727"/>
      <c r="L355" s="728">
        <v>61.62</v>
      </c>
      <c r="M355" s="727"/>
      <c r="N355" s="731">
        <v>2758.73</v>
      </c>
      <c r="AF355" s="706"/>
      <c r="AG355" s="710"/>
      <c r="AH355" s="710"/>
      <c r="AK355" s="723" t="s">
        <v>975</v>
      </c>
      <c r="AM355" s="710"/>
    </row>
    <row r="356" spans="1:39" s="651" customFormat="1" ht="21.6" x14ac:dyDescent="0.3">
      <c r="A356" s="732"/>
      <c r="B356" s="720" t="s">
        <v>1071</v>
      </c>
      <c r="C356" s="725" t="s">
        <v>1072</v>
      </c>
      <c r="D356" s="725"/>
      <c r="E356" s="725"/>
      <c r="F356" s="726" t="s">
        <v>978</v>
      </c>
      <c r="G356" s="742">
        <v>89</v>
      </c>
      <c r="H356" s="727"/>
      <c r="I356" s="742">
        <v>89</v>
      </c>
      <c r="J356" s="734"/>
      <c r="K356" s="727"/>
      <c r="L356" s="728">
        <v>54.84</v>
      </c>
      <c r="M356" s="727"/>
      <c r="N356" s="731">
        <v>2455.27</v>
      </c>
      <c r="AF356" s="706"/>
      <c r="AG356" s="710"/>
      <c r="AH356" s="710"/>
      <c r="AK356" s="723" t="s">
        <v>1072</v>
      </c>
      <c r="AM356" s="710"/>
    </row>
    <row r="357" spans="1:39" s="651" customFormat="1" ht="21.6" x14ac:dyDescent="0.3">
      <c r="A357" s="732"/>
      <c r="B357" s="720" t="s">
        <v>1073</v>
      </c>
      <c r="C357" s="725" t="s">
        <v>1074</v>
      </c>
      <c r="D357" s="725"/>
      <c r="E357" s="725"/>
      <c r="F357" s="726" t="s">
        <v>978</v>
      </c>
      <c r="G357" s="742">
        <v>44</v>
      </c>
      <c r="H357" s="727"/>
      <c r="I357" s="742">
        <v>44</v>
      </c>
      <c r="J357" s="734"/>
      <c r="K357" s="727"/>
      <c r="L357" s="728">
        <v>27.11</v>
      </c>
      <c r="M357" s="727"/>
      <c r="N357" s="731">
        <v>1213.8399999999999</v>
      </c>
      <c r="AF357" s="706"/>
      <c r="AG357" s="710"/>
      <c r="AH357" s="710"/>
      <c r="AK357" s="723" t="s">
        <v>1074</v>
      </c>
      <c r="AM357" s="710"/>
    </row>
    <row r="358" spans="1:39" s="651" customFormat="1" ht="14.4" x14ac:dyDescent="0.3">
      <c r="A358" s="743"/>
      <c r="B358" s="744"/>
      <c r="C358" s="713" t="s">
        <v>981</v>
      </c>
      <c r="D358" s="713"/>
      <c r="E358" s="713"/>
      <c r="F358" s="714"/>
      <c r="G358" s="715"/>
      <c r="H358" s="715"/>
      <c r="I358" s="715"/>
      <c r="J358" s="717"/>
      <c r="K358" s="715"/>
      <c r="L358" s="748">
        <v>143.57</v>
      </c>
      <c r="M358" s="738"/>
      <c r="N358" s="746">
        <v>6427.84</v>
      </c>
      <c r="AF358" s="706"/>
      <c r="AG358" s="710"/>
      <c r="AH358" s="710"/>
      <c r="AM358" s="710" t="s">
        <v>981</v>
      </c>
    </row>
    <row r="359" spans="1:39" s="651" customFormat="1" ht="31.8" x14ac:dyDescent="0.3">
      <c r="A359" s="711" t="s">
        <v>1075</v>
      </c>
      <c r="B359" s="712" t="s">
        <v>1076</v>
      </c>
      <c r="C359" s="713" t="s">
        <v>1077</v>
      </c>
      <c r="D359" s="713"/>
      <c r="E359" s="713"/>
      <c r="F359" s="714" t="s">
        <v>718</v>
      </c>
      <c r="G359" s="715">
        <v>76.8</v>
      </c>
      <c r="H359" s="716">
        <v>1</v>
      </c>
      <c r="I359" s="756">
        <v>76.8</v>
      </c>
      <c r="J359" s="717"/>
      <c r="K359" s="715"/>
      <c r="L359" s="717"/>
      <c r="M359" s="715"/>
      <c r="N359" s="718"/>
      <c r="AF359" s="706"/>
      <c r="AG359" s="710"/>
      <c r="AH359" s="710" t="s">
        <v>1077</v>
      </c>
      <c r="AM359" s="710"/>
    </row>
    <row r="360" spans="1:39" s="651" customFormat="1" ht="20.399999999999999" x14ac:dyDescent="0.3">
      <c r="A360" s="719"/>
      <c r="B360" s="720" t="s">
        <v>998</v>
      </c>
      <c r="C360" s="721" t="s">
        <v>999</v>
      </c>
      <c r="D360" s="721"/>
      <c r="E360" s="721"/>
      <c r="F360" s="721"/>
      <c r="G360" s="721"/>
      <c r="H360" s="721"/>
      <c r="I360" s="721"/>
      <c r="J360" s="721"/>
      <c r="K360" s="721"/>
      <c r="L360" s="721"/>
      <c r="M360" s="721"/>
      <c r="N360" s="722"/>
      <c r="AF360" s="706"/>
      <c r="AG360" s="710"/>
      <c r="AH360" s="710"/>
      <c r="AI360" s="723" t="s">
        <v>999</v>
      </c>
      <c r="AM360" s="710"/>
    </row>
    <row r="361" spans="1:39" s="651" customFormat="1" ht="52.2" x14ac:dyDescent="0.3">
      <c r="A361" s="719"/>
      <c r="B361" s="720" t="s">
        <v>970</v>
      </c>
      <c r="C361" s="721" t="s">
        <v>971</v>
      </c>
      <c r="D361" s="721"/>
      <c r="E361" s="721"/>
      <c r="F361" s="721"/>
      <c r="G361" s="721"/>
      <c r="H361" s="721"/>
      <c r="I361" s="721"/>
      <c r="J361" s="721"/>
      <c r="K361" s="721"/>
      <c r="L361" s="721"/>
      <c r="M361" s="721"/>
      <c r="N361" s="722"/>
      <c r="AF361" s="706"/>
      <c r="AG361" s="710"/>
      <c r="AH361" s="710"/>
      <c r="AI361" s="723" t="s">
        <v>971</v>
      </c>
      <c r="AM361" s="710"/>
    </row>
    <row r="362" spans="1:39" s="651" customFormat="1" ht="14.4" x14ac:dyDescent="0.3">
      <c r="A362" s="724"/>
      <c r="B362" s="720" t="s">
        <v>18</v>
      </c>
      <c r="C362" s="725" t="s">
        <v>972</v>
      </c>
      <c r="D362" s="725"/>
      <c r="E362" s="725"/>
      <c r="F362" s="726"/>
      <c r="G362" s="727"/>
      <c r="H362" s="727"/>
      <c r="I362" s="727"/>
      <c r="J362" s="728">
        <v>7.76</v>
      </c>
      <c r="K362" s="729">
        <v>0.92</v>
      </c>
      <c r="L362" s="728">
        <v>548.29</v>
      </c>
      <c r="M362" s="729">
        <v>44.77</v>
      </c>
      <c r="N362" s="731">
        <v>24546.94</v>
      </c>
      <c r="AF362" s="706"/>
      <c r="AG362" s="710"/>
      <c r="AH362" s="710"/>
      <c r="AJ362" s="723" t="s">
        <v>972</v>
      </c>
      <c r="AM362" s="710"/>
    </row>
    <row r="363" spans="1:39" s="651" customFormat="1" ht="14.4" x14ac:dyDescent="0.3">
      <c r="A363" s="724"/>
      <c r="B363" s="720" t="s">
        <v>21</v>
      </c>
      <c r="C363" s="725" t="s">
        <v>984</v>
      </c>
      <c r="D363" s="725"/>
      <c r="E363" s="725"/>
      <c r="F363" s="726"/>
      <c r="G363" s="727"/>
      <c r="H363" s="727"/>
      <c r="I363" s="727"/>
      <c r="J363" s="730">
        <v>1293.92</v>
      </c>
      <c r="K363" s="729">
        <v>0.92</v>
      </c>
      <c r="L363" s="730">
        <v>91423.21</v>
      </c>
      <c r="M363" s="729">
        <v>13.24</v>
      </c>
      <c r="N363" s="731">
        <v>1210443.3</v>
      </c>
      <c r="AF363" s="706"/>
      <c r="AG363" s="710"/>
      <c r="AH363" s="710"/>
      <c r="AJ363" s="723" t="s">
        <v>984</v>
      </c>
      <c r="AM363" s="710"/>
    </row>
    <row r="364" spans="1:39" s="651" customFormat="1" ht="14.4" x14ac:dyDescent="0.3">
      <c r="A364" s="724"/>
      <c r="B364" s="720" t="s">
        <v>23</v>
      </c>
      <c r="C364" s="725" t="s">
        <v>985</v>
      </c>
      <c r="D364" s="725"/>
      <c r="E364" s="725"/>
      <c r="F364" s="726"/>
      <c r="G364" s="727"/>
      <c r="H364" s="727"/>
      <c r="I364" s="727"/>
      <c r="J364" s="728">
        <v>32.909999999999997</v>
      </c>
      <c r="K364" s="729">
        <v>0.92</v>
      </c>
      <c r="L364" s="730">
        <v>2325.29</v>
      </c>
      <c r="M364" s="729">
        <v>44.77</v>
      </c>
      <c r="N364" s="731">
        <v>104103.23</v>
      </c>
      <c r="AF364" s="706"/>
      <c r="AG364" s="710"/>
      <c r="AH364" s="710"/>
      <c r="AJ364" s="723" t="s">
        <v>985</v>
      </c>
      <c r="AM364" s="710"/>
    </row>
    <row r="365" spans="1:39" s="651" customFormat="1" ht="14.4" x14ac:dyDescent="0.3">
      <c r="A365" s="724"/>
      <c r="B365" s="720" t="s">
        <v>25</v>
      </c>
      <c r="C365" s="725" t="s">
        <v>1000</v>
      </c>
      <c r="D365" s="725"/>
      <c r="E365" s="725"/>
      <c r="F365" s="726"/>
      <c r="G365" s="727"/>
      <c r="H365" s="727"/>
      <c r="I365" s="727"/>
      <c r="J365" s="728">
        <v>21.02</v>
      </c>
      <c r="K365" s="742">
        <v>0</v>
      </c>
      <c r="L365" s="728">
        <v>0</v>
      </c>
      <c r="M365" s="729">
        <v>8.16</v>
      </c>
      <c r="N365" s="735"/>
      <c r="AF365" s="706"/>
      <c r="AG365" s="710"/>
      <c r="AH365" s="710"/>
      <c r="AJ365" s="723" t="s">
        <v>1000</v>
      </c>
      <c r="AM365" s="710"/>
    </row>
    <row r="366" spans="1:39" s="651" customFormat="1" ht="14.4" x14ac:dyDescent="0.3">
      <c r="A366" s="732"/>
      <c r="B366" s="720"/>
      <c r="C366" s="725" t="s">
        <v>973</v>
      </c>
      <c r="D366" s="725"/>
      <c r="E366" s="725"/>
      <c r="F366" s="726" t="s">
        <v>678</v>
      </c>
      <c r="G366" s="729">
        <v>0.91</v>
      </c>
      <c r="H366" s="729">
        <v>0.92</v>
      </c>
      <c r="I366" s="759">
        <v>64.296959999999999</v>
      </c>
      <c r="J366" s="734"/>
      <c r="K366" s="727"/>
      <c r="L366" s="734"/>
      <c r="M366" s="727"/>
      <c r="N366" s="735"/>
      <c r="AF366" s="706"/>
      <c r="AG366" s="710"/>
      <c r="AH366" s="710"/>
      <c r="AK366" s="723" t="s">
        <v>973</v>
      </c>
      <c r="AM366" s="710"/>
    </row>
    <row r="367" spans="1:39" s="651" customFormat="1" ht="14.4" x14ac:dyDescent="0.3">
      <c r="A367" s="732"/>
      <c r="B367" s="720"/>
      <c r="C367" s="725" t="s">
        <v>986</v>
      </c>
      <c r="D367" s="725"/>
      <c r="E367" s="725"/>
      <c r="F367" s="726" t="s">
        <v>678</v>
      </c>
      <c r="G367" s="758">
        <v>2.1</v>
      </c>
      <c r="H367" s="729">
        <v>0.92</v>
      </c>
      <c r="I367" s="753">
        <v>148.3776</v>
      </c>
      <c r="J367" s="734"/>
      <c r="K367" s="727"/>
      <c r="L367" s="734"/>
      <c r="M367" s="727"/>
      <c r="N367" s="735"/>
      <c r="AF367" s="706"/>
      <c r="AG367" s="710"/>
      <c r="AH367" s="710"/>
      <c r="AK367" s="723" t="s">
        <v>986</v>
      </c>
      <c r="AM367" s="710"/>
    </row>
    <row r="368" spans="1:39" s="651" customFormat="1" ht="14.4" x14ac:dyDescent="0.3">
      <c r="A368" s="724"/>
      <c r="B368" s="720"/>
      <c r="C368" s="736" t="s">
        <v>974</v>
      </c>
      <c r="D368" s="736"/>
      <c r="E368" s="736"/>
      <c r="F368" s="737"/>
      <c r="G368" s="738"/>
      <c r="H368" s="738"/>
      <c r="I368" s="738"/>
      <c r="J368" s="740">
        <v>1322.7</v>
      </c>
      <c r="K368" s="738"/>
      <c r="L368" s="740">
        <v>91971.5</v>
      </c>
      <c r="M368" s="738"/>
      <c r="N368" s="741">
        <v>1234990.24</v>
      </c>
      <c r="AF368" s="706"/>
      <c r="AG368" s="710"/>
      <c r="AH368" s="710"/>
      <c r="AL368" s="723" t="s">
        <v>974</v>
      </c>
      <c r="AM368" s="710"/>
    </row>
    <row r="369" spans="1:41" s="651" customFormat="1" ht="14.4" x14ac:dyDescent="0.3">
      <c r="A369" s="732"/>
      <c r="B369" s="720"/>
      <c r="C369" s="725" t="s">
        <v>975</v>
      </c>
      <c r="D369" s="725"/>
      <c r="E369" s="725"/>
      <c r="F369" s="726"/>
      <c r="G369" s="727"/>
      <c r="H369" s="727"/>
      <c r="I369" s="727"/>
      <c r="J369" s="734"/>
      <c r="K369" s="727"/>
      <c r="L369" s="730">
        <v>2873.58</v>
      </c>
      <c r="M369" s="727"/>
      <c r="N369" s="731">
        <v>128650.17</v>
      </c>
      <c r="AF369" s="706"/>
      <c r="AG369" s="710"/>
      <c r="AH369" s="710"/>
      <c r="AK369" s="723" t="s">
        <v>975</v>
      </c>
      <c r="AM369" s="710"/>
    </row>
    <row r="370" spans="1:41" s="651" customFormat="1" ht="31.8" x14ac:dyDescent="0.3">
      <c r="A370" s="732"/>
      <c r="B370" s="720" t="s">
        <v>1017</v>
      </c>
      <c r="C370" s="725" t="s">
        <v>1018</v>
      </c>
      <c r="D370" s="725"/>
      <c r="E370" s="725"/>
      <c r="F370" s="726" t="s">
        <v>978</v>
      </c>
      <c r="G370" s="742">
        <v>91</v>
      </c>
      <c r="H370" s="727"/>
      <c r="I370" s="742">
        <v>91</v>
      </c>
      <c r="J370" s="734"/>
      <c r="K370" s="727"/>
      <c r="L370" s="730">
        <v>2614.96</v>
      </c>
      <c r="M370" s="727"/>
      <c r="N370" s="731">
        <v>117071.65</v>
      </c>
      <c r="AF370" s="706"/>
      <c r="AG370" s="710"/>
      <c r="AH370" s="710"/>
      <c r="AK370" s="723" t="s">
        <v>1018</v>
      </c>
      <c r="AM370" s="710"/>
    </row>
    <row r="371" spans="1:41" s="651" customFormat="1" ht="31.8" x14ac:dyDescent="0.3">
      <c r="A371" s="732"/>
      <c r="B371" s="720" t="s">
        <v>1019</v>
      </c>
      <c r="C371" s="725" t="s">
        <v>1020</v>
      </c>
      <c r="D371" s="725"/>
      <c r="E371" s="725"/>
      <c r="F371" s="726" t="s">
        <v>978</v>
      </c>
      <c r="G371" s="742">
        <v>52</v>
      </c>
      <c r="H371" s="727"/>
      <c r="I371" s="742">
        <v>52</v>
      </c>
      <c r="J371" s="734"/>
      <c r="K371" s="727"/>
      <c r="L371" s="730">
        <v>1494.26</v>
      </c>
      <c r="M371" s="727"/>
      <c r="N371" s="731">
        <v>66898.09</v>
      </c>
      <c r="AF371" s="706"/>
      <c r="AG371" s="710"/>
      <c r="AH371" s="710"/>
      <c r="AK371" s="723" t="s">
        <v>1020</v>
      </c>
      <c r="AM371" s="710"/>
    </row>
    <row r="372" spans="1:41" s="651" customFormat="1" ht="14.4" x14ac:dyDescent="0.3">
      <c r="A372" s="743"/>
      <c r="B372" s="744"/>
      <c r="C372" s="713" t="s">
        <v>981</v>
      </c>
      <c r="D372" s="713"/>
      <c r="E372" s="713"/>
      <c r="F372" s="714"/>
      <c r="G372" s="715"/>
      <c r="H372" s="715"/>
      <c r="I372" s="715"/>
      <c r="J372" s="717"/>
      <c r="K372" s="715"/>
      <c r="L372" s="745">
        <v>96080.72</v>
      </c>
      <c r="M372" s="738"/>
      <c r="N372" s="746">
        <v>1418959.98</v>
      </c>
      <c r="AF372" s="706"/>
      <c r="AG372" s="710"/>
      <c r="AH372" s="710"/>
      <c r="AM372" s="710" t="s">
        <v>981</v>
      </c>
    </row>
    <row r="373" spans="1:41" s="651" customFormat="1" ht="31.8" x14ac:dyDescent="0.3">
      <c r="A373" s="711" t="s">
        <v>1078</v>
      </c>
      <c r="B373" s="712" t="s">
        <v>1042</v>
      </c>
      <c r="C373" s="713" t="s">
        <v>1043</v>
      </c>
      <c r="D373" s="713"/>
      <c r="E373" s="713"/>
      <c r="F373" s="714" t="s">
        <v>736</v>
      </c>
      <c r="G373" s="715">
        <v>1.08</v>
      </c>
      <c r="H373" s="716">
        <v>1</v>
      </c>
      <c r="I373" s="747">
        <v>1.08</v>
      </c>
      <c r="J373" s="717"/>
      <c r="K373" s="715"/>
      <c r="L373" s="717"/>
      <c r="M373" s="715"/>
      <c r="N373" s="718"/>
      <c r="AF373" s="706"/>
      <c r="AG373" s="710"/>
      <c r="AH373" s="710" t="s">
        <v>1043</v>
      </c>
      <c r="AM373" s="710"/>
    </row>
    <row r="374" spans="1:41" s="651" customFormat="1" ht="14.4" x14ac:dyDescent="0.3">
      <c r="A374" s="750"/>
      <c r="B374" s="751"/>
      <c r="C374" s="725" t="s">
        <v>1079</v>
      </c>
      <c r="D374" s="725"/>
      <c r="E374" s="725"/>
      <c r="F374" s="725"/>
      <c r="G374" s="725"/>
      <c r="H374" s="725"/>
      <c r="I374" s="725"/>
      <c r="J374" s="725"/>
      <c r="K374" s="725"/>
      <c r="L374" s="725"/>
      <c r="M374" s="725"/>
      <c r="N374" s="749"/>
      <c r="AF374" s="706"/>
      <c r="AG374" s="710"/>
      <c r="AH374" s="710"/>
      <c r="AM374" s="710"/>
      <c r="AO374" s="723" t="s">
        <v>1079</v>
      </c>
    </row>
    <row r="375" spans="1:41" s="651" customFormat="1" ht="52.2" x14ac:dyDescent="0.3">
      <c r="A375" s="719"/>
      <c r="B375" s="720" t="s">
        <v>970</v>
      </c>
      <c r="C375" s="721" t="s">
        <v>971</v>
      </c>
      <c r="D375" s="721"/>
      <c r="E375" s="721"/>
      <c r="F375" s="721"/>
      <c r="G375" s="721"/>
      <c r="H375" s="721"/>
      <c r="I375" s="721"/>
      <c r="J375" s="721"/>
      <c r="K375" s="721"/>
      <c r="L375" s="721"/>
      <c r="M375" s="721"/>
      <c r="N375" s="722"/>
      <c r="AF375" s="706"/>
      <c r="AG375" s="710"/>
      <c r="AH375" s="710"/>
      <c r="AI375" s="723" t="s">
        <v>971</v>
      </c>
      <c r="AM375" s="710"/>
    </row>
    <row r="376" spans="1:41" s="651" customFormat="1" ht="14.4" x14ac:dyDescent="0.3">
      <c r="A376" s="724"/>
      <c r="B376" s="720" t="s">
        <v>21</v>
      </c>
      <c r="C376" s="725" t="s">
        <v>984</v>
      </c>
      <c r="D376" s="725"/>
      <c r="E376" s="725"/>
      <c r="F376" s="726"/>
      <c r="G376" s="727"/>
      <c r="H376" s="727"/>
      <c r="I376" s="727"/>
      <c r="J376" s="728">
        <v>479.33</v>
      </c>
      <c r="K376" s="729">
        <v>1.1499999999999999</v>
      </c>
      <c r="L376" s="728">
        <v>595.33000000000004</v>
      </c>
      <c r="M376" s="729">
        <v>13.24</v>
      </c>
      <c r="N376" s="731">
        <v>7882.17</v>
      </c>
      <c r="AF376" s="706"/>
      <c r="AG376" s="710"/>
      <c r="AH376" s="710"/>
      <c r="AJ376" s="723" t="s">
        <v>984</v>
      </c>
      <c r="AM376" s="710"/>
    </row>
    <row r="377" spans="1:41" s="651" customFormat="1" ht="14.4" x14ac:dyDescent="0.3">
      <c r="A377" s="724"/>
      <c r="B377" s="720" t="s">
        <v>23</v>
      </c>
      <c r="C377" s="725" t="s">
        <v>985</v>
      </c>
      <c r="D377" s="725"/>
      <c r="E377" s="725"/>
      <c r="F377" s="726"/>
      <c r="G377" s="727"/>
      <c r="H377" s="727"/>
      <c r="I377" s="727"/>
      <c r="J377" s="728">
        <v>93.5</v>
      </c>
      <c r="K377" s="729">
        <v>1.1499999999999999</v>
      </c>
      <c r="L377" s="728">
        <v>116.13</v>
      </c>
      <c r="M377" s="729">
        <v>44.77</v>
      </c>
      <c r="N377" s="731">
        <v>5199.1400000000003</v>
      </c>
      <c r="AF377" s="706"/>
      <c r="AG377" s="710"/>
      <c r="AH377" s="710"/>
      <c r="AJ377" s="723" t="s">
        <v>985</v>
      </c>
      <c r="AM377" s="710"/>
    </row>
    <row r="378" spans="1:41" s="651" customFormat="1" ht="14.4" x14ac:dyDescent="0.3">
      <c r="A378" s="732"/>
      <c r="B378" s="720"/>
      <c r="C378" s="725" t="s">
        <v>986</v>
      </c>
      <c r="D378" s="725"/>
      <c r="E378" s="725"/>
      <c r="F378" s="726" t="s">
        <v>678</v>
      </c>
      <c r="G378" s="729">
        <v>8.06</v>
      </c>
      <c r="H378" s="729">
        <v>1.1499999999999999</v>
      </c>
      <c r="I378" s="759">
        <v>10.01052</v>
      </c>
      <c r="J378" s="734"/>
      <c r="K378" s="727"/>
      <c r="L378" s="734"/>
      <c r="M378" s="727"/>
      <c r="N378" s="735"/>
      <c r="AF378" s="706"/>
      <c r="AG378" s="710"/>
      <c r="AH378" s="710"/>
      <c r="AK378" s="723" t="s">
        <v>986</v>
      </c>
      <c r="AM378" s="710"/>
    </row>
    <row r="379" spans="1:41" s="651" customFormat="1" ht="14.4" x14ac:dyDescent="0.3">
      <c r="A379" s="724"/>
      <c r="B379" s="720"/>
      <c r="C379" s="736" t="s">
        <v>974</v>
      </c>
      <c r="D379" s="736"/>
      <c r="E379" s="736"/>
      <c r="F379" s="737"/>
      <c r="G379" s="738"/>
      <c r="H379" s="738"/>
      <c r="I379" s="738"/>
      <c r="J379" s="739">
        <v>479.33</v>
      </c>
      <c r="K379" s="738"/>
      <c r="L379" s="739">
        <v>595.33000000000004</v>
      </c>
      <c r="M379" s="738"/>
      <c r="N379" s="741">
        <v>7882.17</v>
      </c>
      <c r="AF379" s="706"/>
      <c r="AG379" s="710"/>
      <c r="AH379" s="710"/>
      <c r="AL379" s="723" t="s">
        <v>974</v>
      </c>
      <c r="AM379" s="710"/>
    </row>
    <row r="380" spans="1:41" s="651" customFormat="1" ht="14.4" x14ac:dyDescent="0.3">
      <c r="A380" s="732"/>
      <c r="B380" s="720"/>
      <c r="C380" s="725" t="s">
        <v>975</v>
      </c>
      <c r="D380" s="725"/>
      <c r="E380" s="725"/>
      <c r="F380" s="726"/>
      <c r="G380" s="727"/>
      <c r="H380" s="727"/>
      <c r="I380" s="727"/>
      <c r="J380" s="734"/>
      <c r="K380" s="727"/>
      <c r="L380" s="728">
        <v>116.13</v>
      </c>
      <c r="M380" s="727"/>
      <c r="N380" s="731">
        <v>5199.1400000000003</v>
      </c>
      <c r="AF380" s="706"/>
      <c r="AG380" s="710"/>
      <c r="AH380" s="710"/>
      <c r="AK380" s="723" t="s">
        <v>975</v>
      </c>
      <c r="AM380" s="710"/>
    </row>
    <row r="381" spans="1:41" s="651" customFormat="1" ht="21.6" x14ac:dyDescent="0.3">
      <c r="A381" s="732"/>
      <c r="B381" s="720" t="s">
        <v>1045</v>
      </c>
      <c r="C381" s="725" t="s">
        <v>1046</v>
      </c>
      <c r="D381" s="725"/>
      <c r="E381" s="725"/>
      <c r="F381" s="726" t="s">
        <v>978</v>
      </c>
      <c r="G381" s="742">
        <v>92</v>
      </c>
      <c r="H381" s="727"/>
      <c r="I381" s="742">
        <v>92</v>
      </c>
      <c r="J381" s="734"/>
      <c r="K381" s="727"/>
      <c r="L381" s="728">
        <v>106.84</v>
      </c>
      <c r="M381" s="727"/>
      <c r="N381" s="731">
        <v>4783.21</v>
      </c>
      <c r="AF381" s="706"/>
      <c r="AG381" s="710"/>
      <c r="AH381" s="710"/>
      <c r="AK381" s="723" t="s">
        <v>1046</v>
      </c>
      <c r="AM381" s="710"/>
    </row>
    <row r="382" spans="1:41" s="651" customFormat="1" ht="21.6" x14ac:dyDescent="0.3">
      <c r="A382" s="732"/>
      <c r="B382" s="720" t="s">
        <v>1047</v>
      </c>
      <c r="C382" s="725" t="s">
        <v>1048</v>
      </c>
      <c r="D382" s="725"/>
      <c r="E382" s="725"/>
      <c r="F382" s="726" t="s">
        <v>978</v>
      </c>
      <c r="G382" s="742">
        <v>46</v>
      </c>
      <c r="H382" s="727"/>
      <c r="I382" s="742">
        <v>46</v>
      </c>
      <c r="J382" s="734"/>
      <c r="K382" s="727"/>
      <c r="L382" s="728">
        <v>53.42</v>
      </c>
      <c r="M382" s="727"/>
      <c r="N382" s="731">
        <v>2391.6</v>
      </c>
      <c r="AF382" s="706"/>
      <c r="AG382" s="710"/>
      <c r="AH382" s="710"/>
      <c r="AK382" s="723" t="s">
        <v>1048</v>
      </c>
      <c r="AM382" s="710"/>
    </row>
    <row r="383" spans="1:41" s="651" customFormat="1" ht="14.4" x14ac:dyDescent="0.3">
      <c r="A383" s="743"/>
      <c r="B383" s="744"/>
      <c r="C383" s="713" t="s">
        <v>981</v>
      </c>
      <c r="D383" s="713"/>
      <c r="E383" s="713"/>
      <c r="F383" s="714"/>
      <c r="G383" s="715"/>
      <c r="H383" s="715"/>
      <c r="I383" s="715"/>
      <c r="J383" s="717"/>
      <c r="K383" s="715"/>
      <c r="L383" s="748">
        <v>755.59</v>
      </c>
      <c r="M383" s="738"/>
      <c r="N383" s="746">
        <v>15056.98</v>
      </c>
      <c r="AF383" s="706"/>
      <c r="AG383" s="710"/>
      <c r="AH383" s="710"/>
      <c r="AM383" s="710" t="s">
        <v>981</v>
      </c>
    </row>
    <row r="384" spans="1:41" s="651" customFormat="1" ht="20.399999999999999" x14ac:dyDescent="0.3">
      <c r="A384" s="711" t="s">
        <v>1080</v>
      </c>
      <c r="B384" s="712" t="s">
        <v>739</v>
      </c>
      <c r="C384" s="713" t="s">
        <v>1049</v>
      </c>
      <c r="D384" s="713"/>
      <c r="E384" s="713"/>
      <c r="F384" s="714" t="s">
        <v>718</v>
      </c>
      <c r="G384" s="715">
        <v>1003</v>
      </c>
      <c r="H384" s="716">
        <v>1</v>
      </c>
      <c r="I384" s="716">
        <v>1003</v>
      </c>
      <c r="J384" s="748">
        <v>99.98</v>
      </c>
      <c r="K384" s="752">
        <v>1.012</v>
      </c>
      <c r="L384" s="745">
        <v>101483.3</v>
      </c>
      <c r="M384" s="747">
        <v>8.16</v>
      </c>
      <c r="N384" s="746">
        <v>828103.73</v>
      </c>
      <c r="AF384" s="706"/>
      <c r="AG384" s="710"/>
      <c r="AH384" s="710" t="s">
        <v>1049</v>
      </c>
      <c r="AM384" s="710"/>
    </row>
    <row r="385" spans="1:42" s="651" customFormat="1" ht="14.4" x14ac:dyDescent="0.3">
      <c r="A385" s="743"/>
      <c r="B385" s="744"/>
      <c r="C385" s="725" t="s">
        <v>992</v>
      </c>
      <c r="D385" s="725"/>
      <c r="E385" s="725"/>
      <c r="F385" s="725"/>
      <c r="G385" s="725"/>
      <c r="H385" s="725"/>
      <c r="I385" s="725"/>
      <c r="J385" s="725"/>
      <c r="K385" s="725"/>
      <c r="L385" s="725"/>
      <c r="M385" s="725"/>
      <c r="N385" s="749"/>
      <c r="AF385" s="706"/>
      <c r="AG385" s="710"/>
      <c r="AH385" s="710"/>
      <c r="AM385" s="710"/>
      <c r="AN385" s="723" t="s">
        <v>992</v>
      </c>
    </row>
    <row r="386" spans="1:42" s="651" customFormat="1" ht="14.4" x14ac:dyDescent="0.3">
      <c r="A386" s="750"/>
      <c r="B386" s="751"/>
      <c r="C386" s="725" t="s">
        <v>1050</v>
      </c>
      <c r="D386" s="725"/>
      <c r="E386" s="725"/>
      <c r="F386" s="725"/>
      <c r="G386" s="725"/>
      <c r="H386" s="725"/>
      <c r="I386" s="725"/>
      <c r="J386" s="725"/>
      <c r="K386" s="725"/>
      <c r="L386" s="725"/>
      <c r="M386" s="725"/>
      <c r="N386" s="749"/>
      <c r="AF386" s="706"/>
      <c r="AG386" s="710"/>
      <c r="AH386" s="710"/>
      <c r="AM386" s="710"/>
      <c r="AP386" s="723" t="s">
        <v>1050</v>
      </c>
    </row>
    <row r="387" spans="1:42" s="651" customFormat="1" ht="14.4" x14ac:dyDescent="0.3">
      <c r="A387" s="719"/>
      <c r="B387" s="720"/>
      <c r="C387" s="721" t="s">
        <v>1051</v>
      </c>
      <c r="D387" s="721"/>
      <c r="E387" s="721"/>
      <c r="F387" s="721"/>
      <c r="G387" s="721"/>
      <c r="H387" s="721"/>
      <c r="I387" s="721"/>
      <c r="J387" s="721"/>
      <c r="K387" s="721"/>
      <c r="L387" s="721"/>
      <c r="M387" s="721"/>
      <c r="N387" s="722"/>
      <c r="AF387" s="706"/>
      <c r="AG387" s="710"/>
      <c r="AH387" s="710"/>
      <c r="AI387" s="723" t="s">
        <v>1051</v>
      </c>
      <c r="AM387" s="710"/>
    </row>
    <row r="388" spans="1:42" s="651" customFormat="1" ht="14.4" x14ac:dyDescent="0.3">
      <c r="A388" s="743"/>
      <c r="B388" s="744"/>
      <c r="C388" s="713" t="s">
        <v>981</v>
      </c>
      <c r="D388" s="713"/>
      <c r="E388" s="713"/>
      <c r="F388" s="714"/>
      <c r="G388" s="715"/>
      <c r="H388" s="715"/>
      <c r="I388" s="715"/>
      <c r="J388" s="717"/>
      <c r="K388" s="715"/>
      <c r="L388" s="745">
        <v>101483.3</v>
      </c>
      <c r="M388" s="738"/>
      <c r="N388" s="746">
        <v>828103.73</v>
      </c>
      <c r="AF388" s="706"/>
      <c r="AG388" s="710"/>
      <c r="AH388" s="710"/>
      <c r="AM388" s="710" t="s">
        <v>981</v>
      </c>
    </row>
    <row r="389" spans="1:42" s="651" customFormat="1" ht="31.8" x14ac:dyDescent="0.3">
      <c r="A389" s="711" t="s">
        <v>1081</v>
      </c>
      <c r="B389" s="712" t="s">
        <v>1065</v>
      </c>
      <c r="C389" s="713" t="s">
        <v>1066</v>
      </c>
      <c r="D389" s="713"/>
      <c r="E389" s="713"/>
      <c r="F389" s="714" t="s">
        <v>736</v>
      </c>
      <c r="G389" s="715">
        <v>1.0029999999999999</v>
      </c>
      <c r="H389" s="716">
        <v>1</v>
      </c>
      <c r="I389" s="752">
        <v>1.0029999999999999</v>
      </c>
      <c r="J389" s="717"/>
      <c r="K389" s="715"/>
      <c r="L389" s="717"/>
      <c r="M389" s="715"/>
      <c r="N389" s="718"/>
      <c r="AF389" s="706"/>
      <c r="AG389" s="710"/>
      <c r="AH389" s="710" t="s">
        <v>1066</v>
      </c>
      <c r="AM389" s="710"/>
    </row>
    <row r="390" spans="1:42" s="651" customFormat="1" ht="14.4" x14ac:dyDescent="0.3">
      <c r="A390" s="750"/>
      <c r="B390" s="751"/>
      <c r="C390" s="725" t="s">
        <v>1082</v>
      </c>
      <c r="D390" s="725"/>
      <c r="E390" s="725"/>
      <c r="F390" s="725"/>
      <c r="G390" s="725"/>
      <c r="H390" s="725"/>
      <c r="I390" s="725"/>
      <c r="J390" s="725"/>
      <c r="K390" s="725"/>
      <c r="L390" s="725"/>
      <c r="M390" s="725"/>
      <c r="N390" s="749"/>
      <c r="AF390" s="706"/>
      <c r="AG390" s="710"/>
      <c r="AH390" s="710"/>
      <c r="AM390" s="710"/>
      <c r="AO390" s="723" t="s">
        <v>1082</v>
      </c>
    </row>
    <row r="391" spans="1:42" s="651" customFormat="1" ht="52.2" x14ac:dyDescent="0.3">
      <c r="A391" s="719"/>
      <c r="B391" s="720" t="s">
        <v>970</v>
      </c>
      <c r="C391" s="721" t="s">
        <v>971</v>
      </c>
      <c r="D391" s="721"/>
      <c r="E391" s="721"/>
      <c r="F391" s="721"/>
      <c r="G391" s="721"/>
      <c r="H391" s="721"/>
      <c r="I391" s="721"/>
      <c r="J391" s="721"/>
      <c r="K391" s="721"/>
      <c r="L391" s="721"/>
      <c r="M391" s="721"/>
      <c r="N391" s="722"/>
      <c r="AF391" s="706"/>
      <c r="AG391" s="710"/>
      <c r="AH391" s="710"/>
      <c r="AI391" s="723" t="s">
        <v>971</v>
      </c>
      <c r="AM391" s="710"/>
    </row>
    <row r="392" spans="1:42" s="651" customFormat="1" ht="14.4" x14ac:dyDescent="0.3">
      <c r="A392" s="724"/>
      <c r="B392" s="720" t="s">
        <v>18</v>
      </c>
      <c r="C392" s="725" t="s">
        <v>972</v>
      </c>
      <c r="D392" s="725"/>
      <c r="E392" s="725"/>
      <c r="F392" s="726"/>
      <c r="G392" s="727"/>
      <c r="H392" s="727"/>
      <c r="I392" s="727"/>
      <c r="J392" s="728">
        <v>101.4</v>
      </c>
      <c r="K392" s="729">
        <v>1.1499999999999999</v>
      </c>
      <c r="L392" s="728">
        <v>116.96</v>
      </c>
      <c r="M392" s="729">
        <v>44.77</v>
      </c>
      <c r="N392" s="731">
        <v>5236.3</v>
      </c>
      <c r="AF392" s="706"/>
      <c r="AG392" s="710"/>
      <c r="AH392" s="710"/>
      <c r="AJ392" s="723" t="s">
        <v>972</v>
      </c>
      <c r="AM392" s="710"/>
    </row>
    <row r="393" spans="1:42" s="651" customFormat="1" ht="14.4" x14ac:dyDescent="0.3">
      <c r="A393" s="724"/>
      <c r="B393" s="720" t="s">
        <v>21</v>
      </c>
      <c r="C393" s="725" t="s">
        <v>984</v>
      </c>
      <c r="D393" s="725"/>
      <c r="E393" s="725"/>
      <c r="F393" s="726"/>
      <c r="G393" s="727"/>
      <c r="H393" s="727"/>
      <c r="I393" s="727"/>
      <c r="J393" s="730">
        <v>3563.26</v>
      </c>
      <c r="K393" s="729">
        <v>1.1499999999999999</v>
      </c>
      <c r="L393" s="730">
        <v>4110.04</v>
      </c>
      <c r="M393" s="729">
        <v>13.24</v>
      </c>
      <c r="N393" s="731">
        <v>54416.93</v>
      </c>
      <c r="AF393" s="706"/>
      <c r="AG393" s="710"/>
      <c r="AH393" s="710"/>
      <c r="AJ393" s="723" t="s">
        <v>984</v>
      </c>
      <c r="AM393" s="710"/>
    </row>
    <row r="394" spans="1:42" s="651" customFormat="1" ht="14.4" x14ac:dyDescent="0.3">
      <c r="A394" s="724"/>
      <c r="B394" s="720" t="s">
        <v>23</v>
      </c>
      <c r="C394" s="725" t="s">
        <v>985</v>
      </c>
      <c r="D394" s="725"/>
      <c r="E394" s="725"/>
      <c r="F394" s="726"/>
      <c r="G394" s="727"/>
      <c r="H394" s="727"/>
      <c r="I394" s="727"/>
      <c r="J394" s="728">
        <v>507.6</v>
      </c>
      <c r="K394" s="729">
        <v>1.1499999999999999</v>
      </c>
      <c r="L394" s="728">
        <v>585.49</v>
      </c>
      <c r="M394" s="729">
        <v>44.77</v>
      </c>
      <c r="N394" s="731">
        <v>26212.39</v>
      </c>
      <c r="AF394" s="706"/>
      <c r="AG394" s="710"/>
      <c r="AH394" s="710"/>
      <c r="AJ394" s="723" t="s">
        <v>985</v>
      </c>
      <c r="AM394" s="710"/>
    </row>
    <row r="395" spans="1:42" s="651" customFormat="1" ht="14.4" x14ac:dyDescent="0.3">
      <c r="A395" s="724"/>
      <c r="B395" s="720" t="s">
        <v>25</v>
      </c>
      <c r="C395" s="725" t="s">
        <v>1000</v>
      </c>
      <c r="D395" s="725"/>
      <c r="E395" s="725"/>
      <c r="F395" s="726"/>
      <c r="G395" s="727"/>
      <c r="H395" s="727"/>
      <c r="I395" s="727"/>
      <c r="J395" s="728">
        <v>4.34</v>
      </c>
      <c r="K395" s="727"/>
      <c r="L395" s="728">
        <v>4.3499999999999996</v>
      </c>
      <c r="M395" s="729">
        <v>8.16</v>
      </c>
      <c r="N395" s="760">
        <v>35.5</v>
      </c>
      <c r="AF395" s="706"/>
      <c r="AG395" s="710"/>
      <c r="AH395" s="710"/>
      <c r="AJ395" s="723" t="s">
        <v>1000</v>
      </c>
      <c r="AM395" s="710"/>
    </row>
    <row r="396" spans="1:42" s="651" customFormat="1" ht="14.4" x14ac:dyDescent="0.3">
      <c r="A396" s="732"/>
      <c r="B396" s="720"/>
      <c r="C396" s="725" t="s">
        <v>973</v>
      </c>
      <c r="D396" s="725"/>
      <c r="E396" s="725"/>
      <c r="F396" s="726" t="s">
        <v>678</v>
      </c>
      <c r="G396" s="742">
        <v>13</v>
      </c>
      <c r="H396" s="729">
        <v>1.1499999999999999</v>
      </c>
      <c r="I396" s="759">
        <v>14.99485</v>
      </c>
      <c r="J396" s="734"/>
      <c r="K396" s="727"/>
      <c r="L396" s="734"/>
      <c r="M396" s="727"/>
      <c r="N396" s="735"/>
      <c r="AF396" s="706"/>
      <c r="AG396" s="710"/>
      <c r="AH396" s="710"/>
      <c r="AK396" s="723" t="s">
        <v>973</v>
      </c>
      <c r="AM396" s="710"/>
    </row>
    <row r="397" spans="1:42" s="651" customFormat="1" ht="14.4" x14ac:dyDescent="0.3">
      <c r="A397" s="732"/>
      <c r="B397" s="720"/>
      <c r="C397" s="725" t="s">
        <v>986</v>
      </c>
      <c r="D397" s="725"/>
      <c r="E397" s="725"/>
      <c r="F397" s="726" t="s">
        <v>678</v>
      </c>
      <c r="G397" s="758">
        <v>37.6</v>
      </c>
      <c r="H397" s="729">
        <v>1.1499999999999999</v>
      </c>
      <c r="I397" s="759">
        <v>43.369720000000001</v>
      </c>
      <c r="J397" s="734"/>
      <c r="K397" s="727"/>
      <c r="L397" s="734"/>
      <c r="M397" s="727"/>
      <c r="N397" s="735"/>
      <c r="AF397" s="706"/>
      <c r="AG397" s="710"/>
      <c r="AH397" s="710"/>
      <c r="AK397" s="723" t="s">
        <v>986</v>
      </c>
      <c r="AM397" s="710"/>
    </row>
    <row r="398" spans="1:42" s="651" customFormat="1" ht="14.4" x14ac:dyDescent="0.3">
      <c r="A398" s="724"/>
      <c r="B398" s="720"/>
      <c r="C398" s="736" t="s">
        <v>974</v>
      </c>
      <c r="D398" s="736"/>
      <c r="E398" s="736"/>
      <c r="F398" s="737"/>
      <c r="G398" s="738"/>
      <c r="H398" s="738"/>
      <c r="I398" s="738"/>
      <c r="J398" s="740">
        <v>3669</v>
      </c>
      <c r="K398" s="738"/>
      <c r="L398" s="740">
        <v>4231.3500000000004</v>
      </c>
      <c r="M398" s="738"/>
      <c r="N398" s="741">
        <v>59688.73</v>
      </c>
      <c r="AF398" s="706"/>
      <c r="AG398" s="710"/>
      <c r="AH398" s="710"/>
      <c r="AL398" s="723" t="s">
        <v>974</v>
      </c>
      <c r="AM398" s="710"/>
    </row>
    <row r="399" spans="1:42" s="651" customFormat="1" ht="14.4" x14ac:dyDescent="0.3">
      <c r="A399" s="732"/>
      <c r="B399" s="720"/>
      <c r="C399" s="725" t="s">
        <v>975</v>
      </c>
      <c r="D399" s="725"/>
      <c r="E399" s="725"/>
      <c r="F399" s="726"/>
      <c r="G399" s="727"/>
      <c r="H399" s="727"/>
      <c r="I399" s="727"/>
      <c r="J399" s="734"/>
      <c r="K399" s="727"/>
      <c r="L399" s="728">
        <v>702.45</v>
      </c>
      <c r="M399" s="727"/>
      <c r="N399" s="731">
        <v>31448.69</v>
      </c>
      <c r="AF399" s="706"/>
      <c r="AG399" s="710"/>
      <c r="AH399" s="710"/>
      <c r="AK399" s="723" t="s">
        <v>975</v>
      </c>
      <c r="AM399" s="710"/>
    </row>
    <row r="400" spans="1:42" s="651" customFormat="1" ht="21.6" x14ac:dyDescent="0.3">
      <c r="A400" s="732"/>
      <c r="B400" s="720" t="s">
        <v>1045</v>
      </c>
      <c r="C400" s="725" t="s">
        <v>1046</v>
      </c>
      <c r="D400" s="725"/>
      <c r="E400" s="725"/>
      <c r="F400" s="726" t="s">
        <v>978</v>
      </c>
      <c r="G400" s="742">
        <v>92</v>
      </c>
      <c r="H400" s="727"/>
      <c r="I400" s="742">
        <v>92</v>
      </c>
      <c r="J400" s="734"/>
      <c r="K400" s="727"/>
      <c r="L400" s="728">
        <v>646.25</v>
      </c>
      <c r="M400" s="727"/>
      <c r="N400" s="731">
        <v>28932.79</v>
      </c>
      <c r="AF400" s="706"/>
      <c r="AG400" s="710"/>
      <c r="AH400" s="710"/>
      <c r="AK400" s="723" t="s">
        <v>1046</v>
      </c>
      <c r="AM400" s="710"/>
    </row>
    <row r="401" spans="1:42" s="651" customFormat="1" ht="21.6" x14ac:dyDescent="0.3">
      <c r="A401" s="732"/>
      <c r="B401" s="720" t="s">
        <v>1047</v>
      </c>
      <c r="C401" s="725" t="s">
        <v>1048</v>
      </c>
      <c r="D401" s="725"/>
      <c r="E401" s="725"/>
      <c r="F401" s="726" t="s">
        <v>978</v>
      </c>
      <c r="G401" s="742">
        <v>46</v>
      </c>
      <c r="H401" s="727"/>
      <c r="I401" s="742">
        <v>46</v>
      </c>
      <c r="J401" s="734"/>
      <c r="K401" s="727"/>
      <c r="L401" s="728">
        <v>323.13</v>
      </c>
      <c r="M401" s="727"/>
      <c r="N401" s="731">
        <v>14466.4</v>
      </c>
      <c r="AF401" s="706"/>
      <c r="AG401" s="710"/>
      <c r="AH401" s="710"/>
      <c r="AK401" s="723" t="s">
        <v>1048</v>
      </c>
      <c r="AM401" s="710"/>
    </row>
    <row r="402" spans="1:42" s="651" customFormat="1" ht="14.4" x14ac:dyDescent="0.3">
      <c r="A402" s="743"/>
      <c r="B402" s="744"/>
      <c r="C402" s="713" t="s">
        <v>981</v>
      </c>
      <c r="D402" s="713"/>
      <c r="E402" s="713"/>
      <c r="F402" s="714"/>
      <c r="G402" s="715"/>
      <c r="H402" s="715"/>
      <c r="I402" s="715"/>
      <c r="J402" s="717"/>
      <c r="K402" s="715"/>
      <c r="L402" s="745">
        <v>5200.7299999999996</v>
      </c>
      <c r="M402" s="738"/>
      <c r="N402" s="746">
        <v>103087.92</v>
      </c>
      <c r="AF402" s="706"/>
      <c r="AG402" s="710"/>
      <c r="AH402" s="710"/>
      <c r="AM402" s="710" t="s">
        <v>981</v>
      </c>
    </row>
    <row r="403" spans="1:42" s="651" customFormat="1" ht="42" x14ac:dyDescent="0.3">
      <c r="A403" s="711" t="s">
        <v>1083</v>
      </c>
      <c r="B403" s="712" t="s">
        <v>1008</v>
      </c>
      <c r="C403" s="713" t="s">
        <v>727</v>
      </c>
      <c r="D403" s="713"/>
      <c r="E403" s="713"/>
      <c r="F403" s="714" t="s">
        <v>988</v>
      </c>
      <c r="G403" s="715">
        <v>153.6</v>
      </c>
      <c r="H403" s="716">
        <v>1</v>
      </c>
      <c r="I403" s="756">
        <v>153.6</v>
      </c>
      <c r="J403" s="748">
        <v>3.28</v>
      </c>
      <c r="K403" s="715"/>
      <c r="L403" s="748">
        <v>503.81</v>
      </c>
      <c r="M403" s="747">
        <v>13.24</v>
      </c>
      <c r="N403" s="746">
        <v>6670.44</v>
      </c>
      <c r="AF403" s="706"/>
      <c r="AG403" s="710"/>
      <c r="AH403" s="710" t="s">
        <v>727</v>
      </c>
      <c r="AM403" s="710"/>
    </row>
    <row r="404" spans="1:42" s="651" customFormat="1" ht="14.4" x14ac:dyDescent="0.3">
      <c r="A404" s="750"/>
      <c r="B404" s="751"/>
      <c r="C404" s="725" t="s">
        <v>1084</v>
      </c>
      <c r="D404" s="725"/>
      <c r="E404" s="725"/>
      <c r="F404" s="725"/>
      <c r="G404" s="725"/>
      <c r="H404" s="725"/>
      <c r="I404" s="725"/>
      <c r="J404" s="725"/>
      <c r="K404" s="725"/>
      <c r="L404" s="725"/>
      <c r="M404" s="725"/>
      <c r="N404" s="749"/>
      <c r="AF404" s="706"/>
      <c r="AG404" s="710"/>
      <c r="AH404" s="710"/>
      <c r="AM404" s="710"/>
      <c r="AO404" s="723" t="s">
        <v>1084</v>
      </c>
    </row>
    <row r="405" spans="1:42" s="651" customFormat="1" ht="14.4" x14ac:dyDescent="0.3">
      <c r="A405" s="743"/>
      <c r="B405" s="744"/>
      <c r="C405" s="713" t="s">
        <v>981</v>
      </c>
      <c r="D405" s="713"/>
      <c r="E405" s="713"/>
      <c r="F405" s="714"/>
      <c r="G405" s="715"/>
      <c r="H405" s="715"/>
      <c r="I405" s="715"/>
      <c r="J405" s="717"/>
      <c r="K405" s="715"/>
      <c r="L405" s="748">
        <v>503.81</v>
      </c>
      <c r="M405" s="738"/>
      <c r="N405" s="746">
        <v>6670.44</v>
      </c>
      <c r="AF405" s="706"/>
      <c r="AG405" s="710"/>
      <c r="AH405" s="710"/>
      <c r="AM405" s="710" t="s">
        <v>981</v>
      </c>
    </row>
    <row r="406" spans="1:42" s="651" customFormat="1" ht="21.6" x14ac:dyDescent="0.3">
      <c r="A406" s="711" t="s">
        <v>1085</v>
      </c>
      <c r="B406" s="712" t="s">
        <v>1010</v>
      </c>
      <c r="C406" s="713" t="s">
        <v>806</v>
      </c>
      <c r="D406" s="713"/>
      <c r="E406" s="713"/>
      <c r="F406" s="714" t="s">
        <v>988</v>
      </c>
      <c r="G406" s="715">
        <v>38.4</v>
      </c>
      <c r="H406" s="716">
        <v>1</v>
      </c>
      <c r="I406" s="756">
        <v>38.4</v>
      </c>
      <c r="J406" s="748">
        <v>42.98</v>
      </c>
      <c r="K406" s="747">
        <v>1.1499999999999999</v>
      </c>
      <c r="L406" s="745">
        <v>1898</v>
      </c>
      <c r="M406" s="747">
        <v>13.24</v>
      </c>
      <c r="N406" s="746">
        <v>25129.52</v>
      </c>
      <c r="AF406" s="706"/>
      <c r="AG406" s="710"/>
      <c r="AH406" s="710" t="s">
        <v>806</v>
      </c>
      <c r="AM406" s="710"/>
    </row>
    <row r="407" spans="1:42" s="651" customFormat="1" ht="14.4" x14ac:dyDescent="0.3">
      <c r="A407" s="750"/>
      <c r="B407" s="751"/>
      <c r="C407" s="725" t="s">
        <v>1086</v>
      </c>
      <c r="D407" s="725"/>
      <c r="E407" s="725"/>
      <c r="F407" s="725"/>
      <c r="G407" s="725"/>
      <c r="H407" s="725"/>
      <c r="I407" s="725"/>
      <c r="J407" s="725"/>
      <c r="K407" s="725"/>
      <c r="L407" s="725"/>
      <c r="M407" s="725"/>
      <c r="N407" s="749"/>
      <c r="AF407" s="706"/>
      <c r="AG407" s="710"/>
      <c r="AH407" s="710"/>
      <c r="AM407" s="710"/>
      <c r="AO407" s="723" t="s">
        <v>1086</v>
      </c>
    </row>
    <row r="408" spans="1:42" s="651" customFormat="1" ht="52.2" x14ac:dyDescent="0.3">
      <c r="A408" s="719"/>
      <c r="B408" s="720" t="s">
        <v>970</v>
      </c>
      <c r="C408" s="721" t="s">
        <v>971</v>
      </c>
      <c r="D408" s="721"/>
      <c r="E408" s="721"/>
      <c r="F408" s="721"/>
      <c r="G408" s="721"/>
      <c r="H408" s="721"/>
      <c r="I408" s="721"/>
      <c r="J408" s="721"/>
      <c r="K408" s="721"/>
      <c r="L408" s="721"/>
      <c r="M408" s="721"/>
      <c r="N408" s="722"/>
      <c r="AF408" s="706"/>
      <c r="AG408" s="710"/>
      <c r="AH408" s="710"/>
      <c r="AI408" s="723" t="s">
        <v>971</v>
      </c>
      <c r="AM408" s="710"/>
    </row>
    <row r="409" spans="1:42" s="651" customFormat="1" ht="14.4" x14ac:dyDescent="0.3">
      <c r="A409" s="743"/>
      <c r="B409" s="744"/>
      <c r="C409" s="713" t="s">
        <v>981</v>
      </c>
      <c r="D409" s="713"/>
      <c r="E409" s="713"/>
      <c r="F409" s="714"/>
      <c r="G409" s="715"/>
      <c r="H409" s="715"/>
      <c r="I409" s="715"/>
      <c r="J409" s="717"/>
      <c r="K409" s="715"/>
      <c r="L409" s="745">
        <v>1898</v>
      </c>
      <c r="M409" s="738"/>
      <c r="N409" s="746">
        <v>25129.52</v>
      </c>
      <c r="AF409" s="706"/>
      <c r="AG409" s="710"/>
      <c r="AH409" s="710"/>
      <c r="AM409" s="710" t="s">
        <v>981</v>
      </c>
    </row>
    <row r="410" spans="1:42" s="651" customFormat="1" ht="21.6" x14ac:dyDescent="0.3">
      <c r="A410" s="711" t="s">
        <v>1087</v>
      </c>
      <c r="B410" s="712" t="s">
        <v>717</v>
      </c>
      <c r="C410" s="713" t="s">
        <v>991</v>
      </c>
      <c r="D410" s="713"/>
      <c r="E410" s="713"/>
      <c r="F410" s="714" t="s">
        <v>718</v>
      </c>
      <c r="G410" s="715">
        <v>76.8</v>
      </c>
      <c r="H410" s="716">
        <v>1</v>
      </c>
      <c r="I410" s="756">
        <v>76.8</v>
      </c>
      <c r="J410" s="748">
        <v>162.38</v>
      </c>
      <c r="K410" s="715"/>
      <c r="L410" s="745">
        <v>12470.78</v>
      </c>
      <c r="M410" s="747">
        <v>8.16</v>
      </c>
      <c r="N410" s="746">
        <v>101761.56</v>
      </c>
      <c r="AF410" s="706"/>
      <c r="AG410" s="710"/>
      <c r="AH410" s="710" t="s">
        <v>991</v>
      </c>
      <c r="AM410" s="710"/>
    </row>
    <row r="411" spans="1:42" s="651" customFormat="1" ht="14.4" x14ac:dyDescent="0.3">
      <c r="A411" s="743"/>
      <c r="B411" s="744"/>
      <c r="C411" s="725" t="s">
        <v>992</v>
      </c>
      <c r="D411" s="725"/>
      <c r="E411" s="725"/>
      <c r="F411" s="725"/>
      <c r="G411" s="725"/>
      <c r="H411" s="725"/>
      <c r="I411" s="725"/>
      <c r="J411" s="725"/>
      <c r="K411" s="725"/>
      <c r="L411" s="725"/>
      <c r="M411" s="725"/>
      <c r="N411" s="749"/>
      <c r="AF411" s="706"/>
      <c r="AG411" s="710"/>
      <c r="AH411" s="710"/>
      <c r="AM411" s="710"/>
      <c r="AN411" s="723" t="s">
        <v>992</v>
      </c>
    </row>
    <row r="412" spans="1:42" s="651" customFormat="1" ht="14.4" x14ac:dyDescent="0.3">
      <c r="A412" s="750"/>
      <c r="B412" s="751"/>
      <c r="C412" s="725" t="s">
        <v>994</v>
      </c>
      <c r="D412" s="725"/>
      <c r="E412" s="725"/>
      <c r="F412" s="725"/>
      <c r="G412" s="725"/>
      <c r="H412" s="725"/>
      <c r="I412" s="725"/>
      <c r="J412" s="725"/>
      <c r="K412" s="725"/>
      <c r="L412" s="725"/>
      <c r="M412" s="725"/>
      <c r="N412" s="749"/>
      <c r="AF412" s="706"/>
      <c r="AG412" s="710"/>
      <c r="AH412" s="710"/>
      <c r="AM412" s="710"/>
      <c r="AP412" s="723" t="s">
        <v>994</v>
      </c>
    </row>
    <row r="413" spans="1:42" s="651" customFormat="1" ht="14.4" x14ac:dyDescent="0.3">
      <c r="A413" s="743"/>
      <c r="B413" s="744"/>
      <c r="C413" s="713" t="s">
        <v>981</v>
      </c>
      <c r="D413" s="713"/>
      <c r="E413" s="713"/>
      <c r="F413" s="714"/>
      <c r="G413" s="715"/>
      <c r="H413" s="715"/>
      <c r="I413" s="715"/>
      <c r="J413" s="717"/>
      <c r="K413" s="715"/>
      <c r="L413" s="745">
        <v>12470.78</v>
      </c>
      <c r="M413" s="738"/>
      <c r="N413" s="746">
        <v>101761.56</v>
      </c>
      <c r="AF413" s="706"/>
      <c r="AG413" s="710"/>
      <c r="AH413" s="710"/>
      <c r="AM413" s="710" t="s">
        <v>981</v>
      </c>
    </row>
    <row r="414" spans="1:42" s="651" customFormat="1" ht="14.4" x14ac:dyDescent="0.3">
      <c r="A414" s="707" t="s">
        <v>1088</v>
      </c>
      <c r="B414" s="708"/>
      <c r="C414" s="708"/>
      <c r="D414" s="708"/>
      <c r="E414" s="708"/>
      <c r="F414" s="708"/>
      <c r="G414" s="708"/>
      <c r="H414" s="708"/>
      <c r="I414" s="708"/>
      <c r="J414" s="708"/>
      <c r="K414" s="708"/>
      <c r="L414" s="708"/>
      <c r="M414" s="708"/>
      <c r="N414" s="709"/>
      <c r="AF414" s="706"/>
      <c r="AG414" s="710" t="s">
        <v>1088</v>
      </c>
      <c r="AH414" s="710"/>
      <c r="AM414" s="710"/>
    </row>
    <row r="415" spans="1:42" s="651" customFormat="1" ht="42" x14ac:dyDescent="0.3">
      <c r="A415" s="711" t="s">
        <v>1089</v>
      </c>
      <c r="B415" s="712" t="s">
        <v>1008</v>
      </c>
      <c r="C415" s="713" t="s">
        <v>727</v>
      </c>
      <c r="D415" s="713"/>
      <c r="E415" s="713"/>
      <c r="F415" s="714" t="s">
        <v>988</v>
      </c>
      <c r="G415" s="715">
        <v>1920</v>
      </c>
      <c r="H415" s="716">
        <v>1</v>
      </c>
      <c r="I415" s="716">
        <v>1920</v>
      </c>
      <c r="J415" s="748">
        <v>3.28</v>
      </c>
      <c r="K415" s="715"/>
      <c r="L415" s="745">
        <v>6297.6</v>
      </c>
      <c r="M415" s="747">
        <v>13.24</v>
      </c>
      <c r="N415" s="746">
        <v>83380.22</v>
      </c>
      <c r="AF415" s="706"/>
      <c r="AG415" s="710"/>
      <c r="AH415" s="710" t="s">
        <v>727</v>
      </c>
      <c r="AM415" s="710"/>
    </row>
    <row r="416" spans="1:42" s="651" customFormat="1" ht="14.4" x14ac:dyDescent="0.3">
      <c r="A416" s="750"/>
      <c r="B416" s="751"/>
      <c r="C416" s="725" t="s">
        <v>1090</v>
      </c>
      <c r="D416" s="725"/>
      <c r="E416" s="725"/>
      <c r="F416" s="725"/>
      <c r="G416" s="725"/>
      <c r="H416" s="725"/>
      <c r="I416" s="725"/>
      <c r="J416" s="725"/>
      <c r="K416" s="725"/>
      <c r="L416" s="725"/>
      <c r="M416" s="725"/>
      <c r="N416" s="749"/>
      <c r="AF416" s="706"/>
      <c r="AG416" s="710"/>
      <c r="AH416" s="710"/>
      <c r="AM416" s="710"/>
      <c r="AO416" s="723" t="s">
        <v>1090</v>
      </c>
    </row>
    <row r="417" spans="1:44" s="651" customFormat="1" ht="14.4" x14ac:dyDescent="0.3">
      <c r="A417" s="743"/>
      <c r="B417" s="744"/>
      <c r="C417" s="713" t="s">
        <v>981</v>
      </c>
      <c r="D417" s="713"/>
      <c r="E417" s="713"/>
      <c r="F417" s="714"/>
      <c r="G417" s="715"/>
      <c r="H417" s="715"/>
      <c r="I417" s="715"/>
      <c r="J417" s="717"/>
      <c r="K417" s="715"/>
      <c r="L417" s="745">
        <v>6297.6</v>
      </c>
      <c r="M417" s="738"/>
      <c r="N417" s="746">
        <v>83380.22</v>
      </c>
      <c r="AF417" s="706"/>
      <c r="AG417" s="710"/>
      <c r="AH417" s="710"/>
      <c r="AM417" s="710" t="s">
        <v>981</v>
      </c>
    </row>
    <row r="418" spans="1:44" s="651" customFormat="1" ht="21.6" x14ac:dyDescent="0.3">
      <c r="A418" s="711" t="s">
        <v>1091</v>
      </c>
      <c r="B418" s="712" t="s">
        <v>1010</v>
      </c>
      <c r="C418" s="713" t="s">
        <v>806</v>
      </c>
      <c r="D418" s="713"/>
      <c r="E418" s="713"/>
      <c r="F418" s="714" t="s">
        <v>988</v>
      </c>
      <c r="G418" s="715">
        <v>480</v>
      </c>
      <c r="H418" s="716">
        <v>1</v>
      </c>
      <c r="I418" s="716">
        <v>480</v>
      </c>
      <c r="J418" s="748">
        <v>42.98</v>
      </c>
      <c r="K418" s="747">
        <v>1.1499999999999999</v>
      </c>
      <c r="L418" s="745">
        <v>23724.959999999999</v>
      </c>
      <c r="M418" s="747">
        <v>13.24</v>
      </c>
      <c r="N418" s="746">
        <v>314118.46999999997</v>
      </c>
      <c r="AF418" s="706"/>
      <c r="AG418" s="710"/>
      <c r="AH418" s="710" t="s">
        <v>806</v>
      </c>
      <c r="AM418" s="710"/>
    </row>
    <row r="419" spans="1:44" s="651" customFormat="1" ht="14.4" x14ac:dyDescent="0.3">
      <c r="A419" s="750"/>
      <c r="B419" s="751"/>
      <c r="C419" s="725" t="s">
        <v>1092</v>
      </c>
      <c r="D419" s="725"/>
      <c r="E419" s="725"/>
      <c r="F419" s="725"/>
      <c r="G419" s="725"/>
      <c r="H419" s="725"/>
      <c r="I419" s="725"/>
      <c r="J419" s="725"/>
      <c r="K419" s="725"/>
      <c r="L419" s="725"/>
      <c r="M419" s="725"/>
      <c r="N419" s="749"/>
      <c r="AF419" s="706"/>
      <c r="AG419" s="710"/>
      <c r="AH419" s="710"/>
      <c r="AM419" s="710"/>
      <c r="AO419" s="723" t="s">
        <v>1092</v>
      </c>
    </row>
    <row r="420" spans="1:44" s="651" customFormat="1" ht="52.2" x14ac:dyDescent="0.3">
      <c r="A420" s="719"/>
      <c r="B420" s="720" t="s">
        <v>970</v>
      </c>
      <c r="C420" s="721" t="s">
        <v>971</v>
      </c>
      <c r="D420" s="721"/>
      <c r="E420" s="721"/>
      <c r="F420" s="721"/>
      <c r="G420" s="721"/>
      <c r="H420" s="721"/>
      <c r="I420" s="721"/>
      <c r="J420" s="721"/>
      <c r="K420" s="721"/>
      <c r="L420" s="721"/>
      <c r="M420" s="721"/>
      <c r="N420" s="722"/>
      <c r="AF420" s="706"/>
      <c r="AG420" s="710"/>
      <c r="AH420" s="710"/>
      <c r="AI420" s="723" t="s">
        <v>971</v>
      </c>
      <c r="AM420" s="710"/>
    </row>
    <row r="421" spans="1:44" s="651" customFormat="1" ht="14.4" x14ac:dyDescent="0.3">
      <c r="A421" s="743"/>
      <c r="B421" s="744"/>
      <c r="C421" s="713" t="s">
        <v>981</v>
      </c>
      <c r="D421" s="713"/>
      <c r="E421" s="713"/>
      <c r="F421" s="714"/>
      <c r="G421" s="715"/>
      <c r="H421" s="715"/>
      <c r="I421" s="715"/>
      <c r="J421" s="717"/>
      <c r="K421" s="715"/>
      <c r="L421" s="745">
        <v>23724.959999999999</v>
      </c>
      <c r="M421" s="738"/>
      <c r="N421" s="746">
        <v>314118.46999999997</v>
      </c>
      <c r="AF421" s="706"/>
      <c r="AG421" s="710"/>
      <c r="AH421" s="710"/>
      <c r="AM421" s="710" t="s">
        <v>981</v>
      </c>
    </row>
    <row r="422" spans="1:44" s="651" customFormat="1" ht="21.6" x14ac:dyDescent="0.3">
      <c r="A422" s="711" t="s">
        <v>1093</v>
      </c>
      <c r="B422" s="712" t="s">
        <v>717</v>
      </c>
      <c r="C422" s="713" t="s">
        <v>991</v>
      </c>
      <c r="D422" s="713"/>
      <c r="E422" s="713"/>
      <c r="F422" s="714" t="s">
        <v>718</v>
      </c>
      <c r="G422" s="715">
        <v>1000</v>
      </c>
      <c r="H422" s="716">
        <v>1</v>
      </c>
      <c r="I422" s="716">
        <v>1000</v>
      </c>
      <c r="J422" s="748">
        <v>162.38</v>
      </c>
      <c r="K422" s="715"/>
      <c r="L422" s="745">
        <v>162380</v>
      </c>
      <c r="M422" s="747">
        <v>8.16</v>
      </c>
      <c r="N422" s="746">
        <v>1325020.8</v>
      </c>
      <c r="AF422" s="706"/>
      <c r="AG422" s="710"/>
      <c r="AH422" s="710" t="s">
        <v>991</v>
      </c>
      <c r="AM422" s="710"/>
    </row>
    <row r="423" spans="1:44" s="651" customFormat="1" ht="14.4" x14ac:dyDescent="0.3">
      <c r="A423" s="743"/>
      <c r="B423" s="744"/>
      <c r="C423" s="725" t="s">
        <v>992</v>
      </c>
      <c r="D423" s="725"/>
      <c r="E423" s="725"/>
      <c r="F423" s="725"/>
      <c r="G423" s="725"/>
      <c r="H423" s="725"/>
      <c r="I423" s="725"/>
      <c r="J423" s="725"/>
      <c r="K423" s="725"/>
      <c r="L423" s="725"/>
      <c r="M423" s="725"/>
      <c r="N423" s="749"/>
      <c r="AF423" s="706"/>
      <c r="AG423" s="710"/>
      <c r="AH423" s="710"/>
      <c r="AM423" s="710"/>
      <c r="AN423" s="723" t="s">
        <v>992</v>
      </c>
    </row>
    <row r="424" spans="1:44" s="651" customFormat="1" ht="14.4" x14ac:dyDescent="0.3">
      <c r="A424" s="750"/>
      <c r="B424" s="751"/>
      <c r="C424" s="725" t="s">
        <v>994</v>
      </c>
      <c r="D424" s="725"/>
      <c r="E424" s="725"/>
      <c r="F424" s="725"/>
      <c r="G424" s="725"/>
      <c r="H424" s="725"/>
      <c r="I424" s="725"/>
      <c r="J424" s="725"/>
      <c r="K424" s="725"/>
      <c r="L424" s="725"/>
      <c r="M424" s="725"/>
      <c r="N424" s="749"/>
      <c r="AF424" s="706"/>
      <c r="AG424" s="710"/>
      <c r="AH424" s="710"/>
      <c r="AM424" s="710"/>
      <c r="AP424" s="723" t="s">
        <v>994</v>
      </c>
    </row>
    <row r="425" spans="1:44" s="651" customFormat="1" ht="14.4" x14ac:dyDescent="0.3">
      <c r="A425" s="743"/>
      <c r="B425" s="744"/>
      <c r="C425" s="713" t="s">
        <v>981</v>
      </c>
      <c r="D425" s="713"/>
      <c r="E425" s="713"/>
      <c r="F425" s="714"/>
      <c r="G425" s="715"/>
      <c r="H425" s="715"/>
      <c r="I425" s="715"/>
      <c r="J425" s="717"/>
      <c r="K425" s="715"/>
      <c r="L425" s="745">
        <v>162380</v>
      </c>
      <c r="M425" s="738"/>
      <c r="N425" s="746">
        <v>1325020.8</v>
      </c>
      <c r="AF425" s="706"/>
      <c r="AG425" s="710"/>
      <c r="AH425" s="710"/>
      <c r="AM425" s="710" t="s">
        <v>981</v>
      </c>
    </row>
    <row r="426" spans="1:44" s="651" customFormat="1" ht="0" hidden="1" customHeight="1" x14ac:dyDescent="0.3">
      <c r="A426" s="743"/>
      <c r="B426" s="762"/>
      <c r="C426" s="762"/>
      <c r="D426" s="762"/>
      <c r="E426" s="762"/>
      <c r="F426" s="763"/>
      <c r="G426" s="763"/>
      <c r="H426" s="763"/>
      <c r="I426" s="763"/>
      <c r="J426" s="764"/>
      <c r="K426" s="763"/>
      <c r="L426" s="764"/>
      <c r="M426" s="727"/>
      <c r="N426" s="765"/>
      <c r="AF426" s="706"/>
      <c r="AG426" s="710"/>
      <c r="AH426" s="710"/>
      <c r="AM426" s="710"/>
    </row>
    <row r="427" spans="1:44" s="651" customFormat="1" ht="11.25" hidden="1" customHeight="1" x14ac:dyDescent="0.3">
      <c r="A427" s="766"/>
      <c r="B427" s="767"/>
      <c r="C427" s="767"/>
      <c r="D427" s="767"/>
      <c r="E427" s="767"/>
      <c r="F427" s="767"/>
      <c r="G427" s="767"/>
      <c r="H427" s="767"/>
      <c r="I427" s="767"/>
      <c r="J427" s="767"/>
      <c r="K427" s="767"/>
      <c r="L427" s="768"/>
      <c r="M427" s="768"/>
      <c r="N427" s="769"/>
      <c r="R427" s="770"/>
    </row>
    <row r="428" spans="1:44" s="651" customFormat="1" ht="14.4" x14ac:dyDescent="0.3">
      <c r="A428" s="771"/>
      <c r="B428" s="772"/>
      <c r="C428" s="713" t="s">
        <v>1094</v>
      </c>
      <c r="D428" s="713"/>
      <c r="E428" s="713"/>
      <c r="F428" s="713"/>
      <c r="G428" s="713"/>
      <c r="H428" s="713"/>
      <c r="I428" s="713"/>
      <c r="J428" s="713"/>
      <c r="K428" s="713"/>
      <c r="L428" s="773"/>
      <c r="M428" s="774"/>
      <c r="N428" s="775"/>
      <c r="AQ428" s="710" t="s">
        <v>1094</v>
      </c>
    </row>
    <row r="429" spans="1:44" s="651" customFormat="1" ht="14.4" x14ac:dyDescent="0.3">
      <c r="A429" s="776"/>
      <c r="B429" s="720"/>
      <c r="C429" s="725" t="s">
        <v>1095</v>
      </c>
      <c r="D429" s="725"/>
      <c r="E429" s="725"/>
      <c r="F429" s="725"/>
      <c r="G429" s="725"/>
      <c r="H429" s="725"/>
      <c r="I429" s="725"/>
      <c r="J429" s="725"/>
      <c r="K429" s="725"/>
      <c r="L429" s="777">
        <v>2185691.83</v>
      </c>
      <c r="M429" s="778"/>
      <c r="N429" s="779">
        <v>30793963.879999999</v>
      </c>
      <c r="AQ429" s="710"/>
      <c r="AR429" s="723" t="s">
        <v>1095</v>
      </c>
    </row>
    <row r="430" spans="1:44" s="651" customFormat="1" ht="14.4" x14ac:dyDescent="0.3">
      <c r="A430" s="776"/>
      <c r="B430" s="720"/>
      <c r="C430" s="725" t="s">
        <v>1096</v>
      </c>
      <c r="D430" s="725"/>
      <c r="E430" s="725"/>
      <c r="F430" s="725"/>
      <c r="G430" s="725"/>
      <c r="H430" s="725"/>
      <c r="I430" s="725"/>
      <c r="J430" s="725"/>
      <c r="K430" s="725"/>
      <c r="L430" s="780"/>
      <c r="M430" s="778"/>
      <c r="N430" s="781"/>
      <c r="AQ430" s="710"/>
      <c r="AR430" s="723" t="s">
        <v>1096</v>
      </c>
    </row>
    <row r="431" spans="1:44" s="651" customFormat="1" ht="14.4" x14ac:dyDescent="0.3">
      <c r="A431" s="776"/>
      <c r="B431" s="720"/>
      <c r="C431" s="725" t="s">
        <v>1097</v>
      </c>
      <c r="D431" s="725"/>
      <c r="E431" s="725"/>
      <c r="F431" s="725"/>
      <c r="G431" s="725"/>
      <c r="H431" s="725"/>
      <c r="I431" s="725"/>
      <c r="J431" s="725"/>
      <c r="K431" s="725"/>
      <c r="L431" s="777">
        <v>211664.94</v>
      </c>
      <c r="M431" s="778"/>
      <c r="N431" s="779">
        <v>9476239.3900000006</v>
      </c>
      <c r="AQ431" s="710"/>
      <c r="AR431" s="723" t="s">
        <v>1097</v>
      </c>
    </row>
    <row r="432" spans="1:44" s="651" customFormat="1" ht="14.4" x14ac:dyDescent="0.3">
      <c r="A432" s="776"/>
      <c r="B432" s="720"/>
      <c r="C432" s="725" t="s">
        <v>1098</v>
      </c>
      <c r="D432" s="725"/>
      <c r="E432" s="725"/>
      <c r="F432" s="725"/>
      <c r="G432" s="725"/>
      <c r="H432" s="725"/>
      <c r="I432" s="725"/>
      <c r="J432" s="725"/>
      <c r="K432" s="725"/>
      <c r="L432" s="777">
        <v>1022513.23</v>
      </c>
      <c r="M432" s="778"/>
      <c r="N432" s="779">
        <v>13538075.16</v>
      </c>
      <c r="AQ432" s="710"/>
      <c r="AR432" s="723" t="s">
        <v>1098</v>
      </c>
    </row>
    <row r="433" spans="1:45" s="651" customFormat="1" ht="14.4" x14ac:dyDescent="0.3">
      <c r="A433" s="776"/>
      <c r="B433" s="720"/>
      <c r="C433" s="725" t="s">
        <v>1099</v>
      </c>
      <c r="D433" s="725"/>
      <c r="E433" s="725"/>
      <c r="F433" s="725"/>
      <c r="G433" s="725"/>
      <c r="H433" s="725"/>
      <c r="I433" s="725"/>
      <c r="J433" s="725"/>
      <c r="K433" s="725"/>
      <c r="L433" s="777">
        <v>68836.89</v>
      </c>
      <c r="M433" s="778"/>
      <c r="N433" s="779">
        <v>3081827.55</v>
      </c>
      <c r="AQ433" s="710"/>
      <c r="AR433" s="723" t="s">
        <v>1099</v>
      </c>
    </row>
    <row r="434" spans="1:45" s="651" customFormat="1" ht="14.4" x14ac:dyDescent="0.3">
      <c r="A434" s="776"/>
      <c r="B434" s="720"/>
      <c r="C434" s="725" t="s">
        <v>1100</v>
      </c>
      <c r="D434" s="725"/>
      <c r="E434" s="725"/>
      <c r="F434" s="725"/>
      <c r="G434" s="725"/>
      <c r="H434" s="725"/>
      <c r="I434" s="725"/>
      <c r="J434" s="725"/>
      <c r="K434" s="725"/>
      <c r="L434" s="777">
        <v>951513.66</v>
      </c>
      <c r="M434" s="778"/>
      <c r="N434" s="779">
        <v>7779649.3300000001</v>
      </c>
      <c r="AQ434" s="710"/>
      <c r="AR434" s="723" t="s">
        <v>1100</v>
      </c>
    </row>
    <row r="435" spans="1:45" s="651" customFormat="1" ht="14.4" x14ac:dyDescent="0.3">
      <c r="A435" s="776"/>
      <c r="B435" s="720"/>
      <c r="C435" s="725" t="s">
        <v>1101</v>
      </c>
      <c r="D435" s="725"/>
      <c r="E435" s="725"/>
      <c r="F435" s="725"/>
      <c r="G435" s="725"/>
      <c r="H435" s="725"/>
      <c r="I435" s="725"/>
      <c r="J435" s="725"/>
      <c r="K435" s="725"/>
      <c r="L435" s="777">
        <v>2588802.06</v>
      </c>
      <c r="M435" s="778"/>
      <c r="N435" s="779">
        <v>48841208.740000002</v>
      </c>
      <c r="AQ435" s="710"/>
      <c r="AR435" s="723" t="s">
        <v>1101</v>
      </c>
    </row>
    <row r="436" spans="1:45" s="651" customFormat="1" ht="14.4" x14ac:dyDescent="0.3">
      <c r="A436" s="776"/>
      <c r="B436" s="720"/>
      <c r="C436" s="725" t="s">
        <v>1102</v>
      </c>
      <c r="D436" s="725"/>
      <c r="E436" s="725"/>
      <c r="F436" s="725"/>
      <c r="G436" s="725"/>
      <c r="H436" s="725"/>
      <c r="I436" s="725"/>
      <c r="J436" s="725"/>
      <c r="K436" s="725"/>
      <c r="L436" s="777">
        <v>2470828.2799999998</v>
      </c>
      <c r="M436" s="778"/>
      <c r="N436" s="779">
        <v>47279235.899999999</v>
      </c>
      <c r="AQ436" s="710"/>
      <c r="AR436" s="723" t="s">
        <v>1102</v>
      </c>
    </row>
    <row r="437" spans="1:45" s="651" customFormat="1" ht="14.4" x14ac:dyDescent="0.3">
      <c r="A437" s="776"/>
      <c r="B437" s="720"/>
      <c r="C437" s="725" t="s">
        <v>1103</v>
      </c>
      <c r="D437" s="725"/>
      <c r="E437" s="725"/>
      <c r="F437" s="725"/>
      <c r="G437" s="725"/>
      <c r="H437" s="725"/>
      <c r="I437" s="725"/>
      <c r="J437" s="725"/>
      <c r="K437" s="725"/>
      <c r="L437" s="780"/>
      <c r="M437" s="778"/>
      <c r="N437" s="781"/>
      <c r="AQ437" s="710"/>
      <c r="AR437" s="723" t="s">
        <v>1103</v>
      </c>
    </row>
    <row r="438" spans="1:45" s="651" customFormat="1" ht="14.4" x14ac:dyDescent="0.3">
      <c r="A438" s="776"/>
      <c r="B438" s="720"/>
      <c r="C438" s="725" t="s">
        <v>1104</v>
      </c>
      <c r="D438" s="725"/>
      <c r="E438" s="725"/>
      <c r="F438" s="725"/>
      <c r="G438" s="725"/>
      <c r="H438" s="725"/>
      <c r="I438" s="725"/>
      <c r="J438" s="725"/>
      <c r="K438" s="725"/>
      <c r="L438" s="777">
        <v>211664.94</v>
      </c>
      <c r="M438" s="778"/>
      <c r="N438" s="779">
        <v>9476239.3900000006</v>
      </c>
      <c r="AQ438" s="710"/>
      <c r="AR438" s="723" t="s">
        <v>1104</v>
      </c>
    </row>
    <row r="439" spans="1:45" s="651" customFormat="1" ht="14.4" x14ac:dyDescent="0.3">
      <c r="A439" s="776"/>
      <c r="B439" s="720"/>
      <c r="C439" s="725" t="s">
        <v>1105</v>
      </c>
      <c r="D439" s="725"/>
      <c r="E439" s="725"/>
      <c r="F439" s="725"/>
      <c r="G439" s="725"/>
      <c r="H439" s="725"/>
      <c r="I439" s="725"/>
      <c r="J439" s="725"/>
      <c r="K439" s="725"/>
      <c r="L439" s="777">
        <v>904539.45</v>
      </c>
      <c r="M439" s="778"/>
      <c r="N439" s="779">
        <v>11976102.32</v>
      </c>
      <c r="AQ439" s="710"/>
      <c r="AR439" s="723" t="s">
        <v>1105</v>
      </c>
    </row>
    <row r="440" spans="1:45" s="651" customFormat="1" ht="14.4" x14ac:dyDescent="0.3">
      <c r="A440" s="776"/>
      <c r="B440" s="720"/>
      <c r="C440" s="725" t="s">
        <v>1106</v>
      </c>
      <c r="D440" s="725"/>
      <c r="E440" s="725"/>
      <c r="F440" s="725"/>
      <c r="G440" s="725"/>
      <c r="H440" s="725"/>
      <c r="I440" s="725"/>
      <c r="J440" s="725"/>
      <c r="K440" s="725"/>
      <c r="L440" s="777">
        <v>68836.89</v>
      </c>
      <c r="M440" s="778"/>
      <c r="N440" s="779">
        <v>3081827.55</v>
      </c>
      <c r="AQ440" s="710"/>
      <c r="AR440" s="723" t="s">
        <v>1106</v>
      </c>
    </row>
    <row r="441" spans="1:45" s="651" customFormat="1" ht="14.4" x14ac:dyDescent="0.3">
      <c r="A441" s="776"/>
      <c r="B441" s="720"/>
      <c r="C441" s="725" t="s">
        <v>1107</v>
      </c>
      <c r="D441" s="725"/>
      <c r="E441" s="725"/>
      <c r="F441" s="725"/>
      <c r="G441" s="725"/>
      <c r="H441" s="725"/>
      <c r="I441" s="725"/>
      <c r="J441" s="725"/>
      <c r="K441" s="725"/>
      <c r="L441" s="777">
        <v>951513.66</v>
      </c>
      <c r="M441" s="778"/>
      <c r="N441" s="779">
        <v>7779649.3300000001</v>
      </c>
      <c r="AQ441" s="710"/>
      <c r="AR441" s="723" t="s">
        <v>1107</v>
      </c>
    </row>
    <row r="442" spans="1:45" s="651" customFormat="1" ht="14.4" x14ac:dyDescent="0.3">
      <c r="A442" s="776"/>
      <c r="B442" s="720"/>
      <c r="C442" s="725" t="s">
        <v>1108</v>
      </c>
      <c r="D442" s="725"/>
      <c r="E442" s="725"/>
      <c r="F442" s="725"/>
      <c r="G442" s="725"/>
      <c r="H442" s="725"/>
      <c r="I442" s="725"/>
      <c r="J442" s="725"/>
      <c r="K442" s="725"/>
      <c r="L442" s="777">
        <v>256664.29</v>
      </c>
      <c r="M442" s="778"/>
      <c r="N442" s="779">
        <v>11490859.800000001</v>
      </c>
      <c r="AQ442" s="710"/>
      <c r="AR442" s="723" t="s">
        <v>1108</v>
      </c>
    </row>
    <row r="443" spans="1:45" s="651" customFormat="1" ht="14.4" x14ac:dyDescent="0.3">
      <c r="A443" s="776"/>
      <c r="B443" s="720"/>
      <c r="C443" s="725" t="s">
        <v>1109</v>
      </c>
      <c r="D443" s="725"/>
      <c r="E443" s="725"/>
      <c r="F443" s="725"/>
      <c r="G443" s="725"/>
      <c r="H443" s="725"/>
      <c r="I443" s="725"/>
      <c r="J443" s="725"/>
      <c r="K443" s="725"/>
      <c r="L443" s="777">
        <v>146445.94</v>
      </c>
      <c r="M443" s="778"/>
      <c r="N443" s="779">
        <v>6556385.0599999996</v>
      </c>
      <c r="AQ443" s="710"/>
      <c r="AR443" s="723" t="s">
        <v>1109</v>
      </c>
    </row>
    <row r="444" spans="1:45" s="651" customFormat="1" ht="14.4" x14ac:dyDescent="0.3">
      <c r="A444" s="776"/>
      <c r="B444" s="720"/>
      <c r="C444" s="725" t="s">
        <v>1110</v>
      </c>
      <c r="D444" s="725"/>
      <c r="E444" s="725"/>
      <c r="F444" s="725"/>
      <c r="G444" s="725"/>
      <c r="H444" s="725"/>
      <c r="I444" s="725"/>
      <c r="J444" s="725"/>
      <c r="K444" s="725"/>
      <c r="L444" s="777">
        <v>117973.78</v>
      </c>
      <c r="M444" s="778"/>
      <c r="N444" s="779">
        <v>1561972.84</v>
      </c>
      <c r="AQ444" s="710"/>
      <c r="AR444" s="723" t="s">
        <v>1110</v>
      </c>
    </row>
    <row r="445" spans="1:45" s="651" customFormat="1" ht="14.4" x14ac:dyDescent="0.3">
      <c r="A445" s="776"/>
      <c r="B445" s="720"/>
      <c r="C445" s="725" t="s">
        <v>1111</v>
      </c>
      <c r="D445" s="725"/>
      <c r="E445" s="725"/>
      <c r="F445" s="725"/>
      <c r="G445" s="725"/>
      <c r="H445" s="725"/>
      <c r="I445" s="725"/>
      <c r="J445" s="725"/>
      <c r="K445" s="725"/>
      <c r="L445" s="777">
        <v>280501.83</v>
      </c>
      <c r="M445" s="778"/>
      <c r="N445" s="779">
        <v>12558066.939999999</v>
      </c>
      <c r="AQ445" s="710"/>
      <c r="AR445" s="723" t="s">
        <v>1111</v>
      </c>
    </row>
    <row r="446" spans="1:45" s="651" customFormat="1" ht="14.4" x14ac:dyDescent="0.3">
      <c r="A446" s="776"/>
      <c r="B446" s="720"/>
      <c r="C446" s="725" t="s">
        <v>1112</v>
      </c>
      <c r="D446" s="725"/>
      <c r="E446" s="725"/>
      <c r="F446" s="725"/>
      <c r="G446" s="725"/>
      <c r="H446" s="725"/>
      <c r="I446" s="725"/>
      <c r="J446" s="725"/>
      <c r="K446" s="725"/>
      <c r="L446" s="777">
        <v>256664.29</v>
      </c>
      <c r="M446" s="778"/>
      <c r="N446" s="779">
        <v>11490859.800000001</v>
      </c>
      <c r="AQ446" s="710"/>
      <c r="AR446" s="723" t="s">
        <v>1112</v>
      </c>
    </row>
    <row r="447" spans="1:45" s="651" customFormat="1" ht="14.4" x14ac:dyDescent="0.3">
      <c r="A447" s="776"/>
      <c r="B447" s="720"/>
      <c r="C447" s="725" t="s">
        <v>1113</v>
      </c>
      <c r="D447" s="725"/>
      <c r="E447" s="725"/>
      <c r="F447" s="725"/>
      <c r="G447" s="725"/>
      <c r="H447" s="725"/>
      <c r="I447" s="725"/>
      <c r="J447" s="725"/>
      <c r="K447" s="725"/>
      <c r="L447" s="777">
        <v>146445.94</v>
      </c>
      <c r="M447" s="778"/>
      <c r="N447" s="779">
        <v>6556385.0599999996</v>
      </c>
      <c r="AQ447" s="710"/>
      <c r="AR447" s="723" t="s">
        <v>1113</v>
      </c>
    </row>
    <row r="448" spans="1:45" s="651" customFormat="1" ht="14.4" x14ac:dyDescent="0.3">
      <c r="A448" s="776"/>
      <c r="B448" s="782"/>
      <c r="C448" s="783" t="s">
        <v>1114</v>
      </c>
      <c r="D448" s="783"/>
      <c r="E448" s="783"/>
      <c r="F448" s="783"/>
      <c r="G448" s="783"/>
      <c r="H448" s="783"/>
      <c r="I448" s="783"/>
      <c r="J448" s="783"/>
      <c r="K448" s="783"/>
      <c r="L448" s="784">
        <v>2588802.06</v>
      </c>
      <c r="M448" s="785"/>
      <c r="N448" s="786">
        <v>48841208.740000002</v>
      </c>
      <c r="AQ448" s="710"/>
      <c r="AS448" s="710" t="s">
        <v>1115</v>
      </c>
    </row>
    <row r="449" spans="1:49" s="651" customFormat="1" ht="14.4" x14ac:dyDescent="0.3">
      <c r="A449" s="776"/>
      <c r="B449" s="782"/>
      <c r="C449" s="725" t="s">
        <v>756</v>
      </c>
      <c r="D449" s="725"/>
      <c r="E449" s="725"/>
      <c r="F449" s="725"/>
      <c r="G449" s="725"/>
      <c r="H449" s="725"/>
      <c r="I449" s="725"/>
      <c r="J449" s="725"/>
      <c r="K449" s="725"/>
      <c r="L449" s="784"/>
      <c r="M449" s="785"/>
      <c r="N449" s="779">
        <f>ROUND(N448*0.082,2)</f>
        <v>4004979.12</v>
      </c>
      <c r="AQ449" s="710"/>
      <c r="AS449" s="710"/>
    </row>
    <row r="450" spans="1:49" s="651" customFormat="1" ht="14.4" x14ac:dyDescent="0.3">
      <c r="A450" s="776"/>
      <c r="B450" s="782"/>
      <c r="C450" s="783" t="s">
        <v>757</v>
      </c>
      <c r="D450" s="783"/>
      <c r="E450" s="783"/>
      <c r="F450" s="783"/>
      <c r="G450" s="783"/>
      <c r="H450" s="783"/>
      <c r="I450" s="783"/>
      <c r="J450" s="783"/>
      <c r="K450" s="783"/>
      <c r="L450" s="784"/>
      <c r="M450" s="785"/>
      <c r="N450" s="786">
        <f>N448+N449</f>
        <v>52846187.859999999</v>
      </c>
      <c r="AQ450" s="710"/>
      <c r="AS450" s="710"/>
    </row>
    <row r="451" spans="1:49" s="651" customFormat="1" ht="14.4" x14ac:dyDescent="0.3">
      <c r="A451" s="776"/>
      <c r="B451" s="782"/>
      <c r="C451" s="725" t="s">
        <v>758</v>
      </c>
      <c r="D451" s="725"/>
      <c r="E451" s="725"/>
      <c r="F451" s="725"/>
      <c r="G451" s="725"/>
      <c r="H451" s="725"/>
      <c r="I451" s="725"/>
      <c r="J451" s="725"/>
      <c r="K451" s="725"/>
      <c r="L451" s="784"/>
      <c r="M451" s="785"/>
      <c r="N451" s="779">
        <f>ROUND(N450*0.024,2)</f>
        <v>1268308.51</v>
      </c>
      <c r="AQ451" s="710"/>
      <c r="AS451" s="710"/>
    </row>
    <row r="452" spans="1:49" s="651" customFormat="1" ht="14.4" x14ac:dyDescent="0.3">
      <c r="A452" s="776"/>
      <c r="B452" s="782"/>
      <c r="C452" s="783" t="s">
        <v>1116</v>
      </c>
      <c r="D452" s="783"/>
      <c r="E452" s="783"/>
      <c r="F452" s="783"/>
      <c r="G452" s="783"/>
      <c r="H452" s="783"/>
      <c r="I452" s="783"/>
      <c r="J452" s="783"/>
      <c r="K452" s="783"/>
      <c r="L452" s="784"/>
      <c r="M452" s="785"/>
      <c r="N452" s="786">
        <f>N450+N451</f>
        <v>54114496.369999997</v>
      </c>
      <c r="AQ452" s="710"/>
      <c r="AS452" s="710"/>
    </row>
    <row r="453" spans="1:49" s="651" customFormat="1" ht="14.4" x14ac:dyDescent="0.3">
      <c r="A453" s="776"/>
      <c r="B453" s="782"/>
      <c r="C453" s="783" t="s">
        <v>1117</v>
      </c>
      <c r="D453" s="783"/>
      <c r="E453" s="783"/>
      <c r="F453" s="783"/>
      <c r="G453" s="783"/>
      <c r="H453" s="783"/>
      <c r="I453" s="783"/>
      <c r="J453" s="783"/>
      <c r="K453" s="783"/>
      <c r="L453" s="784"/>
      <c r="M453" s="785"/>
      <c r="N453" s="786">
        <f>ROUND(N452*1.05136042,2)</f>
        <v>56893839.630000003</v>
      </c>
      <c r="AQ453" s="710"/>
      <c r="AS453" s="710"/>
    </row>
    <row r="454" spans="1:49" s="651" customFormat="1" ht="14.4" x14ac:dyDescent="0.3">
      <c r="A454" s="675"/>
      <c r="B454" s="782"/>
      <c r="C454" s="783" t="s">
        <v>1118</v>
      </c>
      <c r="D454" s="783"/>
      <c r="E454" s="783"/>
      <c r="F454" s="783"/>
      <c r="G454" s="783"/>
      <c r="H454" s="783"/>
      <c r="I454" s="783"/>
      <c r="J454" s="783"/>
      <c r="K454" s="783"/>
      <c r="L454" s="784"/>
      <c r="M454" s="785"/>
      <c r="N454" s="786">
        <f>N453</f>
        <v>56893839.630000003</v>
      </c>
      <c r="AQ454" s="710"/>
      <c r="AS454" s="710"/>
    </row>
    <row r="455" spans="1:49" s="651" customFormat="1" ht="14.4" x14ac:dyDescent="0.3">
      <c r="A455" s="776"/>
      <c r="B455" s="720"/>
      <c r="C455" s="725" t="s">
        <v>38</v>
      </c>
      <c r="D455" s="725"/>
      <c r="E455" s="725"/>
      <c r="F455" s="725"/>
      <c r="G455" s="725"/>
      <c r="H455" s="725"/>
      <c r="I455" s="725"/>
      <c r="J455" s="725"/>
      <c r="K455" s="725"/>
      <c r="L455" s="777"/>
      <c r="M455" s="778"/>
      <c r="N455" s="779">
        <f>ROUND(N454*0.2,2)</f>
        <v>11378767.93</v>
      </c>
      <c r="AQ455" s="723"/>
      <c r="AS455" s="723"/>
    </row>
    <row r="456" spans="1:49" s="651" customFormat="1" ht="14.4" x14ac:dyDescent="0.3">
      <c r="A456" s="787"/>
      <c r="B456" s="788"/>
      <c r="C456" s="789" t="s">
        <v>1119</v>
      </c>
      <c r="D456" s="789"/>
      <c r="E456" s="789"/>
      <c r="F456" s="789"/>
      <c r="G456" s="789"/>
      <c r="H456" s="789"/>
      <c r="I456" s="789"/>
      <c r="J456" s="789"/>
      <c r="K456" s="789"/>
      <c r="L456" s="790"/>
      <c r="M456" s="791"/>
      <c r="N456" s="792">
        <f>N454+N455</f>
        <v>68272607.560000002</v>
      </c>
      <c r="AQ456" s="710"/>
      <c r="AS456" s="710"/>
    </row>
    <row r="457" spans="1:49" s="651" customFormat="1" ht="14.4" x14ac:dyDescent="0.3">
      <c r="A457" s="675"/>
      <c r="B457" s="782"/>
      <c r="C457" s="783"/>
      <c r="D457" s="783"/>
      <c r="E457" s="783"/>
      <c r="F457" s="783"/>
      <c r="G457" s="783"/>
      <c r="H457" s="783"/>
      <c r="I457" s="783"/>
      <c r="J457" s="783"/>
      <c r="K457" s="783"/>
      <c r="L457" s="784"/>
      <c r="M457" s="785"/>
      <c r="N457" s="784"/>
      <c r="AQ457" s="710"/>
      <c r="AS457" s="710"/>
    </row>
    <row r="458" spans="1:49" s="651" customFormat="1" ht="14.4" x14ac:dyDescent="0.3">
      <c r="A458" s="675"/>
      <c r="B458" s="782"/>
      <c r="C458" s="744"/>
      <c r="D458" s="744"/>
      <c r="E458" s="744"/>
      <c r="F458" s="744"/>
      <c r="G458" s="744"/>
      <c r="H458" s="744"/>
      <c r="I458" s="744"/>
      <c r="J458" s="744"/>
      <c r="K458" s="744"/>
      <c r="L458" s="784"/>
      <c r="M458" s="785"/>
      <c r="N458" s="784"/>
      <c r="AQ458" s="710"/>
      <c r="AS458" s="710"/>
    </row>
    <row r="459" spans="1:49" s="651" customFormat="1" ht="14.4" x14ac:dyDescent="0.3">
      <c r="A459" s="675"/>
      <c r="B459" s="782"/>
      <c r="C459" s="744"/>
      <c r="D459" s="744"/>
      <c r="E459" s="744"/>
      <c r="F459" s="744"/>
      <c r="G459" s="744"/>
      <c r="H459" s="744"/>
      <c r="I459" s="744"/>
      <c r="J459" s="744"/>
      <c r="K459" s="744"/>
      <c r="L459" s="784"/>
      <c r="M459" s="785"/>
      <c r="N459" s="784"/>
      <c r="AQ459" s="710"/>
      <c r="AS459" s="710"/>
    </row>
    <row r="460" spans="1:49" s="655" customFormat="1" ht="14.4" x14ac:dyDescent="0.3">
      <c r="A460" s="653"/>
      <c r="B460" s="793" t="s">
        <v>1120</v>
      </c>
      <c r="C460" s="794"/>
      <c r="D460" s="794"/>
      <c r="E460" s="794"/>
      <c r="F460" s="794"/>
      <c r="G460" s="794"/>
      <c r="H460" s="795"/>
      <c r="I460" s="795"/>
      <c r="J460" s="795"/>
      <c r="K460" s="795"/>
      <c r="L460" s="795"/>
      <c r="M460" s="651"/>
      <c r="N460" s="651"/>
      <c r="O460" s="651"/>
      <c r="P460" s="651"/>
      <c r="Q460" s="651"/>
      <c r="R460" s="651"/>
      <c r="S460" s="651"/>
      <c r="T460" s="651"/>
      <c r="U460" s="651"/>
      <c r="V460" s="661"/>
      <c r="W460" s="661"/>
      <c r="X460" s="661"/>
      <c r="Y460" s="661"/>
      <c r="Z460" s="661"/>
      <c r="AA460" s="661"/>
      <c r="AB460" s="661"/>
      <c r="AC460" s="661"/>
      <c r="AD460" s="661"/>
      <c r="AE460" s="661"/>
      <c r="AF460" s="661"/>
      <c r="AG460" s="661"/>
      <c r="AH460" s="661"/>
      <c r="AI460" s="661"/>
      <c r="AJ460" s="661"/>
      <c r="AK460" s="661"/>
      <c r="AL460" s="661"/>
      <c r="AM460" s="661"/>
      <c r="AN460" s="661"/>
      <c r="AO460" s="661"/>
      <c r="AP460" s="661"/>
      <c r="AQ460" s="661"/>
      <c r="AR460" s="661"/>
      <c r="AS460" s="661"/>
      <c r="AT460" s="661" t="s">
        <v>704</v>
      </c>
      <c r="AU460" s="661" t="s">
        <v>704</v>
      </c>
      <c r="AV460" s="661"/>
      <c r="AW460" s="661"/>
    </row>
    <row r="461" spans="1:49" s="797" customFormat="1" ht="16.5" customHeight="1" x14ac:dyDescent="0.3">
      <c r="A461" s="657"/>
      <c r="B461" s="793"/>
      <c r="C461" s="796" t="s">
        <v>1121</v>
      </c>
      <c r="D461" s="796"/>
      <c r="E461" s="796"/>
      <c r="F461" s="796"/>
      <c r="G461" s="796"/>
      <c r="H461" s="796"/>
      <c r="I461" s="796"/>
      <c r="J461" s="796"/>
      <c r="K461" s="796"/>
      <c r="L461" s="796"/>
      <c r="V461" s="798"/>
      <c r="W461" s="798"/>
      <c r="X461" s="798"/>
      <c r="Y461" s="798"/>
      <c r="Z461" s="798"/>
      <c r="AA461" s="798"/>
      <c r="AB461" s="798"/>
      <c r="AC461" s="798"/>
      <c r="AD461" s="798"/>
      <c r="AE461" s="798"/>
      <c r="AF461" s="798"/>
      <c r="AG461" s="798"/>
      <c r="AH461" s="798"/>
      <c r="AI461" s="798"/>
      <c r="AJ461" s="798"/>
      <c r="AK461" s="798"/>
      <c r="AL461" s="798"/>
      <c r="AM461" s="798"/>
      <c r="AN461" s="798"/>
      <c r="AO461" s="798"/>
      <c r="AP461" s="798"/>
      <c r="AQ461" s="798"/>
      <c r="AR461" s="798"/>
      <c r="AS461" s="798"/>
      <c r="AT461" s="798"/>
      <c r="AU461" s="798"/>
      <c r="AV461" s="798"/>
      <c r="AW461" s="798"/>
    </row>
    <row r="462" spans="1:49" s="655" customFormat="1" ht="14.4" x14ac:dyDescent="0.3">
      <c r="A462" s="653"/>
      <c r="B462" s="793" t="s">
        <v>1122</v>
      </c>
      <c r="C462" s="794"/>
      <c r="D462" s="794"/>
      <c r="E462" s="794"/>
      <c r="F462" s="794"/>
      <c r="G462" s="794"/>
      <c r="H462" s="795"/>
      <c r="I462" s="795"/>
      <c r="J462" s="795"/>
      <c r="K462" s="795"/>
      <c r="L462" s="795"/>
      <c r="M462" s="651"/>
      <c r="N462" s="651"/>
      <c r="O462" s="651"/>
      <c r="P462" s="651"/>
      <c r="Q462" s="651"/>
      <c r="R462" s="651"/>
      <c r="S462" s="651"/>
      <c r="T462" s="651"/>
      <c r="U462" s="651"/>
      <c r="V462" s="661"/>
      <c r="W462" s="661"/>
      <c r="X462" s="661"/>
      <c r="Y462" s="661"/>
      <c r="Z462" s="661"/>
      <c r="AA462" s="661"/>
      <c r="AB462" s="661"/>
      <c r="AC462" s="661"/>
      <c r="AD462" s="661"/>
      <c r="AE462" s="661"/>
      <c r="AF462" s="661"/>
      <c r="AG462" s="661"/>
      <c r="AH462" s="661"/>
      <c r="AI462" s="661"/>
      <c r="AJ462" s="661"/>
      <c r="AK462" s="661"/>
      <c r="AL462" s="661"/>
      <c r="AM462" s="661"/>
      <c r="AN462" s="661"/>
      <c r="AO462" s="661"/>
      <c r="AP462" s="661"/>
      <c r="AQ462" s="661"/>
      <c r="AR462" s="661"/>
      <c r="AS462" s="661"/>
      <c r="AT462" s="661"/>
      <c r="AU462" s="661"/>
      <c r="AV462" s="661" t="s">
        <v>704</v>
      </c>
      <c r="AW462" s="661" t="s">
        <v>704</v>
      </c>
    </row>
    <row r="463" spans="1:49" s="797" customFormat="1" ht="16.5" customHeight="1" x14ac:dyDescent="0.3">
      <c r="A463" s="657"/>
      <c r="C463" s="796" t="s">
        <v>1121</v>
      </c>
      <c r="D463" s="796"/>
      <c r="E463" s="796"/>
      <c r="F463" s="796"/>
      <c r="G463" s="796"/>
      <c r="H463" s="796"/>
      <c r="I463" s="796"/>
      <c r="J463" s="796"/>
      <c r="K463" s="796"/>
      <c r="L463" s="796"/>
      <c r="V463" s="798"/>
      <c r="W463" s="798"/>
      <c r="X463" s="798"/>
      <c r="Y463" s="798"/>
      <c r="Z463" s="798"/>
      <c r="AA463" s="798"/>
      <c r="AB463" s="798"/>
      <c r="AC463" s="798"/>
      <c r="AD463" s="798"/>
      <c r="AE463" s="798"/>
      <c r="AF463" s="798"/>
      <c r="AG463" s="798"/>
      <c r="AH463" s="798"/>
      <c r="AI463" s="798"/>
      <c r="AJ463" s="798"/>
      <c r="AK463" s="798"/>
      <c r="AL463" s="798"/>
      <c r="AM463" s="798"/>
      <c r="AN463" s="798"/>
      <c r="AO463" s="798"/>
      <c r="AP463" s="798"/>
      <c r="AQ463" s="798"/>
      <c r="AR463" s="798"/>
      <c r="AS463" s="798"/>
      <c r="AT463" s="798"/>
      <c r="AU463" s="798"/>
      <c r="AV463" s="798"/>
      <c r="AW463" s="798"/>
    </row>
    <row r="464" spans="1:49" s="655" customFormat="1" ht="19.5" customHeight="1" x14ac:dyDescent="0.2">
      <c r="A464" s="653"/>
      <c r="C464" s="799"/>
      <c r="D464" s="799"/>
      <c r="E464" s="799"/>
      <c r="F464" s="799"/>
      <c r="G464" s="799"/>
      <c r="H464" s="799"/>
      <c r="I464" s="799"/>
      <c r="J464" s="799"/>
      <c r="K464" s="799"/>
      <c r="L464" s="799"/>
      <c r="V464" s="661"/>
      <c r="W464" s="661"/>
      <c r="X464" s="661"/>
      <c r="Y464" s="661"/>
      <c r="Z464" s="661"/>
      <c r="AA464" s="661"/>
      <c r="AB464" s="661"/>
      <c r="AC464" s="661"/>
      <c r="AD464" s="661"/>
      <c r="AE464" s="661"/>
      <c r="AF464" s="661"/>
      <c r="AG464" s="661"/>
      <c r="AH464" s="661"/>
      <c r="AI464" s="661"/>
      <c r="AJ464" s="661"/>
      <c r="AK464" s="661"/>
      <c r="AL464" s="661"/>
      <c r="AM464" s="661"/>
      <c r="AN464" s="661"/>
      <c r="AO464" s="661"/>
      <c r="AP464" s="661"/>
      <c r="AQ464" s="661"/>
      <c r="AR464" s="661"/>
      <c r="AS464" s="661"/>
      <c r="AT464" s="661"/>
      <c r="AU464" s="661"/>
      <c r="AV464" s="661"/>
      <c r="AW464" s="661"/>
    </row>
    <row r="465" spans="1:16" s="651" customFormat="1" ht="22.5" customHeight="1" x14ac:dyDescent="0.3">
      <c r="A465" s="721" t="s">
        <v>1123</v>
      </c>
      <c r="B465" s="721"/>
      <c r="C465" s="721"/>
      <c r="D465" s="721"/>
      <c r="E465" s="721"/>
      <c r="F465" s="721"/>
      <c r="G465" s="721"/>
      <c r="H465" s="721"/>
      <c r="I465" s="721"/>
      <c r="J465" s="721"/>
      <c r="K465" s="721"/>
      <c r="L465" s="721"/>
      <c r="M465" s="721"/>
      <c r="N465" s="721"/>
      <c r="O465" s="767"/>
      <c r="P465" s="767"/>
    </row>
    <row r="466" spans="1:16" s="651" customFormat="1" ht="12.75" customHeight="1" x14ac:dyDescent="0.3">
      <c r="A466" s="721" t="s">
        <v>1124</v>
      </c>
      <c r="B466" s="721"/>
      <c r="C466" s="721"/>
      <c r="D466" s="721"/>
      <c r="E466" s="721"/>
      <c r="F466" s="721"/>
      <c r="G466" s="721"/>
      <c r="H466" s="721"/>
      <c r="I466" s="721"/>
      <c r="J466" s="721"/>
      <c r="K466" s="721"/>
      <c r="L466" s="721"/>
      <c r="M466" s="721"/>
      <c r="N466" s="721"/>
      <c r="O466" s="767"/>
      <c r="P466" s="767"/>
    </row>
    <row r="467" spans="1:16" s="651" customFormat="1" ht="12.75" customHeight="1" x14ac:dyDescent="0.3">
      <c r="A467" s="721" t="s">
        <v>1125</v>
      </c>
      <c r="B467" s="721"/>
      <c r="C467" s="721"/>
      <c r="D467" s="721"/>
      <c r="E467" s="721"/>
      <c r="F467" s="721"/>
      <c r="G467" s="721"/>
      <c r="H467" s="721"/>
      <c r="I467" s="721"/>
      <c r="J467" s="721"/>
      <c r="K467" s="721"/>
      <c r="L467" s="721"/>
      <c r="M467" s="721"/>
      <c r="N467" s="721"/>
      <c r="O467" s="767"/>
      <c r="P467" s="767"/>
    </row>
    <row r="468" spans="1:16" s="651" customFormat="1" ht="19.5" customHeight="1" x14ac:dyDescent="0.3"/>
    <row r="469" spans="1:16" s="651" customFormat="1" ht="14.4" x14ac:dyDescent="0.3">
      <c r="B469" s="800"/>
      <c r="D469" s="800"/>
      <c r="F469" s="800"/>
    </row>
  </sheetData>
  <mergeCells count="460">
    <mergeCell ref="A467:N467"/>
    <mergeCell ref="C461:L461"/>
    <mergeCell ref="C462:G462"/>
    <mergeCell ref="H462:L462"/>
    <mergeCell ref="C463:L463"/>
    <mergeCell ref="A465:N465"/>
    <mergeCell ref="A466:N466"/>
    <mergeCell ref="C453:K453"/>
    <mergeCell ref="C454:K454"/>
    <mergeCell ref="C455:K455"/>
    <mergeCell ref="C456:K456"/>
    <mergeCell ref="C457:K457"/>
    <mergeCell ref="C460:G460"/>
    <mergeCell ref="H460:L460"/>
    <mergeCell ref="C447:K447"/>
    <mergeCell ref="C448:K448"/>
    <mergeCell ref="C449:K449"/>
    <mergeCell ref="C450:K450"/>
    <mergeCell ref="C451:K451"/>
    <mergeCell ref="C452:K452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C5B6-A505-48D8-A8C4-D14301B2B683}">
  <sheetPr>
    <pageSetUpPr fitToPage="1"/>
  </sheetPr>
  <dimension ref="A1:AZ741"/>
  <sheetViews>
    <sheetView topLeftCell="A64" workbookViewId="0">
      <selection activeCell="G58" sqref="G58"/>
    </sheetView>
  </sheetViews>
  <sheetFormatPr defaultColWidth="9.109375" defaultRowHeight="11.25" customHeight="1" x14ac:dyDescent="0.2"/>
  <cols>
    <col min="1" max="1" width="9.109375" style="824" customWidth="1"/>
    <col min="2" max="2" width="20.109375" style="945" customWidth="1"/>
    <col min="3" max="3" width="13.44140625" style="945" customWidth="1"/>
    <col min="4" max="4" width="12.88671875" style="945" customWidth="1"/>
    <col min="5" max="5" width="13.33203125" style="945" customWidth="1"/>
    <col min="6" max="6" width="8.5546875" style="945" customWidth="1"/>
    <col min="7" max="7" width="10.5546875" style="945" customWidth="1"/>
    <col min="8" max="8" width="8.44140625" style="945" customWidth="1"/>
    <col min="9" max="9" width="13" style="945" customWidth="1"/>
    <col min="10" max="10" width="12.44140625" style="945" customWidth="1"/>
    <col min="11" max="11" width="8.5546875" style="945" customWidth="1"/>
    <col min="12" max="12" width="12.88671875" style="945" customWidth="1"/>
    <col min="13" max="13" width="7.44140625" style="945" customWidth="1"/>
    <col min="14" max="14" width="13.44140625" style="945" customWidth="1"/>
    <col min="15" max="15" width="14.5546875" style="945" hidden="1" customWidth="1"/>
    <col min="16" max="16" width="78.33203125" style="945" hidden="1" customWidth="1"/>
    <col min="17" max="17" width="73.6640625" style="945" hidden="1" customWidth="1"/>
    <col min="18" max="21" width="9.109375" style="945"/>
    <col min="22" max="27" width="86.6640625" style="873" hidden="1" customWidth="1"/>
    <col min="28" max="30" width="164.109375" style="873" hidden="1" customWidth="1"/>
    <col min="31" max="31" width="34.6640625" style="873" hidden="1" customWidth="1"/>
    <col min="32" max="33" width="164.109375" style="873" hidden="1" customWidth="1"/>
    <col min="34" max="34" width="39.5546875" style="873" hidden="1" customWidth="1"/>
    <col min="35" max="35" width="134.88671875" style="873" hidden="1" customWidth="1"/>
    <col min="36" max="39" width="39.5546875" style="873" hidden="1" customWidth="1"/>
    <col min="40" max="42" width="134.88671875" style="873" hidden="1" customWidth="1"/>
    <col min="43" max="48" width="101.109375" style="873" hidden="1" customWidth="1"/>
    <col min="49" max="49" width="58.6640625" style="873" hidden="1" customWidth="1"/>
    <col min="50" max="50" width="55.33203125" style="873" hidden="1" customWidth="1"/>
    <col min="51" max="51" width="58.6640625" style="873" hidden="1" customWidth="1"/>
    <col min="52" max="52" width="55.33203125" style="873" hidden="1" customWidth="1"/>
    <col min="53" max="16384" width="9.109375" style="945"/>
  </cols>
  <sheetData>
    <row r="1" spans="1:29" s="802" customFormat="1" ht="14.4" x14ac:dyDescent="0.3">
      <c r="N1" s="803" t="s">
        <v>916</v>
      </c>
    </row>
    <row r="2" spans="1:29" s="802" customFormat="1" ht="11.25" customHeight="1" x14ac:dyDescent="0.3">
      <c r="A2" s="804"/>
      <c r="B2" s="804"/>
      <c r="C2" s="804"/>
      <c r="D2" s="804"/>
      <c r="E2" s="804"/>
      <c r="F2" s="804"/>
      <c r="G2" s="804"/>
      <c r="H2" s="804"/>
      <c r="I2" s="804"/>
      <c r="J2" s="804"/>
      <c r="K2" s="804"/>
      <c r="L2" s="804"/>
      <c r="M2" s="804"/>
      <c r="N2" s="805" t="s">
        <v>917</v>
      </c>
    </row>
    <row r="3" spans="1:29" s="802" customFormat="1" ht="6.75" customHeight="1" x14ac:dyDescent="0.3">
      <c r="A3" s="804"/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3"/>
    </row>
    <row r="4" spans="1:29" s="802" customFormat="1" ht="2.25" customHeight="1" x14ac:dyDescent="0.3">
      <c r="A4" s="807"/>
      <c r="B4" s="808"/>
      <c r="C4" s="804"/>
      <c r="D4" s="804"/>
      <c r="E4" s="804"/>
      <c r="F4" s="804"/>
      <c r="G4" s="804"/>
      <c r="H4" s="804"/>
      <c r="I4" s="804"/>
      <c r="J4" s="804"/>
      <c r="K4" s="804"/>
      <c r="L4" s="804"/>
      <c r="M4" s="804"/>
      <c r="N4" s="804"/>
    </row>
    <row r="5" spans="1:29" s="802" customFormat="1" ht="11.25" customHeight="1" x14ac:dyDescent="0.3">
      <c r="A5" s="807" t="s">
        <v>918</v>
      </c>
      <c r="B5" s="808"/>
      <c r="C5" s="804"/>
      <c r="E5" s="804"/>
      <c r="F5" s="804"/>
      <c r="G5" s="809" t="s">
        <v>919</v>
      </c>
      <c r="H5" s="809"/>
      <c r="I5" s="809"/>
      <c r="J5" s="809"/>
      <c r="K5" s="809"/>
      <c r="L5" s="809"/>
      <c r="M5" s="809"/>
      <c r="N5" s="809"/>
    </row>
    <row r="6" spans="1:29" s="802" customFormat="1" ht="22.5" customHeight="1" x14ac:dyDescent="0.3">
      <c r="A6" s="807" t="s">
        <v>920</v>
      </c>
      <c r="B6" s="808"/>
      <c r="C6" s="804"/>
      <c r="E6" s="810"/>
      <c r="F6" s="810"/>
      <c r="G6" s="811" t="s">
        <v>921</v>
      </c>
      <c r="H6" s="811"/>
      <c r="I6" s="811"/>
      <c r="J6" s="811"/>
      <c r="K6" s="811"/>
      <c r="L6" s="811"/>
      <c r="M6" s="811"/>
      <c r="N6" s="811"/>
      <c r="V6" s="812" t="s">
        <v>921</v>
      </c>
    </row>
    <row r="7" spans="1:29" s="802" customFormat="1" ht="90" customHeight="1" x14ac:dyDescent="0.3">
      <c r="A7" s="813" t="s">
        <v>922</v>
      </c>
      <c r="B7" s="813"/>
      <c r="C7" s="813"/>
      <c r="D7" s="813"/>
      <c r="E7" s="813"/>
      <c r="F7" s="813"/>
      <c r="G7" s="811" t="s">
        <v>923</v>
      </c>
      <c r="H7" s="811"/>
      <c r="I7" s="811"/>
      <c r="J7" s="811"/>
      <c r="K7" s="811"/>
      <c r="L7" s="811"/>
      <c r="M7" s="811"/>
      <c r="N7" s="811"/>
      <c r="P7" s="814" t="s">
        <v>922</v>
      </c>
      <c r="Q7" s="814" t="s">
        <v>923</v>
      </c>
      <c r="R7" s="815"/>
      <c r="S7" s="815"/>
      <c r="T7" s="815"/>
      <c r="U7" s="815"/>
      <c r="W7" s="812" t="s">
        <v>923</v>
      </c>
    </row>
    <row r="8" spans="1:29" s="802" customFormat="1" ht="67.5" customHeight="1" x14ac:dyDescent="0.3">
      <c r="A8" s="816" t="s">
        <v>924</v>
      </c>
      <c r="B8" s="816"/>
      <c r="C8" s="816"/>
      <c r="D8" s="816"/>
      <c r="E8" s="816"/>
      <c r="F8" s="816"/>
      <c r="G8" s="811"/>
      <c r="H8" s="811"/>
      <c r="I8" s="811"/>
      <c r="J8" s="811"/>
      <c r="K8" s="811"/>
      <c r="L8" s="811"/>
      <c r="M8" s="811"/>
      <c r="N8" s="811"/>
      <c r="P8" s="814" t="s">
        <v>925</v>
      </c>
      <c r="Q8" s="814"/>
      <c r="R8" s="815"/>
      <c r="S8" s="815"/>
      <c r="T8" s="815"/>
      <c r="U8" s="815"/>
      <c r="X8" s="812" t="s">
        <v>704</v>
      </c>
    </row>
    <row r="9" spans="1:29" s="802" customFormat="1" ht="33.75" customHeight="1" x14ac:dyDescent="0.3">
      <c r="A9" s="813" t="s">
        <v>926</v>
      </c>
      <c r="B9" s="813"/>
      <c r="C9" s="813"/>
      <c r="D9" s="813"/>
      <c r="E9" s="813"/>
      <c r="F9" s="813"/>
      <c r="G9" s="811"/>
      <c r="H9" s="811"/>
      <c r="I9" s="811"/>
      <c r="J9" s="811"/>
      <c r="K9" s="811"/>
      <c r="L9" s="811"/>
      <c r="M9" s="811"/>
      <c r="N9" s="811"/>
      <c r="P9" s="814" t="s">
        <v>926</v>
      </c>
      <c r="Q9" s="814"/>
      <c r="R9" s="815"/>
      <c r="S9" s="815"/>
      <c r="T9" s="815"/>
      <c r="U9" s="815"/>
      <c r="Y9" s="812" t="s">
        <v>704</v>
      </c>
    </row>
    <row r="10" spans="1:29" s="802" customFormat="1" ht="11.25" customHeight="1" x14ac:dyDescent="0.3">
      <c r="A10" s="817" t="s">
        <v>927</v>
      </c>
      <c r="B10" s="817"/>
      <c r="C10" s="817"/>
      <c r="D10" s="817"/>
      <c r="E10" s="817"/>
      <c r="F10" s="817"/>
      <c r="G10" s="811"/>
      <c r="H10" s="811"/>
      <c r="I10" s="811"/>
      <c r="J10" s="811"/>
      <c r="K10" s="811"/>
      <c r="L10" s="811"/>
      <c r="M10" s="811"/>
      <c r="N10" s="811"/>
      <c r="Z10" s="812" t="s">
        <v>704</v>
      </c>
    </row>
    <row r="11" spans="1:29" s="802" customFormat="1" ht="14.4" x14ac:dyDescent="0.3">
      <c r="A11" s="817" t="s">
        <v>928</v>
      </c>
      <c r="B11" s="817"/>
      <c r="C11" s="817"/>
      <c r="D11" s="817"/>
      <c r="E11" s="817"/>
      <c r="F11" s="817"/>
      <c r="G11" s="811"/>
      <c r="H11" s="811"/>
      <c r="I11" s="811"/>
      <c r="J11" s="811"/>
      <c r="K11" s="811"/>
      <c r="L11" s="811"/>
      <c r="M11" s="811"/>
      <c r="N11" s="811"/>
      <c r="AA11" s="812" t="s">
        <v>704</v>
      </c>
    </row>
    <row r="12" spans="1:29" s="802" customFormat="1" ht="3.75" customHeight="1" x14ac:dyDescent="0.3">
      <c r="A12" s="818"/>
      <c r="B12" s="804"/>
      <c r="C12" s="804"/>
      <c r="D12" s="804"/>
      <c r="E12" s="804"/>
      <c r="F12" s="808"/>
      <c r="G12" s="808"/>
      <c r="H12" s="808"/>
      <c r="I12" s="808"/>
      <c r="J12" s="808"/>
      <c r="K12" s="808"/>
      <c r="L12" s="808"/>
      <c r="M12" s="808"/>
      <c r="N12" s="808"/>
    </row>
    <row r="13" spans="1:29" s="651" customFormat="1" ht="14.4" x14ac:dyDescent="0.3">
      <c r="A13" s="668" t="s">
        <v>929</v>
      </c>
      <c r="B13" s="668"/>
      <c r="C13" s="668"/>
      <c r="D13" s="668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AB13" s="661" t="s">
        <v>704</v>
      </c>
    </row>
    <row r="14" spans="1:29" s="651" customFormat="1" ht="14.4" x14ac:dyDescent="0.3">
      <c r="A14" s="669" t="s">
        <v>930</v>
      </c>
      <c r="B14" s="669"/>
      <c r="C14" s="669"/>
      <c r="D14" s="669"/>
      <c r="E14" s="669"/>
      <c r="F14" s="669"/>
      <c r="G14" s="669"/>
      <c r="H14" s="669"/>
      <c r="I14" s="669"/>
      <c r="J14" s="669"/>
      <c r="K14" s="669"/>
      <c r="L14" s="669"/>
      <c r="M14" s="669"/>
      <c r="N14" s="669"/>
    </row>
    <row r="15" spans="1:29" s="651" customFormat="1" ht="5.25" customHeight="1" x14ac:dyDescent="0.3">
      <c r="A15" s="670"/>
      <c r="B15" s="670"/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N15" s="670"/>
    </row>
    <row r="16" spans="1:29" s="651" customFormat="1" ht="14.4" x14ac:dyDescent="0.3">
      <c r="A16" s="668" t="s">
        <v>929</v>
      </c>
      <c r="B16" s="668"/>
      <c r="C16" s="668"/>
      <c r="D16" s="668"/>
      <c r="E16" s="668"/>
      <c r="F16" s="668"/>
      <c r="G16" s="668"/>
      <c r="H16" s="668"/>
      <c r="I16" s="668"/>
      <c r="J16" s="668"/>
      <c r="K16" s="668"/>
      <c r="L16" s="668"/>
      <c r="M16" s="668"/>
      <c r="N16" s="668"/>
      <c r="AC16" s="661" t="s">
        <v>704</v>
      </c>
    </row>
    <row r="17" spans="1:31" s="651" customFormat="1" ht="14.4" x14ac:dyDescent="0.3">
      <c r="A17" s="669" t="s">
        <v>931</v>
      </c>
      <c r="B17" s="669"/>
      <c r="C17" s="669"/>
      <c r="D17" s="669"/>
      <c r="E17" s="669"/>
      <c r="F17" s="669"/>
      <c r="G17" s="669"/>
      <c r="H17" s="669"/>
      <c r="I17" s="669"/>
      <c r="J17" s="669"/>
      <c r="K17" s="669"/>
      <c r="L17" s="669"/>
      <c r="M17" s="669"/>
      <c r="N17" s="669"/>
    </row>
    <row r="18" spans="1:31" s="802" customFormat="1" ht="21" customHeight="1" x14ac:dyDescent="0.3">
      <c r="A18" s="819" t="s">
        <v>1126</v>
      </c>
      <c r="B18" s="819"/>
      <c r="C18" s="819"/>
      <c r="D18" s="819"/>
      <c r="E18" s="819"/>
      <c r="F18" s="819"/>
      <c r="G18" s="819"/>
      <c r="H18" s="819"/>
      <c r="I18" s="819"/>
      <c r="J18" s="819"/>
      <c r="K18" s="819"/>
      <c r="L18" s="819"/>
      <c r="M18" s="819"/>
      <c r="N18" s="819"/>
    </row>
    <row r="19" spans="1:31" s="802" customFormat="1" ht="3.75" customHeight="1" x14ac:dyDescent="0.3">
      <c r="A19" s="820"/>
      <c r="B19" s="820"/>
      <c r="C19" s="820"/>
      <c r="D19" s="820"/>
      <c r="E19" s="820"/>
      <c r="F19" s="820"/>
      <c r="G19" s="820"/>
      <c r="H19" s="820"/>
      <c r="I19" s="820"/>
      <c r="J19" s="820"/>
      <c r="K19" s="820"/>
      <c r="L19" s="820"/>
      <c r="M19" s="820"/>
      <c r="N19" s="820"/>
    </row>
    <row r="20" spans="1:31" s="802" customFormat="1" ht="14.4" x14ac:dyDescent="0.3">
      <c r="A20" s="821" t="s">
        <v>798</v>
      </c>
      <c r="B20" s="821"/>
      <c r="C20" s="821"/>
      <c r="D20" s="821"/>
      <c r="E20" s="821"/>
      <c r="F20" s="821"/>
      <c r="G20" s="821"/>
      <c r="H20" s="821"/>
      <c r="I20" s="821"/>
      <c r="J20" s="821"/>
      <c r="K20" s="821"/>
      <c r="L20" s="821"/>
      <c r="M20" s="821"/>
      <c r="N20" s="821"/>
      <c r="AD20" s="812" t="s">
        <v>798</v>
      </c>
    </row>
    <row r="21" spans="1:31" s="802" customFormat="1" ht="12" customHeight="1" x14ac:dyDescent="0.3">
      <c r="A21" s="822" t="s">
        <v>933</v>
      </c>
      <c r="B21" s="822"/>
      <c r="C21" s="822"/>
      <c r="D21" s="822"/>
      <c r="E21" s="822"/>
      <c r="F21" s="822"/>
      <c r="G21" s="822"/>
      <c r="H21" s="822"/>
      <c r="I21" s="822"/>
      <c r="J21" s="822"/>
      <c r="K21" s="822"/>
      <c r="L21" s="822"/>
      <c r="M21" s="822"/>
      <c r="N21" s="822"/>
    </row>
    <row r="22" spans="1:31" s="802" customFormat="1" ht="12" customHeight="1" x14ac:dyDescent="0.3">
      <c r="A22" s="804" t="s">
        <v>934</v>
      </c>
      <c r="B22" s="823" t="s">
        <v>935</v>
      </c>
      <c r="C22" s="824" t="s">
        <v>936</v>
      </c>
      <c r="D22" s="824"/>
      <c r="E22" s="824"/>
      <c r="F22" s="810"/>
      <c r="G22" s="810"/>
      <c r="H22" s="810"/>
      <c r="I22" s="810"/>
      <c r="J22" s="810"/>
      <c r="K22" s="810"/>
      <c r="L22" s="810"/>
      <c r="M22" s="810"/>
      <c r="N22" s="810"/>
    </row>
    <row r="23" spans="1:31" s="802" customFormat="1" ht="12" customHeight="1" x14ac:dyDescent="0.3">
      <c r="A23" s="804" t="s">
        <v>937</v>
      </c>
      <c r="B23" s="809" t="s">
        <v>1127</v>
      </c>
      <c r="C23" s="809"/>
      <c r="D23" s="809"/>
      <c r="E23" s="809"/>
      <c r="F23" s="809"/>
      <c r="G23" s="810"/>
      <c r="H23" s="810"/>
      <c r="I23" s="810"/>
      <c r="J23" s="810"/>
      <c r="K23" s="810"/>
      <c r="L23" s="810"/>
      <c r="M23" s="810"/>
      <c r="N23" s="810"/>
    </row>
    <row r="24" spans="1:31" s="802" customFormat="1" ht="14.4" x14ac:dyDescent="0.3">
      <c r="A24" s="804"/>
      <c r="B24" s="825" t="s">
        <v>939</v>
      </c>
      <c r="C24" s="825"/>
      <c r="D24" s="825"/>
      <c r="E24" s="825"/>
      <c r="F24" s="825"/>
      <c r="G24" s="826"/>
      <c r="H24" s="826"/>
      <c r="I24" s="826"/>
      <c r="J24" s="826"/>
      <c r="K24" s="826"/>
      <c r="L24" s="826"/>
      <c r="M24" s="827"/>
      <c r="N24" s="826"/>
    </row>
    <row r="25" spans="1:31" s="802" customFormat="1" ht="5.25" customHeight="1" x14ac:dyDescent="0.3">
      <c r="A25" s="804"/>
      <c r="B25" s="804"/>
      <c r="C25" s="804"/>
      <c r="D25" s="828"/>
      <c r="E25" s="828"/>
      <c r="F25" s="828"/>
      <c r="G25" s="828"/>
      <c r="H25" s="828"/>
      <c r="I25" s="828"/>
      <c r="J25" s="828"/>
      <c r="K25" s="828"/>
      <c r="L25" s="828"/>
      <c r="M25" s="826"/>
      <c r="N25" s="826"/>
    </row>
    <row r="26" spans="1:31" s="802" customFormat="1" ht="14.4" x14ac:dyDescent="0.3">
      <c r="A26" s="829" t="s">
        <v>940</v>
      </c>
      <c r="B26" s="804"/>
      <c r="C26" s="804"/>
      <c r="D26" s="830" t="s">
        <v>941</v>
      </c>
      <c r="E26" s="830"/>
      <c r="F26" s="830"/>
      <c r="G26" s="831"/>
      <c r="H26" s="831"/>
      <c r="I26" s="831"/>
      <c r="J26" s="831"/>
      <c r="K26" s="831"/>
      <c r="L26" s="831"/>
      <c r="M26" s="831"/>
      <c r="N26" s="831"/>
      <c r="AE26" s="812" t="s">
        <v>941</v>
      </c>
    </row>
    <row r="27" spans="1:31" s="802" customFormat="1" ht="7.5" customHeight="1" x14ac:dyDescent="0.3">
      <c r="A27" s="804"/>
      <c r="B27" s="806"/>
      <c r="C27" s="806"/>
      <c r="D27" s="832"/>
      <c r="E27" s="832"/>
      <c r="F27" s="832"/>
      <c r="G27" s="832"/>
      <c r="H27" s="832"/>
      <c r="I27" s="832"/>
      <c r="J27" s="832"/>
      <c r="K27" s="832"/>
      <c r="L27" s="832"/>
      <c r="M27" s="832"/>
      <c r="N27" s="832"/>
    </row>
    <row r="28" spans="1:31" s="802" customFormat="1" ht="12" customHeight="1" x14ac:dyDescent="0.3">
      <c r="A28" s="829" t="s">
        <v>942</v>
      </c>
      <c r="B28" s="806"/>
      <c r="C28" s="833">
        <v>40054.720000000001</v>
      </c>
      <c r="D28" s="834" t="s">
        <v>1128</v>
      </c>
      <c r="E28" s="835" t="s">
        <v>944</v>
      </c>
      <c r="G28" s="806"/>
      <c r="H28" s="806"/>
      <c r="I28" s="806"/>
      <c r="J28" s="806"/>
      <c r="K28" s="806"/>
      <c r="L28" s="836"/>
      <c r="M28" s="836"/>
      <c r="N28" s="806"/>
    </row>
    <row r="29" spans="1:31" s="802" customFormat="1" ht="11.25" customHeight="1" x14ac:dyDescent="0.3">
      <c r="A29" s="804"/>
      <c r="B29" s="837" t="s">
        <v>945</v>
      </c>
      <c r="C29" s="838"/>
      <c r="D29" s="839"/>
      <c r="E29" s="835"/>
      <c r="G29" s="806"/>
    </row>
    <row r="30" spans="1:31" s="802" customFormat="1" ht="12" customHeight="1" x14ac:dyDescent="0.3">
      <c r="A30" s="804"/>
      <c r="B30" s="840" t="s">
        <v>946</v>
      </c>
      <c r="C30" s="833">
        <v>40054.720000000001</v>
      </c>
      <c r="D30" s="834" t="s">
        <v>1128</v>
      </c>
      <c r="E30" s="835" t="s">
        <v>944</v>
      </c>
      <c r="G30" s="806" t="s">
        <v>947</v>
      </c>
      <c r="I30" s="806"/>
      <c r="J30" s="806"/>
      <c r="K30" s="806"/>
      <c r="L30" s="833">
        <v>9805.57</v>
      </c>
      <c r="M30" s="841" t="s">
        <v>1129</v>
      </c>
      <c r="N30" s="835" t="s">
        <v>944</v>
      </c>
    </row>
    <row r="31" spans="1:31" s="802" customFormat="1" ht="12" customHeight="1" x14ac:dyDescent="0.3">
      <c r="A31" s="804"/>
      <c r="B31" s="840" t="s">
        <v>949</v>
      </c>
      <c r="C31" s="833">
        <v>0</v>
      </c>
      <c r="D31" s="842" t="s">
        <v>950</v>
      </c>
      <c r="E31" s="835" t="s">
        <v>944</v>
      </c>
      <c r="G31" s="806" t="s">
        <v>951</v>
      </c>
      <c r="I31" s="806"/>
      <c r="J31" s="806"/>
      <c r="K31" s="806"/>
      <c r="L31" s="843">
        <v>25595.18</v>
      </c>
      <c r="M31" s="843"/>
      <c r="N31" s="835" t="s">
        <v>952</v>
      </c>
    </row>
    <row r="32" spans="1:31" s="802" customFormat="1" ht="12" customHeight="1" x14ac:dyDescent="0.3">
      <c r="A32" s="804"/>
      <c r="B32" s="840" t="s">
        <v>953</v>
      </c>
      <c r="C32" s="833">
        <v>0</v>
      </c>
      <c r="D32" s="842" t="s">
        <v>950</v>
      </c>
      <c r="E32" s="835" t="s">
        <v>944</v>
      </c>
      <c r="G32" s="806" t="s">
        <v>954</v>
      </c>
      <c r="I32" s="806"/>
      <c r="J32" s="806"/>
      <c r="K32" s="806"/>
      <c r="L32" s="843">
        <v>938.17</v>
      </c>
      <c r="M32" s="843"/>
      <c r="N32" s="835" t="s">
        <v>952</v>
      </c>
    </row>
    <row r="33" spans="1:38" s="802" customFormat="1" ht="12" customHeight="1" x14ac:dyDescent="0.3">
      <c r="A33" s="804"/>
      <c r="B33" s="840" t="s">
        <v>955</v>
      </c>
      <c r="C33" s="833">
        <v>0</v>
      </c>
      <c r="D33" s="834" t="s">
        <v>950</v>
      </c>
      <c r="E33" s="835" t="s">
        <v>944</v>
      </c>
      <c r="G33" s="806"/>
      <c r="H33" s="806"/>
      <c r="I33" s="806"/>
      <c r="J33" s="806"/>
      <c r="K33" s="806"/>
      <c r="L33" s="844" t="s">
        <v>956</v>
      </c>
      <c r="M33" s="844"/>
      <c r="N33" s="806"/>
    </row>
    <row r="34" spans="1:38" s="802" customFormat="1" ht="7.5" customHeight="1" x14ac:dyDescent="0.3">
      <c r="A34" s="845"/>
    </row>
    <row r="35" spans="1:38" s="802" customFormat="1" ht="23.25" customHeight="1" x14ac:dyDescent="0.3">
      <c r="A35" s="846" t="s">
        <v>680</v>
      </c>
      <c r="B35" s="847" t="s">
        <v>957</v>
      </c>
      <c r="C35" s="847" t="s">
        <v>958</v>
      </c>
      <c r="D35" s="847"/>
      <c r="E35" s="847"/>
      <c r="F35" s="847" t="s">
        <v>959</v>
      </c>
      <c r="G35" s="847" t="s">
        <v>684</v>
      </c>
      <c r="H35" s="847"/>
      <c r="I35" s="847"/>
      <c r="J35" s="847" t="s">
        <v>960</v>
      </c>
      <c r="K35" s="847"/>
      <c r="L35" s="847"/>
      <c r="M35" s="847" t="s">
        <v>961</v>
      </c>
      <c r="N35" s="847" t="s">
        <v>962</v>
      </c>
    </row>
    <row r="36" spans="1:38" s="802" customFormat="1" ht="28.5" customHeight="1" x14ac:dyDescent="0.3">
      <c r="A36" s="846"/>
      <c r="B36" s="847"/>
      <c r="C36" s="847"/>
      <c r="D36" s="847"/>
      <c r="E36" s="847"/>
      <c r="F36" s="847"/>
      <c r="G36" s="847"/>
      <c r="H36" s="847"/>
      <c r="I36" s="847"/>
      <c r="J36" s="847"/>
      <c r="K36" s="847"/>
      <c r="L36" s="847"/>
      <c r="M36" s="847"/>
      <c r="N36" s="847"/>
    </row>
    <row r="37" spans="1:38" s="802" customFormat="1" ht="20.399999999999999" x14ac:dyDescent="0.3">
      <c r="A37" s="846"/>
      <c r="B37" s="847"/>
      <c r="C37" s="847"/>
      <c r="D37" s="847"/>
      <c r="E37" s="847"/>
      <c r="F37" s="847"/>
      <c r="G37" s="848" t="s">
        <v>694</v>
      </c>
      <c r="H37" s="848" t="s">
        <v>963</v>
      </c>
      <c r="I37" s="848" t="s">
        <v>964</v>
      </c>
      <c r="J37" s="848" t="s">
        <v>694</v>
      </c>
      <c r="K37" s="848" t="s">
        <v>963</v>
      </c>
      <c r="L37" s="848" t="s">
        <v>695</v>
      </c>
      <c r="M37" s="847"/>
      <c r="N37" s="847"/>
    </row>
    <row r="38" spans="1:38" s="802" customFormat="1" ht="14.4" x14ac:dyDescent="0.3">
      <c r="A38" s="849">
        <v>1</v>
      </c>
      <c r="B38" s="850">
        <v>2</v>
      </c>
      <c r="C38" s="851">
        <v>3</v>
      </c>
      <c r="D38" s="851"/>
      <c r="E38" s="851"/>
      <c r="F38" s="850">
        <v>4</v>
      </c>
      <c r="G38" s="850">
        <v>5</v>
      </c>
      <c r="H38" s="850">
        <v>6</v>
      </c>
      <c r="I38" s="850">
        <v>7</v>
      </c>
      <c r="J38" s="850">
        <v>8</v>
      </c>
      <c r="K38" s="850">
        <v>9</v>
      </c>
      <c r="L38" s="850">
        <v>10</v>
      </c>
      <c r="M38" s="850">
        <v>11</v>
      </c>
      <c r="N38" s="850">
        <v>12</v>
      </c>
    </row>
    <row r="39" spans="1:38" s="802" customFormat="1" ht="14.4" x14ac:dyDescent="0.3">
      <c r="A39" s="852" t="s">
        <v>1130</v>
      </c>
      <c r="B39" s="853"/>
      <c r="C39" s="853"/>
      <c r="D39" s="853"/>
      <c r="E39" s="853"/>
      <c r="F39" s="853"/>
      <c r="G39" s="853"/>
      <c r="H39" s="853"/>
      <c r="I39" s="853"/>
      <c r="J39" s="853"/>
      <c r="K39" s="853"/>
      <c r="L39" s="853"/>
      <c r="M39" s="853"/>
      <c r="N39" s="854"/>
      <c r="AF39" s="855" t="s">
        <v>1130</v>
      </c>
    </row>
    <row r="40" spans="1:38" s="802" customFormat="1" ht="14.4" x14ac:dyDescent="0.3">
      <c r="A40" s="856" t="s">
        <v>1131</v>
      </c>
      <c r="B40" s="857"/>
      <c r="C40" s="857"/>
      <c r="D40" s="857"/>
      <c r="E40" s="857"/>
      <c r="F40" s="857"/>
      <c r="G40" s="857"/>
      <c r="H40" s="857"/>
      <c r="I40" s="857"/>
      <c r="J40" s="857"/>
      <c r="K40" s="857"/>
      <c r="L40" s="857"/>
      <c r="M40" s="857"/>
      <c r="N40" s="858"/>
      <c r="AF40" s="855"/>
      <c r="AG40" s="859" t="s">
        <v>1131</v>
      </c>
    </row>
    <row r="41" spans="1:38" s="802" customFormat="1" ht="21.6" x14ac:dyDescent="0.3">
      <c r="A41" s="860" t="s">
        <v>18</v>
      </c>
      <c r="B41" s="861" t="s">
        <v>1132</v>
      </c>
      <c r="C41" s="862" t="s">
        <v>802</v>
      </c>
      <c r="D41" s="862"/>
      <c r="E41" s="862"/>
      <c r="F41" s="863" t="s">
        <v>803</v>
      </c>
      <c r="G41" s="864">
        <v>15.4872</v>
      </c>
      <c r="H41" s="865">
        <v>1</v>
      </c>
      <c r="I41" s="866">
        <v>15.4872</v>
      </c>
      <c r="J41" s="867"/>
      <c r="K41" s="864"/>
      <c r="L41" s="867"/>
      <c r="M41" s="864"/>
      <c r="N41" s="868"/>
      <c r="AF41" s="855"/>
      <c r="AG41" s="859"/>
      <c r="AH41" s="859" t="s">
        <v>802</v>
      </c>
    </row>
    <row r="42" spans="1:38" s="802" customFormat="1" ht="14.4" x14ac:dyDescent="0.3">
      <c r="A42" s="869"/>
      <c r="B42" s="870"/>
      <c r="C42" s="871" t="s">
        <v>1133</v>
      </c>
      <c r="D42" s="871"/>
      <c r="E42" s="871"/>
      <c r="F42" s="871"/>
      <c r="G42" s="871"/>
      <c r="H42" s="871"/>
      <c r="I42" s="871"/>
      <c r="J42" s="871"/>
      <c r="K42" s="871"/>
      <c r="L42" s="871"/>
      <c r="M42" s="871"/>
      <c r="N42" s="872"/>
      <c r="AF42" s="855"/>
      <c r="AG42" s="859"/>
      <c r="AH42" s="859"/>
      <c r="AI42" s="873" t="s">
        <v>1133</v>
      </c>
    </row>
    <row r="43" spans="1:38" s="802" customFormat="1" ht="14.4" x14ac:dyDescent="0.3">
      <c r="A43" s="874"/>
      <c r="B43" s="875" t="s">
        <v>18</v>
      </c>
      <c r="C43" s="871" t="s">
        <v>972</v>
      </c>
      <c r="D43" s="871"/>
      <c r="E43" s="871"/>
      <c r="F43" s="876"/>
      <c r="G43" s="877"/>
      <c r="H43" s="877"/>
      <c r="I43" s="877"/>
      <c r="J43" s="878">
        <v>112.16</v>
      </c>
      <c r="K43" s="877"/>
      <c r="L43" s="879">
        <v>1737.04</v>
      </c>
      <c r="M43" s="880">
        <v>44.77</v>
      </c>
      <c r="N43" s="881">
        <v>77767.28</v>
      </c>
      <c r="AF43" s="855"/>
      <c r="AG43" s="859"/>
      <c r="AH43" s="859"/>
      <c r="AJ43" s="873" t="s">
        <v>972</v>
      </c>
    </row>
    <row r="44" spans="1:38" s="802" customFormat="1" ht="14.4" x14ac:dyDescent="0.3">
      <c r="A44" s="874"/>
      <c r="B44" s="875" t="s">
        <v>21</v>
      </c>
      <c r="C44" s="871" t="s">
        <v>984</v>
      </c>
      <c r="D44" s="871"/>
      <c r="E44" s="871"/>
      <c r="F44" s="876"/>
      <c r="G44" s="877"/>
      <c r="H44" s="877"/>
      <c r="I44" s="877"/>
      <c r="J44" s="878">
        <v>41.43</v>
      </c>
      <c r="K44" s="877"/>
      <c r="L44" s="878">
        <v>641.63</v>
      </c>
      <c r="M44" s="880">
        <v>13.24</v>
      </c>
      <c r="N44" s="881">
        <v>8495.18</v>
      </c>
      <c r="AF44" s="855"/>
      <c r="AG44" s="859"/>
      <c r="AH44" s="859"/>
      <c r="AJ44" s="873" t="s">
        <v>984</v>
      </c>
    </row>
    <row r="45" spans="1:38" s="802" customFormat="1" ht="14.4" x14ac:dyDescent="0.3">
      <c r="A45" s="882"/>
      <c r="B45" s="875"/>
      <c r="C45" s="871" t="s">
        <v>973</v>
      </c>
      <c r="D45" s="871"/>
      <c r="E45" s="871"/>
      <c r="F45" s="876" t="s">
        <v>678</v>
      </c>
      <c r="G45" s="880">
        <v>14.38</v>
      </c>
      <c r="H45" s="877"/>
      <c r="I45" s="883">
        <v>222.70593600000001</v>
      </c>
      <c r="J45" s="884"/>
      <c r="K45" s="877"/>
      <c r="L45" s="884"/>
      <c r="M45" s="877"/>
      <c r="N45" s="885"/>
      <c r="AF45" s="855"/>
      <c r="AG45" s="859"/>
      <c r="AH45" s="859"/>
      <c r="AK45" s="873" t="s">
        <v>973</v>
      </c>
    </row>
    <row r="46" spans="1:38" s="802" customFormat="1" ht="14.4" x14ac:dyDescent="0.3">
      <c r="A46" s="874"/>
      <c r="B46" s="875"/>
      <c r="C46" s="886" t="s">
        <v>974</v>
      </c>
      <c r="D46" s="886"/>
      <c r="E46" s="886"/>
      <c r="F46" s="887"/>
      <c r="G46" s="888"/>
      <c r="H46" s="888"/>
      <c r="I46" s="888"/>
      <c r="J46" s="889">
        <v>153.59</v>
      </c>
      <c r="K46" s="888"/>
      <c r="L46" s="890">
        <v>2378.67</v>
      </c>
      <c r="M46" s="888"/>
      <c r="N46" s="891">
        <v>86262.46</v>
      </c>
      <c r="AF46" s="855"/>
      <c r="AG46" s="859"/>
      <c r="AH46" s="859"/>
      <c r="AL46" s="873" t="s">
        <v>974</v>
      </c>
    </row>
    <row r="47" spans="1:38" s="802" customFormat="1" ht="14.4" x14ac:dyDescent="0.3">
      <c r="A47" s="882"/>
      <c r="B47" s="875"/>
      <c r="C47" s="871" t="s">
        <v>975</v>
      </c>
      <c r="D47" s="871"/>
      <c r="E47" s="871"/>
      <c r="F47" s="876"/>
      <c r="G47" s="877"/>
      <c r="H47" s="877"/>
      <c r="I47" s="877"/>
      <c r="J47" s="884"/>
      <c r="K47" s="877"/>
      <c r="L47" s="879">
        <v>1737.04</v>
      </c>
      <c r="M47" s="877"/>
      <c r="N47" s="881">
        <v>77767.28</v>
      </c>
      <c r="AF47" s="855"/>
      <c r="AG47" s="859"/>
      <c r="AH47" s="859"/>
      <c r="AK47" s="873" t="s">
        <v>975</v>
      </c>
    </row>
    <row r="48" spans="1:38" s="802" customFormat="1" ht="31.8" x14ac:dyDescent="0.3">
      <c r="A48" s="882"/>
      <c r="B48" s="875" t="s">
        <v>1017</v>
      </c>
      <c r="C48" s="871" t="s">
        <v>1018</v>
      </c>
      <c r="D48" s="871"/>
      <c r="E48" s="871"/>
      <c r="F48" s="876" t="s">
        <v>978</v>
      </c>
      <c r="G48" s="892">
        <v>91</v>
      </c>
      <c r="H48" s="877"/>
      <c r="I48" s="892">
        <v>91</v>
      </c>
      <c r="J48" s="884"/>
      <c r="K48" s="877"/>
      <c r="L48" s="879">
        <v>1580.71</v>
      </c>
      <c r="M48" s="877"/>
      <c r="N48" s="881">
        <v>70768.22</v>
      </c>
      <c r="AF48" s="855"/>
      <c r="AG48" s="859"/>
      <c r="AH48" s="859"/>
      <c r="AK48" s="873" t="s">
        <v>1018</v>
      </c>
    </row>
    <row r="49" spans="1:41" s="802" customFormat="1" ht="31.8" x14ac:dyDescent="0.3">
      <c r="A49" s="882"/>
      <c r="B49" s="875" t="s">
        <v>1019</v>
      </c>
      <c r="C49" s="871" t="s">
        <v>1020</v>
      </c>
      <c r="D49" s="871"/>
      <c r="E49" s="871"/>
      <c r="F49" s="876" t="s">
        <v>978</v>
      </c>
      <c r="G49" s="892">
        <v>52</v>
      </c>
      <c r="H49" s="877"/>
      <c r="I49" s="892">
        <v>52</v>
      </c>
      <c r="J49" s="884"/>
      <c r="K49" s="877"/>
      <c r="L49" s="878">
        <v>903.26</v>
      </c>
      <c r="M49" s="877"/>
      <c r="N49" s="881">
        <v>40438.99</v>
      </c>
      <c r="AF49" s="855"/>
      <c r="AG49" s="859"/>
      <c r="AH49" s="859"/>
      <c r="AK49" s="873" t="s">
        <v>1020</v>
      </c>
    </row>
    <row r="50" spans="1:41" s="802" customFormat="1" ht="14.4" x14ac:dyDescent="0.3">
      <c r="A50" s="893"/>
      <c r="B50" s="894"/>
      <c r="C50" s="862" t="s">
        <v>981</v>
      </c>
      <c r="D50" s="862"/>
      <c r="E50" s="862"/>
      <c r="F50" s="863"/>
      <c r="G50" s="864"/>
      <c r="H50" s="864"/>
      <c r="I50" s="864"/>
      <c r="J50" s="867"/>
      <c r="K50" s="864"/>
      <c r="L50" s="895">
        <v>4862.6400000000003</v>
      </c>
      <c r="M50" s="888"/>
      <c r="N50" s="896">
        <v>197469.67</v>
      </c>
      <c r="AF50" s="855"/>
      <c r="AG50" s="859"/>
      <c r="AH50" s="859"/>
      <c r="AM50" s="859" t="s">
        <v>981</v>
      </c>
    </row>
    <row r="51" spans="1:41" s="802" customFormat="1" ht="42" x14ac:dyDescent="0.3">
      <c r="A51" s="860" t="s">
        <v>21</v>
      </c>
      <c r="B51" s="861" t="s">
        <v>1134</v>
      </c>
      <c r="C51" s="862" t="s">
        <v>805</v>
      </c>
      <c r="D51" s="862"/>
      <c r="E51" s="862"/>
      <c r="F51" s="863" t="s">
        <v>988</v>
      </c>
      <c r="G51" s="864">
        <v>16.850000000000001</v>
      </c>
      <c r="H51" s="865">
        <v>1</v>
      </c>
      <c r="I51" s="897">
        <v>16.850000000000001</v>
      </c>
      <c r="J51" s="898">
        <v>21.74</v>
      </c>
      <c r="K51" s="864"/>
      <c r="L51" s="898">
        <v>366.32</v>
      </c>
      <c r="M51" s="897">
        <v>13.24</v>
      </c>
      <c r="N51" s="896">
        <v>4850.08</v>
      </c>
      <c r="AF51" s="855"/>
      <c r="AG51" s="859"/>
      <c r="AH51" s="859" t="s">
        <v>805</v>
      </c>
      <c r="AM51" s="859"/>
    </row>
    <row r="52" spans="1:41" s="802" customFormat="1" ht="14.4" x14ac:dyDescent="0.3">
      <c r="A52" s="893"/>
      <c r="B52" s="894"/>
      <c r="C52" s="871" t="s">
        <v>989</v>
      </c>
      <c r="D52" s="871"/>
      <c r="E52" s="871"/>
      <c r="F52" s="871"/>
      <c r="G52" s="871"/>
      <c r="H52" s="871"/>
      <c r="I52" s="871"/>
      <c r="J52" s="871"/>
      <c r="K52" s="871"/>
      <c r="L52" s="871"/>
      <c r="M52" s="871"/>
      <c r="N52" s="872"/>
      <c r="AF52" s="855"/>
      <c r="AG52" s="859"/>
      <c r="AH52" s="859"/>
      <c r="AM52" s="859"/>
      <c r="AN52" s="873" t="s">
        <v>989</v>
      </c>
    </row>
    <row r="53" spans="1:41" s="802" customFormat="1" ht="14.4" x14ac:dyDescent="0.3">
      <c r="A53" s="869"/>
      <c r="B53" s="870"/>
      <c r="C53" s="871" t="s">
        <v>1135</v>
      </c>
      <c r="D53" s="871"/>
      <c r="E53" s="871"/>
      <c r="F53" s="871"/>
      <c r="G53" s="871"/>
      <c r="H53" s="871"/>
      <c r="I53" s="871"/>
      <c r="J53" s="871"/>
      <c r="K53" s="871"/>
      <c r="L53" s="871"/>
      <c r="M53" s="871"/>
      <c r="N53" s="872"/>
      <c r="AF53" s="855"/>
      <c r="AG53" s="859"/>
      <c r="AH53" s="859"/>
      <c r="AI53" s="873" t="s">
        <v>1135</v>
      </c>
      <c r="AM53" s="859"/>
    </row>
    <row r="54" spans="1:41" s="802" customFormat="1" ht="14.4" x14ac:dyDescent="0.3">
      <c r="A54" s="893"/>
      <c r="B54" s="894"/>
      <c r="C54" s="862" t="s">
        <v>981</v>
      </c>
      <c r="D54" s="862"/>
      <c r="E54" s="862"/>
      <c r="F54" s="863"/>
      <c r="G54" s="864"/>
      <c r="H54" s="864"/>
      <c r="I54" s="864"/>
      <c r="J54" s="867"/>
      <c r="K54" s="864"/>
      <c r="L54" s="898">
        <v>366.32</v>
      </c>
      <c r="M54" s="888"/>
      <c r="N54" s="896">
        <v>4850.08</v>
      </c>
      <c r="AF54" s="855"/>
      <c r="AG54" s="859"/>
      <c r="AH54" s="859"/>
      <c r="AM54" s="859" t="s">
        <v>981</v>
      </c>
    </row>
    <row r="55" spans="1:41" s="802" customFormat="1" ht="21.6" x14ac:dyDescent="0.3">
      <c r="A55" s="860" t="s">
        <v>23</v>
      </c>
      <c r="B55" s="861" t="s">
        <v>1010</v>
      </c>
      <c r="C55" s="862" t="s">
        <v>806</v>
      </c>
      <c r="D55" s="862"/>
      <c r="E55" s="862"/>
      <c r="F55" s="863" t="s">
        <v>988</v>
      </c>
      <c r="G55" s="864">
        <v>4.21</v>
      </c>
      <c r="H55" s="865">
        <v>1</v>
      </c>
      <c r="I55" s="897">
        <v>4.21</v>
      </c>
      <c r="J55" s="898">
        <v>42.98</v>
      </c>
      <c r="K55" s="864"/>
      <c r="L55" s="898">
        <v>180.95</v>
      </c>
      <c r="M55" s="897">
        <v>13.24</v>
      </c>
      <c r="N55" s="896">
        <v>2395.7800000000002</v>
      </c>
      <c r="AF55" s="855"/>
      <c r="AG55" s="859"/>
      <c r="AH55" s="859" t="s">
        <v>806</v>
      </c>
      <c r="AM55" s="859"/>
    </row>
    <row r="56" spans="1:41" s="802" customFormat="1" ht="14.4" x14ac:dyDescent="0.3">
      <c r="A56" s="869"/>
      <c r="B56" s="870"/>
      <c r="C56" s="871" t="s">
        <v>1136</v>
      </c>
      <c r="D56" s="871"/>
      <c r="E56" s="871"/>
      <c r="F56" s="871"/>
      <c r="G56" s="871"/>
      <c r="H56" s="871"/>
      <c r="I56" s="871"/>
      <c r="J56" s="871"/>
      <c r="K56" s="871"/>
      <c r="L56" s="871"/>
      <c r="M56" s="871"/>
      <c r="N56" s="872"/>
      <c r="AF56" s="855"/>
      <c r="AG56" s="859"/>
      <c r="AH56" s="859"/>
      <c r="AI56" s="873" t="s">
        <v>1136</v>
      </c>
      <c r="AM56" s="859"/>
    </row>
    <row r="57" spans="1:41" s="802" customFormat="1" ht="14.4" x14ac:dyDescent="0.3">
      <c r="A57" s="893"/>
      <c r="B57" s="894"/>
      <c r="C57" s="862" t="s">
        <v>981</v>
      </c>
      <c r="D57" s="862"/>
      <c r="E57" s="862"/>
      <c r="F57" s="863"/>
      <c r="G57" s="864"/>
      <c r="H57" s="864"/>
      <c r="I57" s="864"/>
      <c r="J57" s="867"/>
      <c r="K57" s="864"/>
      <c r="L57" s="898">
        <v>180.95</v>
      </c>
      <c r="M57" s="888"/>
      <c r="N57" s="896">
        <v>2395.7800000000002</v>
      </c>
      <c r="AF57" s="855"/>
      <c r="AG57" s="859"/>
      <c r="AH57" s="859"/>
      <c r="AM57" s="859" t="s">
        <v>981</v>
      </c>
    </row>
    <row r="58" spans="1:41" s="802" customFormat="1" ht="21.6" x14ac:dyDescent="0.3">
      <c r="A58" s="860" t="s">
        <v>25</v>
      </c>
      <c r="B58" s="861" t="s">
        <v>1137</v>
      </c>
      <c r="C58" s="862" t="s">
        <v>1138</v>
      </c>
      <c r="D58" s="862"/>
      <c r="E58" s="862"/>
      <c r="F58" s="863" t="s">
        <v>803</v>
      </c>
      <c r="G58" s="864">
        <v>15.4872</v>
      </c>
      <c r="H58" s="865">
        <v>1</v>
      </c>
      <c r="I58" s="866">
        <v>15.4872</v>
      </c>
      <c r="J58" s="867"/>
      <c r="K58" s="864"/>
      <c r="L58" s="867"/>
      <c r="M58" s="864"/>
      <c r="N58" s="868"/>
      <c r="AF58" s="855"/>
      <c r="AG58" s="859"/>
      <c r="AH58" s="859" t="s">
        <v>1138</v>
      </c>
      <c r="AM58" s="859"/>
    </row>
    <row r="59" spans="1:41" s="802" customFormat="1" ht="14.4" x14ac:dyDescent="0.3">
      <c r="A59" s="869"/>
      <c r="B59" s="870"/>
      <c r="C59" s="871" t="s">
        <v>1133</v>
      </c>
      <c r="D59" s="871"/>
      <c r="E59" s="871"/>
      <c r="F59" s="871"/>
      <c r="G59" s="871"/>
      <c r="H59" s="871"/>
      <c r="I59" s="871"/>
      <c r="J59" s="871"/>
      <c r="K59" s="871"/>
      <c r="L59" s="871"/>
      <c r="M59" s="871"/>
      <c r="N59" s="872"/>
      <c r="AF59" s="855"/>
      <c r="AG59" s="859"/>
      <c r="AH59" s="859"/>
      <c r="AI59" s="873" t="s">
        <v>1133</v>
      </c>
      <c r="AM59" s="859"/>
    </row>
    <row r="60" spans="1:41" s="802" customFormat="1" ht="20.399999999999999" x14ac:dyDescent="0.3">
      <c r="A60" s="899"/>
      <c r="B60" s="875" t="s">
        <v>998</v>
      </c>
      <c r="C60" s="900" t="s">
        <v>999</v>
      </c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1"/>
      <c r="AF60" s="855"/>
      <c r="AG60" s="859"/>
      <c r="AH60" s="859"/>
      <c r="AM60" s="859"/>
      <c r="AO60" s="873" t="s">
        <v>999</v>
      </c>
    </row>
    <row r="61" spans="1:41" s="802" customFormat="1" ht="14.4" x14ac:dyDescent="0.3">
      <c r="A61" s="874"/>
      <c r="B61" s="875" t="s">
        <v>18</v>
      </c>
      <c r="C61" s="871" t="s">
        <v>972</v>
      </c>
      <c r="D61" s="871"/>
      <c r="E61" s="871"/>
      <c r="F61" s="876"/>
      <c r="G61" s="877"/>
      <c r="H61" s="877"/>
      <c r="I61" s="877"/>
      <c r="J61" s="878">
        <v>209.95</v>
      </c>
      <c r="K61" s="902">
        <v>0.8</v>
      </c>
      <c r="L61" s="879">
        <v>2601.23</v>
      </c>
      <c r="M61" s="880">
        <v>44.77</v>
      </c>
      <c r="N61" s="881">
        <v>116457.07</v>
      </c>
      <c r="AF61" s="855"/>
      <c r="AG61" s="859"/>
      <c r="AH61" s="859"/>
      <c r="AJ61" s="873" t="s">
        <v>972</v>
      </c>
      <c r="AM61" s="859"/>
    </row>
    <row r="62" spans="1:41" s="802" customFormat="1" ht="14.4" x14ac:dyDescent="0.3">
      <c r="A62" s="874"/>
      <c r="B62" s="875" t="s">
        <v>21</v>
      </c>
      <c r="C62" s="871" t="s">
        <v>984</v>
      </c>
      <c r="D62" s="871"/>
      <c r="E62" s="871"/>
      <c r="F62" s="876"/>
      <c r="G62" s="877"/>
      <c r="H62" s="877"/>
      <c r="I62" s="877"/>
      <c r="J62" s="878">
        <v>189.93</v>
      </c>
      <c r="K62" s="902">
        <v>0.8</v>
      </c>
      <c r="L62" s="879">
        <v>2353.19</v>
      </c>
      <c r="M62" s="880">
        <v>13.24</v>
      </c>
      <c r="N62" s="881">
        <v>31156.240000000002</v>
      </c>
      <c r="AF62" s="855"/>
      <c r="AG62" s="859"/>
      <c r="AH62" s="859"/>
      <c r="AJ62" s="873" t="s">
        <v>984</v>
      </c>
      <c r="AM62" s="859"/>
    </row>
    <row r="63" spans="1:41" s="802" customFormat="1" ht="14.4" x14ac:dyDescent="0.3">
      <c r="A63" s="874"/>
      <c r="B63" s="875" t="s">
        <v>23</v>
      </c>
      <c r="C63" s="871" t="s">
        <v>985</v>
      </c>
      <c r="D63" s="871"/>
      <c r="E63" s="871"/>
      <c r="F63" s="876"/>
      <c r="G63" s="877"/>
      <c r="H63" s="877"/>
      <c r="I63" s="877"/>
      <c r="J63" s="878">
        <v>21.86</v>
      </c>
      <c r="K63" s="902">
        <v>0.8</v>
      </c>
      <c r="L63" s="878">
        <v>270.83999999999997</v>
      </c>
      <c r="M63" s="880">
        <v>44.77</v>
      </c>
      <c r="N63" s="881">
        <v>12125.51</v>
      </c>
      <c r="AF63" s="855"/>
      <c r="AG63" s="859"/>
      <c r="AH63" s="859"/>
      <c r="AJ63" s="873" t="s">
        <v>985</v>
      </c>
      <c r="AM63" s="859"/>
    </row>
    <row r="64" spans="1:41" s="802" customFormat="1" ht="14.4" x14ac:dyDescent="0.3">
      <c r="A64" s="874"/>
      <c r="B64" s="875" t="s">
        <v>25</v>
      </c>
      <c r="C64" s="871" t="s">
        <v>1000</v>
      </c>
      <c r="D64" s="871"/>
      <c r="E64" s="871"/>
      <c r="F64" s="876"/>
      <c r="G64" s="877"/>
      <c r="H64" s="877"/>
      <c r="I64" s="877"/>
      <c r="J64" s="878">
        <v>36.67</v>
      </c>
      <c r="K64" s="892">
        <v>0</v>
      </c>
      <c r="L64" s="878">
        <v>0</v>
      </c>
      <c r="M64" s="880">
        <v>8.16</v>
      </c>
      <c r="N64" s="885"/>
      <c r="AF64" s="855"/>
      <c r="AG64" s="859"/>
      <c r="AH64" s="859"/>
      <c r="AJ64" s="873" t="s">
        <v>1000</v>
      </c>
      <c r="AM64" s="859"/>
    </row>
    <row r="65" spans="1:41" s="802" customFormat="1" ht="14.4" x14ac:dyDescent="0.3">
      <c r="A65" s="882"/>
      <c r="B65" s="875"/>
      <c r="C65" s="871" t="s">
        <v>973</v>
      </c>
      <c r="D65" s="871"/>
      <c r="E65" s="871"/>
      <c r="F65" s="876" t="s">
        <v>678</v>
      </c>
      <c r="G65" s="902">
        <v>24.3</v>
      </c>
      <c r="H65" s="902">
        <v>0.8</v>
      </c>
      <c r="I65" s="883">
        <v>301.071168</v>
      </c>
      <c r="J65" s="884"/>
      <c r="K65" s="877"/>
      <c r="L65" s="884"/>
      <c r="M65" s="877"/>
      <c r="N65" s="885"/>
      <c r="AF65" s="855"/>
      <c r="AG65" s="859"/>
      <c r="AH65" s="859"/>
      <c r="AK65" s="873" t="s">
        <v>973</v>
      </c>
      <c r="AM65" s="859"/>
    </row>
    <row r="66" spans="1:41" s="802" customFormat="1" ht="14.4" x14ac:dyDescent="0.3">
      <c r="A66" s="882"/>
      <c r="B66" s="875"/>
      <c r="C66" s="871" t="s">
        <v>986</v>
      </c>
      <c r="D66" s="871"/>
      <c r="E66" s="871"/>
      <c r="F66" s="876" t="s">
        <v>678</v>
      </c>
      <c r="G66" s="880">
        <v>1.94</v>
      </c>
      <c r="H66" s="902">
        <v>0.8</v>
      </c>
      <c r="I66" s="903">
        <v>24.036134400000002</v>
      </c>
      <c r="J66" s="884"/>
      <c r="K66" s="877"/>
      <c r="L66" s="884"/>
      <c r="M66" s="877"/>
      <c r="N66" s="885"/>
      <c r="AF66" s="855"/>
      <c r="AG66" s="859"/>
      <c r="AH66" s="859"/>
      <c r="AK66" s="873" t="s">
        <v>986</v>
      </c>
      <c r="AM66" s="859"/>
    </row>
    <row r="67" spans="1:41" s="802" customFormat="1" ht="14.4" x14ac:dyDescent="0.3">
      <c r="A67" s="874"/>
      <c r="B67" s="875"/>
      <c r="C67" s="886" t="s">
        <v>974</v>
      </c>
      <c r="D67" s="886"/>
      <c r="E67" s="886"/>
      <c r="F67" s="887"/>
      <c r="G67" s="888"/>
      <c r="H67" s="888"/>
      <c r="I67" s="888"/>
      <c r="J67" s="889">
        <v>436.55</v>
      </c>
      <c r="K67" s="888"/>
      <c r="L67" s="890">
        <v>4954.42</v>
      </c>
      <c r="M67" s="888"/>
      <c r="N67" s="891">
        <v>147613.31</v>
      </c>
      <c r="AF67" s="855"/>
      <c r="AG67" s="859"/>
      <c r="AH67" s="859"/>
      <c r="AL67" s="873" t="s">
        <v>974</v>
      </c>
      <c r="AM67" s="859"/>
    </row>
    <row r="68" spans="1:41" s="802" customFormat="1" ht="14.4" x14ac:dyDescent="0.3">
      <c r="A68" s="882"/>
      <c r="B68" s="875"/>
      <c r="C68" s="871" t="s">
        <v>975</v>
      </c>
      <c r="D68" s="871"/>
      <c r="E68" s="871"/>
      <c r="F68" s="876"/>
      <c r="G68" s="877"/>
      <c r="H68" s="877"/>
      <c r="I68" s="877"/>
      <c r="J68" s="884"/>
      <c r="K68" s="877"/>
      <c r="L68" s="879">
        <v>2872.07</v>
      </c>
      <c r="M68" s="877"/>
      <c r="N68" s="881">
        <v>128582.58</v>
      </c>
      <c r="AF68" s="855"/>
      <c r="AG68" s="859"/>
      <c r="AH68" s="859"/>
      <c r="AK68" s="873" t="s">
        <v>975</v>
      </c>
      <c r="AM68" s="859"/>
    </row>
    <row r="69" spans="1:41" s="802" customFormat="1" ht="20.399999999999999" x14ac:dyDescent="0.3">
      <c r="A69" s="882"/>
      <c r="B69" s="875" t="s">
        <v>1139</v>
      </c>
      <c r="C69" s="871" t="s">
        <v>1140</v>
      </c>
      <c r="D69" s="871"/>
      <c r="E69" s="871"/>
      <c r="F69" s="876" t="s">
        <v>978</v>
      </c>
      <c r="G69" s="892">
        <v>109</v>
      </c>
      <c r="H69" s="877"/>
      <c r="I69" s="892">
        <v>109</v>
      </c>
      <c r="J69" s="884"/>
      <c r="K69" s="877"/>
      <c r="L69" s="879">
        <v>3130.56</v>
      </c>
      <c r="M69" s="877"/>
      <c r="N69" s="881">
        <v>140155.01</v>
      </c>
      <c r="AF69" s="855"/>
      <c r="AG69" s="859"/>
      <c r="AH69" s="859"/>
      <c r="AK69" s="873" t="s">
        <v>1140</v>
      </c>
      <c r="AM69" s="859"/>
    </row>
    <row r="70" spans="1:41" s="802" customFormat="1" ht="20.399999999999999" x14ac:dyDescent="0.3">
      <c r="A70" s="882"/>
      <c r="B70" s="875" t="s">
        <v>1141</v>
      </c>
      <c r="C70" s="871" t="s">
        <v>1142</v>
      </c>
      <c r="D70" s="871"/>
      <c r="E70" s="871"/>
      <c r="F70" s="876" t="s">
        <v>978</v>
      </c>
      <c r="G70" s="892">
        <v>57</v>
      </c>
      <c r="H70" s="877"/>
      <c r="I70" s="892">
        <v>57</v>
      </c>
      <c r="J70" s="884"/>
      <c r="K70" s="877"/>
      <c r="L70" s="879">
        <v>1637.08</v>
      </c>
      <c r="M70" s="877"/>
      <c r="N70" s="881">
        <v>73292.070000000007</v>
      </c>
      <c r="AF70" s="855"/>
      <c r="AG70" s="859"/>
      <c r="AH70" s="859"/>
      <c r="AK70" s="873" t="s">
        <v>1142</v>
      </c>
      <c r="AM70" s="859"/>
    </row>
    <row r="71" spans="1:41" s="802" customFormat="1" ht="14.4" x14ac:dyDescent="0.3">
      <c r="A71" s="893"/>
      <c r="B71" s="894"/>
      <c r="C71" s="862" t="s">
        <v>981</v>
      </c>
      <c r="D71" s="862"/>
      <c r="E71" s="862"/>
      <c r="F71" s="863"/>
      <c r="G71" s="864"/>
      <c r="H71" s="864"/>
      <c r="I71" s="864"/>
      <c r="J71" s="867"/>
      <c r="K71" s="864"/>
      <c r="L71" s="895">
        <v>9722.06</v>
      </c>
      <c r="M71" s="888"/>
      <c r="N71" s="896">
        <v>361060.39</v>
      </c>
      <c r="AF71" s="855"/>
      <c r="AG71" s="859"/>
      <c r="AH71" s="859"/>
      <c r="AM71" s="859" t="s">
        <v>981</v>
      </c>
    </row>
    <row r="72" spans="1:41" s="802" customFormat="1" ht="31.8" x14ac:dyDescent="0.3">
      <c r="A72" s="860" t="s">
        <v>43</v>
      </c>
      <c r="B72" s="861" t="s">
        <v>1143</v>
      </c>
      <c r="C72" s="862" t="s">
        <v>1144</v>
      </c>
      <c r="D72" s="862"/>
      <c r="E72" s="862"/>
      <c r="F72" s="863" t="s">
        <v>803</v>
      </c>
      <c r="G72" s="864">
        <v>15.4872</v>
      </c>
      <c r="H72" s="865">
        <v>1</v>
      </c>
      <c r="I72" s="866">
        <v>15.4872</v>
      </c>
      <c r="J72" s="867"/>
      <c r="K72" s="864"/>
      <c r="L72" s="867"/>
      <c r="M72" s="864"/>
      <c r="N72" s="868"/>
      <c r="AF72" s="855"/>
      <c r="AG72" s="859"/>
      <c r="AH72" s="859" t="s">
        <v>1144</v>
      </c>
      <c r="AM72" s="859"/>
    </row>
    <row r="73" spans="1:41" s="802" customFormat="1" ht="14.4" x14ac:dyDescent="0.3">
      <c r="A73" s="869"/>
      <c r="B73" s="870"/>
      <c r="C73" s="871" t="s">
        <v>1133</v>
      </c>
      <c r="D73" s="871"/>
      <c r="E73" s="871"/>
      <c r="F73" s="871"/>
      <c r="G73" s="871"/>
      <c r="H73" s="871"/>
      <c r="I73" s="871"/>
      <c r="J73" s="871"/>
      <c r="K73" s="871"/>
      <c r="L73" s="871"/>
      <c r="M73" s="871"/>
      <c r="N73" s="872"/>
      <c r="AF73" s="855"/>
      <c r="AG73" s="859"/>
      <c r="AH73" s="859"/>
      <c r="AI73" s="873" t="s">
        <v>1133</v>
      </c>
      <c r="AM73" s="859"/>
    </row>
    <row r="74" spans="1:41" s="802" customFormat="1" ht="20.399999999999999" x14ac:dyDescent="0.3">
      <c r="A74" s="899"/>
      <c r="B74" s="875" t="s">
        <v>998</v>
      </c>
      <c r="C74" s="900" t="s">
        <v>999</v>
      </c>
      <c r="D74" s="900"/>
      <c r="E74" s="900"/>
      <c r="F74" s="900"/>
      <c r="G74" s="900"/>
      <c r="H74" s="900"/>
      <c r="I74" s="900"/>
      <c r="J74" s="900"/>
      <c r="K74" s="900"/>
      <c r="L74" s="900"/>
      <c r="M74" s="900"/>
      <c r="N74" s="901"/>
      <c r="AF74" s="855"/>
      <c r="AG74" s="859"/>
      <c r="AH74" s="859"/>
      <c r="AM74" s="859"/>
      <c r="AO74" s="873" t="s">
        <v>999</v>
      </c>
    </row>
    <row r="75" spans="1:41" s="802" customFormat="1" ht="14.4" x14ac:dyDescent="0.3">
      <c r="A75" s="899"/>
      <c r="B75" s="875"/>
      <c r="C75" s="900" t="s">
        <v>1145</v>
      </c>
      <c r="D75" s="900"/>
      <c r="E75" s="900"/>
      <c r="F75" s="900"/>
      <c r="G75" s="900"/>
      <c r="H75" s="900"/>
      <c r="I75" s="900"/>
      <c r="J75" s="900"/>
      <c r="K75" s="900"/>
      <c r="L75" s="900"/>
      <c r="M75" s="900"/>
      <c r="N75" s="901"/>
      <c r="AF75" s="855"/>
      <c r="AG75" s="859"/>
      <c r="AH75" s="859"/>
      <c r="AM75" s="859"/>
      <c r="AO75" s="873" t="s">
        <v>1145</v>
      </c>
    </row>
    <row r="76" spans="1:41" s="802" customFormat="1" ht="14.4" x14ac:dyDescent="0.3">
      <c r="A76" s="874"/>
      <c r="B76" s="875" t="s">
        <v>18</v>
      </c>
      <c r="C76" s="871" t="s">
        <v>972</v>
      </c>
      <c r="D76" s="871"/>
      <c r="E76" s="871"/>
      <c r="F76" s="876"/>
      <c r="G76" s="877"/>
      <c r="H76" s="877"/>
      <c r="I76" s="877"/>
      <c r="J76" s="878">
        <v>8.64</v>
      </c>
      <c r="K76" s="892">
        <v>28</v>
      </c>
      <c r="L76" s="879">
        <v>3746.66</v>
      </c>
      <c r="M76" s="880">
        <v>44.77</v>
      </c>
      <c r="N76" s="881">
        <v>167737.97</v>
      </c>
      <c r="AF76" s="855"/>
      <c r="AG76" s="859"/>
      <c r="AH76" s="859"/>
      <c r="AJ76" s="873" t="s">
        <v>972</v>
      </c>
      <c r="AM76" s="859"/>
    </row>
    <row r="77" spans="1:41" s="802" customFormat="1" ht="14.4" x14ac:dyDescent="0.3">
      <c r="A77" s="874"/>
      <c r="B77" s="875" t="s">
        <v>21</v>
      </c>
      <c r="C77" s="871" t="s">
        <v>984</v>
      </c>
      <c r="D77" s="871"/>
      <c r="E77" s="871"/>
      <c r="F77" s="876"/>
      <c r="G77" s="877"/>
      <c r="H77" s="877"/>
      <c r="I77" s="877"/>
      <c r="J77" s="878">
        <v>2.66</v>
      </c>
      <c r="K77" s="892">
        <v>28</v>
      </c>
      <c r="L77" s="879">
        <v>1153.49</v>
      </c>
      <c r="M77" s="880">
        <v>13.24</v>
      </c>
      <c r="N77" s="881">
        <v>15272.21</v>
      </c>
      <c r="AF77" s="855"/>
      <c r="AG77" s="859"/>
      <c r="AH77" s="859"/>
      <c r="AJ77" s="873" t="s">
        <v>984</v>
      </c>
      <c r="AM77" s="859"/>
    </row>
    <row r="78" spans="1:41" s="802" customFormat="1" ht="14.4" x14ac:dyDescent="0.3">
      <c r="A78" s="874"/>
      <c r="B78" s="875" t="s">
        <v>23</v>
      </c>
      <c r="C78" s="871" t="s">
        <v>985</v>
      </c>
      <c r="D78" s="871"/>
      <c r="E78" s="871"/>
      <c r="F78" s="876"/>
      <c r="G78" s="877"/>
      <c r="H78" s="877"/>
      <c r="I78" s="877"/>
      <c r="J78" s="878">
        <v>0.34</v>
      </c>
      <c r="K78" s="892">
        <v>28</v>
      </c>
      <c r="L78" s="878">
        <v>147.44</v>
      </c>
      <c r="M78" s="880">
        <v>44.77</v>
      </c>
      <c r="N78" s="881">
        <v>6600.89</v>
      </c>
      <c r="AF78" s="855"/>
      <c r="AG78" s="859"/>
      <c r="AH78" s="859"/>
      <c r="AJ78" s="873" t="s">
        <v>985</v>
      </c>
      <c r="AM78" s="859"/>
    </row>
    <row r="79" spans="1:41" s="802" customFormat="1" ht="14.4" x14ac:dyDescent="0.3">
      <c r="A79" s="882"/>
      <c r="B79" s="875"/>
      <c r="C79" s="871" t="s">
        <v>973</v>
      </c>
      <c r="D79" s="871"/>
      <c r="E79" s="871"/>
      <c r="F79" s="876" t="s">
        <v>678</v>
      </c>
      <c r="G79" s="892">
        <v>1</v>
      </c>
      <c r="H79" s="892">
        <v>28</v>
      </c>
      <c r="I79" s="904">
        <v>433.64159999999998</v>
      </c>
      <c r="J79" s="884"/>
      <c r="K79" s="877"/>
      <c r="L79" s="884"/>
      <c r="M79" s="877"/>
      <c r="N79" s="885"/>
      <c r="AF79" s="855"/>
      <c r="AG79" s="859"/>
      <c r="AH79" s="859"/>
      <c r="AK79" s="873" t="s">
        <v>973</v>
      </c>
      <c r="AM79" s="859"/>
    </row>
    <row r="80" spans="1:41" s="802" customFormat="1" ht="14.4" x14ac:dyDescent="0.3">
      <c r="A80" s="882"/>
      <c r="B80" s="875"/>
      <c r="C80" s="871" t="s">
        <v>986</v>
      </c>
      <c r="D80" s="871"/>
      <c r="E80" s="871"/>
      <c r="F80" s="876" t="s">
        <v>678</v>
      </c>
      <c r="G80" s="880">
        <v>0.03</v>
      </c>
      <c r="H80" s="892">
        <v>28</v>
      </c>
      <c r="I80" s="883">
        <v>13.009247999999999</v>
      </c>
      <c r="J80" s="884"/>
      <c r="K80" s="877"/>
      <c r="L80" s="884"/>
      <c r="M80" s="877"/>
      <c r="N80" s="885"/>
      <c r="AF80" s="855"/>
      <c r="AG80" s="859"/>
      <c r="AH80" s="859"/>
      <c r="AK80" s="873" t="s">
        <v>986</v>
      </c>
      <c r="AM80" s="859"/>
    </row>
    <row r="81" spans="1:41" s="802" customFormat="1" ht="14.4" x14ac:dyDescent="0.3">
      <c r="A81" s="874"/>
      <c r="B81" s="875"/>
      <c r="C81" s="886" t="s">
        <v>974</v>
      </c>
      <c r="D81" s="886"/>
      <c r="E81" s="886"/>
      <c r="F81" s="887"/>
      <c r="G81" s="888"/>
      <c r="H81" s="888"/>
      <c r="I81" s="888"/>
      <c r="J81" s="889">
        <v>11.3</v>
      </c>
      <c r="K81" s="888"/>
      <c r="L81" s="890">
        <v>4900.1499999999996</v>
      </c>
      <c r="M81" s="888"/>
      <c r="N81" s="891">
        <v>183010.18</v>
      </c>
      <c r="AF81" s="855"/>
      <c r="AG81" s="859"/>
      <c r="AH81" s="859"/>
      <c r="AL81" s="873" t="s">
        <v>974</v>
      </c>
      <c r="AM81" s="859"/>
    </row>
    <row r="82" spans="1:41" s="802" customFormat="1" ht="14.4" x14ac:dyDescent="0.3">
      <c r="A82" s="882"/>
      <c r="B82" s="875"/>
      <c r="C82" s="871" t="s">
        <v>975</v>
      </c>
      <c r="D82" s="871"/>
      <c r="E82" s="871"/>
      <c r="F82" s="876"/>
      <c r="G82" s="877"/>
      <c r="H82" s="877"/>
      <c r="I82" s="877"/>
      <c r="J82" s="884"/>
      <c r="K82" s="877"/>
      <c r="L82" s="879">
        <v>3894.1</v>
      </c>
      <c r="M82" s="877"/>
      <c r="N82" s="881">
        <v>174338.86</v>
      </c>
      <c r="AF82" s="855"/>
      <c r="AG82" s="859"/>
      <c r="AH82" s="859"/>
      <c r="AK82" s="873" t="s">
        <v>975</v>
      </c>
      <c r="AM82" s="859"/>
    </row>
    <row r="83" spans="1:41" s="802" customFormat="1" ht="20.399999999999999" x14ac:dyDescent="0.3">
      <c r="A83" s="882"/>
      <c r="B83" s="875" t="s">
        <v>1139</v>
      </c>
      <c r="C83" s="871" t="s">
        <v>1140</v>
      </c>
      <c r="D83" s="871"/>
      <c r="E83" s="871"/>
      <c r="F83" s="876" t="s">
        <v>978</v>
      </c>
      <c r="G83" s="892">
        <v>109</v>
      </c>
      <c r="H83" s="877"/>
      <c r="I83" s="892">
        <v>109</v>
      </c>
      <c r="J83" s="884"/>
      <c r="K83" s="877"/>
      <c r="L83" s="879">
        <v>4244.57</v>
      </c>
      <c r="M83" s="877"/>
      <c r="N83" s="881">
        <v>190029.36</v>
      </c>
      <c r="AF83" s="855"/>
      <c r="AG83" s="859"/>
      <c r="AH83" s="859"/>
      <c r="AK83" s="873" t="s">
        <v>1140</v>
      </c>
      <c r="AM83" s="859"/>
    </row>
    <row r="84" spans="1:41" s="802" customFormat="1" ht="20.399999999999999" x14ac:dyDescent="0.3">
      <c r="A84" s="882"/>
      <c r="B84" s="875" t="s">
        <v>1141</v>
      </c>
      <c r="C84" s="871" t="s">
        <v>1142</v>
      </c>
      <c r="D84" s="871"/>
      <c r="E84" s="871"/>
      <c r="F84" s="876" t="s">
        <v>978</v>
      </c>
      <c r="G84" s="892">
        <v>57</v>
      </c>
      <c r="H84" s="877"/>
      <c r="I84" s="892">
        <v>57</v>
      </c>
      <c r="J84" s="884"/>
      <c r="K84" s="877"/>
      <c r="L84" s="879">
        <v>2219.64</v>
      </c>
      <c r="M84" s="877"/>
      <c r="N84" s="881">
        <v>99373.15</v>
      </c>
      <c r="AF84" s="855"/>
      <c r="AG84" s="859"/>
      <c r="AH84" s="859"/>
      <c r="AK84" s="873" t="s">
        <v>1142</v>
      </c>
      <c r="AM84" s="859"/>
    </row>
    <row r="85" spans="1:41" s="802" customFormat="1" ht="14.4" x14ac:dyDescent="0.3">
      <c r="A85" s="893"/>
      <c r="B85" s="894"/>
      <c r="C85" s="862" t="s">
        <v>981</v>
      </c>
      <c r="D85" s="862"/>
      <c r="E85" s="862"/>
      <c r="F85" s="863"/>
      <c r="G85" s="864"/>
      <c r="H85" s="864"/>
      <c r="I85" s="864"/>
      <c r="J85" s="867"/>
      <c r="K85" s="864"/>
      <c r="L85" s="895">
        <v>11364.36</v>
      </c>
      <c r="M85" s="888"/>
      <c r="N85" s="896">
        <v>472412.69</v>
      </c>
      <c r="AF85" s="855"/>
      <c r="AG85" s="859"/>
      <c r="AH85" s="859"/>
      <c r="AM85" s="859" t="s">
        <v>981</v>
      </c>
    </row>
    <row r="86" spans="1:41" s="802" customFormat="1" ht="42" x14ac:dyDescent="0.3">
      <c r="A86" s="860" t="s">
        <v>76</v>
      </c>
      <c r="B86" s="861" t="s">
        <v>1008</v>
      </c>
      <c r="C86" s="862" t="s">
        <v>727</v>
      </c>
      <c r="D86" s="862"/>
      <c r="E86" s="862"/>
      <c r="F86" s="863" t="s">
        <v>988</v>
      </c>
      <c r="G86" s="864">
        <v>111.5</v>
      </c>
      <c r="H86" s="865">
        <v>1</v>
      </c>
      <c r="I86" s="905">
        <v>111.5</v>
      </c>
      <c r="J86" s="898">
        <v>3.28</v>
      </c>
      <c r="K86" s="864"/>
      <c r="L86" s="898">
        <v>365.72</v>
      </c>
      <c r="M86" s="897">
        <v>13.24</v>
      </c>
      <c r="N86" s="896">
        <v>4842.13</v>
      </c>
      <c r="AF86" s="855"/>
      <c r="AG86" s="859"/>
      <c r="AH86" s="859" t="s">
        <v>727</v>
      </c>
      <c r="AM86" s="859"/>
    </row>
    <row r="87" spans="1:41" s="802" customFormat="1" ht="14.4" x14ac:dyDescent="0.3">
      <c r="A87" s="869"/>
      <c r="B87" s="870"/>
      <c r="C87" s="871" t="s">
        <v>1146</v>
      </c>
      <c r="D87" s="871"/>
      <c r="E87" s="871"/>
      <c r="F87" s="871"/>
      <c r="G87" s="871"/>
      <c r="H87" s="871"/>
      <c r="I87" s="871"/>
      <c r="J87" s="871"/>
      <c r="K87" s="871"/>
      <c r="L87" s="871"/>
      <c r="M87" s="871"/>
      <c r="N87" s="872"/>
      <c r="AF87" s="855"/>
      <c r="AG87" s="859"/>
      <c r="AH87" s="859"/>
      <c r="AI87" s="873" t="s">
        <v>1146</v>
      </c>
      <c r="AM87" s="859"/>
    </row>
    <row r="88" spans="1:41" s="802" customFormat="1" ht="14.4" x14ac:dyDescent="0.3">
      <c r="A88" s="893"/>
      <c r="B88" s="894"/>
      <c r="C88" s="862" t="s">
        <v>981</v>
      </c>
      <c r="D88" s="862"/>
      <c r="E88" s="862"/>
      <c r="F88" s="863"/>
      <c r="G88" s="864"/>
      <c r="H88" s="864"/>
      <c r="I88" s="864"/>
      <c r="J88" s="867"/>
      <c r="K88" s="864"/>
      <c r="L88" s="898">
        <v>365.72</v>
      </c>
      <c r="M88" s="888"/>
      <c r="N88" s="896">
        <v>4842.13</v>
      </c>
      <c r="AF88" s="855"/>
      <c r="AG88" s="859"/>
      <c r="AH88" s="859"/>
      <c r="AM88" s="859" t="s">
        <v>981</v>
      </c>
    </row>
    <row r="89" spans="1:41" s="802" customFormat="1" ht="21.6" x14ac:dyDescent="0.3">
      <c r="A89" s="860" t="s">
        <v>77</v>
      </c>
      <c r="B89" s="861" t="s">
        <v>1010</v>
      </c>
      <c r="C89" s="862" t="s">
        <v>806</v>
      </c>
      <c r="D89" s="862"/>
      <c r="E89" s="862"/>
      <c r="F89" s="863" t="s">
        <v>988</v>
      </c>
      <c r="G89" s="864">
        <v>27.88</v>
      </c>
      <c r="H89" s="865">
        <v>1</v>
      </c>
      <c r="I89" s="897">
        <v>27.88</v>
      </c>
      <c r="J89" s="898">
        <v>42.98</v>
      </c>
      <c r="K89" s="864"/>
      <c r="L89" s="895">
        <v>1198.28</v>
      </c>
      <c r="M89" s="897">
        <v>13.24</v>
      </c>
      <c r="N89" s="896">
        <v>15865.23</v>
      </c>
      <c r="AF89" s="855"/>
      <c r="AG89" s="859"/>
      <c r="AH89" s="859" t="s">
        <v>806</v>
      </c>
      <c r="AM89" s="859"/>
    </row>
    <row r="90" spans="1:41" s="802" customFormat="1" ht="14.4" x14ac:dyDescent="0.3">
      <c r="A90" s="869"/>
      <c r="B90" s="870"/>
      <c r="C90" s="871" t="s">
        <v>1147</v>
      </c>
      <c r="D90" s="871"/>
      <c r="E90" s="871"/>
      <c r="F90" s="871"/>
      <c r="G90" s="871"/>
      <c r="H90" s="871"/>
      <c r="I90" s="871"/>
      <c r="J90" s="871"/>
      <c r="K90" s="871"/>
      <c r="L90" s="871"/>
      <c r="M90" s="871"/>
      <c r="N90" s="872"/>
      <c r="AF90" s="855"/>
      <c r="AG90" s="859"/>
      <c r="AH90" s="859"/>
      <c r="AI90" s="873" t="s">
        <v>1147</v>
      </c>
      <c r="AM90" s="859"/>
    </row>
    <row r="91" spans="1:41" s="802" customFormat="1" ht="14.4" x14ac:dyDescent="0.3">
      <c r="A91" s="893"/>
      <c r="B91" s="894"/>
      <c r="C91" s="862" t="s">
        <v>981</v>
      </c>
      <c r="D91" s="862"/>
      <c r="E91" s="862"/>
      <c r="F91" s="863"/>
      <c r="G91" s="864"/>
      <c r="H91" s="864"/>
      <c r="I91" s="864"/>
      <c r="J91" s="867"/>
      <c r="K91" s="864"/>
      <c r="L91" s="895">
        <v>1198.28</v>
      </c>
      <c r="M91" s="888"/>
      <c r="N91" s="896">
        <v>15865.23</v>
      </c>
      <c r="AF91" s="855"/>
      <c r="AG91" s="859"/>
      <c r="AH91" s="859"/>
      <c r="AM91" s="859" t="s">
        <v>981</v>
      </c>
    </row>
    <row r="92" spans="1:41" s="802" customFormat="1" ht="14.4" x14ac:dyDescent="0.3">
      <c r="A92" s="860" t="s">
        <v>78</v>
      </c>
      <c r="B92" s="861" t="s">
        <v>1148</v>
      </c>
      <c r="C92" s="862" t="s">
        <v>1149</v>
      </c>
      <c r="D92" s="862"/>
      <c r="E92" s="862"/>
      <c r="F92" s="863" t="s">
        <v>718</v>
      </c>
      <c r="G92" s="864">
        <v>154.87</v>
      </c>
      <c r="H92" s="865">
        <v>1</v>
      </c>
      <c r="I92" s="897">
        <v>154.87</v>
      </c>
      <c r="J92" s="867"/>
      <c r="K92" s="864"/>
      <c r="L92" s="867"/>
      <c r="M92" s="864"/>
      <c r="N92" s="868"/>
      <c r="AF92" s="855"/>
      <c r="AG92" s="859"/>
      <c r="AH92" s="859" t="s">
        <v>1149</v>
      </c>
      <c r="AM92" s="859"/>
    </row>
    <row r="93" spans="1:41" s="802" customFormat="1" ht="20.399999999999999" x14ac:dyDescent="0.3">
      <c r="A93" s="899"/>
      <c r="B93" s="875" t="s">
        <v>998</v>
      </c>
      <c r="C93" s="900" t="s">
        <v>999</v>
      </c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1"/>
      <c r="AF93" s="855"/>
      <c r="AG93" s="859"/>
      <c r="AH93" s="859"/>
      <c r="AM93" s="859"/>
      <c r="AO93" s="873" t="s">
        <v>999</v>
      </c>
    </row>
    <row r="94" spans="1:41" s="802" customFormat="1" ht="14.4" x14ac:dyDescent="0.3">
      <c r="A94" s="874"/>
      <c r="B94" s="875" t="s">
        <v>18</v>
      </c>
      <c r="C94" s="871" t="s">
        <v>972</v>
      </c>
      <c r="D94" s="871"/>
      <c r="E94" s="871"/>
      <c r="F94" s="876"/>
      <c r="G94" s="877"/>
      <c r="H94" s="877"/>
      <c r="I94" s="877"/>
      <c r="J94" s="878">
        <v>21.14</v>
      </c>
      <c r="K94" s="902">
        <v>0.8</v>
      </c>
      <c r="L94" s="879">
        <v>2619.16</v>
      </c>
      <c r="M94" s="880">
        <v>44.77</v>
      </c>
      <c r="N94" s="881">
        <v>117259.79</v>
      </c>
      <c r="AF94" s="855"/>
      <c r="AG94" s="859"/>
      <c r="AH94" s="859"/>
      <c r="AJ94" s="873" t="s">
        <v>972</v>
      </c>
      <c r="AM94" s="859"/>
    </row>
    <row r="95" spans="1:41" s="802" customFormat="1" ht="14.4" x14ac:dyDescent="0.3">
      <c r="A95" s="874"/>
      <c r="B95" s="875" t="s">
        <v>21</v>
      </c>
      <c r="C95" s="871" t="s">
        <v>984</v>
      </c>
      <c r="D95" s="871"/>
      <c r="E95" s="871"/>
      <c r="F95" s="876"/>
      <c r="G95" s="877"/>
      <c r="H95" s="877"/>
      <c r="I95" s="877"/>
      <c r="J95" s="878">
        <v>30.17</v>
      </c>
      <c r="K95" s="902">
        <v>0.8</v>
      </c>
      <c r="L95" s="879">
        <v>3737.94</v>
      </c>
      <c r="M95" s="880">
        <v>13.24</v>
      </c>
      <c r="N95" s="881">
        <v>49490.33</v>
      </c>
      <c r="AF95" s="855"/>
      <c r="AG95" s="859"/>
      <c r="AH95" s="859"/>
      <c r="AJ95" s="873" t="s">
        <v>984</v>
      </c>
      <c r="AM95" s="859"/>
    </row>
    <row r="96" spans="1:41" s="802" customFormat="1" ht="14.4" x14ac:dyDescent="0.3">
      <c r="A96" s="874"/>
      <c r="B96" s="875" t="s">
        <v>23</v>
      </c>
      <c r="C96" s="871" t="s">
        <v>985</v>
      </c>
      <c r="D96" s="871"/>
      <c r="E96" s="871"/>
      <c r="F96" s="876"/>
      <c r="G96" s="877"/>
      <c r="H96" s="877"/>
      <c r="I96" s="877"/>
      <c r="J96" s="878">
        <v>3.83</v>
      </c>
      <c r="K96" s="902">
        <v>0.8</v>
      </c>
      <c r="L96" s="878">
        <v>474.52</v>
      </c>
      <c r="M96" s="880">
        <v>44.77</v>
      </c>
      <c r="N96" s="881">
        <v>21244.26</v>
      </c>
      <c r="AF96" s="855"/>
      <c r="AG96" s="859"/>
      <c r="AH96" s="859"/>
      <c r="AJ96" s="873" t="s">
        <v>985</v>
      </c>
      <c r="AM96" s="859"/>
    </row>
    <row r="97" spans="1:42" s="802" customFormat="1" ht="14.4" x14ac:dyDescent="0.3">
      <c r="A97" s="882"/>
      <c r="B97" s="875"/>
      <c r="C97" s="871" t="s">
        <v>973</v>
      </c>
      <c r="D97" s="871"/>
      <c r="E97" s="871"/>
      <c r="F97" s="876" t="s">
        <v>678</v>
      </c>
      <c r="G97" s="880">
        <v>2.71</v>
      </c>
      <c r="H97" s="902">
        <v>0.8</v>
      </c>
      <c r="I97" s="906">
        <v>335.75815999999998</v>
      </c>
      <c r="J97" s="884"/>
      <c r="K97" s="877"/>
      <c r="L97" s="884"/>
      <c r="M97" s="877"/>
      <c r="N97" s="885"/>
      <c r="AF97" s="855"/>
      <c r="AG97" s="859"/>
      <c r="AH97" s="859"/>
      <c r="AK97" s="873" t="s">
        <v>973</v>
      </c>
      <c r="AM97" s="859"/>
    </row>
    <row r="98" spans="1:42" s="802" customFormat="1" ht="14.4" x14ac:dyDescent="0.3">
      <c r="A98" s="882"/>
      <c r="B98" s="875"/>
      <c r="C98" s="871" t="s">
        <v>986</v>
      </c>
      <c r="D98" s="871"/>
      <c r="E98" s="871"/>
      <c r="F98" s="876" t="s">
        <v>678</v>
      </c>
      <c r="G98" s="880">
        <v>0.34</v>
      </c>
      <c r="H98" s="902">
        <v>0.8</v>
      </c>
      <c r="I98" s="906">
        <v>42.124639999999999</v>
      </c>
      <c r="J98" s="884"/>
      <c r="K98" s="877"/>
      <c r="L98" s="884"/>
      <c r="M98" s="877"/>
      <c r="N98" s="885"/>
      <c r="AF98" s="855"/>
      <c r="AG98" s="859"/>
      <c r="AH98" s="859"/>
      <c r="AK98" s="873" t="s">
        <v>986</v>
      </c>
      <c r="AM98" s="859"/>
    </row>
    <row r="99" spans="1:42" s="802" customFormat="1" ht="14.4" x14ac:dyDescent="0.3">
      <c r="A99" s="874"/>
      <c r="B99" s="875"/>
      <c r="C99" s="886" t="s">
        <v>974</v>
      </c>
      <c r="D99" s="886"/>
      <c r="E99" s="886"/>
      <c r="F99" s="887"/>
      <c r="G99" s="888"/>
      <c r="H99" s="888"/>
      <c r="I99" s="888"/>
      <c r="J99" s="889">
        <v>51.31</v>
      </c>
      <c r="K99" s="888"/>
      <c r="L99" s="890">
        <v>6357.1</v>
      </c>
      <c r="M99" s="888"/>
      <c r="N99" s="891">
        <v>166750.12</v>
      </c>
      <c r="AF99" s="855"/>
      <c r="AG99" s="859"/>
      <c r="AH99" s="859"/>
      <c r="AL99" s="873" t="s">
        <v>974</v>
      </c>
      <c r="AM99" s="859"/>
    </row>
    <row r="100" spans="1:42" s="802" customFormat="1" ht="14.4" x14ac:dyDescent="0.3">
      <c r="A100" s="882"/>
      <c r="B100" s="875"/>
      <c r="C100" s="871" t="s">
        <v>975</v>
      </c>
      <c r="D100" s="871"/>
      <c r="E100" s="871"/>
      <c r="F100" s="876"/>
      <c r="G100" s="877"/>
      <c r="H100" s="877"/>
      <c r="I100" s="877"/>
      <c r="J100" s="884"/>
      <c r="K100" s="877"/>
      <c r="L100" s="879">
        <v>3093.68</v>
      </c>
      <c r="M100" s="877"/>
      <c r="N100" s="881">
        <v>138504.04999999999</v>
      </c>
      <c r="AF100" s="855"/>
      <c r="AG100" s="859"/>
      <c r="AH100" s="859"/>
      <c r="AK100" s="873" t="s">
        <v>975</v>
      </c>
      <c r="AM100" s="859"/>
    </row>
    <row r="101" spans="1:42" s="802" customFormat="1" ht="20.399999999999999" x14ac:dyDescent="0.3">
      <c r="A101" s="882"/>
      <c r="B101" s="875" t="s">
        <v>1139</v>
      </c>
      <c r="C101" s="871" t="s">
        <v>1140</v>
      </c>
      <c r="D101" s="871"/>
      <c r="E101" s="871"/>
      <c r="F101" s="876" t="s">
        <v>978</v>
      </c>
      <c r="G101" s="892">
        <v>109</v>
      </c>
      <c r="H101" s="877"/>
      <c r="I101" s="892">
        <v>109</v>
      </c>
      <c r="J101" s="884"/>
      <c r="K101" s="877"/>
      <c r="L101" s="879">
        <v>3372.11</v>
      </c>
      <c r="M101" s="877"/>
      <c r="N101" s="881">
        <v>150969.41</v>
      </c>
      <c r="AF101" s="855"/>
      <c r="AG101" s="859"/>
      <c r="AH101" s="859"/>
      <c r="AK101" s="873" t="s">
        <v>1140</v>
      </c>
      <c r="AM101" s="859"/>
    </row>
    <row r="102" spans="1:42" s="802" customFormat="1" ht="20.399999999999999" x14ac:dyDescent="0.3">
      <c r="A102" s="882"/>
      <c r="B102" s="875" t="s">
        <v>1141</v>
      </c>
      <c r="C102" s="871" t="s">
        <v>1142</v>
      </c>
      <c r="D102" s="871"/>
      <c r="E102" s="871"/>
      <c r="F102" s="876" t="s">
        <v>978</v>
      </c>
      <c r="G102" s="892">
        <v>57</v>
      </c>
      <c r="H102" s="877"/>
      <c r="I102" s="892">
        <v>57</v>
      </c>
      <c r="J102" s="884"/>
      <c r="K102" s="877"/>
      <c r="L102" s="879">
        <v>1763.4</v>
      </c>
      <c r="M102" s="877"/>
      <c r="N102" s="881">
        <v>78947.31</v>
      </c>
      <c r="AF102" s="855"/>
      <c r="AG102" s="859"/>
      <c r="AH102" s="859"/>
      <c r="AK102" s="873" t="s">
        <v>1142</v>
      </c>
      <c r="AM102" s="859"/>
    </row>
    <row r="103" spans="1:42" s="802" customFormat="1" ht="14.4" x14ac:dyDescent="0.3">
      <c r="A103" s="893"/>
      <c r="B103" s="894"/>
      <c r="C103" s="862" t="s">
        <v>981</v>
      </c>
      <c r="D103" s="862"/>
      <c r="E103" s="862"/>
      <c r="F103" s="863"/>
      <c r="G103" s="864"/>
      <c r="H103" s="864"/>
      <c r="I103" s="864"/>
      <c r="J103" s="867"/>
      <c r="K103" s="864"/>
      <c r="L103" s="895">
        <v>11492.61</v>
      </c>
      <c r="M103" s="888"/>
      <c r="N103" s="896">
        <v>396666.84</v>
      </c>
      <c r="AF103" s="855"/>
      <c r="AG103" s="859"/>
      <c r="AH103" s="859"/>
      <c r="AM103" s="859" t="s">
        <v>981</v>
      </c>
    </row>
    <row r="104" spans="1:42" s="802" customFormat="1" ht="42" x14ac:dyDescent="0.3">
      <c r="A104" s="860" t="s">
        <v>79</v>
      </c>
      <c r="B104" s="861" t="s">
        <v>1150</v>
      </c>
      <c r="C104" s="862" t="s">
        <v>817</v>
      </c>
      <c r="D104" s="862"/>
      <c r="E104" s="862"/>
      <c r="F104" s="863" t="s">
        <v>988</v>
      </c>
      <c r="G104" s="864">
        <v>61.95</v>
      </c>
      <c r="H104" s="865">
        <v>1</v>
      </c>
      <c r="I104" s="897">
        <v>61.95</v>
      </c>
      <c r="J104" s="898">
        <v>6.43</v>
      </c>
      <c r="K104" s="864"/>
      <c r="L104" s="898">
        <v>398.34</v>
      </c>
      <c r="M104" s="897">
        <v>13.24</v>
      </c>
      <c r="N104" s="896">
        <v>5274.02</v>
      </c>
      <c r="AF104" s="855"/>
      <c r="AG104" s="859"/>
      <c r="AH104" s="859" t="s">
        <v>817</v>
      </c>
      <c r="AM104" s="859"/>
    </row>
    <row r="105" spans="1:42" s="802" customFormat="1" ht="14.4" x14ac:dyDescent="0.3">
      <c r="A105" s="893"/>
      <c r="B105" s="894"/>
      <c r="C105" s="871" t="s">
        <v>1151</v>
      </c>
      <c r="D105" s="871"/>
      <c r="E105" s="871"/>
      <c r="F105" s="871"/>
      <c r="G105" s="871"/>
      <c r="H105" s="871"/>
      <c r="I105" s="871"/>
      <c r="J105" s="871"/>
      <c r="K105" s="871"/>
      <c r="L105" s="871"/>
      <c r="M105" s="871"/>
      <c r="N105" s="872"/>
      <c r="AF105" s="855"/>
      <c r="AG105" s="859"/>
      <c r="AH105" s="859"/>
      <c r="AM105" s="859"/>
      <c r="AN105" s="873" t="s">
        <v>1151</v>
      </c>
    </row>
    <row r="106" spans="1:42" s="802" customFormat="1" ht="14.4" x14ac:dyDescent="0.3">
      <c r="A106" s="893"/>
      <c r="B106" s="894"/>
      <c r="C106" s="862" t="s">
        <v>981</v>
      </c>
      <c r="D106" s="862"/>
      <c r="E106" s="862"/>
      <c r="F106" s="863"/>
      <c r="G106" s="864"/>
      <c r="H106" s="864"/>
      <c r="I106" s="864"/>
      <c r="J106" s="867"/>
      <c r="K106" s="864"/>
      <c r="L106" s="898">
        <v>398.34</v>
      </c>
      <c r="M106" s="888"/>
      <c r="N106" s="896">
        <v>5274.02</v>
      </c>
      <c r="AF106" s="855"/>
      <c r="AG106" s="859"/>
      <c r="AH106" s="859"/>
      <c r="AM106" s="859" t="s">
        <v>981</v>
      </c>
    </row>
    <row r="107" spans="1:42" s="802" customFormat="1" ht="21.6" x14ac:dyDescent="0.3">
      <c r="A107" s="860" t="s">
        <v>80</v>
      </c>
      <c r="B107" s="861" t="s">
        <v>717</v>
      </c>
      <c r="C107" s="862" t="s">
        <v>991</v>
      </c>
      <c r="D107" s="862"/>
      <c r="E107" s="862"/>
      <c r="F107" s="863" t="s">
        <v>718</v>
      </c>
      <c r="G107" s="864">
        <v>294.26</v>
      </c>
      <c r="H107" s="865">
        <v>1</v>
      </c>
      <c r="I107" s="897">
        <v>294.26</v>
      </c>
      <c r="J107" s="898">
        <v>162.38</v>
      </c>
      <c r="K107" s="864"/>
      <c r="L107" s="895">
        <v>47781.94</v>
      </c>
      <c r="M107" s="897">
        <v>8.16</v>
      </c>
      <c r="N107" s="896">
        <v>389900.63</v>
      </c>
      <c r="AF107" s="855"/>
      <c r="AG107" s="859"/>
      <c r="AH107" s="859" t="s">
        <v>991</v>
      </c>
      <c r="AM107" s="859"/>
    </row>
    <row r="108" spans="1:42" s="802" customFormat="1" ht="14.4" x14ac:dyDescent="0.3">
      <c r="A108" s="893"/>
      <c r="B108" s="894"/>
      <c r="C108" s="871" t="s">
        <v>992</v>
      </c>
      <c r="D108" s="871"/>
      <c r="E108" s="871"/>
      <c r="F108" s="871"/>
      <c r="G108" s="871"/>
      <c r="H108" s="871"/>
      <c r="I108" s="871"/>
      <c r="J108" s="871"/>
      <c r="K108" s="871"/>
      <c r="L108" s="871"/>
      <c r="M108" s="871"/>
      <c r="N108" s="872"/>
      <c r="AF108" s="855"/>
      <c r="AG108" s="859"/>
      <c r="AH108" s="859"/>
      <c r="AM108" s="859"/>
      <c r="AN108" s="873" t="s">
        <v>992</v>
      </c>
    </row>
    <row r="109" spans="1:42" s="802" customFormat="1" ht="14.4" x14ac:dyDescent="0.3">
      <c r="A109" s="869"/>
      <c r="B109" s="870"/>
      <c r="C109" s="871" t="s">
        <v>1152</v>
      </c>
      <c r="D109" s="871"/>
      <c r="E109" s="871"/>
      <c r="F109" s="871"/>
      <c r="G109" s="871"/>
      <c r="H109" s="871"/>
      <c r="I109" s="871"/>
      <c r="J109" s="871"/>
      <c r="K109" s="871"/>
      <c r="L109" s="871"/>
      <c r="M109" s="871"/>
      <c r="N109" s="872"/>
      <c r="AF109" s="855"/>
      <c r="AG109" s="859"/>
      <c r="AH109" s="859"/>
      <c r="AI109" s="873" t="s">
        <v>1152</v>
      </c>
      <c r="AM109" s="859"/>
    </row>
    <row r="110" spans="1:42" s="802" customFormat="1" ht="14.4" x14ac:dyDescent="0.3">
      <c r="A110" s="869"/>
      <c r="B110" s="870"/>
      <c r="C110" s="871" t="s">
        <v>994</v>
      </c>
      <c r="D110" s="871"/>
      <c r="E110" s="871"/>
      <c r="F110" s="871"/>
      <c r="G110" s="871"/>
      <c r="H110" s="871"/>
      <c r="I110" s="871"/>
      <c r="J110" s="871"/>
      <c r="K110" s="871"/>
      <c r="L110" s="871"/>
      <c r="M110" s="871"/>
      <c r="N110" s="872"/>
      <c r="AF110" s="855"/>
      <c r="AG110" s="859"/>
      <c r="AH110" s="859"/>
      <c r="AM110" s="859"/>
      <c r="AP110" s="873" t="s">
        <v>994</v>
      </c>
    </row>
    <row r="111" spans="1:42" s="802" customFormat="1" ht="14.4" x14ac:dyDescent="0.3">
      <c r="A111" s="893"/>
      <c r="B111" s="894"/>
      <c r="C111" s="862" t="s">
        <v>981</v>
      </c>
      <c r="D111" s="862"/>
      <c r="E111" s="862"/>
      <c r="F111" s="863"/>
      <c r="G111" s="864"/>
      <c r="H111" s="864"/>
      <c r="I111" s="864"/>
      <c r="J111" s="867"/>
      <c r="K111" s="864"/>
      <c r="L111" s="895">
        <v>47781.94</v>
      </c>
      <c r="M111" s="888"/>
      <c r="N111" s="896">
        <v>389900.63</v>
      </c>
      <c r="AF111" s="855"/>
      <c r="AG111" s="859"/>
      <c r="AH111" s="859"/>
      <c r="AM111" s="859" t="s">
        <v>981</v>
      </c>
    </row>
    <row r="112" spans="1:42" s="802" customFormat="1" ht="14.4" x14ac:dyDescent="0.3">
      <c r="A112" s="856" t="s">
        <v>1153</v>
      </c>
      <c r="B112" s="857"/>
      <c r="C112" s="857"/>
      <c r="D112" s="857"/>
      <c r="E112" s="857"/>
      <c r="F112" s="857"/>
      <c r="G112" s="857"/>
      <c r="H112" s="857"/>
      <c r="I112" s="857"/>
      <c r="J112" s="857"/>
      <c r="K112" s="857"/>
      <c r="L112" s="857"/>
      <c r="M112" s="857"/>
      <c r="N112" s="858"/>
      <c r="AF112" s="855"/>
      <c r="AG112" s="859" t="s">
        <v>1153</v>
      </c>
      <c r="AH112" s="859"/>
      <c r="AM112" s="859"/>
    </row>
    <row r="113" spans="1:41" s="802" customFormat="1" ht="21.6" x14ac:dyDescent="0.3">
      <c r="A113" s="860" t="s">
        <v>81</v>
      </c>
      <c r="B113" s="861" t="s">
        <v>1154</v>
      </c>
      <c r="C113" s="862" t="s">
        <v>1155</v>
      </c>
      <c r="D113" s="862"/>
      <c r="E113" s="862"/>
      <c r="F113" s="863" t="s">
        <v>1156</v>
      </c>
      <c r="G113" s="864">
        <v>1.68</v>
      </c>
      <c r="H113" s="865">
        <v>1</v>
      </c>
      <c r="I113" s="897">
        <v>1.68</v>
      </c>
      <c r="J113" s="867"/>
      <c r="K113" s="864"/>
      <c r="L113" s="867"/>
      <c r="M113" s="864"/>
      <c r="N113" s="868"/>
      <c r="AF113" s="855"/>
      <c r="AG113" s="859"/>
      <c r="AH113" s="859" t="s">
        <v>1155</v>
      </c>
      <c r="AM113" s="859"/>
    </row>
    <row r="114" spans="1:41" s="802" customFormat="1" ht="14.4" x14ac:dyDescent="0.3">
      <c r="A114" s="869"/>
      <c r="B114" s="870"/>
      <c r="C114" s="871" t="s">
        <v>1157</v>
      </c>
      <c r="D114" s="871"/>
      <c r="E114" s="871"/>
      <c r="F114" s="871"/>
      <c r="G114" s="871"/>
      <c r="H114" s="871"/>
      <c r="I114" s="871"/>
      <c r="J114" s="871"/>
      <c r="K114" s="871"/>
      <c r="L114" s="871"/>
      <c r="M114" s="871"/>
      <c r="N114" s="872"/>
      <c r="AF114" s="855"/>
      <c r="AG114" s="859"/>
      <c r="AH114" s="859"/>
      <c r="AI114" s="873" t="s">
        <v>1157</v>
      </c>
      <c r="AM114" s="859"/>
    </row>
    <row r="115" spans="1:41" s="802" customFormat="1" ht="20.399999999999999" x14ac:dyDescent="0.3">
      <c r="A115" s="899"/>
      <c r="B115" s="875" t="s">
        <v>998</v>
      </c>
      <c r="C115" s="900" t="s">
        <v>999</v>
      </c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1"/>
      <c r="AF115" s="855"/>
      <c r="AG115" s="859"/>
      <c r="AH115" s="859"/>
      <c r="AM115" s="859"/>
      <c r="AO115" s="873" t="s">
        <v>999</v>
      </c>
    </row>
    <row r="116" spans="1:41" s="802" customFormat="1" ht="52.2" x14ac:dyDescent="0.3">
      <c r="A116" s="899"/>
      <c r="B116" s="875" t="s">
        <v>970</v>
      </c>
      <c r="C116" s="900" t="s">
        <v>971</v>
      </c>
      <c r="D116" s="900"/>
      <c r="E116" s="900"/>
      <c r="F116" s="900"/>
      <c r="G116" s="900"/>
      <c r="H116" s="900"/>
      <c r="I116" s="900"/>
      <c r="J116" s="900"/>
      <c r="K116" s="900"/>
      <c r="L116" s="900"/>
      <c r="M116" s="900"/>
      <c r="N116" s="901"/>
      <c r="AF116" s="855"/>
      <c r="AG116" s="859"/>
      <c r="AH116" s="859"/>
      <c r="AM116" s="859"/>
      <c r="AO116" s="873" t="s">
        <v>971</v>
      </c>
    </row>
    <row r="117" spans="1:41" s="802" customFormat="1" ht="14.4" x14ac:dyDescent="0.3">
      <c r="A117" s="874"/>
      <c r="B117" s="875" t="s">
        <v>18</v>
      </c>
      <c r="C117" s="871" t="s">
        <v>972</v>
      </c>
      <c r="D117" s="871"/>
      <c r="E117" s="871"/>
      <c r="F117" s="876"/>
      <c r="G117" s="877"/>
      <c r="H117" s="877"/>
      <c r="I117" s="877"/>
      <c r="J117" s="879">
        <v>1124.68</v>
      </c>
      <c r="K117" s="880">
        <v>0.92</v>
      </c>
      <c r="L117" s="879">
        <v>1738.31</v>
      </c>
      <c r="M117" s="880">
        <v>44.77</v>
      </c>
      <c r="N117" s="881">
        <v>77824.14</v>
      </c>
      <c r="AF117" s="855"/>
      <c r="AG117" s="859"/>
      <c r="AH117" s="859"/>
      <c r="AJ117" s="873" t="s">
        <v>972</v>
      </c>
      <c r="AM117" s="859"/>
    </row>
    <row r="118" spans="1:41" s="802" customFormat="1" ht="14.4" x14ac:dyDescent="0.3">
      <c r="A118" s="874"/>
      <c r="B118" s="875" t="s">
        <v>21</v>
      </c>
      <c r="C118" s="871" t="s">
        <v>984</v>
      </c>
      <c r="D118" s="871"/>
      <c r="E118" s="871"/>
      <c r="F118" s="876"/>
      <c r="G118" s="877"/>
      <c r="H118" s="877"/>
      <c r="I118" s="877"/>
      <c r="J118" s="879">
        <v>2095.8000000000002</v>
      </c>
      <c r="K118" s="880">
        <v>0.92</v>
      </c>
      <c r="L118" s="879">
        <v>3239.27</v>
      </c>
      <c r="M118" s="880">
        <v>13.24</v>
      </c>
      <c r="N118" s="881">
        <v>42887.93</v>
      </c>
      <c r="AF118" s="855"/>
      <c r="AG118" s="859"/>
      <c r="AH118" s="859"/>
      <c r="AJ118" s="873" t="s">
        <v>984</v>
      </c>
      <c r="AM118" s="859"/>
    </row>
    <row r="119" spans="1:41" s="802" customFormat="1" ht="14.4" x14ac:dyDescent="0.3">
      <c r="A119" s="874"/>
      <c r="B119" s="875" t="s">
        <v>23</v>
      </c>
      <c r="C119" s="871" t="s">
        <v>985</v>
      </c>
      <c r="D119" s="871"/>
      <c r="E119" s="871"/>
      <c r="F119" s="876"/>
      <c r="G119" s="877"/>
      <c r="H119" s="877"/>
      <c r="I119" s="877"/>
      <c r="J119" s="878">
        <v>321.13</v>
      </c>
      <c r="K119" s="880">
        <v>0.92</v>
      </c>
      <c r="L119" s="878">
        <v>496.34</v>
      </c>
      <c r="M119" s="880">
        <v>44.77</v>
      </c>
      <c r="N119" s="881">
        <v>22221.14</v>
      </c>
      <c r="AF119" s="855"/>
      <c r="AG119" s="859"/>
      <c r="AH119" s="859"/>
      <c r="AJ119" s="873" t="s">
        <v>985</v>
      </c>
      <c r="AM119" s="859"/>
    </row>
    <row r="120" spans="1:41" s="802" customFormat="1" ht="14.4" x14ac:dyDescent="0.3">
      <c r="A120" s="874"/>
      <c r="B120" s="875" t="s">
        <v>25</v>
      </c>
      <c r="C120" s="871" t="s">
        <v>1000</v>
      </c>
      <c r="D120" s="871"/>
      <c r="E120" s="871"/>
      <c r="F120" s="876"/>
      <c r="G120" s="877"/>
      <c r="H120" s="877"/>
      <c r="I120" s="877"/>
      <c r="J120" s="878">
        <v>446.59</v>
      </c>
      <c r="K120" s="892">
        <v>0</v>
      </c>
      <c r="L120" s="878">
        <v>0</v>
      </c>
      <c r="M120" s="880">
        <v>8.16</v>
      </c>
      <c r="N120" s="885"/>
      <c r="AF120" s="855"/>
      <c r="AG120" s="859"/>
      <c r="AH120" s="859"/>
      <c r="AJ120" s="873" t="s">
        <v>1000</v>
      </c>
      <c r="AM120" s="859"/>
    </row>
    <row r="121" spans="1:41" s="802" customFormat="1" ht="14.4" x14ac:dyDescent="0.3">
      <c r="A121" s="882"/>
      <c r="B121" s="875"/>
      <c r="C121" s="871" t="s">
        <v>973</v>
      </c>
      <c r="D121" s="871"/>
      <c r="E121" s="871"/>
      <c r="F121" s="876" t="s">
        <v>678</v>
      </c>
      <c r="G121" s="892">
        <v>124</v>
      </c>
      <c r="H121" s="880">
        <v>0.92</v>
      </c>
      <c r="I121" s="904">
        <v>191.65440000000001</v>
      </c>
      <c r="J121" s="884"/>
      <c r="K121" s="877"/>
      <c r="L121" s="884"/>
      <c r="M121" s="877"/>
      <c r="N121" s="885"/>
      <c r="AF121" s="855"/>
      <c r="AG121" s="859"/>
      <c r="AH121" s="859"/>
      <c r="AK121" s="873" t="s">
        <v>973</v>
      </c>
      <c r="AM121" s="859"/>
    </row>
    <row r="122" spans="1:41" s="802" customFormat="1" ht="14.4" x14ac:dyDescent="0.3">
      <c r="A122" s="882"/>
      <c r="B122" s="875"/>
      <c r="C122" s="871" t="s">
        <v>986</v>
      </c>
      <c r="D122" s="871"/>
      <c r="E122" s="871"/>
      <c r="F122" s="876" t="s">
        <v>678</v>
      </c>
      <c r="G122" s="902">
        <v>23.9</v>
      </c>
      <c r="H122" s="880">
        <v>0.92</v>
      </c>
      <c r="I122" s="906">
        <v>36.939839999999997</v>
      </c>
      <c r="J122" s="884"/>
      <c r="K122" s="877"/>
      <c r="L122" s="884"/>
      <c r="M122" s="877"/>
      <c r="N122" s="885"/>
      <c r="AF122" s="855"/>
      <c r="AG122" s="859"/>
      <c r="AH122" s="859"/>
      <c r="AK122" s="873" t="s">
        <v>986</v>
      </c>
      <c r="AM122" s="859"/>
    </row>
    <row r="123" spans="1:41" s="802" customFormat="1" ht="14.4" x14ac:dyDescent="0.3">
      <c r="A123" s="874"/>
      <c r="B123" s="875"/>
      <c r="C123" s="886" t="s">
        <v>974</v>
      </c>
      <c r="D123" s="886"/>
      <c r="E123" s="886"/>
      <c r="F123" s="887"/>
      <c r="G123" s="888"/>
      <c r="H123" s="888"/>
      <c r="I123" s="888"/>
      <c r="J123" s="890">
        <v>3667.07</v>
      </c>
      <c r="K123" s="888"/>
      <c r="L123" s="890">
        <v>4977.58</v>
      </c>
      <c r="M123" s="888"/>
      <c r="N123" s="891">
        <v>120712.07</v>
      </c>
      <c r="AF123" s="855"/>
      <c r="AG123" s="859"/>
      <c r="AH123" s="859"/>
      <c r="AL123" s="873" t="s">
        <v>974</v>
      </c>
      <c r="AM123" s="859"/>
    </row>
    <row r="124" spans="1:41" s="802" customFormat="1" ht="14.4" x14ac:dyDescent="0.3">
      <c r="A124" s="882"/>
      <c r="B124" s="875"/>
      <c r="C124" s="871" t="s">
        <v>975</v>
      </c>
      <c r="D124" s="871"/>
      <c r="E124" s="871"/>
      <c r="F124" s="876"/>
      <c r="G124" s="877"/>
      <c r="H124" s="877"/>
      <c r="I124" s="877"/>
      <c r="J124" s="884"/>
      <c r="K124" s="877"/>
      <c r="L124" s="879">
        <v>2234.65</v>
      </c>
      <c r="M124" s="877"/>
      <c r="N124" s="881">
        <v>100045.28</v>
      </c>
      <c r="AF124" s="855"/>
      <c r="AG124" s="859"/>
      <c r="AH124" s="859"/>
      <c r="AK124" s="873" t="s">
        <v>975</v>
      </c>
      <c r="AM124" s="859"/>
    </row>
    <row r="125" spans="1:41" s="802" customFormat="1" ht="31.8" x14ac:dyDescent="0.3">
      <c r="A125" s="882"/>
      <c r="B125" s="875" t="s">
        <v>1158</v>
      </c>
      <c r="C125" s="871" t="s">
        <v>1159</v>
      </c>
      <c r="D125" s="871"/>
      <c r="E125" s="871"/>
      <c r="F125" s="876" t="s">
        <v>978</v>
      </c>
      <c r="G125" s="892">
        <v>116</v>
      </c>
      <c r="H125" s="877"/>
      <c r="I125" s="892">
        <v>116</v>
      </c>
      <c r="J125" s="884"/>
      <c r="K125" s="877"/>
      <c r="L125" s="879">
        <v>2592.19</v>
      </c>
      <c r="M125" s="877"/>
      <c r="N125" s="881">
        <v>116052.52</v>
      </c>
      <c r="AF125" s="855"/>
      <c r="AG125" s="859"/>
      <c r="AH125" s="859"/>
      <c r="AK125" s="873" t="s">
        <v>1159</v>
      </c>
      <c r="AM125" s="859"/>
    </row>
    <row r="126" spans="1:41" s="802" customFormat="1" ht="31.8" x14ac:dyDescent="0.3">
      <c r="A126" s="882"/>
      <c r="B126" s="875" t="s">
        <v>1160</v>
      </c>
      <c r="C126" s="871" t="s">
        <v>1161</v>
      </c>
      <c r="D126" s="871"/>
      <c r="E126" s="871"/>
      <c r="F126" s="876" t="s">
        <v>978</v>
      </c>
      <c r="G126" s="892">
        <v>80</v>
      </c>
      <c r="H126" s="877"/>
      <c r="I126" s="892">
        <v>80</v>
      </c>
      <c r="J126" s="884"/>
      <c r="K126" s="877"/>
      <c r="L126" s="879">
        <v>1787.72</v>
      </c>
      <c r="M126" s="877"/>
      <c r="N126" s="881">
        <v>80036.22</v>
      </c>
      <c r="AF126" s="855"/>
      <c r="AG126" s="859"/>
      <c r="AH126" s="859"/>
      <c r="AK126" s="873" t="s">
        <v>1161</v>
      </c>
      <c r="AM126" s="859"/>
    </row>
    <row r="127" spans="1:41" s="802" customFormat="1" ht="14.4" x14ac:dyDescent="0.3">
      <c r="A127" s="893"/>
      <c r="B127" s="894"/>
      <c r="C127" s="862" t="s">
        <v>981</v>
      </c>
      <c r="D127" s="862"/>
      <c r="E127" s="862"/>
      <c r="F127" s="863"/>
      <c r="G127" s="864"/>
      <c r="H127" s="864"/>
      <c r="I127" s="864"/>
      <c r="J127" s="867"/>
      <c r="K127" s="864"/>
      <c r="L127" s="895">
        <v>9357.49</v>
      </c>
      <c r="M127" s="888"/>
      <c r="N127" s="896">
        <v>316800.81</v>
      </c>
      <c r="AF127" s="855"/>
      <c r="AG127" s="859"/>
      <c r="AH127" s="859"/>
      <c r="AM127" s="859" t="s">
        <v>981</v>
      </c>
    </row>
    <row r="128" spans="1:41" s="802" customFormat="1" ht="31.8" x14ac:dyDescent="0.3">
      <c r="A128" s="860" t="s">
        <v>54</v>
      </c>
      <c r="B128" s="861" t="s">
        <v>1005</v>
      </c>
      <c r="C128" s="862" t="s">
        <v>822</v>
      </c>
      <c r="D128" s="862"/>
      <c r="E128" s="862"/>
      <c r="F128" s="863" t="s">
        <v>988</v>
      </c>
      <c r="G128" s="864">
        <v>252</v>
      </c>
      <c r="H128" s="865">
        <v>1</v>
      </c>
      <c r="I128" s="865">
        <v>252</v>
      </c>
      <c r="J128" s="898">
        <v>10.71</v>
      </c>
      <c r="K128" s="864"/>
      <c r="L128" s="895">
        <v>2698.92</v>
      </c>
      <c r="M128" s="897">
        <v>13.24</v>
      </c>
      <c r="N128" s="896">
        <v>35733.699999999997</v>
      </c>
      <c r="AF128" s="855"/>
      <c r="AG128" s="859"/>
      <c r="AH128" s="859" t="s">
        <v>822</v>
      </c>
      <c r="AM128" s="859"/>
    </row>
    <row r="129" spans="1:41" s="802" customFormat="1" ht="14.4" x14ac:dyDescent="0.3">
      <c r="A129" s="893"/>
      <c r="B129" s="894"/>
      <c r="C129" s="871" t="s">
        <v>989</v>
      </c>
      <c r="D129" s="871"/>
      <c r="E129" s="871"/>
      <c r="F129" s="871"/>
      <c r="G129" s="871"/>
      <c r="H129" s="871"/>
      <c r="I129" s="871"/>
      <c r="J129" s="871"/>
      <c r="K129" s="871"/>
      <c r="L129" s="871"/>
      <c r="M129" s="871"/>
      <c r="N129" s="872"/>
      <c r="AF129" s="855"/>
      <c r="AG129" s="859"/>
      <c r="AH129" s="859"/>
      <c r="AM129" s="859"/>
      <c r="AN129" s="873" t="s">
        <v>989</v>
      </c>
    </row>
    <row r="130" spans="1:41" s="802" customFormat="1" ht="14.4" x14ac:dyDescent="0.3">
      <c r="A130" s="869"/>
      <c r="B130" s="870"/>
      <c r="C130" s="871" t="s">
        <v>1162</v>
      </c>
      <c r="D130" s="871"/>
      <c r="E130" s="871"/>
      <c r="F130" s="871"/>
      <c r="G130" s="871"/>
      <c r="H130" s="871"/>
      <c r="I130" s="871"/>
      <c r="J130" s="871"/>
      <c r="K130" s="871"/>
      <c r="L130" s="871"/>
      <c r="M130" s="871"/>
      <c r="N130" s="872"/>
      <c r="AF130" s="855"/>
      <c r="AG130" s="859"/>
      <c r="AH130" s="859"/>
      <c r="AI130" s="873" t="s">
        <v>1162</v>
      </c>
      <c r="AM130" s="859"/>
    </row>
    <row r="131" spans="1:41" s="802" customFormat="1" ht="14.4" x14ac:dyDescent="0.3">
      <c r="A131" s="893"/>
      <c r="B131" s="894"/>
      <c r="C131" s="862" t="s">
        <v>981</v>
      </c>
      <c r="D131" s="862"/>
      <c r="E131" s="862"/>
      <c r="F131" s="863"/>
      <c r="G131" s="864"/>
      <c r="H131" s="864"/>
      <c r="I131" s="864"/>
      <c r="J131" s="867"/>
      <c r="K131" s="864"/>
      <c r="L131" s="895">
        <v>2698.92</v>
      </c>
      <c r="M131" s="888"/>
      <c r="N131" s="896">
        <v>35733.699999999997</v>
      </c>
      <c r="AF131" s="855"/>
      <c r="AG131" s="859"/>
      <c r="AH131" s="859"/>
      <c r="AM131" s="859" t="s">
        <v>981</v>
      </c>
    </row>
    <row r="132" spans="1:41" s="802" customFormat="1" ht="31.8" x14ac:dyDescent="0.3">
      <c r="A132" s="860" t="s">
        <v>84</v>
      </c>
      <c r="B132" s="861" t="s">
        <v>1163</v>
      </c>
      <c r="C132" s="862" t="s">
        <v>824</v>
      </c>
      <c r="D132" s="862"/>
      <c r="E132" s="862"/>
      <c r="F132" s="863" t="s">
        <v>988</v>
      </c>
      <c r="G132" s="864">
        <v>252</v>
      </c>
      <c r="H132" s="865">
        <v>1</v>
      </c>
      <c r="I132" s="865">
        <v>252</v>
      </c>
      <c r="J132" s="898">
        <v>8.7899999999999991</v>
      </c>
      <c r="K132" s="864"/>
      <c r="L132" s="895">
        <v>2215.08</v>
      </c>
      <c r="M132" s="897">
        <v>13.62</v>
      </c>
      <c r="N132" s="896">
        <v>30169.39</v>
      </c>
      <c r="AF132" s="855"/>
      <c r="AG132" s="859"/>
      <c r="AH132" s="859" t="s">
        <v>824</v>
      </c>
      <c r="AM132" s="859"/>
    </row>
    <row r="133" spans="1:41" s="802" customFormat="1" ht="14.4" x14ac:dyDescent="0.3">
      <c r="A133" s="893"/>
      <c r="B133" s="894"/>
      <c r="C133" s="871" t="s">
        <v>1164</v>
      </c>
      <c r="D133" s="871"/>
      <c r="E133" s="871"/>
      <c r="F133" s="871"/>
      <c r="G133" s="871"/>
      <c r="H133" s="871"/>
      <c r="I133" s="871"/>
      <c r="J133" s="871"/>
      <c r="K133" s="871"/>
      <c r="L133" s="871"/>
      <c r="M133" s="871"/>
      <c r="N133" s="872"/>
      <c r="AF133" s="855"/>
      <c r="AG133" s="859"/>
      <c r="AH133" s="859"/>
      <c r="AM133" s="859"/>
      <c r="AN133" s="873" t="s">
        <v>1164</v>
      </c>
    </row>
    <row r="134" spans="1:41" s="802" customFormat="1" ht="14.4" x14ac:dyDescent="0.3">
      <c r="A134" s="893"/>
      <c r="B134" s="894"/>
      <c r="C134" s="862" t="s">
        <v>981</v>
      </c>
      <c r="D134" s="862"/>
      <c r="E134" s="862"/>
      <c r="F134" s="863"/>
      <c r="G134" s="864"/>
      <c r="H134" s="864"/>
      <c r="I134" s="864"/>
      <c r="J134" s="867"/>
      <c r="K134" s="864"/>
      <c r="L134" s="895">
        <v>2215.08</v>
      </c>
      <c r="M134" s="888"/>
      <c r="N134" s="896">
        <v>30169.39</v>
      </c>
      <c r="AF134" s="855"/>
      <c r="AG134" s="859"/>
      <c r="AH134" s="859"/>
      <c r="AM134" s="859" t="s">
        <v>981</v>
      </c>
    </row>
    <row r="135" spans="1:41" s="802" customFormat="1" ht="31.8" x14ac:dyDescent="0.3">
      <c r="A135" s="860" t="s">
        <v>85</v>
      </c>
      <c r="B135" s="861" t="s">
        <v>1165</v>
      </c>
      <c r="C135" s="862" t="s">
        <v>826</v>
      </c>
      <c r="D135" s="862"/>
      <c r="E135" s="862"/>
      <c r="F135" s="863" t="s">
        <v>988</v>
      </c>
      <c r="G135" s="864">
        <v>252</v>
      </c>
      <c r="H135" s="865">
        <v>1</v>
      </c>
      <c r="I135" s="865">
        <v>252</v>
      </c>
      <c r="J135" s="898">
        <v>10.71</v>
      </c>
      <c r="K135" s="864"/>
      <c r="L135" s="895">
        <v>2698.92</v>
      </c>
      <c r="M135" s="897">
        <v>13.24</v>
      </c>
      <c r="N135" s="896">
        <v>35733.699999999997</v>
      </c>
      <c r="AF135" s="855"/>
      <c r="AG135" s="859"/>
      <c r="AH135" s="859" t="s">
        <v>826</v>
      </c>
      <c r="AM135" s="859"/>
    </row>
    <row r="136" spans="1:41" s="802" customFormat="1" ht="14.4" x14ac:dyDescent="0.3">
      <c r="A136" s="893"/>
      <c r="B136" s="894"/>
      <c r="C136" s="871" t="s">
        <v>989</v>
      </c>
      <c r="D136" s="871"/>
      <c r="E136" s="871"/>
      <c r="F136" s="871"/>
      <c r="G136" s="871"/>
      <c r="H136" s="871"/>
      <c r="I136" s="871"/>
      <c r="J136" s="871"/>
      <c r="K136" s="871"/>
      <c r="L136" s="871"/>
      <c r="M136" s="871"/>
      <c r="N136" s="872"/>
      <c r="AF136" s="855"/>
      <c r="AG136" s="859"/>
      <c r="AH136" s="859"/>
      <c r="AM136" s="859"/>
      <c r="AN136" s="873" t="s">
        <v>989</v>
      </c>
    </row>
    <row r="137" spans="1:41" s="802" customFormat="1" ht="14.4" x14ac:dyDescent="0.3">
      <c r="A137" s="869"/>
      <c r="B137" s="870"/>
      <c r="C137" s="871" t="s">
        <v>1162</v>
      </c>
      <c r="D137" s="871"/>
      <c r="E137" s="871"/>
      <c r="F137" s="871"/>
      <c r="G137" s="871"/>
      <c r="H137" s="871"/>
      <c r="I137" s="871"/>
      <c r="J137" s="871"/>
      <c r="K137" s="871"/>
      <c r="L137" s="871"/>
      <c r="M137" s="871"/>
      <c r="N137" s="872"/>
      <c r="AF137" s="855"/>
      <c r="AG137" s="859"/>
      <c r="AH137" s="859"/>
      <c r="AI137" s="873" t="s">
        <v>1162</v>
      </c>
      <c r="AM137" s="859"/>
    </row>
    <row r="138" spans="1:41" s="802" customFormat="1" ht="14.4" x14ac:dyDescent="0.3">
      <c r="A138" s="893"/>
      <c r="B138" s="894"/>
      <c r="C138" s="862" t="s">
        <v>981</v>
      </c>
      <c r="D138" s="862"/>
      <c r="E138" s="862"/>
      <c r="F138" s="863"/>
      <c r="G138" s="864"/>
      <c r="H138" s="864"/>
      <c r="I138" s="864"/>
      <c r="J138" s="867"/>
      <c r="K138" s="864"/>
      <c r="L138" s="895">
        <v>2698.92</v>
      </c>
      <c r="M138" s="888"/>
      <c r="N138" s="896">
        <v>35733.699999999997</v>
      </c>
      <c r="AF138" s="855"/>
      <c r="AG138" s="859"/>
      <c r="AH138" s="859"/>
      <c r="AM138" s="859" t="s">
        <v>981</v>
      </c>
    </row>
    <row r="139" spans="1:41" s="802" customFormat="1" ht="21.6" x14ac:dyDescent="0.3">
      <c r="A139" s="860" t="s">
        <v>90</v>
      </c>
      <c r="B139" s="861" t="s">
        <v>1166</v>
      </c>
      <c r="C139" s="862" t="s">
        <v>1167</v>
      </c>
      <c r="D139" s="862"/>
      <c r="E139" s="862"/>
      <c r="F139" s="863" t="s">
        <v>1156</v>
      </c>
      <c r="G139" s="864">
        <v>0.16</v>
      </c>
      <c r="H139" s="865">
        <v>1</v>
      </c>
      <c r="I139" s="897">
        <v>0.16</v>
      </c>
      <c r="J139" s="867"/>
      <c r="K139" s="864"/>
      <c r="L139" s="867"/>
      <c r="M139" s="864"/>
      <c r="N139" s="868"/>
      <c r="AF139" s="855"/>
      <c r="AG139" s="859"/>
      <c r="AH139" s="859" t="s">
        <v>1167</v>
      </c>
      <c r="AM139" s="859"/>
    </row>
    <row r="140" spans="1:41" s="802" customFormat="1" ht="14.4" x14ac:dyDescent="0.3">
      <c r="A140" s="869"/>
      <c r="B140" s="870"/>
      <c r="C140" s="871" t="s">
        <v>1168</v>
      </c>
      <c r="D140" s="871"/>
      <c r="E140" s="871"/>
      <c r="F140" s="871"/>
      <c r="G140" s="871"/>
      <c r="H140" s="871"/>
      <c r="I140" s="871"/>
      <c r="J140" s="871"/>
      <c r="K140" s="871"/>
      <c r="L140" s="871"/>
      <c r="M140" s="871"/>
      <c r="N140" s="872"/>
      <c r="AF140" s="855"/>
      <c r="AG140" s="859"/>
      <c r="AH140" s="859"/>
      <c r="AI140" s="873" t="s">
        <v>1168</v>
      </c>
      <c r="AM140" s="859"/>
    </row>
    <row r="141" spans="1:41" s="802" customFormat="1" ht="20.399999999999999" x14ac:dyDescent="0.3">
      <c r="A141" s="899"/>
      <c r="B141" s="875" t="s">
        <v>998</v>
      </c>
      <c r="C141" s="900" t="s">
        <v>999</v>
      </c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1"/>
      <c r="AF141" s="855"/>
      <c r="AG141" s="859"/>
      <c r="AH141" s="859"/>
      <c r="AM141" s="859"/>
      <c r="AO141" s="873" t="s">
        <v>999</v>
      </c>
    </row>
    <row r="142" spans="1:41" s="802" customFormat="1" ht="52.2" x14ac:dyDescent="0.3">
      <c r="A142" s="899"/>
      <c r="B142" s="875" t="s">
        <v>970</v>
      </c>
      <c r="C142" s="900" t="s">
        <v>971</v>
      </c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1"/>
      <c r="AF142" s="855"/>
      <c r="AG142" s="859"/>
      <c r="AH142" s="859"/>
      <c r="AM142" s="859"/>
      <c r="AO142" s="873" t="s">
        <v>971</v>
      </c>
    </row>
    <row r="143" spans="1:41" s="802" customFormat="1" ht="14.4" x14ac:dyDescent="0.3">
      <c r="A143" s="874"/>
      <c r="B143" s="875" t="s">
        <v>18</v>
      </c>
      <c r="C143" s="871" t="s">
        <v>972</v>
      </c>
      <c r="D143" s="871"/>
      <c r="E143" s="871"/>
      <c r="F143" s="876"/>
      <c r="G143" s="877"/>
      <c r="H143" s="877"/>
      <c r="I143" s="877"/>
      <c r="J143" s="879">
        <v>1616.46</v>
      </c>
      <c r="K143" s="880">
        <v>0.92</v>
      </c>
      <c r="L143" s="878">
        <v>237.94</v>
      </c>
      <c r="M143" s="880">
        <v>44.77</v>
      </c>
      <c r="N143" s="881">
        <v>10652.57</v>
      </c>
      <c r="AF143" s="855"/>
      <c r="AG143" s="859"/>
      <c r="AH143" s="859"/>
      <c r="AJ143" s="873" t="s">
        <v>972</v>
      </c>
      <c r="AM143" s="859"/>
    </row>
    <row r="144" spans="1:41" s="802" customFormat="1" ht="14.4" x14ac:dyDescent="0.3">
      <c r="A144" s="874"/>
      <c r="B144" s="875" t="s">
        <v>21</v>
      </c>
      <c r="C144" s="871" t="s">
        <v>984</v>
      </c>
      <c r="D144" s="871"/>
      <c r="E144" s="871"/>
      <c r="F144" s="876"/>
      <c r="G144" s="877"/>
      <c r="H144" s="877"/>
      <c r="I144" s="877"/>
      <c r="J144" s="879">
        <v>1481.81</v>
      </c>
      <c r="K144" s="880">
        <v>0.92</v>
      </c>
      <c r="L144" s="878">
        <v>218.12</v>
      </c>
      <c r="M144" s="880">
        <v>13.24</v>
      </c>
      <c r="N144" s="881">
        <v>2887.91</v>
      </c>
      <c r="AF144" s="855"/>
      <c r="AG144" s="859"/>
      <c r="AH144" s="859"/>
      <c r="AJ144" s="873" t="s">
        <v>984</v>
      </c>
      <c r="AM144" s="859"/>
    </row>
    <row r="145" spans="1:40" s="802" customFormat="1" ht="14.4" x14ac:dyDescent="0.3">
      <c r="A145" s="874"/>
      <c r="B145" s="875" t="s">
        <v>23</v>
      </c>
      <c r="C145" s="871" t="s">
        <v>985</v>
      </c>
      <c r="D145" s="871"/>
      <c r="E145" s="871"/>
      <c r="F145" s="876"/>
      <c r="G145" s="877"/>
      <c r="H145" s="877"/>
      <c r="I145" s="877"/>
      <c r="J145" s="878">
        <v>216.37</v>
      </c>
      <c r="K145" s="880">
        <v>0.92</v>
      </c>
      <c r="L145" s="878">
        <v>31.85</v>
      </c>
      <c r="M145" s="880">
        <v>44.77</v>
      </c>
      <c r="N145" s="881">
        <v>1425.92</v>
      </c>
      <c r="AF145" s="855"/>
      <c r="AG145" s="859"/>
      <c r="AH145" s="859"/>
      <c r="AJ145" s="873" t="s">
        <v>985</v>
      </c>
      <c r="AM145" s="859"/>
    </row>
    <row r="146" spans="1:40" s="802" customFormat="1" ht="14.4" x14ac:dyDescent="0.3">
      <c r="A146" s="874"/>
      <c r="B146" s="875" t="s">
        <v>25</v>
      </c>
      <c r="C146" s="871" t="s">
        <v>1000</v>
      </c>
      <c r="D146" s="871"/>
      <c r="E146" s="871"/>
      <c r="F146" s="876"/>
      <c r="G146" s="877"/>
      <c r="H146" s="877"/>
      <c r="I146" s="877"/>
      <c r="J146" s="879">
        <v>3312.81</v>
      </c>
      <c r="K146" s="892">
        <v>0</v>
      </c>
      <c r="L146" s="878">
        <v>0</v>
      </c>
      <c r="M146" s="880">
        <v>8.16</v>
      </c>
      <c r="N146" s="885"/>
      <c r="AF146" s="855"/>
      <c r="AG146" s="859"/>
      <c r="AH146" s="859"/>
      <c r="AJ146" s="873" t="s">
        <v>1000</v>
      </c>
      <c r="AM146" s="859"/>
    </row>
    <row r="147" spans="1:40" s="802" customFormat="1" ht="14.4" x14ac:dyDescent="0.3">
      <c r="A147" s="882"/>
      <c r="B147" s="875"/>
      <c r="C147" s="871" t="s">
        <v>973</v>
      </c>
      <c r="D147" s="871"/>
      <c r="E147" s="871"/>
      <c r="F147" s="876" t="s">
        <v>678</v>
      </c>
      <c r="G147" s="892">
        <v>174</v>
      </c>
      <c r="H147" s="880">
        <v>0.92</v>
      </c>
      <c r="I147" s="904">
        <v>25.6128</v>
      </c>
      <c r="J147" s="884"/>
      <c r="K147" s="877"/>
      <c r="L147" s="884"/>
      <c r="M147" s="877"/>
      <c r="N147" s="885"/>
      <c r="AF147" s="855"/>
      <c r="AG147" s="859"/>
      <c r="AH147" s="859"/>
      <c r="AK147" s="873" t="s">
        <v>973</v>
      </c>
      <c r="AM147" s="859"/>
    </row>
    <row r="148" spans="1:40" s="802" customFormat="1" ht="14.4" x14ac:dyDescent="0.3">
      <c r="A148" s="882"/>
      <c r="B148" s="875"/>
      <c r="C148" s="871" t="s">
        <v>986</v>
      </c>
      <c r="D148" s="871"/>
      <c r="E148" s="871"/>
      <c r="F148" s="876" t="s">
        <v>678</v>
      </c>
      <c r="G148" s="880">
        <v>16.13</v>
      </c>
      <c r="H148" s="880">
        <v>0.92</v>
      </c>
      <c r="I148" s="883">
        <v>2.374336</v>
      </c>
      <c r="J148" s="884"/>
      <c r="K148" s="877"/>
      <c r="L148" s="884"/>
      <c r="M148" s="877"/>
      <c r="N148" s="885"/>
      <c r="AF148" s="855"/>
      <c r="AG148" s="859"/>
      <c r="AH148" s="859"/>
      <c r="AK148" s="873" t="s">
        <v>986</v>
      </c>
      <c r="AM148" s="859"/>
    </row>
    <row r="149" spans="1:40" s="802" customFormat="1" ht="14.4" x14ac:dyDescent="0.3">
      <c r="A149" s="874"/>
      <c r="B149" s="875"/>
      <c r="C149" s="886" t="s">
        <v>974</v>
      </c>
      <c r="D149" s="886"/>
      <c r="E149" s="886"/>
      <c r="F149" s="887"/>
      <c r="G149" s="888"/>
      <c r="H149" s="888"/>
      <c r="I149" s="888"/>
      <c r="J149" s="890">
        <v>6411.08</v>
      </c>
      <c r="K149" s="888"/>
      <c r="L149" s="889">
        <v>456.06</v>
      </c>
      <c r="M149" s="888"/>
      <c r="N149" s="891">
        <v>13540.48</v>
      </c>
      <c r="AF149" s="855"/>
      <c r="AG149" s="859"/>
      <c r="AH149" s="859"/>
      <c r="AL149" s="873" t="s">
        <v>974</v>
      </c>
      <c r="AM149" s="859"/>
    </row>
    <row r="150" spans="1:40" s="802" customFormat="1" ht="14.4" x14ac:dyDescent="0.3">
      <c r="A150" s="882"/>
      <c r="B150" s="875"/>
      <c r="C150" s="871" t="s">
        <v>975</v>
      </c>
      <c r="D150" s="871"/>
      <c r="E150" s="871"/>
      <c r="F150" s="876"/>
      <c r="G150" s="877"/>
      <c r="H150" s="877"/>
      <c r="I150" s="877"/>
      <c r="J150" s="884"/>
      <c r="K150" s="877"/>
      <c r="L150" s="878">
        <v>269.79000000000002</v>
      </c>
      <c r="M150" s="877"/>
      <c r="N150" s="881">
        <v>12078.49</v>
      </c>
      <c r="AF150" s="855"/>
      <c r="AG150" s="859"/>
      <c r="AH150" s="859"/>
      <c r="AK150" s="873" t="s">
        <v>975</v>
      </c>
      <c r="AM150" s="859"/>
    </row>
    <row r="151" spans="1:40" s="802" customFormat="1" ht="31.8" x14ac:dyDescent="0.3">
      <c r="A151" s="882"/>
      <c r="B151" s="875" t="s">
        <v>1158</v>
      </c>
      <c r="C151" s="871" t="s">
        <v>1159</v>
      </c>
      <c r="D151" s="871"/>
      <c r="E151" s="871"/>
      <c r="F151" s="876" t="s">
        <v>978</v>
      </c>
      <c r="G151" s="892">
        <v>116</v>
      </c>
      <c r="H151" s="877"/>
      <c r="I151" s="892">
        <v>116</v>
      </c>
      <c r="J151" s="884"/>
      <c r="K151" s="877"/>
      <c r="L151" s="878">
        <v>312.95999999999998</v>
      </c>
      <c r="M151" s="877"/>
      <c r="N151" s="881">
        <v>14011.05</v>
      </c>
      <c r="AF151" s="855"/>
      <c r="AG151" s="859"/>
      <c r="AH151" s="859"/>
      <c r="AK151" s="873" t="s">
        <v>1159</v>
      </c>
      <c r="AM151" s="859"/>
    </row>
    <row r="152" spans="1:40" s="802" customFormat="1" ht="31.8" x14ac:dyDescent="0.3">
      <c r="A152" s="882"/>
      <c r="B152" s="875" t="s">
        <v>1160</v>
      </c>
      <c r="C152" s="871" t="s">
        <v>1161</v>
      </c>
      <c r="D152" s="871"/>
      <c r="E152" s="871"/>
      <c r="F152" s="876" t="s">
        <v>978</v>
      </c>
      <c r="G152" s="892">
        <v>80</v>
      </c>
      <c r="H152" s="877"/>
      <c r="I152" s="892">
        <v>80</v>
      </c>
      <c r="J152" s="884"/>
      <c r="K152" s="877"/>
      <c r="L152" s="878">
        <v>215.83</v>
      </c>
      <c r="M152" s="877"/>
      <c r="N152" s="881">
        <v>9662.7900000000009</v>
      </c>
      <c r="AF152" s="855"/>
      <c r="AG152" s="859"/>
      <c r="AH152" s="859"/>
      <c r="AK152" s="873" t="s">
        <v>1161</v>
      </c>
      <c r="AM152" s="859"/>
    </row>
    <row r="153" spans="1:40" s="802" customFormat="1" ht="14.4" x14ac:dyDescent="0.3">
      <c r="A153" s="893"/>
      <c r="B153" s="894"/>
      <c r="C153" s="862" t="s">
        <v>981</v>
      </c>
      <c r="D153" s="862"/>
      <c r="E153" s="862"/>
      <c r="F153" s="863"/>
      <c r="G153" s="864"/>
      <c r="H153" s="864"/>
      <c r="I153" s="864"/>
      <c r="J153" s="867"/>
      <c r="K153" s="864"/>
      <c r="L153" s="898">
        <v>984.85</v>
      </c>
      <c r="M153" s="888"/>
      <c r="N153" s="896">
        <v>37214.32</v>
      </c>
      <c r="AF153" s="855"/>
      <c r="AG153" s="859"/>
      <c r="AH153" s="859"/>
      <c r="AM153" s="859" t="s">
        <v>981</v>
      </c>
    </row>
    <row r="154" spans="1:40" s="802" customFormat="1" ht="31.8" x14ac:dyDescent="0.3">
      <c r="A154" s="860" t="s">
        <v>20</v>
      </c>
      <c r="B154" s="861" t="s">
        <v>1005</v>
      </c>
      <c r="C154" s="862" t="s">
        <v>822</v>
      </c>
      <c r="D154" s="862"/>
      <c r="E154" s="862"/>
      <c r="F154" s="863" t="s">
        <v>988</v>
      </c>
      <c r="G154" s="864">
        <v>20.6</v>
      </c>
      <c r="H154" s="865">
        <v>1</v>
      </c>
      <c r="I154" s="905">
        <v>20.6</v>
      </c>
      <c r="J154" s="898">
        <v>10.71</v>
      </c>
      <c r="K154" s="864"/>
      <c r="L154" s="898">
        <v>220.63</v>
      </c>
      <c r="M154" s="897">
        <v>13.24</v>
      </c>
      <c r="N154" s="896">
        <v>2921.14</v>
      </c>
      <c r="AF154" s="855"/>
      <c r="AG154" s="859"/>
      <c r="AH154" s="859" t="s">
        <v>822</v>
      </c>
      <c r="AM154" s="859"/>
    </row>
    <row r="155" spans="1:40" s="802" customFormat="1" ht="14.4" x14ac:dyDescent="0.3">
      <c r="A155" s="893"/>
      <c r="B155" s="894"/>
      <c r="C155" s="871" t="s">
        <v>989</v>
      </c>
      <c r="D155" s="871"/>
      <c r="E155" s="871"/>
      <c r="F155" s="871"/>
      <c r="G155" s="871"/>
      <c r="H155" s="871"/>
      <c r="I155" s="871"/>
      <c r="J155" s="871"/>
      <c r="K155" s="871"/>
      <c r="L155" s="871"/>
      <c r="M155" s="871"/>
      <c r="N155" s="872"/>
      <c r="AF155" s="855"/>
      <c r="AG155" s="859"/>
      <c r="AH155" s="859"/>
      <c r="AM155" s="859"/>
      <c r="AN155" s="873" t="s">
        <v>989</v>
      </c>
    </row>
    <row r="156" spans="1:40" s="802" customFormat="1" ht="14.4" x14ac:dyDescent="0.3">
      <c r="A156" s="869"/>
      <c r="B156" s="870"/>
      <c r="C156" s="871" t="s">
        <v>1169</v>
      </c>
      <c r="D156" s="871"/>
      <c r="E156" s="871"/>
      <c r="F156" s="871"/>
      <c r="G156" s="871"/>
      <c r="H156" s="871"/>
      <c r="I156" s="871"/>
      <c r="J156" s="871"/>
      <c r="K156" s="871"/>
      <c r="L156" s="871"/>
      <c r="M156" s="871"/>
      <c r="N156" s="872"/>
      <c r="AF156" s="855"/>
      <c r="AG156" s="859"/>
      <c r="AH156" s="859"/>
      <c r="AI156" s="873" t="s">
        <v>1169</v>
      </c>
      <c r="AM156" s="859"/>
    </row>
    <row r="157" spans="1:40" s="802" customFormat="1" ht="14.4" x14ac:dyDescent="0.3">
      <c r="A157" s="893"/>
      <c r="B157" s="894"/>
      <c r="C157" s="862" t="s">
        <v>981</v>
      </c>
      <c r="D157" s="862"/>
      <c r="E157" s="862"/>
      <c r="F157" s="863"/>
      <c r="G157" s="864"/>
      <c r="H157" s="864"/>
      <c r="I157" s="864"/>
      <c r="J157" s="867"/>
      <c r="K157" s="864"/>
      <c r="L157" s="898">
        <v>220.63</v>
      </c>
      <c r="M157" s="888"/>
      <c r="N157" s="896">
        <v>2921.14</v>
      </c>
      <c r="AF157" s="855"/>
      <c r="AG157" s="859"/>
      <c r="AH157" s="859"/>
      <c r="AM157" s="859" t="s">
        <v>981</v>
      </c>
    </row>
    <row r="158" spans="1:40" s="802" customFormat="1" ht="31.8" x14ac:dyDescent="0.3">
      <c r="A158" s="860" t="s">
        <v>22</v>
      </c>
      <c r="B158" s="861" t="s">
        <v>1163</v>
      </c>
      <c r="C158" s="862" t="s">
        <v>824</v>
      </c>
      <c r="D158" s="862"/>
      <c r="E158" s="862"/>
      <c r="F158" s="863" t="s">
        <v>988</v>
      </c>
      <c r="G158" s="864">
        <v>20.6</v>
      </c>
      <c r="H158" s="865">
        <v>1</v>
      </c>
      <c r="I158" s="905">
        <v>20.6</v>
      </c>
      <c r="J158" s="898">
        <v>8.7899999999999991</v>
      </c>
      <c r="K158" s="864"/>
      <c r="L158" s="898">
        <v>181.07</v>
      </c>
      <c r="M158" s="897">
        <v>13.62</v>
      </c>
      <c r="N158" s="896">
        <v>2466.17</v>
      </c>
      <c r="AF158" s="855"/>
      <c r="AG158" s="859"/>
      <c r="AH158" s="859" t="s">
        <v>824</v>
      </c>
      <c r="AM158" s="859"/>
    </row>
    <row r="159" spans="1:40" s="802" customFormat="1" ht="14.4" x14ac:dyDescent="0.3">
      <c r="A159" s="893"/>
      <c r="B159" s="894"/>
      <c r="C159" s="871" t="s">
        <v>1164</v>
      </c>
      <c r="D159" s="871"/>
      <c r="E159" s="871"/>
      <c r="F159" s="871"/>
      <c r="G159" s="871"/>
      <c r="H159" s="871"/>
      <c r="I159" s="871"/>
      <c r="J159" s="871"/>
      <c r="K159" s="871"/>
      <c r="L159" s="871"/>
      <c r="M159" s="871"/>
      <c r="N159" s="872"/>
      <c r="AF159" s="855"/>
      <c r="AG159" s="859"/>
      <c r="AH159" s="859"/>
      <c r="AM159" s="859"/>
      <c r="AN159" s="873" t="s">
        <v>1164</v>
      </c>
    </row>
    <row r="160" spans="1:40" s="802" customFormat="1" ht="14.4" x14ac:dyDescent="0.3">
      <c r="A160" s="893"/>
      <c r="B160" s="894"/>
      <c r="C160" s="862" t="s">
        <v>981</v>
      </c>
      <c r="D160" s="862"/>
      <c r="E160" s="862"/>
      <c r="F160" s="863"/>
      <c r="G160" s="864"/>
      <c r="H160" s="864"/>
      <c r="I160" s="864"/>
      <c r="J160" s="867"/>
      <c r="K160" s="864"/>
      <c r="L160" s="898">
        <v>181.07</v>
      </c>
      <c r="M160" s="888"/>
      <c r="N160" s="896">
        <v>2466.17</v>
      </c>
      <c r="AF160" s="855"/>
      <c r="AG160" s="859"/>
      <c r="AH160" s="859"/>
      <c r="AM160" s="859" t="s">
        <v>981</v>
      </c>
    </row>
    <row r="161" spans="1:42" s="802" customFormat="1" ht="31.8" x14ac:dyDescent="0.3">
      <c r="A161" s="860" t="s">
        <v>91</v>
      </c>
      <c r="B161" s="861" t="s">
        <v>1165</v>
      </c>
      <c r="C161" s="862" t="s">
        <v>826</v>
      </c>
      <c r="D161" s="862"/>
      <c r="E161" s="862"/>
      <c r="F161" s="863" t="s">
        <v>988</v>
      </c>
      <c r="G161" s="864">
        <v>20.6</v>
      </c>
      <c r="H161" s="865">
        <v>1</v>
      </c>
      <c r="I161" s="905">
        <v>20.6</v>
      </c>
      <c r="J161" s="898">
        <v>10.71</v>
      </c>
      <c r="K161" s="864"/>
      <c r="L161" s="898">
        <v>220.63</v>
      </c>
      <c r="M161" s="897">
        <v>13.24</v>
      </c>
      <c r="N161" s="896">
        <v>2921.14</v>
      </c>
      <c r="AF161" s="855"/>
      <c r="AG161" s="859"/>
      <c r="AH161" s="859" t="s">
        <v>826</v>
      </c>
      <c r="AM161" s="859"/>
    </row>
    <row r="162" spans="1:42" s="802" customFormat="1" ht="14.4" x14ac:dyDescent="0.3">
      <c r="A162" s="893"/>
      <c r="B162" s="894"/>
      <c r="C162" s="871" t="s">
        <v>989</v>
      </c>
      <c r="D162" s="871"/>
      <c r="E162" s="871"/>
      <c r="F162" s="871"/>
      <c r="G162" s="871"/>
      <c r="H162" s="871"/>
      <c r="I162" s="871"/>
      <c r="J162" s="871"/>
      <c r="K162" s="871"/>
      <c r="L162" s="871"/>
      <c r="M162" s="871"/>
      <c r="N162" s="872"/>
      <c r="AF162" s="855"/>
      <c r="AG162" s="859"/>
      <c r="AH162" s="859"/>
      <c r="AM162" s="859"/>
      <c r="AN162" s="873" t="s">
        <v>989</v>
      </c>
    </row>
    <row r="163" spans="1:42" s="802" customFormat="1" ht="14.4" x14ac:dyDescent="0.3">
      <c r="A163" s="893"/>
      <c r="B163" s="894"/>
      <c r="C163" s="862" t="s">
        <v>981</v>
      </c>
      <c r="D163" s="862"/>
      <c r="E163" s="862"/>
      <c r="F163" s="863"/>
      <c r="G163" s="864"/>
      <c r="H163" s="864"/>
      <c r="I163" s="864"/>
      <c r="J163" s="867"/>
      <c r="K163" s="864"/>
      <c r="L163" s="898">
        <v>220.63</v>
      </c>
      <c r="M163" s="888"/>
      <c r="N163" s="896">
        <v>2921.14</v>
      </c>
      <c r="AF163" s="855"/>
      <c r="AG163" s="859"/>
      <c r="AH163" s="859"/>
      <c r="AM163" s="859" t="s">
        <v>981</v>
      </c>
    </row>
    <row r="164" spans="1:42" s="802" customFormat="1" ht="31.8" x14ac:dyDescent="0.3">
      <c r="A164" s="860" t="s">
        <v>24</v>
      </c>
      <c r="B164" s="861" t="s">
        <v>1005</v>
      </c>
      <c r="C164" s="862" t="s">
        <v>822</v>
      </c>
      <c r="D164" s="862"/>
      <c r="E164" s="862"/>
      <c r="F164" s="863" t="s">
        <v>988</v>
      </c>
      <c r="G164" s="864">
        <v>272.60000000000002</v>
      </c>
      <c r="H164" s="865">
        <v>1</v>
      </c>
      <c r="I164" s="905">
        <v>272.60000000000002</v>
      </c>
      <c r="J164" s="898">
        <v>10.71</v>
      </c>
      <c r="K164" s="864"/>
      <c r="L164" s="895">
        <v>2919.55</v>
      </c>
      <c r="M164" s="897">
        <v>13.24</v>
      </c>
      <c r="N164" s="896">
        <v>38654.839999999997</v>
      </c>
      <c r="AF164" s="855"/>
      <c r="AG164" s="859"/>
      <c r="AH164" s="859" t="s">
        <v>822</v>
      </c>
      <c r="AM164" s="859"/>
    </row>
    <row r="165" spans="1:42" s="802" customFormat="1" ht="14.4" x14ac:dyDescent="0.3">
      <c r="A165" s="893"/>
      <c r="B165" s="894"/>
      <c r="C165" s="871" t="s">
        <v>989</v>
      </c>
      <c r="D165" s="871"/>
      <c r="E165" s="871"/>
      <c r="F165" s="871"/>
      <c r="G165" s="871"/>
      <c r="H165" s="871"/>
      <c r="I165" s="871"/>
      <c r="J165" s="871"/>
      <c r="K165" s="871"/>
      <c r="L165" s="871"/>
      <c r="M165" s="871"/>
      <c r="N165" s="872"/>
      <c r="AF165" s="855"/>
      <c r="AG165" s="859"/>
      <c r="AH165" s="859"/>
      <c r="AM165" s="859"/>
      <c r="AN165" s="873" t="s">
        <v>989</v>
      </c>
    </row>
    <row r="166" spans="1:42" s="802" customFormat="1" ht="14.4" x14ac:dyDescent="0.3">
      <c r="A166" s="869"/>
      <c r="B166" s="870"/>
      <c r="C166" s="871" t="s">
        <v>1170</v>
      </c>
      <c r="D166" s="871"/>
      <c r="E166" s="871"/>
      <c r="F166" s="871"/>
      <c r="G166" s="871"/>
      <c r="H166" s="871"/>
      <c r="I166" s="871"/>
      <c r="J166" s="871"/>
      <c r="K166" s="871"/>
      <c r="L166" s="871"/>
      <c r="M166" s="871"/>
      <c r="N166" s="872"/>
      <c r="AF166" s="855"/>
      <c r="AG166" s="859"/>
      <c r="AH166" s="859"/>
      <c r="AI166" s="873" t="s">
        <v>1170</v>
      </c>
      <c r="AM166" s="859"/>
    </row>
    <row r="167" spans="1:42" s="802" customFormat="1" ht="14.4" x14ac:dyDescent="0.3">
      <c r="A167" s="893"/>
      <c r="B167" s="894"/>
      <c r="C167" s="862" t="s">
        <v>981</v>
      </c>
      <c r="D167" s="862"/>
      <c r="E167" s="862"/>
      <c r="F167" s="863"/>
      <c r="G167" s="864"/>
      <c r="H167" s="864"/>
      <c r="I167" s="864"/>
      <c r="J167" s="867"/>
      <c r="K167" s="864"/>
      <c r="L167" s="895">
        <v>2919.55</v>
      </c>
      <c r="M167" s="888"/>
      <c r="N167" s="896">
        <v>38654.839999999997</v>
      </c>
      <c r="AF167" s="855"/>
      <c r="AG167" s="859"/>
      <c r="AH167" s="859"/>
      <c r="AM167" s="859" t="s">
        <v>981</v>
      </c>
    </row>
    <row r="168" spans="1:42" s="802" customFormat="1" ht="21.6" x14ac:dyDescent="0.3">
      <c r="A168" s="860" t="s">
        <v>102</v>
      </c>
      <c r="B168" s="861" t="s">
        <v>717</v>
      </c>
      <c r="C168" s="862" t="s">
        <v>991</v>
      </c>
      <c r="D168" s="862"/>
      <c r="E168" s="862"/>
      <c r="F168" s="863" t="s">
        <v>718</v>
      </c>
      <c r="G168" s="864">
        <v>112.49</v>
      </c>
      <c r="H168" s="865">
        <v>1</v>
      </c>
      <c r="I168" s="897">
        <v>112.49</v>
      </c>
      <c r="J168" s="898">
        <v>162.38</v>
      </c>
      <c r="K168" s="864"/>
      <c r="L168" s="895">
        <v>18266.13</v>
      </c>
      <c r="M168" s="897">
        <v>8.16</v>
      </c>
      <c r="N168" s="896">
        <v>149051.62</v>
      </c>
      <c r="AF168" s="855"/>
      <c r="AG168" s="859"/>
      <c r="AH168" s="859" t="s">
        <v>991</v>
      </c>
      <c r="AM168" s="859"/>
    </row>
    <row r="169" spans="1:42" s="802" customFormat="1" ht="14.4" x14ac:dyDescent="0.3">
      <c r="A169" s="893"/>
      <c r="B169" s="894"/>
      <c r="C169" s="871" t="s">
        <v>992</v>
      </c>
      <c r="D169" s="871"/>
      <c r="E169" s="871"/>
      <c r="F169" s="871"/>
      <c r="G169" s="871"/>
      <c r="H169" s="871"/>
      <c r="I169" s="871"/>
      <c r="J169" s="871"/>
      <c r="K169" s="871"/>
      <c r="L169" s="871"/>
      <c r="M169" s="871"/>
      <c r="N169" s="872"/>
      <c r="AF169" s="855"/>
      <c r="AG169" s="859"/>
      <c r="AH169" s="859"/>
      <c r="AM169" s="859"/>
      <c r="AN169" s="873" t="s">
        <v>992</v>
      </c>
    </row>
    <row r="170" spans="1:42" s="802" customFormat="1" ht="14.4" x14ac:dyDescent="0.3">
      <c r="A170" s="869"/>
      <c r="B170" s="870"/>
      <c r="C170" s="871" t="s">
        <v>1171</v>
      </c>
      <c r="D170" s="871"/>
      <c r="E170" s="871"/>
      <c r="F170" s="871"/>
      <c r="G170" s="871"/>
      <c r="H170" s="871"/>
      <c r="I170" s="871"/>
      <c r="J170" s="871"/>
      <c r="K170" s="871"/>
      <c r="L170" s="871"/>
      <c r="M170" s="871"/>
      <c r="N170" s="872"/>
      <c r="AF170" s="855"/>
      <c r="AG170" s="859"/>
      <c r="AH170" s="859"/>
      <c r="AI170" s="873" t="s">
        <v>1171</v>
      </c>
      <c r="AM170" s="859"/>
    </row>
    <row r="171" spans="1:42" s="802" customFormat="1" ht="14.4" x14ac:dyDescent="0.3">
      <c r="A171" s="869"/>
      <c r="B171" s="870"/>
      <c r="C171" s="871" t="s">
        <v>994</v>
      </c>
      <c r="D171" s="871"/>
      <c r="E171" s="871"/>
      <c r="F171" s="871"/>
      <c r="G171" s="871"/>
      <c r="H171" s="871"/>
      <c r="I171" s="871"/>
      <c r="J171" s="871"/>
      <c r="K171" s="871"/>
      <c r="L171" s="871"/>
      <c r="M171" s="871"/>
      <c r="N171" s="872"/>
      <c r="AF171" s="855"/>
      <c r="AG171" s="859"/>
      <c r="AH171" s="859"/>
      <c r="AM171" s="859"/>
      <c r="AP171" s="873" t="s">
        <v>994</v>
      </c>
    </row>
    <row r="172" spans="1:42" s="802" customFormat="1" ht="14.4" x14ac:dyDescent="0.3">
      <c r="A172" s="893"/>
      <c r="B172" s="894"/>
      <c r="C172" s="862" t="s">
        <v>981</v>
      </c>
      <c r="D172" s="862"/>
      <c r="E172" s="862"/>
      <c r="F172" s="863"/>
      <c r="G172" s="864"/>
      <c r="H172" s="864"/>
      <c r="I172" s="864"/>
      <c r="J172" s="867"/>
      <c r="K172" s="864"/>
      <c r="L172" s="895">
        <v>18266.13</v>
      </c>
      <c r="M172" s="888"/>
      <c r="N172" s="896">
        <v>149051.62</v>
      </c>
      <c r="AF172" s="855"/>
      <c r="AG172" s="859"/>
      <c r="AH172" s="859"/>
      <c r="AM172" s="859" t="s">
        <v>981</v>
      </c>
    </row>
    <row r="173" spans="1:42" s="802" customFormat="1" ht="14.4" x14ac:dyDescent="0.3">
      <c r="A173" s="856" t="s">
        <v>1172</v>
      </c>
      <c r="B173" s="857"/>
      <c r="C173" s="857"/>
      <c r="D173" s="857"/>
      <c r="E173" s="857"/>
      <c r="F173" s="857"/>
      <c r="G173" s="857"/>
      <c r="H173" s="857"/>
      <c r="I173" s="857"/>
      <c r="J173" s="857"/>
      <c r="K173" s="857"/>
      <c r="L173" s="857"/>
      <c r="M173" s="857"/>
      <c r="N173" s="858"/>
      <c r="AF173" s="855"/>
      <c r="AG173" s="859" t="s">
        <v>1172</v>
      </c>
      <c r="AH173" s="859"/>
      <c r="AM173" s="859"/>
    </row>
    <row r="174" spans="1:42" s="802" customFormat="1" ht="42" x14ac:dyDescent="0.3">
      <c r="A174" s="860" t="s">
        <v>107</v>
      </c>
      <c r="B174" s="861" t="s">
        <v>1173</v>
      </c>
      <c r="C174" s="862" t="s">
        <v>1174</v>
      </c>
      <c r="D174" s="862"/>
      <c r="E174" s="862"/>
      <c r="F174" s="863" t="s">
        <v>1156</v>
      </c>
      <c r="G174" s="864">
        <v>0.13</v>
      </c>
      <c r="H174" s="865">
        <v>1</v>
      </c>
      <c r="I174" s="897">
        <v>0.13</v>
      </c>
      <c r="J174" s="867"/>
      <c r="K174" s="864"/>
      <c r="L174" s="867"/>
      <c r="M174" s="864"/>
      <c r="N174" s="868"/>
      <c r="AF174" s="855"/>
      <c r="AG174" s="859"/>
      <c r="AH174" s="859" t="s">
        <v>1174</v>
      </c>
      <c r="AM174" s="859"/>
    </row>
    <row r="175" spans="1:42" s="802" customFormat="1" ht="14.4" x14ac:dyDescent="0.3">
      <c r="A175" s="869"/>
      <c r="B175" s="870"/>
      <c r="C175" s="871" t="s">
        <v>1175</v>
      </c>
      <c r="D175" s="871"/>
      <c r="E175" s="871"/>
      <c r="F175" s="871"/>
      <c r="G175" s="871"/>
      <c r="H175" s="871"/>
      <c r="I175" s="871"/>
      <c r="J175" s="871"/>
      <c r="K175" s="871"/>
      <c r="L175" s="871"/>
      <c r="M175" s="871"/>
      <c r="N175" s="872"/>
      <c r="AF175" s="855"/>
      <c r="AG175" s="859"/>
      <c r="AH175" s="859"/>
      <c r="AI175" s="873" t="s">
        <v>1175</v>
      </c>
      <c r="AM175" s="859"/>
    </row>
    <row r="176" spans="1:42" s="802" customFormat="1" ht="20.399999999999999" x14ac:dyDescent="0.3">
      <c r="A176" s="899"/>
      <c r="B176" s="875" t="s">
        <v>998</v>
      </c>
      <c r="C176" s="900" t="s">
        <v>999</v>
      </c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1"/>
      <c r="AF176" s="855"/>
      <c r="AG176" s="859"/>
      <c r="AH176" s="859"/>
      <c r="AM176" s="859"/>
      <c r="AO176" s="873" t="s">
        <v>999</v>
      </c>
    </row>
    <row r="177" spans="1:41" s="802" customFormat="1" ht="52.2" x14ac:dyDescent="0.3">
      <c r="A177" s="899"/>
      <c r="B177" s="875" t="s">
        <v>970</v>
      </c>
      <c r="C177" s="900" t="s">
        <v>971</v>
      </c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1"/>
      <c r="AF177" s="855"/>
      <c r="AG177" s="859"/>
      <c r="AH177" s="859"/>
      <c r="AM177" s="859"/>
      <c r="AO177" s="873" t="s">
        <v>971</v>
      </c>
    </row>
    <row r="178" spans="1:41" s="802" customFormat="1" ht="14.4" x14ac:dyDescent="0.3">
      <c r="A178" s="874"/>
      <c r="B178" s="875" t="s">
        <v>18</v>
      </c>
      <c r="C178" s="871" t="s">
        <v>972</v>
      </c>
      <c r="D178" s="871"/>
      <c r="E178" s="871"/>
      <c r="F178" s="876"/>
      <c r="G178" s="877"/>
      <c r="H178" s="877"/>
      <c r="I178" s="877"/>
      <c r="J178" s="879">
        <v>14294</v>
      </c>
      <c r="K178" s="880">
        <v>0.92</v>
      </c>
      <c r="L178" s="879">
        <v>1709.56</v>
      </c>
      <c r="M178" s="880">
        <v>44.77</v>
      </c>
      <c r="N178" s="881">
        <v>76537</v>
      </c>
      <c r="AF178" s="855"/>
      <c r="AG178" s="859"/>
      <c r="AH178" s="859"/>
      <c r="AJ178" s="873" t="s">
        <v>972</v>
      </c>
      <c r="AM178" s="859"/>
    </row>
    <row r="179" spans="1:41" s="802" customFormat="1" ht="14.4" x14ac:dyDescent="0.3">
      <c r="A179" s="874"/>
      <c r="B179" s="875" t="s">
        <v>21</v>
      </c>
      <c r="C179" s="871" t="s">
        <v>984</v>
      </c>
      <c r="D179" s="871"/>
      <c r="E179" s="871"/>
      <c r="F179" s="876"/>
      <c r="G179" s="877"/>
      <c r="H179" s="877"/>
      <c r="I179" s="877"/>
      <c r="J179" s="879">
        <v>34575.980000000003</v>
      </c>
      <c r="K179" s="880">
        <v>0.92</v>
      </c>
      <c r="L179" s="879">
        <v>4135.29</v>
      </c>
      <c r="M179" s="880">
        <v>13.24</v>
      </c>
      <c r="N179" s="881">
        <v>54751.24</v>
      </c>
      <c r="AF179" s="855"/>
      <c r="AG179" s="859"/>
      <c r="AH179" s="859"/>
      <c r="AJ179" s="873" t="s">
        <v>984</v>
      </c>
      <c r="AM179" s="859"/>
    </row>
    <row r="180" spans="1:41" s="802" customFormat="1" ht="14.4" x14ac:dyDescent="0.3">
      <c r="A180" s="874"/>
      <c r="B180" s="875" t="s">
        <v>23</v>
      </c>
      <c r="C180" s="871" t="s">
        <v>985</v>
      </c>
      <c r="D180" s="871"/>
      <c r="E180" s="871"/>
      <c r="F180" s="876"/>
      <c r="G180" s="877"/>
      <c r="H180" s="877"/>
      <c r="I180" s="877"/>
      <c r="J180" s="879">
        <v>3810.97</v>
      </c>
      <c r="K180" s="880">
        <v>0.92</v>
      </c>
      <c r="L180" s="878">
        <v>455.79</v>
      </c>
      <c r="M180" s="880">
        <v>44.77</v>
      </c>
      <c r="N180" s="881">
        <v>20405.72</v>
      </c>
      <c r="AF180" s="855"/>
      <c r="AG180" s="859"/>
      <c r="AH180" s="859"/>
      <c r="AJ180" s="873" t="s">
        <v>985</v>
      </c>
      <c r="AM180" s="859"/>
    </row>
    <row r="181" spans="1:41" s="802" customFormat="1" ht="14.4" x14ac:dyDescent="0.3">
      <c r="A181" s="874"/>
      <c r="B181" s="875" t="s">
        <v>25</v>
      </c>
      <c r="C181" s="871" t="s">
        <v>1000</v>
      </c>
      <c r="D181" s="871"/>
      <c r="E181" s="871"/>
      <c r="F181" s="876"/>
      <c r="G181" s="877"/>
      <c r="H181" s="877"/>
      <c r="I181" s="877"/>
      <c r="J181" s="879">
        <v>36937.43</v>
      </c>
      <c r="K181" s="892">
        <v>0</v>
      </c>
      <c r="L181" s="878">
        <v>0</v>
      </c>
      <c r="M181" s="880">
        <v>8.16</v>
      </c>
      <c r="N181" s="885"/>
      <c r="AF181" s="855"/>
      <c r="AG181" s="859"/>
      <c r="AH181" s="859"/>
      <c r="AJ181" s="873" t="s">
        <v>1000</v>
      </c>
      <c r="AM181" s="859"/>
    </row>
    <row r="182" spans="1:41" s="802" customFormat="1" ht="14.4" x14ac:dyDescent="0.3">
      <c r="A182" s="882"/>
      <c r="B182" s="875"/>
      <c r="C182" s="871" t="s">
        <v>973</v>
      </c>
      <c r="D182" s="871"/>
      <c r="E182" s="871"/>
      <c r="F182" s="876" t="s">
        <v>678</v>
      </c>
      <c r="G182" s="892">
        <v>1400</v>
      </c>
      <c r="H182" s="880">
        <v>0.92</v>
      </c>
      <c r="I182" s="880">
        <v>167.44</v>
      </c>
      <c r="J182" s="884"/>
      <c r="K182" s="877"/>
      <c r="L182" s="884"/>
      <c r="M182" s="877"/>
      <c r="N182" s="885"/>
      <c r="AF182" s="855"/>
      <c r="AG182" s="859"/>
      <c r="AH182" s="859"/>
      <c r="AK182" s="873" t="s">
        <v>973</v>
      </c>
      <c r="AM182" s="859"/>
    </row>
    <row r="183" spans="1:41" s="802" customFormat="1" ht="14.4" x14ac:dyDescent="0.3">
      <c r="A183" s="882"/>
      <c r="B183" s="875"/>
      <c r="C183" s="871" t="s">
        <v>986</v>
      </c>
      <c r="D183" s="871"/>
      <c r="E183" s="871"/>
      <c r="F183" s="876" t="s">
        <v>678</v>
      </c>
      <c r="G183" s="880">
        <v>282.72000000000003</v>
      </c>
      <c r="H183" s="880">
        <v>0.92</v>
      </c>
      <c r="I183" s="883">
        <v>33.813312000000003</v>
      </c>
      <c r="J183" s="884"/>
      <c r="K183" s="877"/>
      <c r="L183" s="884"/>
      <c r="M183" s="877"/>
      <c r="N183" s="885"/>
      <c r="AF183" s="855"/>
      <c r="AG183" s="859"/>
      <c r="AH183" s="859"/>
      <c r="AK183" s="873" t="s">
        <v>986</v>
      </c>
      <c r="AM183" s="859"/>
    </row>
    <row r="184" spans="1:41" s="802" customFormat="1" ht="14.4" x14ac:dyDescent="0.3">
      <c r="A184" s="874"/>
      <c r="B184" s="875"/>
      <c r="C184" s="886" t="s">
        <v>974</v>
      </c>
      <c r="D184" s="886"/>
      <c r="E184" s="886"/>
      <c r="F184" s="887"/>
      <c r="G184" s="888"/>
      <c r="H184" s="888"/>
      <c r="I184" s="888"/>
      <c r="J184" s="890">
        <v>85807.41</v>
      </c>
      <c r="K184" s="888"/>
      <c r="L184" s="890">
        <v>5844.85</v>
      </c>
      <c r="M184" s="888"/>
      <c r="N184" s="891">
        <v>131288.24</v>
      </c>
      <c r="AF184" s="855"/>
      <c r="AG184" s="859"/>
      <c r="AH184" s="859"/>
      <c r="AL184" s="873" t="s">
        <v>974</v>
      </c>
      <c r="AM184" s="859"/>
    </row>
    <row r="185" spans="1:41" s="802" customFormat="1" ht="14.4" x14ac:dyDescent="0.3">
      <c r="A185" s="882"/>
      <c r="B185" s="875"/>
      <c r="C185" s="871" t="s">
        <v>975</v>
      </c>
      <c r="D185" s="871"/>
      <c r="E185" s="871"/>
      <c r="F185" s="876"/>
      <c r="G185" s="877"/>
      <c r="H185" s="877"/>
      <c r="I185" s="877"/>
      <c r="J185" s="884"/>
      <c r="K185" s="877"/>
      <c r="L185" s="879">
        <v>2165.35</v>
      </c>
      <c r="M185" s="877"/>
      <c r="N185" s="881">
        <v>96942.720000000001</v>
      </c>
      <c r="AF185" s="855"/>
      <c r="AG185" s="859"/>
      <c r="AH185" s="859"/>
      <c r="AK185" s="873" t="s">
        <v>975</v>
      </c>
      <c r="AM185" s="859"/>
    </row>
    <row r="186" spans="1:41" s="802" customFormat="1" ht="21.6" x14ac:dyDescent="0.3">
      <c r="A186" s="882"/>
      <c r="B186" s="875" t="s">
        <v>1001</v>
      </c>
      <c r="C186" s="871" t="s">
        <v>1002</v>
      </c>
      <c r="D186" s="871"/>
      <c r="E186" s="871"/>
      <c r="F186" s="876" t="s">
        <v>978</v>
      </c>
      <c r="G186" s="892">
        <v>110</v>
      </c>
      <c r="H186" s="877"/>
      <c r="I186" s="892">
        <v>110</v>
      </c>
      <c r="J186" s="884"/>
      <c r="K186" s="877"/>
      <c r="L186" s="879">
        <v>2381.89</v>
      </c>
      <c r="M186" s="877"/>
      <c r="N186" s="881">
        <v>106636.99</v>
      </c>
      <c r="AF186" s="855"/>
      <c r="AG186" s="859"/>
      <c r="AH186" s="859"/>
      <c r="AK186" s="873" t="s">
        <v>1002</v>
      </c>
      <c r="AM186" s="859"/>
    </row>
    <row r="187" spans="1:41" s="802" customFormat="1" ht="21.6" x14ac:dyDescent="0.3">
      <c r="A187" s="882"/>
      <c r="B187" s="875" t="s">
        <v>1003</v>
      </c>
      <c r="C187" s="871" t="s">
        <v>1004</v>
      </c>
      <c r="D187" s="871"/>
      <c r="E187" s="871"/>
      <c r="F187" s="876" t="s">
        <v>978</v>
      </c>
      <c r="G187" s="892">
        <v>73</v>
      </c>
      <c r="H187" s="877"/>
      <c r="I187" s="892">
        <v>73</v>
      </c>
      <c r="J187" s="884"/>
      <c r="K187" s="877"/>
      <c r="L187" s="879">
        <v>1580.71</v>
      </c>
      <c r="M187" s="877"/>
      <c r="N187" s="881">
        <v>70768.19</v>
      </c>
      <c r="AF187" s="855"/>
      <c r="AG187" s="859"/>
      <c r="AH187" s="859"/>
      <c r="AK187" s="873" t="s">
        <v>1004</v>
      </c>
      <c r="AM187" s="859"/>
    </row>
    <row r="188" spans="1:41" s="802" customFormat="1" ht="14.4" x14ac:dyDescent="0.3">
      <c r="A188" s="893"/>
      <c r="B188" s="894"/>
      <c r="C188" s="862" t="s">
        <v>981</v>
      </c>
      <c r="D188" s="862"/>
      <c r="E188" s="862"/>
      <c r="F188" s="863"/>
      <c r="G188" s="864"/>
      <c r="H188" s="864"/>
      <c r="I188" s="864"/>
      <c r="J188" s="867"/>
      <c r="K188" s="864"/>
      <c r="L188" s="895">
        <v>9807.4500000000007</v>
      </c>
      <c r="M188" s="888"/>
      <c r="N188" s="896">
        <v>308693.42</v>
      </c>
      <c r="AF188" s="855"/>
      <c r="AG188" s="859"/>
      <c r="AH188" s="859"/>
      <c r="AM188" s="859" t="s">
        <v>981</v>
      </c>
    </row>
    <row r="189" spans="1:41" s="802" customFormat="1" ht="31.8" x14ac:dyDescent="0.3">
      <c r="A189" s="860" t="s">
        <v>109</v>
      </c>
      <c r="B189" s="861" t="s">
        <v>1176</v>
      </c>
      <c r="C189" s="862" t="s">
        <v>1177</v>
      </c>
      <c r="D189" s="862"/>
      <c r="E189" s="862"/>
      <c r="F189" s="863" t="s">
        <v>1156</v>
      </c>
      <c r="G189" s="864">
        <v>0.22</v>
      </c>
      <c r="H189" s="865">
        <v>1</v>
      </c>
      <c r="I189" s="897">
        <v>0.22</v>
      </c>
      <c r="J189" s="867"/>
      <c r="K189" s="864"/>
      <c r="L189" s="867"/>
      <c r="M189" s="864"/>
      <c r="N189" s="868"/>
      <c r="AF189" s="855"/>
      <c r="AG189" s="859"/>
      <c r="AH189" s="859" t="s">
        <v>1177</v>
      </c>
      <c r="AM189" s="859"/>
    </row>
    <row r="190" spans="1:41" s="802" customFormat="1" ht="14.4" x14ac:dyDescent="0.3">
      <c r="A190" s="869"/>
      <c r="B190" s="870"/>
      <c r="C190" s="871" t="s">
        <v>1178</v>
      </c>
      <c r="D190" s="871"/>
      <c r="E190" s="871"/>
      <c r="F190" s="871"/>
      <c r="G190" s="871"/>
      <c r="H190" s="871"/>
      <c r="I190" s="871"/>
      <c r="J190" s="871"/>
      <c r="K190" s="871"/>
      <c r="L190" s="871"/>
      <c r="M190" s="871"/>
      <c r="N190" s="872"/>
      <c r="AF190" s="855"/>
      <c r="AG190" s="859"/>
      <c r="AH190" s="859"/>
      <c r="AI190" s="873" t="s">
        <v>1178</v>
      </c>
      <c r="AM190" s="859"/>
    </row>
    <row r="191" spans="1:41" s="802" customFormat="1" ht="20.399999999999999" x14ac:dyDescent="0.3">
      <c r="A191" s="899"/>
      <c r="B191" s="875" t="s">
        <v>998</v>
      </c>
      <c r="C191" s="900" t="s">
        <v>999</v>
      </c>
      <c r="D191" s="900"/>
      <c r="E191" s="900"/>
      <c r="F191" s="900"/>
      <c r="G191" s="900"/>
      <c r="H191" s="900"/>
      <c r="I191" s="900"/>
      <c r="J191" s="900"/>
      <c r="K191" s="900"/>
      <c r="L191" s="900"/>
      <c r="M191" s="900"/>
      <c r="N191" s="901"/>
      <c r="AF191" s="855"/>
      <c r="AG191" s="859"/>
      <c r="AH191" s="859"/>
      <c r="AM191" s="859"/>
      <c r="AO191" s="873" t="s">
        <v>999</v>
      </c>
    </row>
    <row r="192" spans="1:41" s="802" customFormat="1" ht="52.2" x14ac:dyDescent="0.3">
      <c r="A192" s="899"/>
      <c r="B192" s="875" t="s">
        <v>970</v>
      </c>
      <c r="C192" s="900" t="s">
        <v>971</v>
      </c>
      <c r="D192" s="900"/>
      <c r="E192" s="900"/>
      <c r="F192" s="900"/>
      <c r="G192" s="900"/>
      <c r="H192" s="900"/>
      <c r="I192" s="900"/>
      <c r="J192" s="900"/>
      <c r="K192" s="900"/>
      <c r="L192" s="900"/>
      <c r="M192" s="900"/>
      <c r="N192" s="901"/>
      <c r="AF192" s="855"/>
      <c r="AG192" s="859"/>
      <c r="AH192" s="859"/>
      <c r="AM192" s="859"/>
      <c r="AO192" s="873" t="s">
        <v>971</v>
      </c>
    </row>
    <row r="193" spans="1:40" s="802" customFormat="1" ht="14.4" x14ac:dyDescent="0.3">
      <c r="A193" s="874"/>
      <c r="B193" s="875" t="s">
        <v>18</v>
      </c>
      <c r="C193" s="871" t="s">
        <v>972</v>
      </c>
      <c r="D193" s="871"/>
      <c r="E193" s="871"/>
      <c r="F193" s="876"/>
      <c r="G193" s="877"/>
      <c r="H193" s="877"/>
      <c r="I193" s="877"/>
      <c r="J193" s="879">
        <v>9067.0400000000009</v>
      </c>
      <c r="K193" s="880">
        <v>0.92</v>
      </c>
      <c r="L193" s="879">
        <v>1835.17</v>
      </c>
      <c r="M193" s="880">
        <v>44.77</v>
      </c>
      <c r="N193" s="881">
        <v>82160.56</v>
      </c>
      <c r="AF193" s="855"/>
      <c r="AG193" s="859"/>
      <c r="AH193" s="859"/>
      <c r="AJ193" s="873" t="s">
        <v>972</v>
      </c>
      <c r="AM193" s="859"/>
    </row>
    <row r="194" spans="1:40" s="802" customFormat="1" ht="14.4" x14ac:dyDescent="0.3">
      <c r="A194" s="874"/>
      <c r="B194" s="875" t="s">
        <v>21</v>
      </c>
      <c r="C194" s="871" t="s">
        <v>984</v>
      </c>
      <c r="D194" s="871"/>
      <c r="E194" s="871"/>
      <c r="F194" s="876"/>
      <c r="G194" s="877"/>
      <c r="H194" s="877"/>
      <c r="I194" s="877"/>
      <c r="J194" s="879">
        <v>19148.189999999999</v>
      </c>
      <c r="K194" s="880">
        <v>0.92</v>
      </c>
      <c r="L194" s="879">
        <v>3875.59</v>
      </c>
      <c r="M194" s="880">
        <v>13.24</v>
      </c>
      <c r="N194" s="881">
        <v>51312.81</v>
      </c>
      <c r="AF194" s="855"/>
      <c r="AG194" s="859"/>
      <c r="AH194" s="859"/>
      <c r="AJ194" s="873" t="s">
        <v>984</v>
      </c>
      <c r="AM194" s="859"/>
    </row>
    <row r="195" spans="1:40" s="802" customFormat="1" ht="14.4" x14ac:dyDescent="0.3">
      <c r="A195" s="874"/>
      <c r="B195" s="875" t="s">
        <v>23</v>
      </c>
      <c r="C195" s="871" t="s">
        <v>985</v>
      </c>
      <c r="D195" s="871"/>
      <c r="E195" s="871"/>
      <c r="F195" s="876"/>
      <c r="G195" s="877"/>
      <c r="H195" s="877"/>
      <c r="I195" s="877"/>
      <c r="J195" s="879">
        <v>2016.24</v>
      </c>
      <c r="K195" s="880">
        <v>0.92</v>
      </c>
      <c r="L195" s="878">
        <v>408.09</v>
      </c>
      <c r="M195" s="880">
        <v>44.77</v>
      </c>
      <c r="N195" s="881">
        <v>18270.189999999999</v>
      </c>
      <c r="AF195" s="855"/>
      <c r="AG195" s="859"/>
      <c r="AH195" s="859"/>
      <c r="AJ195" s="873" t="s">
        <v>985</v>
      </c>
      <c r="AM195" s="859"/>
    </row>
    <row r="196" spans="1:40" s="802" customFormat="1" ht="14.4" x14ac:dyDescent="0.3">
      <c r="A196" s="874"/>
      <c r="B196" s="875" t="s">
        <v>25</v>
      </c>
      <c r="C196" s="871" t="s">
        <v>1000</v>
      </c>
      <c r="D196" s="871"/>
      <c r="E196" s="871"/>
      <c r="F196" s="876"/>
      <c r="G196" s="877"/>
      <c r="H196" s="877"/>
      <c r="I196" s="877"/>
      <c r="J196" s="879">
        <v>21380.35</v>
      </c>
      <c r="K196" s="892">
        <v>0</v>
      </c>
      <c r="L196" s="878">
        <v>0</v>
      </c>
      <c r="M196" s="880">
        <v>8.16</v>
      </c>
      <c r="N196" s="885"/>
      <c r="AF196" s="855"/>
      <c r="AG196" s="859"/>
      <c r="AH196" s="859"/>
      <c r="AJ196" s="873" t="s">
        <v>1000</v>
      </c>
      <c r="AM196" s="859"/>
    </row>
    <row r="197" spans="1:40" s="802" customFormat="1" ht="14.4" x14ac:dyDescent="0.3">
      <c r="A197" s="882"/>
      <c r="B197" s="875"/>
      <c r="C197" s="871" t="s">
        <v>973</v>
      </c>
      <c r="D197" s="871"/>
      <c r="E197" s="871"/>
      <c r="F197" s="876" t="s">
        <v>678</v>
      </c>
      <c r="G197" s="892">
        <v>929</v>
      </c>
      <c r="H197" s="880">
        <v>0.92</v>
      </c>
      <c r="I197" s="904">
        <v>188.02959999999999</v>
      </c>
      <c r="J197" s="884"/>
      <c r="K197" s="877"/>
      <c r="L197" s="884"/>
      <c r="M197" s="877"/>
      <c r="N197" s="885"/>
      <c r="AF197" s="855"/>
      <c r="AG197" s="859"/>
      <c r="AH197" s="859"/>
      <c r="AK197" s="873" t="s">
        <v>973</v>
      </c>
      <c r="AM197" s="859"/>
    </row>
    <row r="198" spans="1:40" s="802" customFormat="1" ht="14.4" x14ac:dyDescent="0.3">
      <c r="A198" s="882"/>
      <c r="B198" s="875"/>
      <c r="C198" s="871" t="s">
        <v>986</v>
      </c>
      <c r="D198" s="871"/>
      <c r="E198" s="871"/>
      <c r="F198" s="876" t="s">
        <v>678</v>
      </c>
      <c r="G198" s="902">
        <v>149.6</v>
      </c>
      <c r="H198" s="880">
        <v>0.92</v>
      </c>
      <c r="I198" s="906">
        <v>30.279039999999998</v>
      </c>
      <c r="J198" s="884"/>
      <c r="K198" s="877"/>
      <c r="L198" s="884"/>
      <c r="M198" s="877"/>
      <c r="N198" s="885"/>
      <c r="AF198" s="855"/>
      <c r="AG198" s="859"/>
      <c r="AH198" s="859"/>
      <c r="AK198" s="873" t="s">
        <v>986</v>
      </c>
      <c r="AM198" s="859"/>
    </row>
    <row r="199" spans="1:40" s="802" customFormat="1" ht="14.4" x14ac:dyDescent="0.3">
      <c r="A199" s="874"/>
      <c r="B199" s="875"/>
      <c r="C199" s="886" t="s">
        <v>974</v>
      </c>
      <c r="D199" s="886"/>
      <c r="E199" s="886"/>
      <c r="F199" s="887"/>
      <c r="G199" s="888"/>
      <c r="H199" s="888"/>
      <c r="I199" s="888"/>
      <c r="J199" s="890">
        <v>49595.58</v>
      </c>
      <c r="K199" s="888"/>
      <c r="L199" s="890">
        <v>5710.76</v>
      </c>
      <c r="M199" s="888"/>
      <c r="N199" s="891">
        <v>133473.37</v>
      </c>
      <c r="AF199" s="855"/>
      <c r="AG199" s="859"/>
      <c r="AH199" s="859"/>
      <c r="AL199" s="873" t="s">
        <v>974</v>
      </c>
      <c r="AM199" s="859"/>
    </row>
    <row r="200" spans="1:40" s="802" customFormat="1" ht="14.4" x14ac:dyDescent="0.3">
      <c r="A200" s="882"/>
      <c r="B200" s="875"/>
      <c r="C200" s="871" t="s">
        <v>975</v>
      </c>
      <c r="D200" s="871"/>
      <c r="E200" s="871"/>
      <c r="F200" s="876"/>
      <c r="G200" s="877"/>
      <c r="H200" s="877"/>
      <c r="I200" s="877"/>
      <c r="J200" s="884"/>
      <c r="K200" s="877"/>
      <c r="L200" s="879">
        <v>2243.2600000000002</v>
      </c>
      <c r="M200" s="877"/>
      <c r="N200" s="881">
        <v>100430.75</v>
      </c>
      <c r="AF200" s="855"/>
      <c r="AG200" s="859"/>
      <c r="AH200" s="859"/>
      <c r="AK200" s="873" t="s">
        <v>975</v>
      </c>
      <c r="AM200" s="859"/>
    </row>
    <row r="201" spans="1:40" s="802" customFormat="1" ht="21.6" x14ac:dyDescent="0.3">
      <c r="A201" s="882"/>
      <c r="B201" s="875" t="s">
        <v>1001</v>
      </c>
      <c r="C201" s="871" t="s">
        <v>1002</v>
      </c>
      <c r="D201" s="871"/>
      <c r="E201" s="871"/>
      <c r="F201" s="876" t="s">
        <v>978</v>
      </c>
      <c r="G201" s="892">
        <v>110</v>
      </c>
      <c r="H201" s="877"/>
      <c r="I201" s="892">
        <v>110</v>
      </c>
      <c r="J201" s="884"/>
      <c r="K201" s="877"/>
      <c r="L201" s="879">
        <v>2467.59</v>
      </c>
      <c r="M201" s="877"/>
      <c r="N201" s="881">
        <v>110473.83</v>
      </c>
      <c r="AF201" s="855"/>
      <c r="AG201" s="859"/>
      <c r="AH201" s="859"/>
      <c r="AK201" s="873" t="s">
        <v>1002</v>
      </c>
      <c r="AM201" s="859"/>
    </row>
    <row r="202" spans="1:40" s="802" customFormat="1" ht="21.6" x14ac:dyDescent="0.3">
      <c r="A202" s="882"/>
      <c r="B202" s="875" t="s">
        <v>1003</v>
      </c>
      <c r="C202" s="871" t="s">
        <v>1004</v>
      </c>
      <c r="D202" s="871"/>
      <c r="E202" s="871"/>
      <c r="F202" s="876" t="s">
        <v>978</v>
      </c>
      <c r="G202" s="892">
        <v>73</v>
      </c>
      <c r="H202" s="877"/>
      <c r="I202" s="892">
        <v>73</v>
      </c>
      <c r="J202" s="884"/>
      <c r="K202" s="877"/>
      <c r="L202" s="879">
        <v>1637.58</v>
      </c>
      <c r="M202" s="877"/>
      <c r="N202" s="881">
        <v>73314.45</v>
      </c>
      <c r="AF202" s="855"/>
      <c r="AG202" s="859"/>
      <c r="AH202" s="859"/>
      <c r="AK202" s="873" t="s">
        <v>1004</v>
      </c>
      <c r="AM202" s="859"/>
    </row>
    <row r="203" spans="1:40" s="802" customFormat="1" ht="14.4" x14ac:dyDescent="0.3">
      <c r="A203" s="893"/>
      <c r="B203" s="894"/>
      <c r="C203" s="862" t="s">
        <v>981</v>
      </c>
      <c r="D203" s="862"/>
      <c r="E203" s="862"/>
      <c r="F203" s="863"/>
      <c r="G203" s="864"/>
      <c r="H203" s="864"/>
      <c r="I203" s="864"/>
      <c r="J203" s="867"/>
      <c r="K203" s="864"/>
      <c r="L203" s="895">
        <v>9815.93</v>
      </c>
      <c r="M203" s="888"/>
      <c r="N203" s="896">
        <v>317261.65000000002</v>
      </c>
      <c r="AF203" s="855"/>
      <c r="AG203" s="859"/>
      <c r="AH203" s="859"/>
      <c r="AM203" s="859" t="s">
        <v>981</v>
      </c>
    </row>
    <row r="204" spans="1:40" s="802" customFormat="1" ht="31.8" x14ac:dyDescent="0.3">
      <c r="A204" s="860" t="s">
        <v>110</v>
      </c>
      <c r="B204" s="861" t="s">
        <v>1179</v>
      </c>
      <c r="C204" s="862" t="s">
        <v>831</v>
      </c>
      <c r="D204" s="862"/>
      <c r="E204" s="862"/>
      <c r="F204" s="863" t="s">
        <v>988</v>
      </c>
      <c r="G204" s="864">
        <v>204.36</v>
      </c>
      <c r="H204" s="865">
        <v>1</v>
      </c>
      <c r="I204" s="897">
        <v>204.36</v>
      </c>
      <c r="J204" s="898">
        <v>10.15</v>
      </c>
      <c r="K204" s="864"/>
      <c r="L204" s="895">
        <v>2074.25</v>
      </c>
      <c r="M204" s="897">
        <v>13.24</v>
      </c>
      <c r="N204" s="896">
        <v>27463.07</v>
      </c>
      <c r="AF204" s="855"/>
      <c r="AG204" s="859"/>
      <c r="AH204" s="859" t="s">
        <v>831</v>
      </c>
      <c r="AM204" s="859"/>
    </row>
    <row r="205" spans="1:40" s="802" customFormat="1" ht="14.4" x14ac:dyDescent="0.3">
      <c r="A205" s="893"/>
      <c r="B205" s="894"/>
      <c r="C205" s="871" t="s">
        <v>1006</v>
      </c>
      <c r="D205" s="871"/>
      <c r="E205" s="871"/>
      <c r="F205" s="871"/>
      <c r="G205" s="871"/>
      <c r="H205" s="871"/>
      <c r="I205" s="871"/>
      <c r="J205" s="871"/>
      <c r="K205" s="871"/>
      <c r="L205" s="871"/>
      <c r="M205" s="871"/>
      <c r="N205" s="872"/>
      <c r="AF205" s="855"/>
      <c r="AG205" s="859"/>
      <c r="AH205" s="859"/>
      <c r="AM205" s="859"/>
      <c r="AN205" s="873" t="s">
        <v>1006</v>
      </c>
    </row>
    <row r="206" spans="1:40" s="802" customFormat="1" ht="14.4" x14ac:dyDescent="0.3">
      <c r="A206" s="869"/>
      <c r="B206" s="870"/>
      <c r="C206" s="871" t="s">
        <v>1180</v>
      </c>
      <c r="D206" s="871"/>
      <c r="E206" s="871"/>
      <c r="F206" s="871"/>
      <c r="G206" s="871"/>
      <c r="H206" s="871"/>
      <c r="I206" s="871"/>
      <c r="J206" s="871"/>
      <c r="K206" s="871"/>
      <c r="L206" s="871"/>
      <c r="M206" s="871"/>
      <c r="N206" s="872"/>
      <c r="AF206" s="855"/>
      <c r="AG206" s="859"/>
      <c r="AH206" s="859"/>
      <c r="AI206" s="873" t="s">
        <v>1180</v>
      </c>
      <c r="AM206" s="859"/>
    </row>
    <row r="207" spans="1:40" s="802" customFormat="1" ht="14.4" x14ac:dyDescent="0.3">
      <c r="A207" s="893"/>
      <c r="B207" s="894"/>
      <c r="C207" s="862" t="s">
        <v>981</v>
      </c>
      <c r="D207" s="862"/>
      <c r="E207" s="862"/>
      <c r="F207" s="863"/>
      <c r="G207" s="864"/>
      <c r="H207" s="864"/>
      <c r="I207" s="864"/>
      <c r="J207" s="867"/>
      <c r="K207" s="864"/>
      <c r="L207" s="895">
        <v>2074.25</v>
      </c>
      <c r="M207" s="888"/>
      <c r="N207" s="896">
        <v>27463.07</v>
      </c>
      <c r="AF207" s="855"/>
      <c r="AG207" s="859"/>
      <c r="AH207" s="859"/>
      <c r="AM207" s="859" t="s">
        <v>981</v>
      </c>
    </row>
    <row r="208" spans="1:40" s="802" customFormat="1" ht="31.8" x14ac:dyDescent="0.3">
      <c r="A208" s="860" t="s">
        <v>111</v>
      </c>
      <c r="B208" s="861" t="s">
        <v>1163</v>
      </c>
      <c r="C208" s="862" t="s">
        <v>824</v>
      </c>
      <c r="D208" s="862"/>
      <c r="E208" s="862"/>
      <c r="F208" s="863" t="s">
        <v>988</v>
      </c>
      <c r="G208" s="864">
        <v>204.36</v>
      </c>
      <c r="H208" s="865">
        <v>1</v>
      </c>
      <c r="I208" s="897">
        <v>204.36</v>
      </c>
      <c r="J208" s="898">
        <v>8.7899999999999991</v>
      </c>
      <c r="K208" s="864"/>
      <c r="L208" s="895">
        <v>1796.32</v>
      </c>
      <c r="M208" s="897">
        <v>13.62</v>
      </c>
      <c r="N208" s="896">
        <v>24465.88</v>
      </c>
      <c r="AF208" s="855"/>
      <c r="AG208" s="859"/>
      <c r="AH208" s="859" t="s">
        <v>824</v>
      </c>
      <c r="AM208" s="859"/>
    </row>
    <row r="209" spans="1:42" s="802" customFormat="1" ht="14.4" x14ac:dyDescent="0.3">
      <c r="A209" s="893"/>
      <c r="B209" s="894"/>
      <c r="C209" s="871" t="s">
        <v>1164</v>
      </c>
      <c r="D209" s="871"/>
      <c r="E209" s="871"/>
      <c r="F209" s="871"/>
      <c r="G209" s="871"/>
      <c r="H209" s="871"/>
      <c r="I209" s="871"/>
      <c r="J209" s="871"/>
      <c r="K209" s="871"/>
      <c r="L209" s="871"/>
      <c r="M209" s="871"/>
      <c r="N209" s="872"/>
      <c r="AF209" s="855"/>
      <c r="AG209" s="859"/>
      <c r="AH209" s="859"/>
      <c r="AM209" s="859"/>
      <c r="AN209" s="873" t="s">
        <v>1164</v>
      </c>
    </row>
    <row r="210" spans="1:42" s="802" customFormat="1" ht="14.4" x14ac:dyDescent="0.3">
      <c r="A210" s="893"/>
      <c r="B210" s="894"/>
      <c r="C210" s="862" t="s">
        <v>981</v>
      </c>
      <c r="D210" s="862"/>
      <c r="E210" s="862"/>
      <c r="F210" s="863"/>
      <c r="G210" s="864"/>
      <c r="H210" s="864"/>
      <c r="I210" s="864"/>
      <c r="J210" s="867"/>
      <c r="K210" s="864"/>
      <c r="L210" s="895">
        <v>1796.32</v>
      </c>
      <c r="M210" s="888"/>
      <c r="N210" s="896">
        <v>24465.88</v>
      </c>
      <c r="AF210" s="855"/>
      <c r="AG210" s="859"/>
      <c r="AH210" s="859"/>
      <c r="AM210" s="859" t="s">
        <v>981</v>
      </c>
    </row>
    <row r="211" spans="1:42" s="802" customFormat="1" ht="31.8" x14ac:dyDescent="0.3">
      <c r="A211" s="860" t="s">
        <v>112</v>
      </c>
      <c r="B211" s="861" t="s">
        <v>1181</v>
      </c>
      <c r="C211" s="862" t="s">
        <v>833</v>
      </c>
      <c r="D211" s="862"/>
      <c r="E211" s="862"/>
      <c r="F211" s="863" t="s">
        <v>988</v>
      </c>
      <c r="G211" s="864">
        <v>204.36</v>
      </c>
      <c r="H211" s="865">
        <v>1</v>
      </c>
      <c r="I211" s="897">
        <v>204.36</v>
      </c>
      <c r="J211" s="898">
        <v>10.15</v>
      </c>
      <c r="K211" s="864"/>
      <c r="L211" s="895">
        <v>2074.25</v>
      </c>
      <c r="M211" s="897">
        <v>13.24</v>
      </c>
      <c r="N211" s="896">
        <v>27463.07</v>
      </c>
      <c r="AF211" s="855"/>
      <c r="AG211" s="859"/>
      <c r="AH211" s="859" t="s">
        <v>833</v>
      </c>
      <c r="AM211" s="859"/>
    </row>
    <row r="212" spans="1:42" s="802" customFormat="1" ht="14.4" x14ac:dyDescent="0.3">
      <c r="A212" s="893"/>
      <c r="B212" s="894"/>
      <c r="C212" s="871" t="s">
        <v>1006</v>
      </c>
      <c r="D212" s="871"/>
      <c r="E212" s="871"/>
      <c r="F212" s="871"/>
      <c r="G212" s="871"/>
      <c r="H212" s="871"/>
      <c r="I212" s="871"/>
      <c r="J212" s="871"/>
      <c r="K212" s="871"/>
      <c r="L212" s="871"/>
      <c r="M212" s="871"/>
      <c r="N212" s="872"/>
      <c r="AF212" s="855"/>
      <c r="AG212" s="859"/>
      <c r="AH212" s="859"/>
      <c r="AM212" s="859"/>
      <c r="AN212" s="873" t="s">
        <v>1006</v>
      </c>
    </row>
    <row r="213" spans="1:42" s="802" customFormat="1" ht="14.4" x14ac:dyDescent="0.3">
      <c r="A213" s="893"/>
      <c r="B213" s="894"/>
      <c r="C213" s="862" t="s">
        <v>981</v>
      </c>
      <c r="D213" s="862"/>
      <c r="E213" s="862"/>
      <c r="F213" s="863"/>
      <c r="G213" s="864"/>
      <c r="H213" s="864"/>
      <c r="I213" s="864"/>
      <c r="J213" s="867"/>
      <c r="K213" s="864"/>
      <c r="L213" s="895">
        <v>2074.25</v>
      </c>
      <c r="M213" s="888"/>
      <c r="N213" s="896">
        <v>27463.07</v>
      </c>
      <c r="AF213" s="855"/>
      <c r="AG213" s="859"/>
      <c r="AH213" s="859"/>
      <c r="AM213" s="859" t="s">
        <v>981</v>
      </c>
    </row>
    <row r="214" spans="1:42" s="802" customFormat="1" ht="31.8" x14ac:dyDescent="0.3">
      <c r="A214" s="860" t="s">
        <v>113</v>
      </c>
      <c r="B214" s="861" t="s">
        <v>1179</v>
      </c>
      <c r="C214" s="862" t="s">
        <v>831</v>
      </c>
      <c r="D214" s="862"/>
      <c r="E214" s="862"/>
      <c r="F214" s="863" t="s">
        <v>988</v>
      </c>
      <c r="G214" s="864">
        <v>204.36</v>
      </c>
      <c r="H214" s="865">
        <v>1</v>
      </c>
      <c r="I214" s="897">
        <v>204.36</v>
      </c>
      <c r="J214" s="898">
        <v>10.15</v>
      </c>
      <c r="K214" s="864"/>
      <c r="L214" s="895">
        <v>2074.25</v>
      </c>
      <c r="M214" s="897">
        <v>13.24</v>
      </c>
      <c r="N214" s="896">
        <v>27463.07</v>
      </c>
      <c r="AF214" s="855"/>
      <c r="AG214" s="859"/>
      <c r="AH214" s="859" t="s">
        <v>831</v>
      </c>
      <c r="AM214" s="859"/>
    </row>
    <row r="215" spans="1:42" s="802" customFormat="1" ht="14.4" x14ac:dyDescent="0.3">
      <c r="A215" s="893"/>
      <c r="B215" s="894"/>
      <c r="C215" s="871" t="s">
        <v>1006</v>
      </c>
      <c r="D215" s="871"/>
      <c r="E215" s="871"/>
      <c r="F215" s="871"/>
      <c r="G215" s="871"/>
      <c r="H215" s="871"/>
      <c r="I215" s="871"/>
      <c r="J215" s="871"/>
      <c r="K215" s="871"/>
      <c r="L215" s="871"/>
      <c r="M215" s="871"/>
      <c r="N215" s="872"/>
      <c r="AF215" s="855"/>
      <c r="AG215" s="859"/>
      <c r="AH215" s="859"/>
      <c r="AM215" s="859"/>
      <c r="AN215" s="873" t="s">
        <v>1006</v>
      </c>
    </row>
    <row r="216" spans="1:42" s="802" customFormat="1" ht="14.4" x14ac:dyDescent="0.3">
      <c r="A216" s="893"/>
      <c r="B216" s="894"/>
      <c r="C216" s="862" t="s">
        <v>981</v>
      </c>
      <c r="D216" s="862"/>
      <c r="E216" s="862"/>
      <c r="F216" s="863"/>
      <c r="G216" s="864"/>
      <c r="H216" s="864"/>
      <c r="I216" s="864"/>
      <c r="J216" s="867"/>
      <c r="K216" s="864"/>
      <c r="L216" s="895">
        <v>2074.25</v>
      </c>
      <c r="M216" s="888"/>
      <c r="N216" s="896">
        <v>27463.07</v>
      </c>
      <c r="AF216" s="855"/>
      <c r="AG216" s="859"/>
      <c r="AH216" s="859"/>
      <c r="AM216" s="859" t="s">
        <v>981</v>
      </c>
    </row>
    <row r="217" spans="1:42" s="802" customFormat="1" ht="21.6" x14ac:dyDescent="0.3">
      <c r="A217" s="860" t="s">
        <v>114</v>
      </c>
      <c r="B217" s="861" t="s">
        <v>717</v>
      </c>
      <c r="C217" s="862" t="s">
        <v>991</v>
      </c>
      <c r="D217" s="862"/>
      <c r="E217" s="862"/>
      <c r="F217" s="863" t="s">
        <v>718</v>
      </c>
      <c r="G217" s="864">
        <v>44.72</v>
      </c>
      <c r="H217" s="865">
        <v>1</v>
      </c>
      <c r="I217" s="897">
        <v>44.72</v>
      </c>
      <c r="J217" s="898">
        <v>162.38</v>
      </c>
      <c r="K217" s="864"/>
      <c r="L217" s="895">
        <v>7261.63</v>
      </c>
      <c r="M217" s="897">
        <v>8.16</v>
      </c>
      <c r="N217" s="896">
        <v>59254.9</v>
      </c>
      <c r="AF217" s="855"/>
      <c r="AG217" s="859"/>
      <c r="AH217" s="859" t="s">
        <v>991</v>
      </c>
      <c r="AM217" s="859"/>
    </row>
    <row r="218" spans="1:42" s="802" customFormat="1" ht="14.4" x14ac:dyDescent="0.3">
      <c r="A218" s="893"/>
      <c r="B218" s="894"/>
      <c r="C218" s="871" t="s">
        <v>1151</v>
      </c>
      <c r="D218" s="871"/>
      <c r="E218" s="871"/>
      <c r="F218" s="871"/>
      <c r="G218" s="871"/>
      <c r="H218" s="871"/>
      <c r="I218" s="871"/>
      <c r="J218" s="871"/>
      <c r="K218" s="871"/>
      <c r="L218" s="871"/>
      <c r="M218" s="871"/>
      <c r="N218" s="872"/>
      <c r="AF218" s="855"/>
      <c r="AG218" s="859"/>
      <c r="AH218" s="859"/>
      <c r="AM218" s="859"/>
      <c r="AN218" s="873" t="s">
        <v>1151</v>
      </c>
    </row>
    <row r="219" spans="1:42" s="802" customFormat="1" ht="14.4" x14ac:dyDescent="0.3">
      <c r="A219" s="869"/>
      <c r="B219" s="870"/>
      <c r="C219" s="871" t="s">
        <v>1182</v>
      </c>
      <c r="D219" s="871"/>
      <c r="E219" s="871"/>
      <c r="F219" s="871"/>
      <c r="G219" s="871"/>
      <c r="H219" s="871"/>
      <c r="I219" s="871"/>
      <c r="J219" s="871"/>
      <c r="K219" s="871"/>
      <c r="L219" s="871"/>
      <c r="M219" s="871"/>
      <c r="N219" s="872"/>
      <c r="AF219" s="855"/>
      <c r="AG219" s="859"/>
      <c r="AH219" s="859"/>
      <c r="AI219" s="873" t="s">
        <v>1182</v>
      </c>
      <c r="AM219" s="859"/>
    </row>
    <row r="220" spans="1:42" s="802" customFormat="1" ht="14.4" x14ac:dyDescent="0.3">
      <c r="A220" s="869"/>
      <c r="B220" s="870"/>
      <c r="C220" s="871" t="s">
        <v>994</v>
      </c>
      <c r="D220" s="871"/>
      <c r="E220" s="871"/>
      <c r="F220" s="871"/>
      <c r="G220" s="871"/>
      <c r="H220" s="871"/>
      <c r="I220" s="871"/>
      <c r="J220" s="871"/>
      <c r="K220" s="871"/>
      <c r="L220" s="871"/>
      <c r="M220" s="871"/>
      <c r="N220" s="872"/>
      <c r="AF220" s="855"/>
      <c r="AG220" s="859"/>
      <c r="AH220" s="859"/>
      <c r="AM220" s="859"/>
      <c r="AP220" s="873" t="s">
        <v>994</v>
      </c>
    </row>
    <row r="221" spans="1:42" s="802" customFormat="1" ht="14.4" x14ac:dyDescent="0.3">
      <c r="A221" s="893"/>
      <c r="B221" s="894"/>
      <c r="C221" s="862" t="s">
        <v>981</v>
      </c>
      <c r="D221" s="862"/>
      <c r="E221" s="862"/>
      <c r="F221" s="863"/>
      <c r="G221" s="864"/>
      <c r="H221" s="864"/>
      <c r="I221" s="864"/>
      <c r="J221" s="867"/>
      <c r="K221" s="864"/>
      <c r="L221" s="895">
        <v>7261.63</v>
      </c>
      <c r="M221" s="888"/>
      <c r="N221" s="896">
        <v>59254.9</v>
      </c>
      <c r="AF221" s="855"/>
      <c r="AG221" s="859"/>
      <c r="AH221" s="859"/>
      <c r="AM221" s="859" t="s">
        <v>981</v>
      </c>
    </row>
    <row r="222" spans="1:42" s="802" customFormat="1" ht="14.4" x14ac:dyDescent="0.3">
      <c r="A222" s="856" t="s">
        <v>1183</v>
      </c>
      <c r="B222" s="857"/>
      <c r="C222" s="857"/>
      <c r="D222" s="857"/>
      <c r="E222" s="857"/>
      <c r="F222" s="857"/>
      <c r="G222" s="857"/>
      <c r="H222" s="857"/>
      <c r="I222" s="857"/>
      <c r="J222" s="857"/>
      <c r="K222" s="857"/>
      <c r="L222" s="857"/>
      <c r="M222" s="857"/>
      <c r="N222" s="858"/>
      <c r="AF222" s="855"/>
      <c r="AG222" s="859" t="s">
        <v>1183</v>
      </c>
      <c r="AH222" s="859"/>
      <c r="AM222" s="859"/>
    </row>
    <row r="223" spans="1:42" s="802" customFormat="1" ht="52.2" x14ac:dyDescent="0.3">
      <c r="A223" s="860" t="s">
        <v>115</v>
      </c>
      <c r="B223" s="861" t="s">
        <v>1184</v>
      </c>
      <c r="C223" s="862" t="s">
        <v>1185</v>
      </c>
      <c r="D223" s="862"/>
      <c r="E223" s="862"/>
      <c r="F223" s="863" t="s">
        <v>224</v>
      </c>
      <c r="G223" s="864">
        <v>11.999000000000001</v>
      </c>
      <c r="H223" s="865">
        <v>1</v>
      </c>
      <c r="I223" s="907">
        <v>11.999000000000001</v>
      </c>
      <c r="J223" s="867"/>
      <c r="K223" s="864"/>
      <c r="L223" s="867"/>
      <c r="M223" s="864"/>
      <c r="N223" s="868"/>
      <c r="AF223" s="855"/>
      <c r="AG223" s="859"/>
      <c r="AH223" s="859" t="s">
        <v>1185</v>
      </c>
      <c r="AM223" s="859"/>
    </row>
    <row r="224" spans="1:42" s="802" customFormat="1" ht="14.4" x14ac:dyDescent="0.3">
      <c r="A224" s="869"/>
      <c r="B224" s="870"/>
      <c r="C224" s="871" t="s">
        <v>1186</v>
      </c>
      <c r="D224" s="871"/>
      <c r="E224" s="871"/>
      <c r="F224" s="871"/>
      <c r="G224" s="871"/>
      <c r="H224" s="871"/>
      <c r="I224" s="871"/>
      <c r="J224" s="871"/>
      <c r="K224" s="871"/>
      <c r="L224" s="871"/>
      <c r="M224" s="871"/>
      <c r="N224" s="872"/>
      <c r="AF224" s="855"/>
      <c r="AG224" s="859"/>
      <c r="AH224" s="859"/>
      <c r="AI224" s="873" t="s">
        <v>1186</v>
      </c>
      <c r="AM224" s="859"/>
    </row>
    <row r="225" spans="1:41" s="802" customFormat="1" ht="20.399999999999999" x14ac:dyDescent="0.3">
      <c r="A225" s="899"/>
      <c r="B225" s="875" t="s">
        <v>1187</v>
      </c>
      <c r="C225" s="900" t="s">
        <v>1188</v>
      </c>
      <c r="D225" s="900"/>
      <c r="E225" s="900"/>
      <c r="F225" s="900"/>
      <c r="G225" s="900"/>
      <c r="H225" s="900"/>
      <c r="I225" s="900"/>
      <c r="J225" s="900"/>
      <c r="K225" s="900"/>
      <c r="L225" s="900"/>
      <c r="M225" s="900"/>
      <c r="N225" s="901"/>
      <c r="AF225" s="855"/>
      <c r="AG225" s="859"/>
      <c r="AH225" s="859"/>
      <c r="AM225" s="859"/>
      <c r="AO225" s="873" t="s">
        <v>1188</v>
      </c>
    </row>
    <row r="226" spans="1:41" s="802" customFormat="1" ht="52.2" x14ac:dyDescent="0.3">
      <c r="A226" s="899"/>
      <c r="B226" s="875" t="s">
        <v>970</v>
      </c>
      <c r="C226" s="900" t="s">
        <v>971</v>
      </c>
      <c r="D226" s="900"/>
      <c r="E226" s="900"/>
      <c r="F226" s="900"/>
      <c r="G226" s="900"/>
      <c r="H226" s="900"/>
      <c r="I226" s="900"/>
      <c r="J226" s="900"/>
      <c r="K226" s="900"/>
      <c r="L226" s="900"/>
      <c r="M226" s="900"/>
      <c r="N226" s="901"/>
      <c r="AF226" s="855"/>
      <c r="AG226" s="859"/>
      <c r="AH226" s="859"/>
      <c r="AM226" s="859"/>
      <c r="AO226" s="873" t="s">
        <v>971</v>
      </c>
    </row>
    <row r="227" spans="1:41" s="802" customFormat="1" ht="14.4" x14ac:dyDescent="0.3">
      <c r="A227" s="874"/>
      <c r="B227" s="875" t="s">
        <v>18</v>
      </c>
      <c r="C227" s="871" t="s">
        <v>972</v>
      </c>
      <c r="D227" s="871"/>
      <c r="E227" s="871"/>
      <c r="F227" s="876"/>
      <c r="G227" s="877"/>
      <c r="H227" s="877"/>
      <c r="I227" s="877"/>
      <c r="J227" s="878">
        <v>183.74</v>
      </c>
      <c r="K227" s="908">
        <v>0.80500000000000005</v>
      </c>
      <c r="L227" s="879">
        <v>1774.78</v>
      </c>
      <c r="M227" s="880">
        <v>44.77</v>
      </c>
      <c r="N227" s="881">
        <v>79456.899999999994</v>
      </c>
      <c r="AF227" s="855"/>
      <c r="AG227" s="859"/>
      <c r="AH227" s="859"/>
      <c r="AJ227" s="873" t="s">
        <v>972</v>
      </c>
      <c r="AM227" s="859"/>
    </row>
    <row r="228" spans="1:41" s="802" customFormat="1" ht="14.4" x14ac:dyDescent="0.3">
      <c r="A228" s="874"/>
      <c r="B228" s="875" t="s">
        <v>21</v>
      </c>
      <c r="C228" s="871" t="s">
        <v>984</v>
      </c>
      <c r="D228" s="871"/>
      <c r="E228" s="871"/>
      <c r="F228" s="876"/>
      <c r="G228" s="877"/>
      <c r="H228" s="877"/>
      <c r="I228" s="877"/>
      <c r="J228" s="878">
        <v>472.04</v>
      </c>
      <c r="K228" s="908">
        <v>0.80500000000000005</v>
      </c>
      <c r="L228" s="879">
        <v>4559.53</v>
      </c>
      <c r="M228" s="880">
        <v>13.24</v>
      </c>
      <c r="N228" s="881">
        <v>60368.18</v>
      </c>
      <c r="AF228" s="855"/>
      <c r="AG228" s="859"/>
      <c r="AH228" s="859"/>
      <c r="AJ228" s="873" t="s">
        <v>984</v>
      </c>
      <c r="AM228" s="859"/>
    </row>
    <row r="229" spans="1:41" s="802" customFormat="1" ht="14.4" x14ac:dyDescent="0.3">
      <c r="A229" s="874"/>
      <c r="B229" s="875" t="s">
        <v>23</v>
      </c>
      <c r="C229" s="871" t="s">
        <v>985</v>
      </c>
      <c r="D229" s="871"/>
      <c r="E229" s="871"/>
      <c r="F229" s="876"/>
      <c r="G229" s="877"/>
      <c r="H229" s="877"/>
      <c r="I229" s="877"/>
      <c r="J229" s="878">
        <v>41.59</v>
      </c>
      <c r="K229" s="908">
        <v>0.80500000000000005</v>
      </c>
      <c r="L229" s="878">
        <v>401.73</v>
      </c>
      <c r="M229" s="880">
        <v>44.77</v>
      </c>
      <c r="N229" s="881">
        <v>17985.45</v>
      </c>
      <c r="AF229" s="855"/>
      <c r="AG229" s="859"/>
      <c r="AH229" s="859"/>
      <c r="AJ229" s="873" t="s">
        <v>985</v>
      </c>
      <c r="AM229" s="859"/>
    </row>
    <row r="230" spans="1:41" s="802" customFormat="1" ht="14.4" x14ac:dyDescent="0.3">
      <c r="A230" s="874"/>
      <c r="B230" s="875" t="s">
        <v>25</v>
      </c>
      <c r="C230" s="871" t="s">
        <v>1000</v>
      </c>
      <c r="D230" s="871"/>
      <c r="E230" s="871"/>
      <c r="F230" s="876"/>
      <c r="G230" s="877"/>
      <c r="H230" s="877"/>
      <c r="I230" s="877"/>
      <c r="J230" s="878">
        <v>202.15</v>
      </c>
      <c r="K230" s="892">
        <v>0</v>
      </c>
      <c r="L230" s="878">
        <v>0</v>
      </c>
      <c r="M230" s="880">
        <v>8.16</v>
      </c>
      <c r="N230" s="885"/>
      <c r="AF230" s="855"/>
      <c r="AG230" s="859"/>
      <c r="AH230" s="859"/>
      <c r="AJ230" s="873" t="s">
        <v>1000</v>
      </c>
      <c r="AM230" s="859"/>
    </row>
    <row r="231" spans="1:41" s="802" customFormat="1" ht="14.4" x14ac:dyDescent="0.3">
      <c r="A231" s="882"/>
      <c r="B231" s="875"/>
      <c r="C231" s="871" t="s">
        <v>973</v>
      </c>
      <c r="D231" s="871"/>
      <c r="E231" s="871"/>
      <c r="F231" s="876" t="s">
        <v>678</v>
      </c>
      <c r="G231" s="902">
        <v>19.100000000000001</v>
      </c>
      <c r="H231" s="908">
        <v>0.80500000000000005</v>
      </c>
      <c r="I231" s="903">
        <v>184.4906245</v>
      </c>
      <c r="J231" s="884"/>
      <c r="K231" s="877"/>
      <c r="L231" s="884"/>
      <c r="M231" s="877"/>
      <c r="N231" s="885"/>
      <c r="AF231" s="855"/>
      <c r="AG231" s="859"/>
      <c r="AH231" s="859"/>
      <c r="AK231" s="873" t="s">
        <v>973</v>
      </c>
      <c r="AM231" s="859"/>
    </row>
    <row r="232" spans="1:41" s="802" customFormat="1" ht="14.4" x14ac:dyDescent="0.3">
      <c r="A232" s="882"/>
      <c r="B232" s="875"/>
      <c r="C232" s="871" t="s">
        <v>986</v>
      </c>
      <c r="D232" s="871"/>
      <c r="E232" s="871"/>
      <c r="F232" s="876" t="s">
        <v>678</v>
      </c>
      <c r="G232" s="880">
        <v>2.96</v>
      </c>
      <c r="H232" s="908">
        <v>0.80500000000000005</v>
      </c>
      <c r="I232" s="903">
        <v>28.591217199999999</v>
      </c>
      <c r="J232" s="884"/>
      <c r="K232" s="877"/>
      <c r="L232" s="884"/>
      <c r="M232" s="877"/>
      <c r="N232" s="885"/>
      <c r="AF232" s="855"/>
      <c r="AG232" s="859"/>
      <c r="AH232" s="859"/>
      <c r="AK232" s="873" t="s">
        <v>986</v>
      </c>
      <c r="AM232" s="859"/>
    </row>
    <row r="233" spans="1:41" s="802" customFormat="1" ht="14.4" x14ac:dyDescent="0.3">
      <c r="A233" s="874"/>
      <c r="B233" s="875"/>
      <c r="C233" s="886" t="s">
        <v>974</v>
      </c>
      <c r="D233" s="886"/>
      <c r="E233" s="886"/>
      <c r="F233" s="887"/>
      <c r="G233" s="888"/>
      <c r="H233" s="888"/>
      <c r="I233" s="888"/>
      <c r="J233" s="889">
        <v>857.93</v>
      </c>
      <c r="K233" s="888"/>
      <c r="L233" s="890">
        <v>6334.31</v>
      </c>
      <c r="M233" s="888"/>
      <c r="N233" s="891">
        <v>139825.07999999999</v>
      </c>
      <c r="AF233" s="855"/>
      <c r="AG233" s="859"/>
      <c r="AH233" s="859"/>
      <c r="AL233" s="873" t="s">
        <v>974</v>
      </c>
      <c r="AM233" s="859"/>
    </row>
    <row r="234" spans="1:41" s="802" customFormat="1" ht="14.4" x14ac:dyDescent="0.3">
      <c r="A234" s="882"/>
      <c r="B234" s="875"/>
      <c r="C234" s="871" t="s">
        <v>975</v>
      </c>
      <c r="D234" s="871"/>
      <c r="E234" s="871"/>
      <c r="F234" s="876"/>
      <c r="G234" s="877"/>
      <c r="H234" s="877"/>
      <c r="I234" s="877"/>
      <c r="J234" s="884"/>
      <c r="K234" s="877"/>
      <c r="L234" s="879">
        <v>2176.5100000000002</v>
      </c>
      <c r="M234" s="877"/>
      <c r="N234" s="881">
        <v>97442.35</v>
      </c>
      <c r="AF234" s="855"/>
      <c r="AG234" s="859"/>
      <c r="AH234" s="859"/>
      <c r="AK234" s="873" t="s">
        <v>975</v>
      </c>
      <c r="AM234" s="859"/>
    </row>
    <row r="235" spans="1:41" s="802" customFormat="1" ht="20.399999999999999" x14ac:dyDescent="0.3">
      <c r="A235" s="882"/>
      <c r="B235" s="875" t="s">
        <v>1189</v>
      </c>
      <c r="C235" s="871" t="s">
        <v>1190</v>
      </c>
      <c r="D235" s="871"/>
      <c r="E235" s="871"/>
      <c r="F235" s="876" t="s">
        <v>978</v>
      </c>
      <c r="G235" s="892">
        <v>93</v>
      </c>
      <c r="H235" s="877"/>
      <c r="I235" s="892">
        <v>93</v>
      </c>
      <c r="J235" s="884"/>
      <c r="K235" s="877"/>
      <c r="L235" s="879">
        <v>2024.15</v>
      </c>
      <c r="M235" s="877"/>
      <c r="N235" s="881">
        <v>90621.39</v>
      </c>
      <c r="AF235" s="855"/>
      <c r="AG235" s="859"/>
      <c r="AH235" s="859"/>
      <c r="AK235" s="873" t="s">
        <v>1190</v>
      </c>
      <c r="AM235" s="859"/>
    </row>
    <row r="236" spans="1:41" s="802" customFormat="1" ht="20.399999999999999" x14ac:dyDescent="0.3">
      <c r="A236" s="882"/>
      <c r="B236" s="875" t="s">
        <v>1191</v>
      </c>
      <c r="C236" s="871" t="s">
        <v>1192</v>
      </c>
      <c r="D236" s="871"/>
      <c r="E236" s="871"/>
      <c r="F236" s="876" t="s">
        <v>978</v>
      </c>
      <c r="G236" s="892">
        <v>62</v>
      </c>
      <c r="H236" s="877"/>
      <c r="I236" s="892">
        <v>62</v>
      </c>
      <c r="J236" s="884"/>
      <c r="K236" s="877"/>
      <c r="L236" s="879">
        <v>1349.44</v>
      </c>
      <c r="M236" s="877"/>
      <c r="N236" s="881">
        <v>60414.26</v>
      </c>
      <c r="AF236" s="855"/>
      <c r="AG236" s="859"/>
      <c r="AH236" s="859"/>
      <c r="AK236" s="873" t="s">
        <v>1192</v>
      </c>
      <c r="AM236" s="859"/>
    </row>
    <row r="237" spans="1:41" s="802" customFormat="1" ht="14.4" x14ac:dyDescent="0.3">
      <c r="A237" s="893"/>
      <c r="B237" s="894"/>
      <c r="C237" s="862" t="s">
        <v>981</v>
      </c>
      <c r="D237" s="862"/>
      <c r="E237" s="862"/>
      <c r="F237" s="863"/>
      <c r="G237" s="864"/>
      <c r="H237" s="864"/>
      <c r="I237" s="864"/>
      <c r="J237" s="867"/>
      <c r="K237" s="864"/>
      <c r="L237" s="895">
        <v>9707.9</v>
      </c>
      <c r="M237" s="888"/>
      <c r="N237" s="896">
        <v>290860.73</v>
      </c>
      <c r="AF237" s="855"/>
      <c r="AG237" s="859"/>
      <c r="AH237" s="859"/>
      <c r="AM237" s="859" t="s">
        <v>981</v>
      </c>
    </row>
    <row r="238" spans="1:41" s="802" customFormat="1" ht="21.6" x14ac:dyDescent="0.3">
      <c r="A238" s="860" t="s">
        <v>116</v>
      </c>
      <c r="B238" s="861" t="s">
        <v>1193</v>
      </c>
      <c r="C238" s="862" t="s">
        <v>1194</v>
      </c>
      <c r="D238" s="862"/>
      <c r="E238" s="862"/>
      <c r="F238" s="863" t="s">
        <v>224</v>
      </c>
      <c r="G238" s="864">
        <v>1.9</v>
      </c>
      <c r="H238" s="865">
        <v>1</v>
      </c>
      <c r="I238" s="905">
        <v>1.9</v>
      </c>
      <c r="J238" s="867"/>
      <c r="K238" s="864"/>
      <c r="L238" s="867"/>
      <c r="M238" s="864"/>
      <c r="N238" s="868"/>
      <c r="AF238" s="855"/>
      <c r="AG238" s="859"/>
      <c r="AH238" s="859" t="s">
        <v>1194</v>
      </c>
      <c r="AM238" s="859"/>
    </row>
    <row r="239" spans="1:41" s="802" customFormat="1" ht="20.399999999999999" x14ac:dyDescent="0.3">
      <c r="A239" s="899"/>
      <c r="B239" s="875" t="s">
        <v>1187</v>
      </c>
      <c r="C239" s="900" t="s">
        <v>1188</v>
      </c>
      <c r="D239" s="900"/>
      <c r="E239" s="900"/>
      <c r="F239" s="900"/>
      <c r="G239" s="900"/>
      <c r="H239" s="900"/>
      <c r="I239" s="900"/>
      <c r="J239" s="900"/>
      <c r="K239" s="900"/>
      <c r="L239" s="900"/>
      <c r="M239" s="900"/>
      <c r="N239" s="901"/>
      <c r="AF239" s="855"/>
      <c r="AG239" s="859"/>
      <c r="AH239" s="859"/>
      <c r="AM239" s="859"/>
      <c r="AO239" s="873" t="s">
        <v>1188</v>
      </c>
    </row>
    <row r="240" spans="1:41" s="802" customFormat="1" ht="52.2" x14ac:dyDescent="0.3">
      <c r="A240" s="899"/>
      <c r="B240" s="875" t="s">
        <v>970</v>
      </c>
      <c r="C240" s="900" t="s">
        <v>971</v>
      </c>
      <c r="D240" s="900"/>
      <c r="E240" s="900"/>
      <c r="F240" s="900"/>
      <c r="G240" s="900"/>
      <c r="H240" s="900"/>
      <c r="I240" s="900"/>
      <c r="J240" s="900"/>
      <c r="K240" s="900"/>
      <c r="L240" s="900"/>
      <c r="M240" s="900"/>
      <c r="N240" s="901"/>
      <c r="AF240" s="855"/>
      <c r="AG240" s="859"/>
      <c r="AH240" s="859"/>
      <c r="AM240" s="859"/>
      <c r="AO240" s="873" t="s">
        <v>971</v>
      </c>
    </row>
    <row r="241" spans="1:40" s="802" customFormat="1" ht="14.4" x14ac:dyDescent="0.3">
      <c r="A241" s="874"/>
      <c r="B241" s="875" t="s">
        <v>18</v>
      </c>
      <c r="C241" s="871" t="s">
        <v>972</v>
      </c>
      <c r="D241" s="871"/>
      <c r="E241" s="871"/>
      <c r="F241" s="876"/>
      <c r="G241" s="877"/>
      <c r="H241" s="877"/>
      <c r="I241" s="877"/>
      <c r="J241" s="878">
        <v>271.66000000000003</v>
      </c>
      <c r="K241" s="908">
        <v>0.80500000000000005</v>
      </c>
      <c r="L241" s="878">
        <v>415.5</v>
      </c>
      <c r="M241" s="880">
        <v>44.77</v>
      </c>
      <c r="N241" s="881">
        <v>18601.939999999999</v>
      </c>
      <c r="AF241" s="855"/>
      <c r="AG241" s="859"/>
      <c r="AH241" s="859"/>
      <c r="AJ241" s="873" t="s">
        <v>972</v>
      </c>
      <c r="AM241" s="859"/>
    </row>
    <row r="242" spans="1:40" s="802" customFormat="1" ht="14.4" x14ac:dyDescent="0.3">
      <c r="A242" s="874"/>
      <c r="B242" s="875" t="s">
        <v>21</v>
      </c>
      <c r="C242" s="871" t="s">
        <v>984</v>
      </c>
      <c r="D242" s="871"/>
      <c r="E242" s="871"/>
      <c r="F242" s="876"/>
      <c r="G242" s="877"/>
      <c r="H242" s="877"/>
      <c r="I242" s="877"/>
      <c r="J242" s="878">
        <v>671.33</v>
      </c>
      <c r="K242" s="908">
        <v>0.80500000000000005</v>
      </c>
      <c r="L242" s="879">
        <v>1026.8</v>
      </c>
      <c r="M242" s="880">
        <v>13.24</v>
      </c>
      <c r="N242" s="881">
        <v>13594.83</v>
      </c>
      <c r="AF242" s="855"/>
      <c r="AG242" s="859"/>
      <c r="AH242" s="859"/>
      <c r="AJ242" s="873" t="s">
        <v>984</v>
      </c>
      <c r="AM242" s="859"/>
    </row>
    <row r="243" spans="1:40" s="802" customFormat="1" ht="14.4" x14ac:dyDescent="0.3">
      <c r="A243" s="874"/>
      <c r="B243" s="875" t="s">
        <v>23</v>
      </c>
      <c r="C243" s="871" t="s">
        <v>985</v>
      </c>
      <c r="D243" s="871"/>
      <c r="E243" s="871"/>
      <c r="F243" s="876"/>
      <c r="G243" s="877"/>
      <c r="H243" s="877"/>
      <c r="I243" s="877"/>
      <c r="J243" s="878">
        <v>78.48</v>
      </c>
      <c r="K243" s="908">
        <v>0.80500000000000005</v>
      </c>
      <c r="L243" s="878">
        <v>120.04</v>
      </c>
      <c r="M243" s="880">
        <v>44.77</v>
      </c>
      <c r="N243" s="881">
        <v>5374.19</v>
      </c>
      <c r="AF243" s="855"/>
      <c r="AG243" s="859"/>
      <c r="AH243" s="859"/>
      <c r="AJ243" s="873" t="s">
        <v>985</v>
      </c>
      <c r="AM243" s="859"/>
    </row>
    <row r="244" spans="1:40" s="802" customFormat="1" ht="14.4" x14ac:dyDescent="0.3">
      <c r="A244" s="874"/>
      <c r="B244" s="875" t="s">
        <v>25</v>
      </c>
      <c r="C244" s="871" t="s">
        <v>1000</v>
      </c>
      <c r="D244" s="871"/>
      <c r="E244" s="871"/>
      <c r="F244" s="876"/>
      <c r="G244" s="877"/>
      <c r="H244" s="877"/>
      <c r="I244" s="877"/>
      <c r="J244" s="878">
        <v>88.49</v>
      </c>
      <c r="K244" s="892">
        <v>0</v>
      </c>
      <c r="L244" s="878">
        <v>0</v>
      </c>
      <c r="M244" s="880">
        <v>8.16</v>
      </c>
      <c r="N244" s="885"/>
      <c r="AF244" s="855"/>
      <c r="AG244" s="859"/>
      <c r="AH244" s="859"/>
      <c r="AJ244" s="873" t="s">
        <v>1000</v>
      </c>
      <c r="AM244" s="859"/>
    </row>
    <row r="245" spans="1:40" s="802" customFormat="1" ht="14.4" x14ac:dyDescent="0.3">
      <c r="A245" s="882"/>
      <c r="B245" s="875"/>
      <c r="C245" s="871" t="s">
        <v>973</v>
      </c>
      <c r="D245" s="871"/>
      <c r="E245" s="871"/>
      <c r="F245" s="876" t="s">
        <v>678</v>
      </c>
      <c r="G245" s="902">
        <v>28.9</v>
      </c>
      <c r="H245" s="908">
        <v>0.80500000000000005</v>
      </c>
      <c r="I245" s="906">
        <v>44.202550000000002</v>
      </c>
      <c r="J245" s="884"/>
      <c r="K245" s="877"/>
      <c r="L245" s="884"/>
      <c r="M245" s="877"/>
      <c r="N245" s="885"/>
      <c r="AF245" s="855"/>
      <c r="AG245" s="859"/>
      <c r="AH245" s="859"/>
      <c r="AK245" s="873" t="s">
        <v>973</v>
      </c>
      <c r="AM245" s="859"/>
    </row>
    <row r="246" spans="1:40" s="802" customFormat="1" ht="14.4" x14ac:dyDescent="0.3">
      <c r="A246" s="882"/>
      <c r="B246" s="875"/>
      <c r="C246" s="871" t="s">
        <v>986</v>
      </c>
      <c r="D246" s="871"/>
      <c r="E246" s="871"/>
      <c r="F246" s="876" t="s">
        <v>678</v>
      </c>
      <c r="G246" s="880">
        <v>5.83</v>
      </c>
      <c r="H246" s="908">
        <v>0.80500000000000005</v>
      </c>
      <c r="I246" s="883">
        <v>8.9169850000000004</v>
      </c>
      <c r="J246" s="884"/>
      <c r="K246" s="877"/>
      <c r="L246" s="884"/>
      <c r="M246" s="877"/>
      <c r="N246" s="885"/>
      <c r="AF246" s="855"/>
      <c r="AG246" s="859"/>
      <c r="AH246" s="859"/>
      <c r="AK246" s="873" t="s">
        <v>986</v>
      </c>
      <c r="AM246" s="859"/>
    </row>
    <row r="247" spans="1:40" s="802" customFormat="1" ht="14.4" x14ac:dyDescent="0.3">
      <c r="A247" s="874"/>
      <c r="B247" s="875"/>
      <c r="C247" s="886" t="s">
        <v>974</v>
      </c>
      <c r="D247" s="886"/>
      <c r="E247" s="886"/>
      <c r="F247" s="887"/>
      <c r="G247" s="888"/>
      <c r="H247" s="888"/>
      <c r="I247" s="888"/>
      <c r="J247" s="890">
        <v>1031.48</v>
      </c>
      <c r="K247" s="888"/>
      <c r="L247" s="890">
        <v>1442.3</v>
      </c>
      <c r="M247" s="888"/>
      <c r="N247" s="891">
        <v>32196.77</v>
      </c>
      <c r="AF247" s="855"/>
      <c r="AG247" s="859"/>
      <c r="AH247" s="859"/>
      <c r="AL247" s="873" t="s">
        <v>974</v>
      </c>
      <c r="AM247" s="859"/>
    </row>
    <row r="248" spans="1:40" s="802" customFormat="1" ht="14.4" x14ac:dyDescent="0.3">
      <c r="A248" s="882"/>
      <c r="B248" s="875"/>
      <c r="C248" s="871" t="s">
        <v>975</v>
      </c>
      <c r="D248" s="871"/>
      <c r="E248" s="871"/>
      <c r="F248" s="876"/>
      <c r="G248" s="877"/>
      <c r="H248" s="877"/>
      <c r="I248" s="877"/>
      <c r="J248" s="884"/>
      <c r="K248" s="877"/>
      <c r="L248" s="878">
        <v>535.54</v>
      </c>
      <c r="M248" s="877"/>
      <c r="N248" s="881">
        <v>23976.13</v>
      </c>
      <c r="AF248" s="855"/>
      <c r="AG248" s="859"/>
      <c r="AH248" s="859"/>
      <c r="AK248" s="873" t="s">
        <v>975</v>
      </c>
      <c r="AM248" s="859"/>
    </row>
    <row r="249" spans="1:40" s="802" customFormat="1" ht="20.399999999999999" x14ac:dyDescent="0.3">
      <c r="A249" s="882"/>
      <c r="B249" s="875" t="s">
        <v>1189</v>
      </c>
      <c r="C249" s="871" t="s">
        <v>1190</v>
      </c>
      <c r="D249" s="871"/>
      <c r="E249" s="871"/>
      <c r="F249" s="876" t="s">
        <v>978</v>
      </c>
      <c r="G249" s="892">
        <v>93</v>
      </c>
      <c r="H249" s="877"/>
      <c r="I249" s="892">
        <v>93</v>
      </c>
      <c r="J249" s="884"/>
      <c r="K249" s="877"/>
      <c r="L249" s="878">
        <v>498.05</v>
      </c>
      <c r="M249" s="877"/>
      <c r="N249" s="881">
        <v>22297.8</v>
      </c>
      <c r="AF249" s="855"/>
      <c r="AG249" s="859"/>
      <c r="AH249" s="859"/>
      <c r="AK249" s="873" t="s">
        <v>1190</v>
      </c>
      <c r="AM249" s="859"/>
    </row>
    <row r="250" spans="1:40" s="802" customFormat="1" ht="20.399999999999999" x14ac:dyDescent="0.3">
      <c r="A250" s="882"/>
      <c r="B250" s="875" t="s">
        <v>1191</v>
      </c>
      <c r="C250" s="871" t="s">
        <v>1192</v>
      </c>
      <c r="D250" s="871"/>
      <c r="E250" s="871"/>
      <c r="F250" s="876" t="s">
        <v>978</v>
      </c>
      <c r="G250" s="892">
        <v>62</v>
      </c>
      <c r="H250" s="877"/>
      <c r="I250" s="892">
        <v>62</v>
      </c>
      <c r="J250" s="884"/>
      <c r="K250" s="877"/>
      <c r="L250" s="878">
        <v>332.03</v>
      </c>
      <c r="M250" s="877"/>
      <c r="N250" s="881">
        <v>14865.2</v>
      </c>
      <c r="AF250" s="855"/>
      <c r="AG250" s="859"/>
      <c r="AH250" s="859"/>
      <c r="AK250" s="873" t="s">
        <v>1192</v>
      </c>
      <c r="AM250" s="859"/>
    </row>
    <row r="251" spans="1:40" s="802" customFormat="1" ht="14.4" x14ac:dyDescent="0.3">
      <c r="A251" s="893"/>
      <c r="B251" s="894"/>
      <c r="C251" s="862" t="s">
        <v>981</v>
      </c>
      <c r="D251" s="862"/>
      <c r="E251" s="862"/>
      <c r="F251" s="863"/>
      <c r="G251" s="864"/>
      <c r="H251" s="864"/>
      <c r="I251" s="864"/>
      <c r="J251" s="867"/>
      <c r="K251" s="864"/>
      <c r="L251" s="895">
        <v>2272.38</v>
      </c>
      <c r="M251" s="888"/>
      <c r="N251" s="896">
        <v>69359.77</v>
      </c>
      <c r="AF251" s="855"/>
      <c r="AG251" s="859"/>
      <c r="AH251" s="859"/>
      <c r="AM251" s="859" t="s">
        <v>981</v>
      </c>
    </row>
    <row r="252" spans="1:40" s="802" customFormat="1" ht="31.8" x14ac:dyDescent="0.3">
      <c r="A252" s="860" t="s">
        <v>50</v>
      </c>
      <c r="B252" s="861" t="s">
        <v>1195</v>
      </c>
      <c r="C252" s="862" t="s">
        <v>841</v>
      </c>
      <c r="D252" s="862"/>
      <c r="E252" s="862"/>
      <c r="F252" s="863" t="s">
        <v>988</v>
      </c>
      <c r="G252" s="864">
        <v>10.913</v>
      </c>
      <c r="H252" s="865">
        <v>1</v>
      </c>
      <c r="I252" s="907">
        <v>10.913</v>
      </c>
      <c r="J252" s="898">
        <v>22.33</v>
      </c>
      <c r="K252" s="864"/>
      <c r="L252" s="898">
        <v>243.69</v>
      </c>
      <c r="M252" s="897">
        <v>13.24</v>
      </c>
      <c r="N252" s="896">
        <v>3226.46</v>
      </c>
      <c r="AF252" s="855"/>
      <c r="AG252" s="859"/>
      <c r="AH252" s="859" t="s">
        <v>841</v>
      </c>
      <c r="AM252" s="859"/>
    </row>
    <row r="253" spans="1:40" s="802" customFormat="1" ht="14.4" x14ac:dyDescent="0.3">
      <c r="A253" s="893"/>
      <c r="B253" s="894"/>
      <c r="C253" s="871" t="s">
        <v>989</v>
      </c>
      <c r="D253" s="871"/>
      <c r="E253" s="871"/>
      <c r="F253" s="871"/>
      <c r="G253" s="871"/>
      <c r="H253" s="871"/>
      <c r="I253" s="871"/>
      <c r="J253" s="871"/>
      <c r="K253" s="871"/>
      <c r="L253" s="871"/>
      <c r="M253" s="871"/>
      <c r="N253" s="872"/>
      <c r="AF253" s="855"/>
      <c r="AG253" s="859"/>
      <c r="AH253" s="859"/>
      <c r="AM253" s="859"/>
      <c r="AN253" s="873" t="s">
        <v>989</v>
      </c>
    </row>
    <row r="254" spans="1:40" s="802" customFormat="1" ht="14.4" x14ac:dyDescent="0.3">
      <c r="A254" s="869"/>
      <c r="B254" s="870"/>
      <c r="C254" s="871" t="s">
        <v>1196</v>
      </c>
      <c r="D254" s="871"/>
      <c r="E254" s="871"/>
      <c r="F254" s="871"/>
      <c r="G254" s="871"/>
      <c r="H254" s="871"/>
      <c r="I254" s="871"/>
      <c r="J254" s="871"/>
      <c r="K254" s="871"/>
      <c r="L254" s="871"/>
      <c r="M254" s="871"/>
      <c r="N254" s="872"/>
      <c r="AF254" s="855"/>
      <c r="AG254" s="859"/>
      <c r="AH254" s="859"/>
      <c r="AI254" s="873" t="s">
        <v>1196</v>
      </c>
      <c r="AM254" s="859"/>
    </row>
    <row r="255" spans="1:40" s="802" customFormat="1" ht="14.4" x14ac:dyDescent="0.3">
      <c r="A255" s="893"/>
      <c r="B255" s="894"/>
      <c r="C255" s="862" t="s">
        <v>981</v>
      </c>
      <c r="D255" s="862"/>
      <c r="E255" s="862"/>
      <c r="F255" s="863"/>
      <c r="G255" s="864"/>
      <c r="H255" s="864"/>
      <c r="I255" s="864"/>
      <c r="J255" s="867"/>
      <c r="K255" s="864"/>
      <c r="L255" s="898">
        <v>243.69</v>
      </c>
      <c r="M255" s="888"/>
      <c r="N255" s="896">
        <v>3226.46</v>
      </c>
      <c r="AF255" s="855"/>
      <c r="AG255" s="859"/>
      <c r="AH255" s="859"/>
      <c r="AM255" s="859" t="s">
        <v>981</v>
      </c>
    </row>
    <row r="256" spans="1:40" s="802" customFormat="1" ht="21.6" x14ac:dyDescent="0.3">
      <c r="A256" s="860" t="s">
        <v>126</v>
      </c>
      <c r="B256" s="861" t="s">
        <v>1197</v>
      </c>
      <c r="C256" s="862" t="s">
        <v>843</v>
      </c>
      <c r="D256" s="862"/>
      <c r="E256" s="862"/>
      <c r="F256" s="863" t="s">
        <v>988</v>
      </c>
      <c r="G256" s="864">
        <v>2.7669999999999999</v>
      </c>
      <c r="H256" s="865">
        <v>1</v>
      </c>
      <c r="I256" s="907">
        <v>2.7669999999999999</v>
      </c>
      <c r="J256" s="898">
        <v>10.45</v>
      </c>
      <c r="K256" s="864"/>
      <c r="L256" s="898">
        <v>28.92</v>
      </c>
      <c r="M256" s="897">
        <v>13.24</v>
      </c>
      <c r="N256" s="909">
        <v>382.9</v>
      </c>
      <c r="AF256" s="855"/>
      <c r="AG256" s="859"/>
      <c r="AH256" s="859" t="s">
        <v>843</v>
      </c>
      <c r="AM256" s="859"/>
    </row>
    <row r="257" spans="1:40" s="802" customFormat="1" ht="14.4" x14ac:dyDescent="0.3">
      <c r="A257" s="893"/>
      <c r="B257" s="894"/>
      <c r="C257" s="871" t="s">
        <v>1006</v>
      </c>
      <c r="D257" s="871"/>
      <c r="E257" s="871"/>
      <c r="F257" s="871"/>
      <c r="G257" s="871"/>
      <c r="H257" s="871"/>
      <c r="I257" s="871"/>
      <c r="J257" s="871"/>
      <c r="K257" s="871"/>
      <c r="L257" s="871"/>
      <c r="M257" s="871"/>
      <c r="N257" s="872"/>
      <c r="AF257" s="855"/>
      <c r="AG257" s="859"/>
      <c r="AH257" s="859"/>
      <c r="AM257" s="859"/>
      <c r="AN257" s="873" t="s">
        <v>1006</v>
      </c>
    </row>
    <row r="258" spans="1:40" s="802" customFormat="1" ht="14.4" x14ac:dyDescent="0.3">
      <c r="A258" s="869"/>
      <c r="B258" s="870"/>
      <c r="C258" s="871" t="s">
        <v>1198</v>
      </c>
      <c r="D258" s="871"/>
      <c r="E258" s="871"/>
      <c r="F258" s="871"/>
      <c r="G258" s="871"/>
      <c r="H258" s="871"/>
      <c r="I258" s="871"/>
      <c r="J258" s="871"/>
      <c r="K258" s="871"/>
      <c r="L258" s="871"/>
      <c r="M258" s="871"/>
      <c r="N258" s="872"/>
      <c r="AF258" s="855"/>
      <c r="AG258" s="859"/>
      <c r="AH258" s="859"/>
      <c r="AI258" s="873" t="s">
        <v>1198</v>
      </c>
      <c r="AM258" s="859"/>
    </row>
    <row r="259" spans="1:40" s="802" customFormat="1" ht="14.4" x14ac:dyDescent="0.3">
      <c r="A259" s="893"/>
      <c r="B259" s="894"/>
      <c r="C259" s="862" t="s">
        <v>981</v>
      </c>
      <c r="D259" s="862"/>
      <c r="E259" s="862"/>
      <c r="F259" s="863"/>
      <c r="G259" s="864"/>
      <c r="H259" s="864"/>
      <c r="I259" s="864"/>
      <c r="J259" s="867"/>
      <c r="K259" s="864"/>
      <c r="L259" s="898">
        <v>28.92</v>
      </c>
      <c r="M259" s="888"/>
      <c r="N259" s="909">
        <v>382.9</v>
      </c>
      <c r="AF259" s="855"/>
      <c r="AG259" s="859"/>
      <c r="AH259" s="859"/>
      <c r="AM259" s="859" t="s">
        <v>981</v>
      </c>
    </row>
    <row r="260" spans="1:40" s="802" customFormat="1" ht="31.8" x14ac:dyDescent="0.3">
      <c r="A260" s="860" t="s">
        <v>132</v>
      </c>
      <c r="B260" s="861" t="s">
        <v>1163</v>
      </c>
      <c r="C260" s="862" t="s">
        <v>824</v>
      </c>
      <c r="D260" s="862"/>
      <c r="E260" s="862"/>
      <c r="F260" s="863" t="s">
        <v>988</v>
      </c>
      <c r="G260" s="864">
        <v>13.898999999999999</v>
      </c>
      <c r="H260" s="865">
        <v>1</v>
      </c>
      <c r="I260" s="907">
        <v>13.898999999999999</v>
      </c>
      <c r="J260" s="898">
        <v>8.7899999999999991</v>
      </c>
      <c r="K260" s="864"/>
      <c r="L260" s="898">
        <v>122.17</v>
      </c>
      <c r="M260" s="897">
        <v>13.62</v>
      </c>
      <c r="N260" s="896">
        <v>1663.96</v>
      </c>
      <c r="AF260" s="855"/>
      <c r="AG260" s="859"/>
      <c r="AH260" s="859" t="s">
        <v>824</v>
      </c>
      <c r="AM260" s="859"/>
    </row>
    <row r="261" spans="1:40" s="802" customFormat="1" ht="14.4" x14ac:dyDescent="0.3">
      <c r="A261" s="893"/>
      <c r="B261" s="894"/>
      <c r="C261" s="871" t="s">
        <v>1164</v>
      </c>
      <c r="D261" s="871"/>
      <c r="E261" s="871"/>
      <c r="F261" s="871"/>
      <c r="G261" s="871"/>
      <c r="H261" s="871"/>
      <c r="I261" s="871"/>
      <c r="J261" s="871"/>
      <c r="K261" s="871"/>
      <c r="L261" s="871"/>
      <c r="M261" s="871"/>
      <c r="N261" s="872"/>
      <c r="AF261" s="855"/>
      <c r="AG261" s="859"/>
      <c r="AH261" s="859"/>
      <c r="AM261" s="859"/>
      <c r="AN261" s="873" t="s">
        <v>1164</v>
      </c>
    </row>
    <row r="262" spans="1:40" s="802" customFormat="1" ht="14.4" x14ac:dyDescent="0.3">
      <c r="A262" s="869"/>
      <c r="B262" s="870"/>
      <c r="C262" s="871" t="s">
        <v>1199</v>
      </c>
      <c r="D262" s="871"/>
      <c r="E262" s="871"/>
      <c r="F262" s="871"/>
      <c r="G262" s="871"/>
      <c r="H262" s="871"/>
      <c r="I262" s="871"/>
      <c r="J262" s="871"/>
      <c r="K262" s="871"/>
      <c r="L262" s="871"/>
      <c r="M262" s="871"/>
      <c r="N262" s="872"/>
      <c r="AF262" s="855"/>
      <c r="AG262" s="859"/>
      <c r="AH262" s="859"/>
      <c r="AI262" s="873" t="s">
        <v>1199</v>
      </c>
      <c r="AM262" s="859"/>
    </row>
    <row r="263" spans="1:40" s="802" customFormat="1" ht="14.4" x14ac:dyDescent="0.3">
      <c r="A263" s="893"/>
      <c r="B263" s="894"/>
      <c r="C263" s="862" t="s">
        <v>981</v>
      </c>
      <c r="D263" s="862"/>
      <c r="E263" s="862"/>
      <c r="F263" s="863"/>
      <c r="G263" s="864"/>
      <c r="H263" s="864"/>
      <c r="I263" s="864"/>
      <c r="J263" s="867"/>
      <c r="K263" s="864"/>
      <c r="L263" s="898">
        <v>122.17</v>
      </c>
      <c r="M263" s="888"/>
      <c r="N263" s="896">
        <v>1663.96</v>
      </c>
      <c r="AF263" s="855"/>
      <c r="AG263" s="859"/>
      <c r="AH263" s="859"/>
      <c r="AM263" s="859" t="s">
        <v>981</v>
      </c>
    </row>
    <row r="264" spans="1:40" s="802" customFormat="1" ht="21.6" x14ac:dyDescent="0.3">
      <c r="A264" s="860" t="s">
        <v>138</v>
      </c>
      <c r="B264" s="861" t="s">
        <v>1200</v>
      </c>
      <c r="C264" s="862" t="s">
        <v>845</v>
      </c>
      <c r="D264" s="862"/>
      <c r="E264" s="862"/>
      <c r="F264" s="863" t="s">
        <v>988</v>
      </c>
      <c r="G264" s="864">
        <v>10.913</v>
      </c>
      <c r="H264" s="865">
        <v>1</v>
      </c>
      <c r="I264" s="907">
        <v>10.913</v>
      </c>
      <c r="J264" s="898">
        <v>22.33</v>
      </c>
      <c r="K264" s="864"/>
      <c r="L264" s="898">
        <v>243.69</v>
      </c>
      <c r="M264" s="897">
        <v>13.24</v>
      </c>
      <c r="N264" s="896">
        <v>3226.46</v>
      </c>
      <c r="AF264" s="855"/>
      <c r="AG264" s="859"/>
      <c r="AH264" s="859" t="s">
        <v>845</v>
      </c>
      <c r="AM264" s="859"/>
    </row>
    <row r="265" spans="1:40" s="802" customFormat="1" ht="14.4" x14ac:dyDescent="0.3">
      <c r="A265" s="893"/>
      <c r="B265" s="894"/>
      <c r="C265" s="871" t="s">
        <v>1006</v>
      </c>
      <c r="D265" s="871"/>
      <c r="E265" s="871"/>
      <c r="F265" s="871"/>
      <c r="G265" s="871"/>
      <c r="H265" s="871"/>
      <c r="I265" s="871"/>
      <c r="J265" s="871"/>
      <c r="K265" s="871"/>
      <c r="L265" s="871"/>
      <c r="M265" s="871"/>
      <c r="N265" s="872"/>
      <c r="AF265" s="855"/>
      <c r="AG265" s="859"/>
      <c r="AH265" s="859"/>
      <c r="AM265" s="859"/>
      <c r="AN265" s="873" t="s">
        <v>1006</v>
      </c>
    </row>
    <row r="266" spans="1:40" s="802" customFormat="1" ht="14.4" x14ac:dyDescent="0.3">
      <c r="A266" s="893"/>
      <c r="B266" s="894"/>
      <c r="C266" s="862" t="s">
        <v>981</v>
      </c>
      <c r="D266" s="862"/>
      <c r="E266" s="862"/>
      <c r="F266" s="863"/>
      <c r="G266" s="864"/>
      <c r="H266" s="864"/>
      <c r="I266" s="864"/>
      <c r="J266" s="867"/>
      <c r="K266" s="864"/>
      <c r="L266" s="898">
        <v>243.69</v>
      </c>
      <c r="M266" s="888"/>
      <c r="N266" s="896">
        <v>3226.46</v>
      </c>
      <c r="AF266" s="855"/>
      <c r="AG266" s="859"/>
      <c r="AH266" s="859"/>
      <c r="AM266" s="859" t="s">
        <v>981</v>
      </c>
    </row>
    <row r="267" spans="1:40" s="802" customFormat="1" ht="21.6" x14ac:dyDescent="0.3">
      <c r="A267" s="860" t="s">
        <v>144</v>
      </c>
      <c r="B267" s="861" t="s">
        <v>1201</v>
      </c>
      <c r="C267" s="862" t="s">
        <v>847</v>
      </c>
      <c r="D267" s="862"/>
      <c r="E267" s="862"/>
      <c r="F267" s="863" t="s">
        <v>988</v>
      </c>
      <c r="G267" s="864">
        <v>2.7669999999999999</v>
      </c>
      <c r="H267" s="865">
        <v>1</v>
      </c>
      <c r="I267" s="907">
        <v>2.7669999999999999</v>
      </c>
      <c r="J267" s="898">
        <v>10.45</v>
      </c>
      <c r="K267" s="864"/>
      <c r="L267" s="898">
        <v>28.92</v>
      </c>
      <c r="M267" s="897">
        <v>13.24</v>
      </c>
      <c r="N267" s="909">
        <v>382.9</v>
      </c>
      <c r="AF267" s="855"/>
      <c r="AG267" s="859"/>
      <c r="AH267" s="859" t="s">
        <v>847</v>
      </c>
      <c r="AM267" s="859"/>
    </row>
    <row r="268" spans="1:40" s="802" customFormat="1" ht="14.4" x14ac:dyDescent="0.3">
      <c r="A268" s="893"/>
      <c r="B268" s="894"/>
      <c r="C268" s="871" t="s">
        <v>1006</v>
      </c>
      <c r="D268" s="871"/>
      <c r="E268" s="871"/>
      <c r="F268" s="871"/>
      <c r="G268" s="871"/>
      <c r="H268" s="871"/>
      <c r="I268" s="871"/>
      <c r="J268" s="871"/>
      <c r="K268" s="871"/>
      <c r="L268" s="871"/>
      <c r="M268" s="871"/>
      <c r="N268" s="872"/>
      <c r="AF268" s="855"/>
      <c r="AG268" s="859"/>
      <c r="AH268" s="859"/>
      <c r="AM268" s="859"/>
      <c r="AN268" s="873" t="s">
        <v>1006</v>
      </c>
    </row>
    <row r="269" spans="1:40" s="802" customFormat="1" ht="14.4" x14ac:dyDescent="0.3">
      <c r="A269" s="893"/>
      <c r="B269" s="894"/>
      <c r="C269" s="862" t="s">
        <v>981</v>
      </c>
      <c r="D269" s="862"/>
      <c r="E269" s="862"/>
      <c r="F269" s="863"/>
      <c r="G269" s="864"/>
      <c r="H269" s="864"/>
      <c r="I269" s="864"/>
      <c r="J269" s="867"/>
      <c r="K269" s="864"/>
      <c r="L269" s="898">
        <v>28.92</v>
      </c>
      <c r="M269" s="888"/>
      <c r="N269" s="909">
        <v>382.9</v>
      </c>
      <c r="AF269" s="855"/>
      <c r="AG269" s="859"/>
      <c r="AH269" s="859"/>
      <c r="AM269" s="859" t="s">
        <v>981</v>
      </c>
    </row>
    <row r="270" spans="1:40" s="802" customFormat="1" ht="14.4" x14ac:dyDescent="0.3">
      <c r="A270" s="856" t="s">
        <v>1202</v>
      </c>
      <c r="B270" s="857"/>
      <c r="C270" s="857"/>
      <c r="D270" s="857"/>
      <c r="E270" s="857"/>
      <c r="F270" s="857"/>
      <c r="G270" s="857"/>
      <c r="H270" s="857"/>
      <c r="I270" s="857"/>
      <c r="J270" s="857"/>
      <c r="K270" s="857"/>
      <c r="L270" s="857"/>
      <c r="M270" s="857"/>
      <c r="N270" s="858"/>
      <c r="AF270" s="855"/>
      <c r="AG270" s="859" t="s">
        <v>1202</v>
      </c>
      <c r="AH270" s="859"/>
      <c r="AM270" s="859"/>
    </row>
    <row r="271" spans="1:40" s="802" customFormat="1" ht="21.6" x14ac:dyDescent="0.3">
      <c r="A271" s="860" t="s">
        <v>150</v>
      </c>
      <c r="B271" s="861" t="s">
        <v>1203</v>
      </c>
      <c r="C271" s="862" t="s">
        <v>1204</v>
      </c>
      <c r="D271" s="862"/>
      <c r="E271" s="862"/>
      <c r="F271" s="863" t="s">
        <v>718</v>
      </c>
      <c r="G271" s="864">
        <v>21.06</v>
      </c>
      <c r="H271" s="865">
        <v>1</v>
      </c>
      <c r="I271" s="897">
        <v>21.06</v>
      </c>
      <c r="J271" s="867"/>
      <c r="K271" s="864"/>
      <c r="L271" s="867"/>
      <c r="M271" s="864"/>
      <c r="N271" s="868"/>
      <c r="AF271" s="855"/>
      <c r="AG271" s="859"/>
      <c r="AH271" s="859" t="s">
        <v>1204</v>
      </c>
      <c r="AM271" s="859"/>
    </row>
    <row r="272" spans="1:40" s="802" customFormat="1" ht="14.4" x14ac:dyDescent="0.3">
      <c r="A272" s="869"/>
      <c r="B272" s="870"/>
      <c r="C272" s="871" t="s">
        <v>1205</v>
      </c>
      <c r="D272" s="871"/>
      <c r="E272" s="871"/>
      <c r="F272" s="871"/>
      <c r="G272" s="871"/>
      <c r="H272" s="871"/>
      <c r="I272" s="871"/>
      <c r="J272" s="871"/>
      <c r="K272" s="871"/>
      <c r="L272" s="871"/>
      <c r="M272" s="871"/>
      <c r="N272" s="872"/>
      <c r="AF272" s="855"/>
      <c r="AG272" s="859"/>
      <c r="AH272" s="859"/>
      <c r="AI272" s="873" t="s">
        <v>1205</v>
      </c>
      <c r="AM272" s="859"/>
    </row>
    <row r="273" spans="1:41" s="802" customFormat="1" ht="52.2" x14ac:dyDescent="0.3">
      <c r="A273" s="899"/>
      <c r="B273" s="875" t="s">
        <v>970</v>
      </c>
      <c r="C273" s="900" t="s">
        <v>971</v>
      </c>
      <c r="D273" s="900"/>
      <c r="E273" s="900"/>
      <c r="F273" s="900"/>
      <c r="G273" s="900"/>
      <c r="H273" s="900"/>
      <c r="I273" s="900"/>
      <c r="J273" s="900"/>
      <c r="K273" s="900"/>
      <c r="L273" s="900"/>
      <c r="M273" s="900"/>
      <c r="N273" s="901"/>
      <c r="AF273" s="855"/>
      <c r="AG273" s="859"/>
      <c r="AH273" s="859"/>
      <c r="AM273" s="859"/>
      <c r="AO273" s="873" t="s">
        <v>971</v>
      </c>
    </row>
    <row r="274" spans="1:41" s="802" customFormat="1" ht="14.4" x14ac:dyDescent="0.3">
      <c r="A274" s="874"/>
      <c r="B274" s="875" t="s">
        <v>18</v>
      </c>
      <c r="C274" s="871" t="s">
        <v>972</v>
      </c>
      <c r="D274" s="871"/>
      <c r="E274" s="871"/>
      <c r="F274" s="876"/>
      <c r="G274" s="877"/>
      <c r="H274" s="877"/>
      <c r="I274" s="877"/>
      <c r="J274" s="878">
        <v>89.39</v>
      </c>
      <c r="K274" s="880">
        <v>1.1499999999999999</v>
      </c>
      <c r="L274" s="879">
        <v>2164.94</v>
      </c>
      <c r="M274" s="880">
        <v>44.77</v>
      </c>
      <c r="N274" s="881">
        <v>96924.36</v>
      </c>
      <c r="AF274" s="855"/>
      <c r="AG274" s="859"/>
      <c r="AH274" s="859"/>
      <c r="AJ274" s="873" t="s">
        <v>972</v>
      </c>
      <c r="AM274" s="859"/>
    </row>
    <row r="275" spans="1:41" s="802" customFormat="1" ht="14.4" x14ac:dyDescent="0.3">
      <c r="A275" s="874"/>
      <c r="B275" s="875" t="s">
        <v>21</v>
      </c>
      <c r="C275" s="871" t="s">
        <v>984</v>
      </c>
      <c r="D275" s="871"/>
      <c r="E275" s="871"/>
      <c r="F275" s="876"/>
      <c r="G275" s="877"/>
      <c r="H275" s="877"/>
      <c r="I275" s="877"/>
      <c r="J275" s="878">
        <v>160.52000000000001</v>
      </c>
      <c r="K275" s="880">
        <v>1.1499999999999999</v>
      </c>
      <c r="L275" s="879">
        <v>3887.63</v>
      </c>
      <c r="M275" s="880">
        <v>13.24</v>
      </c>
      <c r="N275" s="881">
        <v>51472.22</v>
      </c>
      <c r="AF275" s="855"/>
      <c r="AG275" s="859"/>
      <c r="AH275" s="859"/>
      <c r="AJ275" s="873" t="s">
        <v>984</v>
      </c>
      <c r="AM275" s="859"/>
    </row>
    <row r="276" spans="1:41" s="802" customFormat="1" ht="14.4" x14ac:dyDescent="0.3">
      <c r="A276" s="874"/>
      <c r="B276" s="875" t="s">
        <v>25</v>
      </c>
      <c r="C276" s="871" t="s">
        <v>1000</v>
      </c>
      <c r="D276" s="871"/>
      <c r="E276" s="871"/>
      <c r="F276" s="876"/>
      <c r="G276" s="877"/>
      <c r="H276" s="877"/>
      <c r="I276" s="877"/>
      <c r="J276" s="878">
        <v>22.45</v>
      </c>
      <c r="K276" s="877"/>
      <c r="L276" s="878">
        <v>472.8</v>
      </c>
      <c r="M276" s="880">
        <v>8.16</v>
      </c>
      <c r="N276" s="881">
        <v>3858.05</v>
      </c>
      <c r="AF276" s="855"/>
      <c r="AG276" s="859"/>
      <c r="AH276" s="859"/>
      <c r="AJ276" s="873" t="s">
        <v>1000</v>
      </c>
      <c r="AM276" s="859"/>
    </row>
    <row r="277" spans="1:41" s="802" customFormat="1" ht="14.4" x14ac:dyDescent="0.3">
      <c r="A277" s="882"/>
      <c r="B277" s="875"/>
      <c r="C277" s="871" t="s">
        <v>973</v>
      </c>
      <c r="D277" s="871"/>
      <c r="E277" s="871"/>
      <c r="F277" s="876" t="s">
        <v>678</v>
      </c>
      <c r="G277" s="880">
        <v>10.48</v>
      </c>
      <c r="H277" s="880">
        <v>1.1499999999999999</v>
      </c>
      <c r="I277" s="906">
        <v>253.81512000000001</v>
      </c>
      <c r="J277" s="884"/>
      <c r="K277" s="877"/>
      <c r="L277" s="884"/>
      <c r="M277" s="877"/>
      <c r="N277" s="885"/>
      <c r="AF277" s="855"/>
      <c r="AG277" s="859"/>
      <c r="AH277" s="859"/>
      <c r="AK277" s="873" t="s">
        <v>973</v>
      </c>
      <c r="AM277" s="859"/>
    </row>
    <row r="278" spans="1:41" s="802" customFormat="1" ht="14.4" x14ac:dyDescent="0.3">
      <c r="A278" s="874"/>
      <c r="B278" s="875"/>
      <c r="C278" s="886" t="s">
        <v>974</v>
      </c>
      <c r="D278" s="886"/>
      <c r="E278" s="886"/>
      <c r="F278" s="887"/>
      <c r="G278" s="888"/>
      <c r="H278" s="888"/>
      <c r="I278" s="888"/>
      <c r="J278" s="889">
        <v>272.36</v>
      </c>
      <c r="K278" s="888"/>
      <c r="L278" s="890">
        <v>6525.37</v>
      </c>
      <c r="M278" s="888"/>
      <c r="N278" s="891">
        <v>152254.63</v>
      </c>
      <c r="AF278" s="855"/>
      <c r="AG278" s="859"/>
      <c r="AH278" s="859"/>
      <c r="AL278" s="873" t="s">
        <v>974</v>
      </c>
      <c r="AM278" s="859"/>
    </row>
    <row r="279" spans="1:41" s="802" customFormat="1" ht="14.4" x14ac:dyDescent="0.3">
      <c r="A279" s="882"/>
      <c r="B279" s="875"/>
      <c r="C279" s="871" t="s">
        <v>975</v>
      </c>
      <c r="D279" s="871"/>
      <c r="E279" s="871"/>
      <c r="F279" s="876"/>
      <c r="G279" s="877"/>
      <c r="H279" s="877"/>
      <c r="I279" s="877"/>
      <c r="J279" s="884"/>
      <c r="K279" s="877"/>
      <c r="L279" s="879">
        <v>2164.94</v>
      </c>
      <c r="M279" s="877"/>
      <c r="N279" s="881">
        <v>96924.36</v>
      </c>
      <c r="AF279" s="855"/>
      <c r="AG279" s="859"/>
      <c r="AH279" s="859"/>
      <c r="AK279" s="873" t="s">
        <v>975</v>
      </c>
      <c r="AM279" s="859"/>
    </row>
    <row r="280" spans="1:41" s="802" customFormat="1" ht="31.8" x14ac:dyDescent="0.3">
      <c r="A280" s="882"/>
      <c r="B280" s="875" t="s">
        <v>1017</v>
      </c>
      <c r="C280" s="871" t="s">
        <v>1018</v>
      </c>
      <c r="D280" s="871"/>
      <c r="E280" s="871"/>
      <c r="F280" s="876" t="s">
        <v>978</v>
      </c>
      <c r="G280" s="892">
        <v>91</v>
      </c>
      <c r="H280" s="877"/>
      <c r="I280" s="892">
        <v>91</v>
      </c>
      <c r="J280" s="884"/>
      <c r="K280" s="877"/>
      <c r="L280" s="879">
        <v>1970.1</v>
      </c>
      <c r="M280" s="877"/>
      <c r="N280" s="881">
        <v>88201.17</v>
      </c>
      <c r="AF280" s="855"/>
      <c r="AG280" s="859"/>
      <c r="AH280" s="859"/>
      <c r="AK280" s="873" t="s">
        <v>1018</v>
      </c>
      <c r="AM280" s="859"/>
    </row>
    <row r="281" spans="1:41" s="802" customFormat="1" ht="31.8" x14ac:dyDescent="0.3">
      <c r="A281" s="882"/>
      <c r="B281" s="875" t="s">
        <v>1019</v>
      </c>
      <c r="C281" s="871" t="s">
        <v>1020</v>
      </c>
      <c r="D281" s="871"/>
      <c r="E281" s="871"/>
      <c r="F281" s="876" t="s">
        <v>978</v>
      </c>
      <c r="G281" s="892">
        <v>52</v>
      </c>
      <c r="H281" s="877"/>
      <c r="I281" s="892">
        <v>52</v>
      </c>
      <c r="J281" s="884"/>
      <c r="K281" s="877"/>
      <c r="L281" s="879">
        <v>1125.77</v>
      </c>
      <c r="M281" s="877"/>
      <c r="N281" s="881">
        <v>50400.67</v>
      </c>
      <c r="AF281" s="855"/>
      <c r="AG281" s="859"/>
      <c r="AH281" s="859"/>
      <c r="AK281" s="873" t="s">
        <v>1020</v>
      </c>
      <c r="AM281" s="859"/>
    </row>
    <row r="282" spans="1:41" s="802" customFormat="1" ht="14.4" x14ac:dyDescent="0.3">
      <c r="A282" s="893"/>
      <c r="B282" s="894"/>
      <c r="C282" s="862" t="s">
        <v>981</v>
      </c>
      <c r="D282" s="862"/>
      <c r="E282" s="862"/>
      <c r="F282" s="863"/>
      <c r="G282" s="864"/>
      <c r="H282" s="864"/>
      <c r="I282" s="864"/>
      <c r="J282" s="867"/>
      <c r="K282" s="864"/>
      <c r="L282" s="895">
        <v>9621.24</v>
      </c>
      <c r="M282" s="888"/>
      <c r="N282" s="896">
        <v>290856.46999999997</v>
      </c>
      <c r="AF282" s="855"/>
      <c r="AG282" s="859"/>
      <c r="AH282" s="859"/>
      <c r="AM282" s="859" t="s">
        <v>981</v>
      </c>
    </row>
    <row r="283" spans="1:41" s="802" customFormat="1" ht="21.6" x14ac:dyDescent="0.3">
      <c r="A283" s="860" t="s">
        <v>155</v>
      </c>
      <c r="B283" s="861" t="s">
        <v>1010</v>
      </c>
      <c r="C283" s="862" t="s">
        <v>806</v>
      </c>
      <c r="D283" s="862"/>
      <c r="E283" s="862"/>
      <c r="F283" s="863" t="s">
        <v>988</v>
      </c>
      <c r="G283" s="864">
        <v>52.65</v>
      </c>
      <c r="H283" s="865">
        <v>1</v>
      </c>
      <c r="I283" s="897">
        <v>52.65</v>
      </c>
      <c r="J283" s="898">
        <v>42.98</v>
      </c>
      <c r="K283" s="864"/>
      <c r="L283" s="895">
        <v>2262.9</v>
      </c>
      <c r="M283" s="897">
        <v>13.24</v>
      </c>
      <c r="N283" s="896">
        <v>29960.799999999999</v>
      </c>
      <c r="AF283" s="855"/>
      <c r="AG283" s="859"/>
      <c r="AH283" s="859" t="s">
        <v>806</v>
      </c>
      <c r="AM283" s="859"/>
    </row>
    <row r="284" spans="1:41" s="802" customFormat="1" ht="14.4" x14ac:dyDescent="0.3">
      <c r="A284" s="869"/>
      <c r="B284" s="870"/>
      <c r="C284" s="871" t="s">
        <v>1206</v>
      </c>
      <c r="D284" s="871"/>
      <c r="E284" s="871"/>
      <c r="F284" s="871"/>
      <c r="G284" s="871"/>
      <c r="H284" s="871"/>
      <c r="I284" s="871"/>
      <c r="J284" s="871"/>
      <c r="K284" s="871"/>
      <c r="L284" s="871"/>
      <c r="M284" s="871"/>
      <c r="N284" s="872"/>
      <c r="AF284" s="855"/>
      <c r="AG284" s="859"/>
      <c r="AH284" s="859"/>
      <c r="AI284" s="873" t="s">
        <v>1206</v>
      </c>
      <c r="AM284" s="859"/>
    </row>
    <row r="285" spans="1:41" s="802" customFormat="1" ht="14.4" x14ac:dyDescent="0.3">
      <c r="A285" s="893"/>
      <c r="B285" s="894"/>
      <c r="C285" s="862" t="s">
        <v>981</v>
      </c>
      <c r="D285" s="862"/>
      <c r="E285" s="862"/>
      <c r="F285" s="863"/>
      <c r="G285" s="864"/>
      <c r="H285" s="864"/>
      <c r="I285" s="864"/>
      <c r="J285" s="867"/>
      <c r="K285" s="864"/>
      <c r="L285" s="895">
        <v>2262.9</v>
      </c>
      <c r="M285" s="888"/>
      <c r="N285" s="896">
        <v>29960.799999999999</v>
      </c>
      <c r="AF285" s="855"/>
      <c r="AG285" s="859"/>
      <c r="AH285" s="859"/>
      <c r="AM285" s="859" t="s">
        <v>981</v>
      </c>
    </row>
    <row r="286" spans="1:41" s="802" customFormat="1" ht="21.6" x14ac:dyDescent="0.3">
      <c r="A286" s="860" t="s">
        <v>160</v>
      </c>
      <c r="B286" s="861" t="s">
        <v>717</v>
      </c>
      <c r="C286" s="862" t="s">
        <v>991</v>
      </c>
      <c r="D286" s="862"/>
      <c r="E286" s="862"/>
      <c r="F286" s="863" t="s">
        <v>718</v>
      </c>
      <c r="G286" s="864">
        <v>21.06</v>
      </c>
      <c r="H286" s="865">
        <v>1</v>
      </c>
      <c r="I286" s="897">
        <v>21.06</v>
      </c>
      <c r="J286" s="898">
        <v>162.38</v>
      </c>
      <c r="K286" s="864"/>
      <c r="L286" s="895">
        <v>3419.72</v>
      </c>
      <c r="M286" s="897">
        <v>8.16</v>
      </c>
      <c r="N286" s="896">
        <v>27904.92</v>
      </c>
      <c r="AF286" s="855"/>
      <c r="AG286" s="859"/>
      <c r="AH286" s="859" t="s">
        <v>991</v>
      </c>
      <c r="AM286" s="859"/>
    </row>
    <row r="287" spans="1:41" s="802" customFormat="1" ht="14.4" x14ac:dyDescent="0.3">
      <c r="A287" s="893"/>
      <c r="B287" s="894"/>
      <c r="C287" s="871" t="s">
        <v>1151</v>
      </c>
      <c r="D287" s="871"/>
      <c r="E287" s="871"/>
      <c r="F287" s="871"/>
      <c r="G287" s="871"/>
      <c r="H287" s="871"/>
      <c r="I287" s="871"/>
      <c r="J287" s="871"/>
      <c r="K287" s="871"/>
      <c r="L287" s="871"/>
      <c r="M287" s="871"/>
      <c r="N287" s="872"/>
      <c r="AF287" s="855"/>
      <c r="AG287" s="859"/>
      <c r="AH287" s="859"/>
      <c r="AM287" s="859"/>
      <c r="AN287" s="873" t="s">
        <v>1151</v>
      </c>
    </row>
    <row r="288" spans="1:41" s="802" customFormat="1" ht="14.4" x14ac:dyDescent="0.3">
      <c r="A288" s="869"/>
      <c r="B288" s="870"/>
      <c r="C288" s="871" t="s">
        <v>1207</v>
      </c>
      <c r="D288" s="871"/>
      <c r="E288" s="871"/>
      <c r="F288" s="871"/>
      <c r="G288" s="871"/>
      <c r="H288" s="871"/>
      <c r="I288" s="871"/>
      <c r="J288" s="871"/>
      <c r="K288" s="871"/>
      <c r="L288" s="871"/>
      <c r="M288" s="871"/>
      <c r="N288" s="872"/>
      <c r="AF288" s="855"/>
      <c r="AG288" s="859"/>
      <c r="AH288" s="859"/>
      <c r="AI288" s="873" t="s">
        <v>1207</v>
      </c>
      <c r="AM288" s="859"/>
    </row>
    <row r="289" spans="1:42" s="802" customFormat="1" ht="14.4" x14ac:dyDescent="0.3">
      <c r="A289" s="869"/>
      <c r="B289" s="870"/>
      <c r="C289" s="871" t="s">
        <v>994</v>
      </c>
      <c r="D289" s="871"/>
      <c r="E289" s="871"/>
      <c r="F289" s="871"/>
      <c r="G289" s="871"/>
      <c r="H289" s="871"/>
      <c r="I289" s="871"/>
      <c r="J289" s="871"/>
      <c r="K289" s="871"/>
      <c r="L289" s="871"/>
      <c r="M289" s="871"/>
      <c r="N289" s="872"/>
      <c r="AF289" s="855"/>
      <c r="AG289" s="859"/>
      <c r="AH289" s="859"/>
      <c r="AM289" s="859"/>
      <c r="AP289" s="873" t="s">
        <v>994</v>
      </c>
    </row>
    <row r="290" spans="1:42" s="802" customFormat="1" ht="14.4" x14ac:dyDescent="0.3">
      <c r="A290" s="893"/>
      <c r="B290" s="894"/>
      <c r="C290" s="862" t="s">
        <v>981</v>
      </c>
      <c r="D290" s="862"/>
      <c r="E290" s="862"/>
      <c r="F290" s="863"/>
      <c r="G290" s="864"/>
      <c r="H290" s="864"/>
      <c r="I290" s="864"/>
      <c r="J290" s="867"/>
      <c r="K290" s="864"/>
      <c r="L290" s="895">
        <v>3419.72</v>
      </c>
      <c r="M290" s="888"/>
      <c r="N290" s="896">
        <v>27904.92</v>
      </c>
      <c r="AF290" s="855"/>
      <c r="AG290" s="859"/>
      <c r="AH290" s="859"/>
      <c r="AM290" s="859" t="s">
        <v>981</v>
      </c>
    </row>
    <row r="291" spans="1:42" s="802" customFormat="1" ht="14.4" x14ac:dyDescent="0.3">
      <c r="A291" s="856" t="s">
        <v>1208</v>
      </c>
      <c r="B291" s="857"/>
      <c r="C291" s="857"/>
      <c r="D291" s="857"/>
      <c r="E291" s="857"/>
      <c r="F291" s="857"/>
      <c r="G291" s="857"/>
      <c r="H291" s="857"/>
      <c r="I291" s="857"/>
      <c r="J291" s="857"/>
      <c r="K291" s="857"/>
      <c r="L291" s="857"/>
      <c r="M291" s="857"/>
      <c r="N291" s="858"/>
      <c r="AF291" s="855"/>
      <c r="AG291" s="859" t="s">
        <v>1208</v>
      </c>
      <c r="AH291" s="859"/>
      <c r="AM291" s="859"/>
    </row>
    <row r="292" spans="1:42" s="802" customFormat="1" ht="42" x14ac:dyDescent="0.3">
      <c r="A292" s="860" t="s">
        <v>1059</v>
      </c>
      <c r="B292" s="861" t="s">
        <v>1209</v>
      </c>
      <c r="C292" s="862" t="s">
        <v>1210</v>
      </c>
      <c r="D292" s="862"/>
      <c r="E292" s="862"/>
      <c r="F292" s="863" t="s">
        <v>1156</v>
      </c>
      <c r="G292" s="864">
        <v>0.26</v>
      </c>
      <c r="H292" s="865">
        <v>1</v>
      </c>
      <c r="I292" s="897">
        <v>0.26</v>
      </c>
      <c r="J292" s="867"/>
      <c r="K292" s="864"/>
      <c r="L292" s="867"/>
      <c r="M292" s="864"/>
      <c r="N292" s="868"/>
      <c r="AF292" s="855"/>
      <c r="AG292" s="859"/>
      <c r="AH292" s="859" t="s">
        <v>1210</v>
      </c>
      <c r="AM292" s="859"/>
    </row>
    <row r="293" spans="1:42" s="802" customFormat="1" ht="14.4" x14ac:dyDescent="0.3">
      <c r="A293" s="869"/>
      <c r="B293" s="870"/>
      <c r="C293" s="871" t="s">
        <v>1211</v>
      </c>
      <c r="D293" s="871"/>
      <c r="E293" s="871"/>
      <c r="F293" s="871"/>
      <c r="G293" s="871"/>
      <c r="H293" s="871"/>
      <c r="I293" s="871"/>
      <c r="J293" s="871"/>
      <c r="K293" s="871"/>
      <c r="L293" s="871"/>
      <c r="M293" s="871"/>
      <c r="N293" s="872"/>
      <c r="AF293" s="855"/>
      <c r="AG293" s="859"/>
      <c r="AH293" s="859"/>
      <c r="AI293" s="873" t="s">
        <v>1211</v>
      </c>
      <c r="AM293" s="859"/>
    </row>
    <row r="294" spans="1:42" s="802" customFormat="1" ht="20.399999999999999" x14ac:dyDescent="0.3">
      <c r="A294" s="899"/>
      <c r="B294" s="875" t="s">
        <v>998</v>
      </c>
      <c r="C294" s="900" t="s">
        <v>999</v>
      </c>
      <c r="D294" s="900"/>
      <c r="E294" s="900"/>
      <c r="F294" s="900"/>
      <c r="G294" s="900"/>
      <c r="H294" s="900"/>
      <c r="I294" s="900"/>
      <c r="J294" s="900"/>
      <c r="K294" s="900"/>
      <c r="L294" s="900"/>
      <c r="M294" s="900"/>
      <c r="N294" s="901"/>
      <c r="AF294" s="855"/>
      <c r="AG294" s="859"/>
      <c r="AH294" s="859"/>
      <c r="AM294" s="859"/>
      <c r="AO294" s="873" t="s">
        <v>999</v>
      </c>
    </row>
    <row r="295" spans="1:42" s="802" customFormat="1" ht="52.2" x14ac:dyDescent="0.3">
      <c r="A295" s="899"/>
      <c r="B295" s="875" t="s">
        <v>970</v>
      </c>
      <c r="C295" s="900" t="s">
        <v>971</v>
      </c>
      <c r="D295" s="900"/>
      <c r="E295" s="900"/>
      <c r="F295" s="900"/>
      <c r="G295" s="900"/>
      <c r="H295" s="900"/>
      <c r="I295" s="900"/>
      <c r="J295" s="900"/>
      <c r="K295" s="900"/>
      <c r="L295" s="900"/>
      <c r="M295" s="900"/>
      <c r="N295" s="901"/>
      <c r="AF295" s="855"/>
      <c r="AG295" s="859"/>
      <c r="AH295" s="859"/>
      <c r="AM295" s="859"/>
      <c r="AO295" s="873" t="s">
        <v>971</v>
      </c>
    </row>
    <row r="296" spans="1:42" s="802" customFormat="1" ht="14.4" x14ac:dyDescent="0.3">
      <c r="A296" s="874"/>
      <c r="B296" s="875" t="s">
        <v>18</v>
      </c>
      <c r="C296" s="871" t="s">
        <v>972</v>
      </c>
      <c r="D296" s="871"/>
      <c r="E296" s="871"/>
      <c r="F296" s="876"/>
      <c r="G296" s="877"/>
      <c r="H296" s="877"/>
      <c r="I296" s="877"/>
      <c r="J296" s="879">
        <v>9215.68</v>
      </c>
      <c r="K296" s="880">
        <v>0.92</v>
      </c>
      <c r="L296" s="879">
        <v>2204.39</v>
      </c>
      <c r="M296" s="880">
        <v>44.77</v>
      </c>
      <c r="N296" s="881">
        <v>98690.54</v>
      </c>
      <c r="AF296" s="855"/>
      <c r="AG296" s="859"/>
      <c r="AH296" s="859"/>
      <c r="AJ296" s="873" t="s">
        <v>972</v>
      </c>
      <c r="AM296" s="859"/>
    </row>
    <row r="297" spans="1:42" s="802" customFormat="1" ht="14.4" x14ac:dyDescent="0.3">
      <c r="A297" s="874"/>
      <c r="B297" s="875" t="s">
        <v>21</v>
      </c>
      <c r="C297" s="871" t="s">
        <v>984</v>
      </c>
      <c r="D297" s="871"/>
      <c r="E297" s="871"/>
      <c r="F297" s="876"/>
      <c r="G297" s="877"/>
      <c r="H297" s="877"/>
      <c r="I297" s="877"/>
      <c r="J297" s="879">
        <v>21178.85</v>
      </c>
      <c r="K297" s="880">
        <v>0.92</v>
      </c>
      <c r="L297" s="879">
        <v>5065.9799999999996</v>
      </c>
      <c r="M297" s="880">
        <v>13.24</v>
      </c>
      <c r="N297" s="881">
        <v>67073.58</v>
      </c>
      <c r="AF297" s="855"/>
      <c r="AG297" s="859"/>
      <c r="AH297" s="859"/>
      <c r="AJ297" s="873" t="s">
        <v>984</v>
      </c>
      <c r="AM297" s="859"/>
    </row>
    <row r="298" spans="1:42" s="802" customFormat="1" ht="14.4" x14ac:dyDescent="0.3">
      <c r="A298" s="874"/>
      <c r="B298" s="875" t="s">
        <v>23</v>
      </c>
      <c r="C298" s="871" t="s">
        <v>985</v>
      </c>
      <c r="D298" s="871"/>
      <c r="E298" s="871"/>
      <c r="F298" s="876"/>
      <c r="G298" s="877"/>
      <c r="H298" s="877"/>
      <c r="I298" s="877"/>
      <c r="J298" s="879">
        <v>2372.02</v>
      </c>
      <c r="K298" s="880">
        <v>0.92</v>
      </c>
      <c r="L298" s="878">
        <v>567.39</v>
      </c>
      <c r="M298" s="880">
        <v>44.77</v>
      </c>
      <c r="N298" s="881">
        <v>25402.05</v>
      </c>
      <c r="AF298" s="855"/>
      <c r="AG298" s="859"/>
      <c r="AH298" s="859"/>
      <c r="AJ298" s="873" t="s">
        <v>985</v>
      </c>
      <c r="AM298" s="859"/>
    </row>
    <row r="299" spans="1:42" s="802" customFormat="1" ht="14.4" x14ac:dyDescent="0.3">
      <c r="A299" s="874"/>
      <c r="B299" s="875" t="s">
        <v>25</v>
      </c>
      <c r="C299" s="871" t="s">
        <v>1000</v>
      </c>
      <c r="D299" s="871"/>
      <c r="E299" s="871"/>
      <c r="F299" s="876"/>
      <c r="G299" s="877"/>
      <c r="H299" s="877"/>
      <c r="I299" s="877"/>
      <c r="J299" s="878">
        <v>399.04</v>
      </c>
      <c r="K299" s="892">
        <v>0</v>
      </c>
      <c r="L299" s="878">
        <v>0</v>
      </c>
      <c r="M299" s="880">
        <v>8.16</v>
      </c>
      <c r="N299" s="885"/>
      <c r="AF299" s="855"/>
      <c r="AG299" s="859"/>
      <c r="AH299" s="859"/>
      <c r="AJ299" s="873" t="s">
        <v>1000</v>
      </c>
      <c r="AM299" s="859"/>
    </row>
    <row r="300" spans="1:42" s="802" customFormat="1" ht="14.4" x14ac:dyDescent="0.3">
      <c r="A300" s="882"/>
      <c r="B300" s="875"/>
      <c r="C300" s="871" t="s">
        <v>973</v>
      </c>
      <c r="D300" s="871"/>
      <c r="E300" s="871"/>
      <c r="F300" s="876" t="s">
        <v>678</v>
      </c>
      <c r="G300" s="892">
        <v>992</v>
      </c>
      <c r="H300" s="880">
        <v>0.92</v>
      </c>
      <c r="I300" s="904">
        <v>237.28639999999999</v>
      </c>
      <c r="J300" s="884"/>
      <c r="K300" s="877"/>
      <c r="L300" s="884"/>
      <c r="M300" s="877"/>
      <c r="N300" s="885"/>
      <c r="AF300" s="855"/>
      <c r="AG300" s="859"/>
      <c r="AH300" s="859"/>
      <c r="AK300" s="873" t="s">
        <v>973</v>
      </c>
      <c r="AM300" s="859"/>
    </row>
    <row r="301" spans="1:42" s="802" customFormat="1" ht="14.4" x14ac:dyDescent="0.3">
      <c r="A301" s="882"/>
      <c r="B301" s="875"/>
      <c r="C301" s="871" t="s">
        <v>986</v>
      </c>
      <c r="D301" s="871"/>
      <c r="E301" s="871"/>
      <c r="F301" s="876" t="s">
        <v>678</v>
      </c>
      <c r="G301" s="880">
        <v>175.73</v>
      </c>
      <c r="H301" s="880">
        <v>0.92</v>
      </c>
      <c r="I301" s="883">
        <v>42.034616</v>
      </c>
      <c r="J301" s="884"/>
      <c r="K301" s="877"/>
      <c r="L301" s="884"/>
      <c r="M301" s="877"/>
      <c r="N301" s="885"/>
      <c r="AF301" s="855"/>
      <c r="AG301" s="859"/>
      <c r="AH301" s="859"/>
      <c r="AK301" s="873" t="s">
        <v>986</v>
      </c>
      <c r="AM301" s="859"/>
    </row>
    <row r="302" spans="1:42" s="802" customFormat="1" ht="14.4" x14ac:dyDescent="0.3">
      <c r="A302" s="874"/>
      <c r="B302" s="875"/>
      <c r="C302" s="886" t="s">
        <v>974</v>
      </c>
      <c r="D302" s="886"/>
      <c r="E302" s="886"/>
      <c r="F302" s="887"/>
      <c r="G302" s="888"/>
      <c r="H302" s="888"/>
      <c r="I302" s="888"/>
      <c r="J302" s="890">
        <v>30793.57</v>
      </c>
      <c r="K302" s="888"/>
      <c r="L302" s="890">
        <v>7270.37</v>
      </c>
      <c r="M302" s="888"/>
      <c r="N302" s="891">
        <v>165764.12</v>
      </c>
      <c r="AF302" s="855"/>
      <c r="AG302" s="859"/>
      <c r="AH302" s="859"/>
      <c r="AL302" s="873" t="s">
        <v>974</v>
      </c>
      <c r="AM302" s="859"/>
    </row>
    <row r="303" spans="1:42" s="802" customFormat="1" ht="14.4" x14ac:dyDescent="0.3">
      <c r="A303" s="882"/>
      <c r="B303" s="875"/>
      <c r="C303" s="871" t="s">
        <v>975</v>
      </c>
      <c r="D303" s="871"/>
      <c r="E303" s="871"/>
      <c r="F303" s="876"/>
      <c r="G303" s="877"/>
      <c r="H303" s="877"/>
      <c r="I303" s="877"/>
      <c r="J303" s="884"/>
      <c r="K303" s="877"/>
      <c r="L303" s="879">
        <v>2771.78</v>
      </c>
      <c r="M303" s="877"/>
      <c r="N303" s="881">
        <v>124092.59</v>
      </c>
      <c r="AF303" s="855"/>
      <c r="AG303" s="859"/>
      <c r="AH303" s="859"/>
      <c r="AK303" s="873" t="s">
        <v>975</v>
      </c>
      <c r="AM303" s="859"/>
    </row>
    <row r="304" spans="1:42" s="802" customFormat="1" ht="21.6" x14ac:dyDescent="0.3">
      <c r="A304" s="882"/>
      <c r="B304" s="875" t="s">
        <v>1001</v>
      </c>
      <c r="C304" s="871" t="s">
        <v>1002</v>
      </c>
      <c r="D304" s="871"/>
      <c r="E304" s="871"/>
      <c r="F304" s="876" t="s">
        <v>978</v>
      </c>
      <c r="G304" s="892">
        <v>110</v>
      </c>
      <c r="H304" s="877"/>
      <c r="I304" s="892">
        <v>110</v>
      </c>
      <c r="J304" s="884"/>
      <c r="K304" s="877"/>
      <c r="L304" s="879">
        <v>3048.96</v>
      </c>
      <c r="M304" s="877"/>
      <c r="N304" s="881">
        <v>136501.85</v>
      </c>
      <c r="AF304" s="855"/>
      <c r="AG304" s="859"/>
      <c r="AH304" s="859"/>
      <c r="AK304" s="873" t="s">
        <v>1002</v>
      </c>
      <c r="AM304" s="859"/>
    </row>
    <row r="305" spans="1:41" s="802" customFormat="1" ht="21.6" x14ac:dyDescent="0.3">
      <c r="A305" s="882"/>
      <c r="B305" s="875" t="s">
        <v>1003</v>
      </c>
      <c r="C305" s="871" t="s">
        <v>1004</v>
      </c>
      <c r="D305" s="871"/>
      <c r="E305" s="871"/>
      <c r="F305" s="876" t="s">
        <v>978</v>
      </c>
      <c r="G305" s="892">
        <v>73</v>
      </c>
      <c r="H305" s="877"/>
      <c r="I305" s="892">
        <v>73</v>
      </c>
      <c r="J305" s="884"/>
      <c r="K305" s="877"/>
      <c r="L305" s="879">
        <v>2023.4</v>
      </c>
      <c r="M305" s="877"/>
      <c r="N305" s="881">
        <v>90587.59</v>
      </c>
      <c r="AF305" s="855"/>
      <c r="AG305" s="859"/>
      <c r="AH305" s="859"/>
      <c r="AK305" s="873" t="s">
        <v>1004</v>
      </c>
      <c r="AM305" s="859"/>
    </row>
    <row r="306" spans="1:41" s="802" customFormat="1" ht="14.4" x14ac:dyDescent="0.3">
      <c r="A306" s="893"/>
      <c r="B306" s="894"/>
      <c r="C306" s="862" t="s">
        <v>981</v>
      </c>
      <c r="D306" s="862"/>
      <c r="E306" s="862"/>
      <c r="F306" s="863"/>
      <c r="G306" s="864"/>
      <c r="H306" s="864"/>
      <c r="I306" s="864"/>
      <c r="J306" s="867"/>
      <c r="K306" s="864"/>
      <c r="L306" s="895">
        <v>12342.73</v>
      </c>
      <c r="M306" s="888"/>
      <c r="N306" s="896">
        <v>392853.56</v>
      </c>
      <c r="AF306" s="855"/>
      <c r="AG306" s="859"/>
      <c r="AH306" s="859"/>
      <c r="AM306" s="859" t="s">
        <v>981</v>
      </c>
    </row>
    <row r="307" spans="1:41" s="802" customFormat="1" ht="42" x14ac:dyDescent="0.3">
      <c r="A307" s="860" t="s">
        <v>1061</v>
      </c>
      <c r="B307" s="861" t="s">
        <v>1212</v>
      </c>
      <c r="C307" s="862" t="s">
        <v>1213</v>
      </c>
      <c r="D307" s="862"/>
      <c r="E307" s="862"/>
      <c r="F307" s="863" t="s">
        <v>1156</v>
      </c>
      <c r="G307" s="864">
        <v>0.02</v>
      </c>
      <c r="H307" s="865">
        <v>1</v>
      </c>
      <c r="I307" s="897">
        <v>0.02</v>
      </c>
      <c r="J307" s="867"/>
      <c r="K307" s="864"/>
      <c r="L307" s="867"/>
      <c r="M307" s="864"/>
      <c r="N307" s="868"/>
      <c r="AF307" s="855"/>
      <c r="AG307" s="859"/>
      <c r="AH307" s="859" t="s">
        <v>1213</v>
      </c>
      <c r="AM307" s="859"/>
    </row>
    <row r="308" spans="1:41" s="802" customFormat="1" ht="14.4" x14ac:dyDescent="0.3">
      <c r="A308" s="869"/>
      <c r="B308" s="870"/>
      <c r="C308" s="871" t="s">
        <v>1214</v>
      </c>
      <c r="D308" s="871"/>
      <c r="E308" s="871"/>
      <c r="F308" s="871"/>
      <c r="G308" s="871"/>
      <c r="H308" s="871"/>
      <c r="I308" s="871"/>
      <c r="J308" s="871"/>
      <c r="K308" s="871"/>
      <c r="L308" s="871"/>
      <c r="M308" s="871"/>
      <c r="N308" s="872"/>
      <c r="AF308" s="855"/>
      <c r="AG308" s="859"/>
      <c r="AH308" s="859"/>
      <c r="AI308" s="873" t="s">
        <v>1214</v>
      </c>
      <c r="AM308" s="859"/>
    </row>
    <row r="309" spans="1:41" s="802" customFormat="1" ht="20.399999999999999" x14ac:dyDescent="0.3">
      <c r="A309" s="899"/>
      <c r="B309" s="875" t="s">
        <v>998</v>
      </c>
      <c r="C309" s="900" t="s">
        <v>999</v>
      </c>
      <c r="D309" s="900"/>
      <c r="E309" s="900"/>
      <c r="F309" s="900"/>
      <c r="G309" s="900"/>
      <c r="H309" s="900"/>
      <c r="I309" s="900"/>
      <c r="J309" s="900"/>
      <c r="K309" s="900"/>
      <c r="L309" s="900"/>
      <c r="M309" s="900"/>
      <c r="N309" s="901"/>
      <c r="AF309" s="855"/>
      <c r="AG309" s="859"/>
      <c r="AH309" s="859"/>
      <c r="AM309" s="859"/>
      <c r="AO309" s="873" t="s">
        <v>999</v>
      </c>
    </row>
    <row r="310" spans="1:41" s="802" customFormat="1" ht="52.2" x14ac:dyDescent="0.3">
      <c r="A310" s="899"/>
      <c r="B310" s="875" t="s">
        <v>970</v>
      </c>
      <c r="C310" s="900" t="s">
        <v>971</v>
      </c>
      <c r="D310" s="900"/>
      <c r="E310" s="900"/>
      <c r="F310" s="900"/>
      <c r="G310" s="900"/>
      <c r="H310" s="900"/>
      <c r="I310" s="900"/>
      <c r="J310" s="900"/>
      <c r="K310" s="900"/>
      <c r="L310" s="900"/>
      <c r="M310" s="900"/>
      <c r="N310" s="901"/>
      <c r="AF310" s="855"/>
      <c r="AG310" s="859"/>
      <c r="AH310" s="859"/>
      <c r="AM310" s="859"/>
      <c r="AO310" s="873" t="s">
        <v>971</v>
      </c>
    </row>
    <row r="311" spans="1:41" s="802" customFormat="1" ht="14.4" x14ac:dyDescent="0.3">
      <c r="A311" s="874"/>
      <c r="B311" s="875" t="s">
        <v>18</v>
      </c>
      <c r="C311" s="871" t="s">
        <v>972</v>
      </c>
      <c r="D311" s="871"/>
      <c r="E311" s="871"/>
      <c r="F311" s="876"/>
      <c r="G311" s="877"/>
      <c r="H311" s="877"/>
      <c r="I311" s="877"/>
      <c r="J311" s="879">
        <v>8295.9699999999993</v>
      </c>
      <c r="K311" s="880">
        <v>0.92</v>
      </c>
      <c r="L311" s="878">
        <v>152.65</v>
      </c>
      <c r="M311" s="880">
        <v>44.77</v>
      </c>
      <c r="N311" s="881">
        <v>6834.14</v>
      </c>
      <c r="AF311" s="855"/>
      <c r="AG311" s="859"/>
      <c r="AH311" s="859"/>
      <c r="AJ311" s="873" t="s">
        <v>972</v>
      </c>
      <c r="AM311" s="859"/>
    </row>
    <row r="312" spans="1:41" s="802" customFormat="1" ht="14.4" x14ac:dyDescent="0.3">
      <c r="A312" s="874"/>
      <c r="B312" s="875" t="s">
        <v>21</v>
      </c>
      <c r="C312" s="871" t="s">
        <v>984</v>
      </c>
      <c r="D312" s="871"/>
      <c r="E312" s="871"/>
      <c r="F312" s="876"/>
      <c r="G312" s="877"/>
      <c r="H312" s="877"/>
      <c r="I312" s="877"/>
      <c r="J312" s="879">
        <v>15566.2</v>
      </c>
      <c r="K312" s="880">
        <v>0.92</v>
      </c>
      <c r="L312" s="878">
        <v>286.42</v>
      </c>
      <c r="M312" s="880">
        <v>13.24</v>
      </c>
      <c r="N312" s="881">
        <v>3792.2</v>
      </c>
      <c r="AF312" s="855"/>
      <c r="AG312" s="859"/>
      <c r="AH312" s="859"/>
      <c r="AJ312" s="873" t="s">
        <v>984</v>
      </c>
      <c r="AM312" s="859"/>
    </row>
    <row r="313" spans="1:41" s="802" customFormat="1" ht="14.4" x14ac:dyDescent="0.3">
      <c r="A313" s="874"/>
      <c r="B313" s="875" t="s">
        <v>23</v>
      </c>
      <c r="C313" s="871" t="s">
        <v>985</v>
      </c>
      <c r="D313" s="871"/>
      <c r="E313" s="871"/>
      <c r="F313" s="876"/>
      <c r="G313" s="877"/>
      <c r="H313" s="877"/>
      <c r="I313" s="877"/>
      <c r="J313" s="879">
        <v>2094.61</v>
      </c>
      <c r="K313" s="880">
        <v>0.92</v>
      </c>
      <c r="L313" s="878">
        <v>38.54</v>
      </c>
      <c r="M313" s="880">
        <v>44.77</v>
      </c>
      <c r="N313" s="881">
        <v>1725.44</v>
      </c>
      <c r="AF313" s="855"/>
      <c r="AG313" s="859"/>
      <c r="AH313" s="859"/>
      <c r="AJ313" s="873" t="s">
        <v>985</v>
      </c>
      <c r="AM313" s="859"/>
    </row>
    <row r="314" spans="1:41" s="802" customFormat="1" ht="14.4" x14ac:dyDescent="0.3">
      <c r="A314" s="874"/>
      <c r="B314" s="875" t="s">
        <v>25</v>
      </c>
      <c r="C314" s="871" t="s">
        <v>1000</v>
      </c>
      <c r="D314" s="871"/>
      <c r="E314" s="871"/>
      <c r="F314" s="876"/>
      <c r="G314" s="877"/>
      <c r="H314" s="877"/>
      <c r="I314" s="877"/>
      <c r="J314" s="878">
        <v>374.1</v>
      </c>
      <c r="K314" s="892">
        <v>0</v>
      </c>
      <c r="L314" s="878">
        <v>0</v>
      </c>
      <c r="M314" s="880">
        <v>8.16</v>
      </c>
      <c r="N314" s="885"/>
      <c r="AF314" s="855"/>
      <c r="AG314" s="859"/>
      <c r="AH314" s="859"/>
      <c r="AJ314" s="873" t="s">
        <v>1000</v>
      </c>
      <c r="AM314" s="859"/>
    </row>
    <row r="315" spans="1:41" s="802" customFormat="1" ht="14.4" x14ac:dyDescent="0.3">
      <c r="A315" s="882"/>
      <c r="B315" s="875"/>
      <c r="C315" s="871" t="s">
        <v>973</v>
      </c>
      <c r="D315" s="871"/>
      <c r="E315" s="871"/>
      <c r="F315" s="876" t="s">
        <v>678</v>
      </c>
      <c r="G315" s="892">
        <v>893</v>
      </c>
      <c r="H315" s="880">
        <v>0.92</v>
      </c>
      <c r="I315" s="904">
        <v>16.4312</v>
      </c>
      <c r="J315" s="884"/>
      <c r="K315" s="877"/>
      <c r="L315" s="884"/>
      <c r="M315" s="877"/>
      <c r="N315" s="885"/>
      <c r="AF315" s="855"/>
      <c r="AG315" s="859"/>
      <c r="AH315" s="859"/>
      <c r="AK315" s="873" t="s">
        <v>973</v>
      </c>
      <c r="AM315" s="859"/>
    </row>
    <row r="316" spans="1:41" s="802" customFormat="1" ht="14.4" x14ac:dyDescent="0.3">
      <c r="A316" s="882"/>
      <c r="B316" s="875"/>
      <c r="C316" s="871" t="s">
        <v>986</v>
      </c>
      <c r="D316" s="871"/>
      <c r="E316" s="871"/>
      <c r="F316" s="876" t="s">
        <v>678</v>
      </c>
      <c r="G316" s="880">
        <v>155.18</v>
      </c>
      <c r="H316" s="880">
        <v>0.92</v>
      </c>
      <c r="I316" s="883">
        <v>2.8553120000000001</v>
      </c>
      <c r="J316" s="884"/>
      <c r="K316" s="877"/>
      <c r="L316" s="884"/>
      <c r="M316" s="877"/>
      <c r="N316" s="885"/>
      <c r="AF316" s="855"/>
      <c r="AG316" s="859"/>
      <c r="AH316" s="859"/>
      <c r="AK316" s="873" t="s">
        <v>986</v>
      </c>
      <c r="AM316" s="859"/>
    </row>
    <row r="317" spans="1:41" s="802" customFormat="1" ht="14.4" x14ac:dyDescent="0.3">
      <c r="A317" s="874"/>
      <c r="B317" s="875"/>
      <c r="C317" s="886" t="s">
        <v>974</v>
      </c>
      <c r="D317" s="886"/>
      <c r="E317" s="886"/>
      <c r="F317" s="887"/>
      <c r="G317" s="888"/>
      <c r="H317" s="888"/>
      <c r="I317" s="888"/>
      <c r="J317" s="890">
        <v>24236.27</v>
      </c>
      <c r="K317" s="888"/>
      <c r="L317" s="889">
        <v>439.07</v>
      </c>
      <c r="M317" s="888"/>
      <c r="N317" s="891">
        <v>10626.34</v>
      </c>
      <c r="AF317" s="855"/>
      <c r="AG317" s="859"/>
      <c r="AH317" s="859"/>
      <c r="AL317" s="873" t="s">
        <v>974</v>
      </c>
      <c r="AM317" s="859"/>
    </row>
    <row r="318" spans="1:41" s="802" customFormat="1" ht="14.4" x14ac:dyDescent="0.3">
      <c r="A318" s="882"/>
      <c r="B318" s="875"/>
      <c r="C318" s="871" t="s">
        <v>975</v>
      </c>
      <c r="D318" s="871"/>
      <c r="E318" s="871"/>
      <c r="F318" s="876"/>
      <c r="G318" s="877"/>
      <c r="H318" s="877"/>
      <c r="I318" s="877"/>
      <c r="J318" s="884"/>
      <c r="K318" s="877"/>
      <c r="L318" s="878">
        <v>191.19</v>
      </c>
      <c r="M318" s="877"/>
      <c r="N318" s="881">
        <v>8559.58</v>
      </c>
      <c r="AF318" s="855"/>
      <c r="AG318" s="859"/>
      <c r="AH318" s="859"/>
      <c r="AK318" s="873" t="s">
        <v>975</v>
      </c>
      <c r="AM318" s="859"/>
    </row>
    <row r="319" spans="1:41" s="802" customFormat="1" ht="21.6" x14ac:dyDescent="0.3">
      <c r="A319" s="882"/>
      <c r="B319" s="875" t="s">
        <v>1001</v>
      </c>
      <c r="C319" s="871" t="s">
        <v>1002</v>
      </c>
      <c r="D319" s="871"/>
      <c r="E319" s="871"/>
      <c r="F319" s="876" t="s">
        <v>978</v>
      </c>
      <c r="G319" s="892">
        <v>110</v>
      </c>
      <c r="H319" s="877"/>
      <c r="I319" s="892">
        <v>110</v>
      </c>
      <c r="J319" s="884"/>
      <c r="K319" s="877"/>
      <c r="L319" s="878">
        <v>210.31</v>
      </c>
      <c r="M319" s="877"/>
      <c r="N319" s="881">
        <v>9415.5400000000009</v>
      </c>
      <c r="AF319" s="855"/>
      <c r="AG319" s="859"/>
      <c r="AH319" s="859"/>
      <c r="AK319" s="873" t="s">
        <v>1002</v>
      </c>
      <c r="AM319" s="859"/>
    </row>
    <row r="320" spans="1:41" s="802" customFormat="1" ht="21.6" x14ac:dyDescent="0.3">
      <c r="A320" s="882"/>
      <c r="B320" s="875" t="s">
        <v>1003</v>
      </c>
      <c r="C320" s="871" t="s">
        <v>1004</v>
      </c>
      <c r="D320" s="871"/>
      <c r="E320" s="871"/>
      <c r="F320" s="876" t="s">
        <v>978</v>
      </c>
      <c r="G320" s="892">
        <v>73</v>
      </c>
      <c r="H320" s="877"/>
      <c r="I320" s="892">
        <v>73</v>
      </c>
      <c r="J320" s="884"/>
      <c r="K320" s="877"/>
      <c r="L320" s="878">
        <v>139.57</v>
      </c>
      <c r="M320" s="877"/>
      <c r="N320" s="881">
        <v>6248.49</v>
      </c>
      <c r="AF320" s="855"/>
      <c r="AG320" s="859"/>
      <c r="AH320" s="859"/>
      <c r="AK320" s="873" t="s">
        <v>1004</v>
      </c>
      <c r="AM320" s="859"/>
    </row>
    <row r="321" spans="1:41" s="802" customFormat="1" ht="14.4" x14ac:dyDescent="0.3">
      <c r="A321" s="893"/>
      <c r="B321" s="894"/>
      <c r="C321" s="862" t="s">
        <v>981</v>
      </c>
      <c r="D321" s="862"/>
      <c r="E321" s="862"/>
      <c r="F321" s="863"/>
      <c r="G321" s="864"/>
      <c r="H321" s="864"/>
      <c r="I321" s="864"/>
      <c r="J321" s="867"/>
      <c r="K321" s="864"/>
      <c r="L321" s="898">
        <v>788.95</v>
      </c>
      <c r="M321" s="888"/>
      <c r="N321" s="896">
        <v>26290.37</v>
      </c>
      <c r="AF321" s="855"/>
      <c r="AG321" s="859"/>
      <c r="AH321" s="859"/>
      <c r="AM321" s="859" t="s">
        <v>981</v>
      </c>
    </row>
    <row r="322" spans="1:41" s="802" customFormat="1" ht="30.6" x14ac:dyDescent="0.3">
      <c r="A322" s="860" t="s">
        <v>1064</v>
      </c>
      <c r="B322" s="861" t="s">
        <v>1215</v>
      </c>
      <c r="C322" s="862" t="s">
        <v>1216</v>
      </c>
      <c r="D322" s="862"/>
      <c r="E322" s="862"/>
      <c r="F322" s="863" t="s">
        <v>852</v>
      </c>
      <c r="G322" s="864">
        <v>8.8000000000000007</v>
      </c>
      <c r="H322" s="865">
        <v>1</v>
      </c>
      <c r="I322" s="905">
        <v>8.8000000000000007</v>
      </c>
      <c r="J322" s="867"/>
      <c r="K322" s="864"/>
      <c r="L322" s="867"/>
      <c r="M322" s="864"/>
      <c r="N322" s="868"/>
      <c r="AF322" s="855"/>
      <c r="AG322" s="859"/>
      <c r="AH322" s="859" t="s">
        <v>1216</v>
      </c>
      <c r="AM322" s="859"/>
    </row>
    <row r="323" spans="1:41" s="802" customFormat="1" ht="14.4" x14ac:dyDescent="0.3">
      <c r="A323" s="869"/>
      <c r="B323" s="870"/>
      <c r="C323" s="871" t="s">
        <v>1217</v>
      </c>
      <c r="D323" s="871"/>
      <c r="E323" s="871"/>
      <c r="F323" s="871"/>
      <c r="G323" s="871"/>
      <c r="H323" s="871"/>
      <c r="I323" s="871"/>
      <c r="J323" s="871"/>
      <c r="K323" s="871"/>
      <c r="L323" s="871"/>
      <c r="M323" s="871"/>
      <c r="N323" s="872"/>
      <c r="AF323" s="855"/>
      <c r="AG323" s="859"/>
      <c r="AH323" s="859"/>
      <c r="AI323" s="873" t="s">
        <v>1217</v>
      </c>
      <c r="AM323" s="859"/>
    </row>
    <row r="324" spans="1:41" s="802" customFormat="1" ht="52.2" x14ac:dyDescent="0.3">
      <c r="A324" s="899"/>
      <c r="B324" s="875" t="s">
        <v>970</v>
      </c>
      <c r="C324" s="900" t="s">
        <v>971</v>
      </c>
      <c r="D324" s="900"/>
      <c r="E324" s="900"/>
      <c r="F324" s="900"/>
      <c r="G324" s="900"/>
      <c r="H324" s="900"/>
      <c r="I324" s="900"/>
      <c r="J324" s="900"/>
      <c r="K324" s="900"/>
      <c r="L324" s="900"/>
      <c r="M324" s="900"/>
      <c r="N324" s="901"/>
      <c r="AF324" s="855"/>
      <c r="AG324" s="859"/>
      <c r="AH324" s="859"/>
      <c r="AM324" s="859"/>
      <c r="AO324" s="873" t="s">
        <v>971</v>
      </c>
    </row>
    <row r="325" spans="1:41" s="802" customFormat="1" ht="14.4" x14ac:dyDescent="0.3">
      <c r="A325" s="874"/>
      <c r="B325" s="875" t="s">
        <v>18</v>
      </c>
      <c r="C325" s="871" t="s">
        <v>972</v>
      </c>
      <c r="D325" s="871"/>
      <c r="E325" s="871"/>
      <c r="F325" s="876"/>
      <c r="G325" s="877"/>
      <c r="H325" s="877"/>
      <c r="I325" s="877"/>
      <c r="J325" s="878">
        <v>62.24</v>
      </c>
      <c r="K325" s="880">
        <v>1.1499999999999999</v>
      </c>
      <c r="L325" s="878">
        <v>629.87</v>
      </c>
      <c r="M325" s="877"/>
      <c r="N325" s="910">
        <v>629.87</v>
      </c>
      <c r="AF325" s="855"/>
      <c r="AG325" s="859"/>
      <c r="AH325" s="859"/>
      <c r="AJ325" s="873" t="s">
        <v>972</v>
      </c>
      <c r="AM325" s="859"/>
    </row>
    <row r="326" spans="1:41" s="802" customFormat="1" ht="14.4" x14ac:dyDescent="0.3">
      <c r="A326" s="874"/>
      <c r="B326" s="875" t="s">
        <v>21</v>
      </c>
      <c r="C326" s="871" t="s">
        <v>984</v>
      </c>
      <c r="D326" s="871"/>
      <c r="E326" s="871"/>
      <c r="F326" s="876"/>
      <c r="G326" s="877"/>
      <c r="H326" s="877"/>
      <c r="I326" s="877"/>
      <c r="J326" s="878">
        <v>588.09</v>
      </c>
      <c r="K326" s="880">
        <v>1.1499999999999999</v>
      </c>
      <c r="L326" s="879">
        <v>5951.47</v>
      </c>
      <c r="M326" s="880">
        <v>13.24</v>
      </c>
      <c r="N326" s="881">
        <v>78797.460000000006</v>
      </c>
      <c r="AF326" s="855"/>
      <c r="AG326" s="859"/>
      <c r="AH326" s="859"/>
      <c r="AJ326" s="873" t="s">
        <v>984</v>
      </c>
      <c r="AM326" s="859"/>
    </row>
    <row r="327" spans="1:41" s="802" customFormat="1" ht="14.4" x14ac:dyDescent="0.3">
      <c r="A327" s="874"/>
      <c r="B327" s="875" t="s">
        <v>23</v>
      </c>
      <c r="C327" s="871" t="s">
        <v>985</v>
      </c>
      <c r="D327" s="871"/>
      <c r="E327" s="871"/>
      <c r="F327" s="876"/>
      <c r="G327" s="877"/>
      <c r="H327" s="877"/>
      <c r="I327" s="877"/>
      <c r="J327" s="878">
        <v>0.01</v>
      </c>
      <c r="K327" s="880">
        <v>1.1499999999999999</v>
      </c>
      <c r="L327" s="878">
        <v>0.1</v>
      </c>
      <c r="M327" s="877"/>
      <c r="N327" s="910">
        <v>0.1</v>
      </c>
      <c r="AF327" s="855"/>
      <c r="AG327" s="859"/>
      <c r="AH327" s="859"/>
      <c r="AJ327" s="873" t="s">
        <v>985</v>
      </c>
      <c r="AM327" s="859"/>
    </row>
    <row r="328" spans="1:41" s="802" customFormat="1" ht="14.4" x14ac:dyDescent="0.3">
      <c r="A328" s="874"/>
      <c r="B328" s="875" t="s">
        <v>25</v>
      </c>
      <c r="C328" s="871" t="s">
        <v>1000</v>
      </c>
      <c r="D328" s="871"/>
      <c r="E328" s="871"/>
      <c r="F328" s="876"/>
      <c r="G328" s="877"/>
      <c r="H328" s="877"/>
      <c r="I328" s="877"/>
      <c r="J328" s="878">
        <v>2.41</v>
      </c>
      <c r="K328" s="877"/>
      <c r="L328" s="878">
        <v>21.21</v>
      </c>
      <c r="M328" s="880">
        <v>13.24</v>
      </c>
      <c r="N328" s="910">
        <v>280.82</v>
      </c>
      <c r="AF328" s="855"/>
      <c r="AG328" s="859"/>
      <c r="AH328" s="859"/>
      <c r="AJ328" s="873" t="s">
        <v>1000</v>
      </c>
      <c r="AM328" s="859"/>
    </row>
    <row r="329" spans="1:41" s="802" customFormat="1" ht="14.4" x14ac:dyDescent="0.3">
      <c r="A329" s="882"/>
      <c r="B329" s="875"/>
      <c r="C329" s="871" t="s">
        <v>973</v>
      </c>
      <c r="D329" s="871"/>
      <c r="E329" s="871"/>
      <c r="F329" s="876" t="s">
        <v>678</v>
      </c>
      <c r="G329" s="880">
        <v>6.47</v>
      </c>
      <c r="H329" s="880">
        <v>1.1499999999999999</v>
      </c>
      <c r="I329" s="904">
        <v>65.476399999999998</v>
      </c>
      <c r="J329" s="884"/>
      <c r="K329" s="877"/>
      <c r="L329" s="884"/>
      <c r="M329" s="877"/>
      <c r="N329" s="885"/>
      <c r="AF329" s="855"/>
      <c r="AG329" s="859"/>
      <c r="AH329" s="859"/>
      <c r="AK329" s="873" t="s">
        <v>973</v>
      </c>
      <c r="AM329" s="859"/>
    </row>
    <row r="330" spans="1:41" s="802" customFormat="1" ht="14.4" x14ac:dyDescent="0.3">
      <c r="A330" s="874"/>
      <c r="B330" s="875"/>
      <c r="C330" s="886" t="s">
        <v>974</v>
      </c>
      <c r="D330" s="886"/>
      <c r="E330" s="886"/>
      <c r="F330" s="887"/>
      <c r="G330" s="888"/>
      <c r="H330" s="888"/>
      <c r="I330" s="888"/>
      <c r="J330" s="889">
        <v>652.74</v>
      </c>
      <c r="K330" s="888"/>
      <c r="L330" s="890">
        <v>6602.55</v>
      </c>
      <c r="M330" s="888"/>
      <c r="N330" s="891">
        <v>79708.149999999994</v>
      </c>
      <c r="AF330" s="855"/>
      <c r="AG330" s="859"/>
      <c r="AH330" s="859"/>
      <c r="AL330" s="873" t="s">
        <v>974</v>
      </c>
      <c r="AM330" s="859"/>
    </row>
    <row r="331" spans="1:41" s="802" customFormat="1" ht="14.4" x14ac:dyDescent="0.3">
      <c r="A331" s="882"/>
      <c r="B331" s="875"/>
      <c r="C331" s="871" t="s">
        <v>975</v>
      </c>
      <c r="D331" s="871"/>
      <c r="E331" s="871"/>
      <c r="F331" s="876"/>
      <c r="G331" s="877"/>
      <c r="H331" s="877"/>
      <c r="I331" s="877"/>
      <c r="J331" s="884"/>
      <c r="K331" s="877"/>
      <c r="L331" s="878">
        <v>629.97</v>
      </c>
      <c r="M331" s="877"/>
      <c r="N331" s="910">
        <v>629.97</v>
      </c>
      <c r="AF331" s="855"/>
      <c r="AG331" s="859"/>
      <c r="AH331" s="859"/>
      <c r="AK331" s="873" t="s">
        <v>975</v>
      </c>
      <c r="AM331" s="859"/>
    </row>
    <row r="332" spans="1:41" s="802" customFormat="1" ht="21.6" x14ac:dyDescent="0.3">
      <c r="A332" s="882"/>
      <c r="B332" s="875" t="s">
        <v>1218</v>
      </c>
      <c r="C332" s="871" t="s">
        <v>1219</v>
      </c>
      <c r="D332" s="871"/>
      <c r="E332" s="871"/>
      <c r="F332" s="876" t="s">
        <v>978</v>
      </c>
      <c r="G332" s="892">
        <v>102</v>
      </c>
      <c r="H332" s="877"/>
      <c r="I332" s="892">
        <v>102</v>
      </c>
      <c r="J332" s="884"/>
      <c r="K332" s="877"/>
      <c r="L332" s="878">
        <v>642.57000000000005</v>
      </c>
      <c r="M332" s="877"/>
      <c r="N332" s="910">
        <v>642.57000000000005</v>
      </c>
      <c r="AF332" s="855"/>
      <c r="AG332" s="859"/>
      <c r="AH332" s="859"/>
      <c r="AK332" s="873" t="s">
        <v>1219</v>
      </c>
      <c r="AM332" s="859"/>
    </row>
    <row r="333" spans="1:41" s="802" customFormat="1" ht="21.6" x14ac:dyDescent="0.3">
      <c r="A333" s="882"/>
      <c r="B333" s="875" t="s">
        <v>1220</v>
      </c>
      <c r="C333" s="871" t="s">
        <v>1221</v>
      </c>
      <c r="D333" s="871"/>
      <c r="E333" s="871"/>
      <c r="F333" s="876" t="s">
        <v>978</v>
      </c>
      <c r="G333" s="892">
        <v>58</v>
      </c>
      <c r="H333" s="877"/>
      <c r="I333" s="892">
        <v>58</v>
      </c>
      <c r="J333" s="884"/>
      <c r="K333" s="877"/>
      <c r="L333" s="878">
        <v>365.38</v>
      </c>
      <c r="M333" s="877"/>
      <c r="N333" s="910">
        <v>365.38</v>
      </c>
      <c r="AF333" s="855"/>
      <c r="AG333" s="859"/>
      <c r="AH333" s="859"/>
      <c r="AK333" s="873" t="s">
        <v>1221</v>
      </c>
      <c r="AM333" s="859"/>
    </row>
    <row r="334" spans="1:41" s="802" customFormat="1" ht="14.4" x14ac:dyDescent="0.3">
      <c r="A334" s="893"/>
      <c r="B334" s="894"/>
      <c r="C334" s="862" t="s">
        <v>981</v>
      </c>
      <c r="D334" s="862"/>
      <c r="E334" s="862"/>
      <c r="F334" s="863"/>
      <c r="G334" s="864"/>
      <c r="H334" s="864"/>
      <c r="I334" s="864"/>
      <c r="J334" s="867"/>
      <c r="K334" s="864"/>
      <c r="L334" s="895">
        <v>7610.5</v>
      </c>
      <c r="M334" s="888"/>
      <c r="N334" s="896">
        <v>80716.100000000006</v>
      </c>
      <c r="AF334" s="855"/>
      <c r="AG334" s="859"/>
      <c r="AH334" s="859"/>
      <c r="AM334" s="859" t="s">
        <v>981</v>
      </c>
    </row>
    <row r="335" spans="1:41" s="802" customFormat="1" ht="21.6" x14ac:dyDescent="0.3">
      <c r="A335" s="860" t="s">
        <v>1068</v>
      </c>
      <c r="B335" s="861" t="s">
        <v>1222</v>
      </c>
      <c r="C335" s="862" t="s">
        <v>1223</v>
      </c>
      <c r="D335" s="862"/>
      <c r="E335" s="862"/>
      <c r="F335" s="863" t="s">
        <v>855</v>
      </c>
      <c r="G335" s="864">
        <v>8.8000000000000007</v>
      </c>
      <c r="H335" s="865">
        <v>1</v>
      </c>
      <c r="I335" s="905">
        <v>8.8000000000000007</v>
      </c>
      <c r="J335" s="895">
        <v>1094.48</v>
      </c>
      <c r="K335" s="864"/>
      <c r="L335" s="895">
        <v>9631.42</v>
      </c>
      <c r="M335" s="897">
        <v>8.16</v>
      </c>
      <c r="N335" s="896">
        <v>78592.39</v>
      </c>
      <c r="AF335" s="855"/>
      <c r="AG335" s="859"/>
      <c r="AH335" s="859" t="s">
        <v>1223</v>
      </c>
      <c r="AM335" s="859"/>
    </row>
    <row r="336" spans="1:41" s="802" customFormat="1" ht="14.4" x14ac:dyDescent="0.3">
      <c r="A336" s="893"/>
      <c r="B336" s="894"/>
      <c r="C336" s="871" t="s">
        <v>1224</v>
      </c>
      <c r="D336" s="871"/>
      <c r="E336" s="871"/>
      <c r="F336" s="871"/>
      <c r="G336" s="871"/>
      <c r="H336" s="871"/>
      <c r="I336" s="871"/>
      <c r="J336" s="871"/>
      <c r="K336" s="871"/>
      <c r="L336" s="871"/>
      <c r="M336" s="871"/>
      <c r="N336" s="872"/>
      <c r="AF336" s="855"/>
      <c r="AG336" s="859"/>
      <c r="AH336" s="859"/>
      <c r="AM336" s="859"/>
      <c r="AN336" s="873" t="s">
        <v>1224</v>
      </c>
    </row>
    <row r="337" spans="1:40" s="802" customFormat="1" ht="14.4" x14ac:dyDescent="0.3">
      <c r="A337" s="893"/>
      <c r="B337" s="894"/>
      <c r="C337" s="862" t="s">
        <v>981</v>
      </c>
      <c r="D337" s="862"/>
      <c r="E337" s="862"/>
      <c r="F337" s="863"/>
      <c r="G337" s="864"/>
      <c r="H337" s="864"/>
      <c r="I337" s="864"/>
      <c r="J337" s="867"/>
      <c r="K337" s="864"/>
      <c r="L337" s="895">
        <v>9631.42</v>
      </c>
      <c r="M337" s="888"/>
      <c r="N337" s="896">
        <v>78592.39</v>
      </c>
      <c r="AF337" s="855"/>
      <c r="AG337" s="859"/>
      <c r="AH337" s="859"/>
      <c r="AM337" s="859" t="s">
        <v>981</v>
      </c>
    </row>
    <row r="338" spans="1:40" s="802" customFormat="1" ht="31.8" x14ac:dyDescent="0.3">
      <c r="A338" s="860" t="s">
        <v>1075</v>
      </c>
      <c r="B338" s="861" t="s">
        <v>1179</v>
      </c>
      <c r="C338" s="862" t="s">
        <v>831</v>
      </c>
      <c r="D338" s="862"/>
      <c r="E338" s="862"/>
      <c r="F338" s="863" t="s">
        <v>988</v>
      </c>
      <c r="G338" s="864">
        <v>204</v>
      </c>
      <c r="H338" s="865">
        <v>1</v>
      </c>
      <c r="I338" s="865">
        <v>204</v>
      </c>
      <c r="J338" s="898">
        <v>10.15</v>
      </c>
      <c r="K338" s="864"/>
      <c r="L338" s="895">
        <v>2070.6</v>
      </c>
      <c r="M338" s="897">
        <v>13.24</v>
      </c>
      <c r="N338" s="896">
        <v>27414.74</v>
      </c>
      <c r="AF338" s="855"/>
      <c r="AG338" s="859"/>
      <c r="AH338" s="859" t="s">
        <v>831</v>
      </c>
      <c r="AM338" s="859"/>
    </row>
    <row r="339" spans="1:40" s="802" customFormat="1" ht="14.4" x14ac:dyDescent="0.3">
      <c r="A339" s="893"/>
      <c r="B339" s="894"/>
      <c r="C339" s="871" t="s">
        <v>1006</v>
      </c>
      <c r="D339" s="871"/>
      <c r="E339" s="871"/>
      <c r="F339" s="871"/>
      <c r="G339" s="871"/>
      <c r="H339" s="871"/>
      <c r="I339" s="871"/>
      <c r="J339" s="871"/>
      <c r="K339" s="871"/>
      <c r="L339" s="871"/>
      <c r="M339" s="871"/>
      <c r="N339" s="872"/>
      <c r="AF339" s="855"/>
      <c r="AG339" s="859"/>
      <c r="AH339" s="859"/>
      <c r="AM339" s="859"/>
      <c r="AN339" s="873" t="s">
        <v>1006</v>
      </c>
    </row>
    <row r="340" spans="1:40" s="802" customFormat="1" ht="14.4" x14ac:dyDescent="0.3">
      <c r="A340" s="869"/>
      <c r="B340" s="870"/>
      <c r="C340" s="871" t="s">
        <v>1225</v>
      </c>
      <c r="D340" s="871"/>
      <c r="E340" s="871"/>
      <c r="F340" s="871"/>
      <c r="G340" s="871"/>
      <c r="H340" s="871"/>
      <c r="I340" s="871"/>
      <c r="J340" s="871"/>
      <c r="K340" s="871"/>
      <c r="L340" s="871"/>
      <c r="M340" s="871"/>
      <c r="N340" s="872"/>
      <c r="AF340" s="855"/>
      <c r="AG340" s="859"/>
      <c r="AH340" s="859"/>
      <c r="AI340" s="873" t="s">
        <v>1225</v>
      </c>
      <c r="AM340" s="859"/>
    </row>
    <row r="341" spans="1:40" s="802" customFormat="1" ht="14.4" x14ac:dyDescent="0.3">
      <c r="A341" s="893"/>
      <c r="B341" s="894"/>
      <c r="C341" s="862" t="s">
        <v>981</v>
      </c>
      <c r="D341" s="862"/>
      <c r="E341" s="862"/>
      <c r="F341" s="863"/>
      <c r="G341" s="864"/>
      <c r="H341" s="864"/>
      <c r="I341" s="864"/>
      <c r="J341" s="867"/>
      <c r="K341" s="864"/>
      <c r="L341" s="895">
        <v>2070.6</v>
      </c>
      <c r="M341" s="888"/>
      <c r="N341" s="896">
        <v>27414.74</v>
      </c>
      <c r="AF341" s="855"/>
      <c r="AG341" s="859"/>
      <c r="AH341" s="859"/>
      <c r="AM341" s="859" t="s">
        <v>981</v>
      </c>
    </row>
    <row r="342" spans="1:40" s="802" customFormat="1" ht="31.8" x14ac:dyDescent="0.3">
      <c r="A342" s="860" t="s">
        <v>1078</v>
      </c>
      <c r="B342" s="861" t="s">
        <v>1163</v>
      </c>
      <c r="C342" s="862" t="s">
        <v>824</v>
      </c>
      <c r="D342" s="862"/>
      <c r="E342" s="862"/>
      <c r="F342" s="863" t="s">
        <v>988</v>
      </c>
      <c r="G342" s="864">
        <v>204</v>
      </c>
      <c r="H342" s="865">
        <v>1</v>
      </c>
      <c r="I342" s="865">
        <v>204</v>
      </c>
      <c r="J342" s="898">
        <v>8.7899999999999991</v>
      </c>
      <c r="K342" s="864"/>
      <c r="L342" s="895">
        <v>1793.16</v>
      </c>
      <c r="M342" s="897">
        <v>13.62</v>
      </c>
      <c r="N342" s="896">
        <v>24422.84</v>
      </c>
      <c r="AF342" s="855"/>
      <c r="AG342" s="859"/>
      <c r="AH342" s="859" t="s">
        <v>824</v>
      </c>
      <c r="AM342" s="859"/>
    </row>
    <row r="343" spans="1:40" s="802" customFormat="1" ht="14.4" x14ac:dyDescent="0.3">
      <c r="A343" s="893"/>
      <c r="B343" s="894"/>
      <c r="C343" s="871" t="s">
        <v>1164</v>
      </c>
      <c r="D343" s="871"/>
      <c r="E343" s="871"/>
      <c r="F343" s="871"/>
      <c r="G343" s="871"/>
      <c r="H343" s="871"/>
      <c r="I343" s="871"/>
      <c r="J343" s="871"/>
      <c r="K343" s="871"/>
      <c r="L343" s="871"/>
      <c r="M343" s="871"/>
      <c r="N343" s="872"/>
      <c r="AF343" s="855"/>
      <c r="AG343" s="859"/>
      <c r="AH343" s="859"/>
      <c r="AM343" s="859"/>
      <c r="AN343" s="873" t="s">
        <v>1164</v>
      </c>
    </row>
    <row r="344" spans="1:40" s="802" customFormat="1" ht="14.4" x14ac:dyDescent="0.3">
      <c r="A344" s="869"/>
      <c r="B344" s="870"/>
      <c r="C344" s="871" t="s">
        <v>1226</v>
      </c>
      <c r="D344" s="871"/>
      <c r="E344" s="871"/>
      <c r="F344" s="871"/>
      <c r="G344" s="871"/>
      <c r="H344" s="871"/>
      <c r="I344" s="871"/>
      <c r="J344" s="871"/>
      <c r="K344" s="871"/>
      <c r="L344" s="871"/>
      <c r="M344" s="871"/>
      <c r="N344" s="872"/>
      <c r="AF344" s="855"/>
      <c r="AG344" s="859"/>
      <c r="AH344" s="859"/>
      <c r="AI344" s="873" t="s">
        <v>1226</v>
      </c>
      <c r="AM344" s="859"/>
    </row>
    <row r="345" spans="1:40" s="802" customFormat="1" ht="14.4" x14ac:dyDescent="0.3">
      <c r="A345" s="893"/>
      <c r="B345" s="894"/>
      <c r="C345" s="862" t="s">
        <v>981</v>
      </c>
      <c r="D345" s="862"/>
      <c r="E345" s="862"/>
      <c r="F345" s="863"/>
      <c r="G345" s="864"/>
      <c r="H345" s="864"/>
      <c r="I345" s="864"/>
      <c r="J345" s="867"/>
      <c r="K345" s="864"/>
      <c r="L345" s="895">
        <v>1793.16</v>
      </c>
      <c r="M345" s="888"/>
      <c r="N345" s="896">
        <v>24422.84</v>
      </c>
      <c r="AF345" s="855"/>
      <c r="AG345" s="859"/>
      <c r="AH345" s="859"/>
      <c r="AM345" s="859" t="s">
        <v>981</v>
      </c>
    </row>
    <row r="346" spans="1:40" s="802" customFormat="1" ht="31.8" x14ac:dyDescent="0.3">
      <c r="A346" s="860" t="s">
        <v>1080</v>
      </c>
      <c r="B346" s="861" t="s">
        <v>1181</v>
      </c>
      <c r="C346" s="862" t="s">
        <v>833</v>
      </c>
      <c r="D346" s="862"/>
      <c r="E346" s="862"/>
      <c r="F346" s="863" t="s">
        <v>988</v>
      </c>
      <c r="G346" s="864">
        <v>204</v>
      </c>
      <c r="H346" s="865">
        <v>1</v>
      </c>
      <c r="I346" s="865">
        <v>204</v>
      </c>
      <c r="J346" s="898">
        <v>10.15</v>
      </c>
      <c r="K346" s="864"/>
      <c r="L346" s="895">
        <v>2070.6</v>
      </c>
      <c r="M346" s="897">
        <v>13.24</v>
      </c>
      <c r="N346" s="896">
        <v>27414.74</v>
      </c>
      <c r="AF346" s="855"/>
      <c r="AG346" s="859"/>
      <c r="AH346" s="859" t="s">
        <v>833</v>
      </c>
      <c r="AM346" s="859"/>
    </row>
    <row r="347" spans="1:40" s="802" customFormat="1" ht="14.4" x14ac:dyDescent="0.3">
      <c r="A347" s="893"/>
      <c r="B347" s="894"/>
      <c r="C347" s="871" t="s">
        <v>1006</v>
      </c>
      <c r="D347" s="871"/>
      <c r="E347" s="871"/>
      <c r="F347" s="871"/>
      <c r="G347" s="871"/>
      <c r="H347" s="871"/>
      <c r="I347" s="871"/>
      <c r="J347" s="871"/>
      <c r="K347" s="871"/>
      <c r="L347" s="871"/>
      <c r="M347" s="871"/>
      <c r="N347" s="872"/>
      <c r="AF347" s="855"/>
      <c r="AG347" s="859"/>
      <c r="AH347" s="859"/>
      <c r="AM347" s="859"/>
      <c r="AN347" s="873" t="s">
        <v>1006</v>
      </c>
    </row>
    <row r="348" spans="1:40" s="802" customFormat="1" ht="14.4" x14ac:dyDescent="0.3">
      <c r="A348" s="893"/>
      <c r="B348" s="894"/>
      <c r="C348" s="862" t="s">
        <v>981</v>
      </c>
      <c r="D348" s="862"/>
      <c r="E348" s="862"/>
      <c r="F348" s="863"/>
      <c r="G348" s="864"/>
      <c r="H348" s="864"/>
      <c r="I348" s="864"/>
      <c r="J348" s="867"/>
      <c r="K348" s="864"/>
      <c r="L348" s="895">
        <v>2070.6</v>
      </c>
      <c r="M348" s="888"/>
      <c r="N348" s="896">
        <v>27414.74</v>
      </c>
      <c r="AF348" s="855"/>
      <c r="AG348" s="859"/>
      <c r="AH348" s="859"/>
      <c r="AM348" s="859" t="s">
        <v>981</v>
      </c>
    </row>
    <row r="349" spans="1:40" s="802" customFormat="1" ht="31.8" x14ac:dyDescent="0.3">
      <c r="A349" s="860" t="s">
        <v>1081</v>
      </c>
      <c r="B349" s="861" t="s">
        <v>1179</v>
      </c>
      <c r="C349" s="862" t="s">
        <v>831</v>
      </c>
      <c r="D349" s="862"/>
      <c r="E349" s="862"/>
      <c r="F349" s="863" t="s">
        <v>988</v>
      </c>
      <c r="G349" s="864">
        <v>204</v>
      </c>
      <c r="H349" s="865">
        <v>1</v>
      </c>
      <c r="I349" s="865">
        <v>204</v>
      </c>
      <c r="J349" s="898">
        <v>10.15</v>
      </c>
      <c r="K349" s="864"/>
      <c r="L349" s="895">
        <v>2070.6</v>
      </c>
      <c r="M349" s="897">
        <v>13.24</v>
      </c>
      <c r="N349" s="896">
        <v>27414.74</v>
      </c>
      <c r="AF349" s="855"/>
      <c r="AG349" s="859"/>
      <c r="AH349" s="859" t="s">
        <v>831</v>
      </c>
      <c r="AM349" s="859"/>
    </row>
    <row r="350" spans="1:40" s="802" customFormat="1" ht="14.4" x14ac:dyDescent="0.3">
      <c r="A350" s="893"/>
      <c r="B350" s="894"/>
      <c r="C350" s="871" t="s">
        <v>1006</v>
      </c>
      <c r="D350" s="871"/>
      <c r="E350" s="871"/>
      <c r="F350" s="871"/>
      <c r="G350" s="871"/>
      <c r="H350" s="871"/>
      <c r="I350" s="871"/>
      <c r="J350" s="871"/>
      <c r="K350" s="871"/>
      <c r="L350" s="871"/>
      <c r="M350" s="871"/>
      <c r="N350" s="872"/>
      <c r="AF350" s="855"/>
      <c r="AG350" s="859"/>
      <c r="AH350" s="859"/>
      <c r="AM350" s="859"/>
      <c r="AN350" s="873" t="s">
        <v>1006</v>
      </c>
    </row>
    <row r="351" spans="1:40" s="802" customFormat="1" ht="14.4" x14ac:dyDescent="0.3">
      <c r="A351" s="893"/>
      <c r="B351" s="894"/>
      <c r="C351" s="862" t="s">
        <v>981</v>
      </c>
      <c r="D351" s="862"/>
      <c r="E351" s="862"/>
      <c r="F351" s="863"/>
      <c r="G351" s="864"/>
      <c r="H351" s="864"/>
      <c r="I351" s="864"/>
      <c r="J351" s="867"/>
      <c r="K351" s="864"/>
      <c r="L351" s="895">
        <v>2070.6</v>
      </c>
      <c r="M351" s="888"/>
      <c r="N351" s="896">
        <v>27414.74</v>
      </c>
      <c r="AF351" s="855"/>
      <c r="AG351" s="859"/>
      <c r="AH351" s="859"/>
      <c r="AM351" s="859" t="s">
        <v>981</v>
      </c>
    </row>
    <row r="352" spans="1:40" s="802" customFormat="1" ht="21.6" x14ac:dyDescent="0.3">
      <c r="A352" s="860" t="s">
        <v>1083</v>
      </c>
      <c r="B352" s="861" t="s">
        <v>717</v>
      </c>
      <c r="C352" s="862" t="s">
        <v>991</v>
      </c>
      <c r="D352" s="862"/>
      <c r="E352" s="862"/>
      <c r="F352" s="863" t="s">
        <v>718</v>
      </c>
      <c r="G352" s="864">
        <v>82.64</v>
      </c>
      <c r="H352" s="865">
        <v>1</v>
      </c>
      <c r="I352" s="897">
        <v>82.64</v>
      </c>
      <c r="J352" s="898">
        <v>162.38</v>
      </c>
      <c r="K352" s="864"/>
      <c r="L352" s="895">
        <v>13419.08</v>
      </c>
      <c r="M352" s="897">
        <v>8.16</v>
      </c>
      <c r="N352" s="896">
        <v>109499.69</v>
      </c>
      <c r="AF352" s="855"/>
      <c r="AG352" s="859"/>
      <c r="AH352" s="859" t="s">
        <v>991</v>
      </c>
      <c r="AM352" s="859"/>
    </row>
    <row r="353" spans="1:42" s="802" customFormat="1" ht="14.4" x14ac:dyDescent="0.3">
      <c r="A353" s="893"/>
      <c r="B353" s="894"/>
      <c r="C353" s="871" t="s">
        <v>992</v>
      </c>
      <c r="D353" s="871"/>
      <c r="E353" s="871"/>
      <c r="F353" s="871"/>
      <c r="G353" s="871"/>
      <c r="H353" s="871"/>
      <c r="I353" s="871"/>
      <c r="J353" s="871"/>
      <c r="K353" s="871"/>
      <c r="L353" s="871"/>
      <c r="M353" s="871"/>
      <c r="N353" s="872"/>
      <c r="AF353" s="855"/>
      <c r="AG353" s="859"/>
      <c r="AH353" s="859"/>
      <c r="AM353" s="859"/>
      <c r="AN353" s="873" t="s">
        <v>992</v>
      </c>
    </row>
    <row r="354" spans="1:42" s="802" customFormat="1" ht="14.4" x14ac:dyDescent="0.3">
      <c r="A354" s="869"/>
      <c r="B354" s="870"/>
      <c r="C354" s="871" t="s">
        <v>1227</v>
      </c>
      <c r="D354" s="871"/>
      <c r="E354" s="871"/>
      <c r="F354" s="871"/>
      <c r="G354" s="871"/>
      <c r="H354" s="871"/>
      <c r="I354" s="871"/>
      <c r="J354" s="871"/>
      <c r="K354" s="871"/>
      <c r="L354" s="871"/>
      <c r="M354" s="871"/>
      <c r="N354" s="872"/>
      <c r="AF354" s="855"/>
      <c r="AG354" s="859"/>
      <c r="AH354" s="859"/>
      <c r="AI354" s="873" t="s">
        <v>1227</v>
      </c>
      <c r="AM354" s="859"/>
    </row>
    <row r="355" spans="1:42" s="802" customFormat="1" ht="14.4" x14ac:dyDescent="0.3">
      <c r="A355" s="869"/>
      <c r="B355" s="870"/>
      <c r="C355" s="871" t="s">
        <v>994</v>
      </c>
      <c r="D355" s="871"/>
      <c r="E355" s="871"/>
      <c r="F355" s="871"/>
      <c r="G355" s="871"/>
      <c r="H355" s="871"/>
      <c r="I355" s="871"/>
      <c r="J355" s="871"/>
      <c r="K355" s="871"/>
      <c r="L355" s="871"/>
      <c r="M355" s="871"/>
      <c r="N355" s="872"/>
      <c r="AF355" s="855"/>
      <c r="AG355" s="859"/>
      <c r="AH355" s="859"/>
      <c r="AM355" s="859"/>
      <c r="AP355" s="873" t="s">
        <v>994</v>
      </c>
    </row>
    <row r="356" spans="1:42" s="802" customFormat="1" ht="14.4" x14ac:dyDescent="0.3">
      <c r="A356" s="893"/>
      <c r="B356" s="894"/>
      <c r="C356" s="862" t="s">
        <v>981</v>
      </c>
      <c r="D356" s="862"/>
      <c r="E356" s="862"/>
      <c r="F356" s="863"/>
      <c r="G356" s="864"/>
      <c r="H356" s="864"/>
      <c r="I356" s="864"/>
      <c r="J356" s="867"/>
      <c r="K356" s="864"/>
      <c r="L356" s="895">
        <v>13419.08</v>
      </c>
      <c r="M356" s="888"/>
      <c r="N356" s="896">
        <v>109499.69</v>
      </c>
      <c r="AF356" s="855"/>
      <c r="AG356" s="859"/>
      <c r="AH356" s="859"/>
      <c r="AM356" s="859" t="s">
        <v>981</v>
      </c>
    </row>
    <row r="357" spans="1:42" s="802" customFormat="1" ht="14.4" x14ac:dyDescent="0.3">
      <c r="A357" s="856" t="s">
        <v>1228</v>
      </c>
      <c r="B357" s="857"/>
      <c r="C357" s="857"/>
      <c r="D357" s="857"/>
      <c r="E357" s="857"/>
      <c r="F357" s="857"/>
      <c r="G357" s="857"/>
      <c r="H357" s="857"/>
      <c r="I357" s="857"/>
      <c r="J357" s="857"/>
      <c r="K357" s="857"/>
      <c r="L357" s="857"/>
      <c r="M357" s="857"/>
      <c r="N357" s="858"/>
      <c r="AF357" s="855"/>
      <c r="AG357" s="859" t="s">
        <v>1228</v>
      </c>
      <c r="AH357" s="859"/>
      <c r="AM357" s="859"/>
    </row>
    <row r="358" spans="1:42" s="802" customFormat="1" ht="21.6" x14ac:dyDescent="0.3">
      <c r="A358" s="860" t="s">
        <v>1085</v>
      </c>
      <c r="B358" s="861" t="s">
        <v>1229</v>
      </c>
      <c r="C358" s="862" t="s">
        <v>1230</v>
      </c>
      <c r="D358" s="862"/>
      <c r="E358" s="862"/>
      <c r="F358" s="863" t="s">
        <v>803</v>
      </c>
      <c r="G358" s="864">
        <v>1.1200000000000001</v>
      </c>
      <c r="H358" s="865">
        <v>1</v>
      </c>
      <c r="I358" s="897">
        <v>1.1200000000000001</v>
      </c>
      <c r="J358" s="867"/>
      <c r="K358" s="864"/>
      <c r="L358" s="867"/>
      <c r="M358" s="864"/>
      <c r="N358" s="868"/>
      <c r="AF358" s="855"/>
      <c r="AG358" s="859"/>
      <c r="AH358" s="859" t="s">
        <v>1230</v>
      </c>
      <c r="AM358" s="859"/>
    </row>
    <row r="359" spans="1:42" s="802" customFormat="1" ht="14.4" x14ac:dyDescent="0.3">
      <c r="A359" s="869"/>
      <c r="B359" s="870"/>
      <c r="C359" s="871" t="s">
        <v>1231</v>
      </c>
      <c r="D359" s="871"/>
      <c r="E359" s="871"/>
      <c r="F359" s="871"/>
      <c r="G359" s="871"/>
      <c r="H359" s="871"/>
      <c r="I359" s="871"/>
      <c r="J359" s="871"/>
      <c r="K359" s="871"/>
      <c r="L359" s="871"/>
      <c r="M359" s="871"/>
      <c r="N359" s="872"/>
      <c r="AF359" s="855"/>
      <c r="AG359" s="859"/>
      <c r="AH359" s="859"/>
      <c r="AI359" s="873" t="s">
        <v>1231</v>
      </c>
      <c r="AM359" s="859"/>
    </row>
    <row r="360" spans="1:42" s="802" customFormat="1" ht="52.2" x14ac:dyDescent="0.3">
      <c r="A360" s="899"/>
      <c r="B360" s="875" t="s">
        <v>970</v>
      </c>
      <c r="C360" s="900" t="s">
        <v>971</v>
      </c>
      <c r="D360" s="900"/>
      <c r="E360" s="900"/>
      <c r="F360" s="900"/>
      <c r="G360" s="900"/>
      <c r="H360" s="900"/>
      <c r="I360" s="900"/>
      <c r="J360" s="900"/>
      <c r="K360" s="900"/>
      <c r="L360" s="900"/>
      <c r="M360" s="900"/>
      <c r="N360" s="901"/>
      <c r="AF360" s="855"/>
      <c r="AG360" s="859"/>
      <c r="AH360" s="859"/>
      <c r="AM360" s="859"/>
      <c r="AO360" s="873" t="s">
        <v>971</v>
      </c>
    </row>
    <row r="361" spans="1:42" s="802" customFormat="1" ht="14.4" x14ac:dyDescent="0.3">
      <c r="A361" s="874"/>
      <c r="B361" s="875" t="s">
        <v>18</v>
      </c>
      <c r="C361" s="871" t="s">
        <v>972</v>
      </c>
      <c r="D361" s="871"/>
      <c r="E361" s="871"/>
      <c r="F361" s="876"/>
      <c r="G361" s="877"/>
      <c r="H361" s="877"/>
      <c r="I361" s="877"/>
      <c r="J361" s="879">
        <v>1225.96</v>
      </c>
      <c r="K361" s="880">
        <v>1.1499999999999999</v>
      </c>
      <c r="L361" s="879">
        <v>1579.04</v>
      </c>
      <c r="M361" s="880">
        <v>44.77</v>
      </c>
      <c r="N361" s="881">
        <v>70693.62</v>
      </c>
      <c r="AF361" s="855"/>
      <c r="AG361" s="859"/>
      <c r="AH361" s="859"/>
      <c r="AJ361" s="873" t="s">
        <v>972</v>
      </c>
      <c r="AM361" s="859"/>
    </row>
    <row r="362" spans="1:42" s="802" customFormat="1" ht="14.4" x14ac:dyDescent="0.3">
      <c r="A362" s="874"/>
      <c r="B362" s="875" t="s">
        <v>21</v>
      </c>
      <c r="C362" s="871" t="s">
        <v>984</v>
      </c>
      <c r="D362" s="871"/>
      <c r="E362" s="871"/>
      <c r="F362" s="876"/>
      <c r="G362" s="877"/>
      <c r="H362" s="877"/>
      <c r="I362" s="877"/>
      <c r="J362" s="878">
        <v>241.95</v>
      </c>
      <c r="K362" s="880">
        <v>1.1499999999999999</v>
      </c>
      <c r="L362" s="878">
        <v>311.63</v>
      </c>
      <c r="M362" s="880">
        <v>13.24</v>
      </c>
      <c r="N362" s="881">
        <v>4125.9799999999996</v>
      </c>
      <c r="AF362" s="855"/>
      <c r="AG362" s="859"/>
      <c r="AH362" s="859"/>
      <c r="AJ362" s="873" t="s">
        <v>984</v>
      </c>
      <c r="AM362" s="859"/>
    </row>
    <row r="363" spans="1:42" s="802" customFormat="1" ht="14.4" x14ac:dyDescent="0.3">
      <c r="A363" s="874"/>
      <c r="B363" s="875" t="s">
        <v>23</v>
      </c>
      <c r="C363" s="871" t="s">
        <v>985</v>
      </c>
      <c r="D363" s="871"/>
      <c r="E363" s="871"/>
      <c r="F363" s="876"/>
      <c r="G363" s="877"/>
      <c r="H363" s="877"/>
      <c r="I363" s="877"/>
      <c r="J363" s="878">
        <v>104.49</v>
      </c>
      <c r="K363" s="880">
        <v>1.1499999999999999</v>
      </c>
      <c r="L363" s="878">
        <v>134.58000000000001</v>
      </c>
      <c r="M363" s="880">
        <v>44.77</v>
      </c>
      <c r="N363" s="881">
        <v>6025.15</v>
      </c>
      <c r="AF363" s="855"/>
      <c r="AG363" s="859"/>
      <c r="AH363" s="859"/>
      <c r="AJ363" s="873" t="s">
        <v>985</v>
      </c>
      <c r="AM363" s="859"/>
    </row>
    <row r="364" spans="1:42" s="802" customFormat="1" ht="14.4" x14ac:dyDescent="0.3">
      <c r="A364" s="882"/>
      <c r="B364" s="875"/>
      <c r="C364" s="871" t="s">
        <v>973</v>
      </c>
      <c r="D364" s="871"/>
      <c r="E364" s="871"/>
      <c r="F364" s="876" t="s">
        <v>678</v>
      </c>
      <c r="G364" s="880">
        <v>151.54</v>
      </c>
      <c r="H364" s="880">
        <v>1.1499999999999999</v>
      </c>
      <c r="I364" s="906">
        <v>195.18351999999999</v>
      </c>
      <c r="J364" s="884"/>
      <c r="K364" s="877"/>
      <c r="L364" s="884"/>
      <c r="M364" s="877"/>
      <c r="N364" s="885"/>
      <c r="AF364" s="855"/>
      <c r="AG364" s="859"/>
      <c r="AH364" s="859"/>
      <c r="AK364" s="873" t="s">
        <v>973</v>
      </c>
      <c r="AM364" s="859"/>
    </row>
    <row r="365" spans="1:42" s="802" customFormat="1" ht="14.4" x14ac:dyDescent="0.3">
      <c r="A365" s="882"/>
      <c r="B365" s="875"/>
      <c r="C365" s="871" t="s">
        <v>986</v>
      </c>
      <c r="D365" s="871"/>
      <c r="E365" s="871"/>
      <c r="F365" s="876" t="s">
        <v>678</v>
      </c>
      <c r="G365" s="880">
        <v>7.74</v>
      </c>
      <c r="H365" s="880">
        <v>1.1499999999999999</v>
      </c>
      <c r="I365" s="906">
        <v>9.9691200000000002</v>
      </c>
      <c r="J365" s="884"/>
      <c r="K365" s="877"/>
      <c r="L365" s="884"/>
      <c r="M365" s="877"/>
      <c r="N365" s="885"/>
      <c r="AF365" s="855"/>
      <c r="AG365" s="859"/>
      <c r="AH365" s="859"/>
      <c r="AK365" s="873" t="s">
        <v>986</v>
      </c>
      <c r="AM365" s="859"/>
    </row>
    <row r="366" spans="1:42" s="802" customFormat="1" ht="14.4" x14ac:dyDescent="0.3">
      <c r="A366" s="874"/>
      <c r="B366" s="875"/>
      <c r="C366" s="886" t="s">
        <v>974</v>
      </c>
      <c r="D366" s="886"/>
      <c r="E366" s="886"/>
      <c r="F366" s="887"/>
      <c r="G366" s="888"/>
      <c r="H366" s="888"/>
      <c r="I366" s="888"/>
      <c r="J366" s="890">
        <v>1467.91</v>
      </c>
      <c r="K366" s="888"/>
      <c r="L366" s="890">
        <v>1890.67</v>
      </c>
      <c r="M366" s="888"/>
      <c r="N366" s="891">
        <v>74819.600000000006</v>
      </c>
      <c r="AF366" s="855"/>
      <c r="AG366" s="859"/>
      <c r="AH366" s="859"/>
      <c r="AL366" s="873" t="s">
        <v>974</v>
      </c>
      <c r="AM366" s="859"/>
    </row>
    <row r="367" spans="1:42" s="802" customFormat="1" ht="14.4" x14ac:dyDescent="0.3">
      <c r="A367" s="882"/>
      <c r="B367" s="875"/>
      <c r="C367" s="871" t="s">
        <v>975</v>
      </c>
      <c r="D367" s="871"/>
      <c r="E367" s="871"/>
      <c r="F367" s="876"/>
      <c r="G367" s="877"/>
      <c r="H367" s="877"/>
      <c r="I367" s="877"/>
      <c r="J367" s="884"/>
      <c r="K367" s="877"/>
      <c r="L367" s="879">
        <v>1713.62</v>
      </c>
      <c r="M367" s="877"/>
      <c r="N367" s="881">
        <v>76718.77</v>
      </c>
      <c r="AF367" s="855"/>
      <c r="AG367" s="859"/>
      <c r="AH367" s="859"/>
      <c r="AK367" s="873" t="s">
        <v>975</v>
      </c>
      <c r="AM367" s="859"/>
    </row>
    <row r="368" spans="1:42" s="802" customFormat="1" ht="31.8" x14ac:dyDescent="0.3">
      <c r="A368" s="882"/>
      <c r="B368" s="875" t="s">
        <v>1017</v>
      </c>
      <c r="C368" s="871" t="s">
        <v>1018</v>
      </c>
      <c r="D368" s="871"/>
      <c r="E368" s="871"/>
      <c r="F368" s="876" t="s">
        <v>978</v>
      </c>
      <c r="G368" s="892">
        <v>91</v>
      </c>
      <c r="H368" s="877"/>
      <c r="I368" s="892">
        <v>91</v>
      </c>
      <c r="J368" s="884"/>
      <c r="K368" s="877"/>
      <c r="L368" s="879">
        <v>1559.39</v>
      </c>
      <c r="M368" s="877"/>
      <c r="N368" s="881">
        <v>69814.080000000002</v>
      </c>
      <c r="AF368" s="855"/>
      <c r="AG368" s="859"/>
      <c r="AH368" s="859"/>
      <c r="AK368" s="873" t="s">
        <v>1018</v>
      </c>
      <c r="AM368" s="859"/>
    </row>
    <row r="369" spans="1:42" s="802" customFormat="1" ht="31.8" x14ac:dyDescent="0.3">
      <c r="A369" s="882"/>
      <c r="B369" s="875" t="s">
        <v>1019</v>
      </c>
      <c r="C369" s="871" t="s">
        <v>1020</v>
      </c>
      <c r="D369" s="871"/>
      <c r="E369" s="871"/>
      <c r="F369" s="876" t="s">
        <v>978</v>
      </c>
      <c r="G369" s="892">
        <v>52</v>
      </c>
      <c r="H369" s="877"/>
      <c r="I369" s="892">
        <v>52</v>
      </c>
      <c r="J369" s="884"/>
      <c r="K369" s="877"/>
      <c r="L369" s="878">
        <v>891.08</v>
      </c>
      <c r="M369" s="877"/>
      <c r="N369" s="881">
        <v>39893.760000000002</v>
      </c>
      <c r="AF369" s="855"/>
      <c r="AG369" s="859"/>
      <c r="AH369" s="859"/>
      <c r="AK369" s="873" t="s">
        <v>1020</v>
      </c>
      <c r="AM369" s="859"/>
    </row>
    <row r="370" spans="1:42" s="802" customFormat="1" ht="14.4" x14ac:dyDescent="0.3">
      <c r="A370" s="893"/>
      <c r="B370" s="894"/>
      <c r="C370" s="862" t="s">
        <v>981</v>
      </c>
      <c r="D370" s="862"/>
      <c r="E370" s="862"/>
      <c r="F370" s="863"/>
      <c r="G370" s="864"/>
      <c r="H370" s="864"/>
      <c r="I370" s="864"/>
      <c r="J370" s="867"/>
      <c r="K370" s="864"/>
      <c r="L370" s="895">
        <v>4341.1400000000003</v>
      </c>
      <c r="M370" s="888"/>
      <c r="N370" s="896">
        <v>184527.44</v>
      </c>
      <c r="AF370" s="855"/>
      <c r="AG370" s="859"/>
      <c r="AH370" s="859"/>
      <c r="AM370" s="859" t="s">
        <v>981</v>
      </c>
    </row>
    <row r="371" spans="1:42" s="802" customFormat="1" ht="31.8" x14ac:dyDescent="0.3">
      <c r="A371" s="860" t="s">
        <v>1087</v>
      </c>
      <c r="B371" s="861" t="s">
        <v>1232</v>
      </c>
      <c r="C371" s="862" t="s">
        <v>858</v>
      </c>
      <c r="D371" s="862"/>
      <c r="E371" s="862"/>
      <c r="F371" s="863" t="s">
        <v>988</v>
      </c>
      <c r="G371" s="864">
        <v>2.67</v>
      </c>
      <c r="H371" s="865">
        <v>1</v>
      </c>
      <c r="I371" s="897">
        <v>2.67</v>
      </c>
      <c r="J371" s="898">
        <v>17.95</v>
      </c>
      <c r="K371" s="864"/>
      <c r="L371" s="898">
        <v>47.93</v>
      </c>
      <c r="M371" s="897">
        <v>13.24</v>
      </c>
      <c r="N371" s="909">
        <v>634.59</v>
      </c>
      <c r="AF371" s="855"/>
      <c r="AG371" s="859"/>
      <c r="AH371" s="859" t="s">
        <v>858</v>
      </c>
      <c r="AM371" s="859"/>
    </row>
    <row r="372" spans="1:42" s="802" customFormat="1" ht="14.4" x14ac:dyDescent="0.3">
      <c r="A372" s="893"/>
      <c r="B372" s="894"/>
      <c r="C372" s="871" t="s">
        <v>989</v>
      </c>
      <c r="D372" s="871"/>
      <c r="E372" s="871"/>
      <c r="F372" s="871"/>
      <c r="G372" s="871"/>
      <c r="H372" s="871"/>
      <c r="I372" s="871"/>
      <c r="J372" s="871"/>
      <c r="K372" s="871"/>
      <c r="L372" s="871"/>
      <c r="M372" s="871"/>
      <c r="N372" s="872"/>
      <c r="AF372" s="855"/>
      <c r="AG372" s="859"/>
      <c r="AH372" s="859"/>
      <c r="AM372" s="859"/>
      <c r="AN372" s="873" t="s">
        <v>989</v>
      </c>
    </row>
    <row r="373" spans="1:42" s="802" customFormat="1" ht="14.4" x14ac:dyDescent="0.3">
      <c r="A373" s="893"/>
      <c r="B373" s="894"/>
      <c r="C373" s="862" t="s">
        <v>981</v>
      </c>
      <c r="D373" s="862"/>
      <c r="E373" s="862"/>
      <c r="F373" s="863"/>
      <c r="G373" s="864"/>
      <c r="H373" s="864"/>
      <c r="I373" s="864"/>
      <c r="J373" s="867"/>
      <c r="K373" s="864"/>
      <c r="L373" s="898">
        <v>47.93</v>
      </c>
      <c r="M373" s="888"/>
      <c r="N373" s="909">
        <v>634.59</v>
      </c>
      <c r="AF373" s="855"/>
      <c r="AG373" s="859"/>
      <c r="AH373" s="859"/>
      <c r="AM373" s="859" t="s">
        <v>981</v>
      </c>
    </row>
    <row r="374" spans="1:42" s="802" customFormat="1" ht="21.6" x14ac:dyDescent="0.3">
      <c r="A374" s="860" t="s">
        <v>1089</v>
      </c>
      <c r="B374" s="861" t="s">
        <v>717</v>
      </c>
      <c r="C374" s="862" t="s">
        <v>991</v>
      </c>
      <c r="D374" s="862"/>
      <c r="E374" s="862"/>
      <c r="F374" s="863" t="s">
        <v>718</v>
      </c>
      <c r="G374" s="864">
        <v>4.45</v>
      </c>
      <c r="H374" s="865">
        <v>1</v>
      </c>
      <c r="I374" s="897">
        <v>4.45</v>
      </c>
      <c r="J374" s="898">
        <v>162.38</v>
      </c>
      <c r="K374" s="864"/>
      <c r="L374" s="898">
        <v>722.59</v>
      </c>
      <c r="M374" s="897">
        <v>8.16</v>
      </c>
      <c r="N374" s="896">
        <v>5896.33</v>
      </c>
      <c r="AF374" s="855"/>
      <c r="AG374" s="859"/>
      <c r="AH374" s="859" t="s">
        <v>991</v>
      </c>
      <c r="AM374" s="859"/>
    </row>
    <row r="375" spans="1:42" s="802" customFormat="1" ht="14.4" x14ac:dyDescent="0.3">
      <c r="A375" s="893"/>
      <c r="B375" s="894"/>
      <c r="C375" s="871" t="s">
        <v>992</v>
      </c>
      <c r="D375" s="871"/>
      <c r="E375" s="871"/>
      <c r="F375" s="871"/>
      <c r="G375" s="871"/>
      <c r="H375" s="871"/>
      <c r="I375" s="871"/>
      <c r="J375" s="871"/>
      <c r="K375" s="871"/>
      <c r="L375" s="871"/>
      <c r="M375" s="871"/>
      <c r="N375" s="872"/>
      <c r="AF375" s="855"/>
      <c r="AG375" s="859"/>
      <c r="AH375" s="859"/>
      <c r="AM375" s="859"/>
      <c r="AN375" s="873" t="s">
        <v>992</v>
      </c>
    </row>
    <row r="376" spans="1:42" s="802" customFormat="1" ht="14.4" x14ac:dyDescent="0.3">
      <c r="A376" s="869"/>
      <c r="B376" s="870"/>
      <c r="C376" s="871" t="s">
        <v>1233</v>
      </c>
      <c r="D376" s="871"/>
      <c r="E376" s="871"/>
      <c r="F376" s="871"/>
      <c r="G376" s="871"/>
      <c r="H376" s="871"/>
      <c r="I376" s="871"/>
      <c r="J376" s="871"/>
      <c r="K376" s="871"/>
      <c r="L376" s="871"/>
      <c r="M376" s="871"/>
      <c r="N376" s="872"/>
      <c r="AF376" s="855"/>
      <c r="AG376" s="859"/>
      <c r="AH376" s="859"/>
      <c r="AI376" s="873" t="s">
        <v>1233</v>
      </c>
      <c r="AM376" s="859"/>
    </row>
    <row r="377" spans="1:42" s="802" customFormat="1" ht="14.4" x14ac:dyDescent="0.3">
      <c r="A377" s="869"/>
      <c r="B377" s="870"/>
      <c r="C377" s="871" t="s">
        <v>994</v>
      </c>
      <c r="D377" s="871"/>
      <c r="E377" s="871"/>
      <c r="F377" s="871"/>
      <c r="G377" s="871"/>
      <c r="H377" s="871"/>
      <c r="I377" s="871"/>
      <c r="J377" s="871"/>
      <c r="K377" s="871"/>
      <c r="L377" s="871"/>
      <c r="M377" s="871"/>
      <c r="N377" s="872"/>
      <c r="AF377" s="855"/>
      <c r="AG377" s="859"/>
      <c r="AH377" s="859"/>
      <c r="AM377" s="859"/>
      <c r="AP377" s="873" t="s">
        <v>994</v>
      </c>
    </row>
    <row r="378" spans="1:42" s="802" customFormat="1" ht="14.4" x14ac:dyDescent="0.3">
      <c r="A378" s="893"/>
      <c r="B378" s="894"/>
      <c r="C378" s="862" t="s">
        <v>981</v>
      </c>
      <c r="D378" s="862"/>
      <c r="E378" s="862"/>
      <c r="F378" s="863"/>
      <c r="G378" s="864"/>
      <c r="H378" s="864"/>
      <c r="I378" s="864"/>
      <c r="J378" s="867"/>
      <c r="K378" s="864"/>
      <c r="L378" s="898">
        <v>722.59</v>
      </c>
      <c r="M378" s="888"/>
      <c r="N378" s="896">
        <v>5896.33</v>
      </c>
      <c r="AF378" s="855"/>
      <c r="AG378" s="859"/>
      <c r="AH378" s="859"/>
      <c r="AM378" s="859" t="s">
        <v>981</v>
      </c>
    </row>
    <row r="379" spans="1:42" s="802" customFormat="1" ht="31.8" x14ac:dyDescent="0.3">
      <c r="A379" s="860" t="s">
        <v>1091</v>
      </c>
      <c r="B379" s="861" t="s">
        <v>1234</v>
      </c>
      <c r="C379" s="862" t="s">
        <v>1235</v>
      </c>
      <c r="D379" s="862"/>
      <c r="E379" s="862"/>
      <c r="F379" s="863" t="s">
        <v>224</v>
      </c>
      <c r="G379" s="864">
        <v>1.76</v>
      </c>
      <c r="H379" s="865">
        <v>1</v>
      </c>
      <c r="I379" s="897">
        <v>1.76</v>
      </c>
      <c r="J379" s="867"/>
      <c r="K379" s="864"/>
      <c r="L379" s="867"/>
      <c r="M379" s="864"/>
      <c r="N379" s="868"/>
      <c r="AF379" s="855"/>
      <c r="AG379" s="859"/>
      <c r="AH379" s="859" t="s">
        <v>1235</v>
      </c>
      <c r="AM379" s="859"/>
    </row>
    <row r="380" spans="1:42" s="802" customFormat="1" ht="20.399999999999999" x14ac:dyDescent="0.3">
      <c r="A380" s="899"/>
      <c r="B380" s="875" t="s">
        <v>1187</v>
      </c>
      <c r="C380" s="900" t="s">
        <v>1188</v>
      </c>
      <c r="D380" s="900"/>
      <c r="E380" s="900"/>
      <c r="F380" s="900"/>
      <c r="G380" s="900"/>
      <c r="H380" s="900"/>
      <c r="I380" s="900"/>
      <c r="J380" s="900"/>
      <c r="K380" s="900"/>
      <c r="L380" s="900"/>
      <c r="M380" s="900"/>
      <c r="N380" s="901"/>
      <c r="AF380" s="855"/>
      <c r="AG380" s="859"/>
      <c r="AH380" s="859"/>
      <c r="AM380" s="859"/>
      <c r="AO380" s="873" t="s">
        <v>1188</v>
      </c>
    </row>
    <row r="381" spans="1:42" s="802" customFormat="1" ht="52.2" x14ac:dyDescent="0.3">
      <c r="A381" s="899"/>
      <c r="B381" s="875" t="s">
        <v>970</v>
      </c>
      <c r="C381" s="900" t="s">
        <v>971</v>
      </c>
      <c r="D381" s="900"/>
      <c r="E381" s="900"/>
      <c r="F381" s="900"/>
      <c r="G381" s="900"/>
      <c r="H381" s="900"/>
      <c r="I381" s="900"/>
      <c r="J381" s="900"/>
      <c r="K381" s="900"/>
      <c r="L381" s="900"/>
      <c r="M381" s="900"/>
      <c r="N381" s="901"/>
      <c r="AF381" s="855"/>
      <c r="AG381" s="859"/>
      <c r="AH381" s="859"/>
      <c r="AM381" s="859"/>
      <c r="AO381" s="873" t="s">
        <v>971</v>
      </c>
    </row>
    <row r="382" spans="1:42" s="802" customFormat="1" ht="14.4" x14ac:dyDescent="0.3">
      <c r="A382" s="874"/>
      <c r="B382" s="875" t="s">
        <v>18</v>
      </c>
      <c r="C382" s="871" t="s">
        <v>972</v>
      </c>
      <c r="D382" s="871"/>
      <c r="E382" s="871"/>
      <c r="F382" s="876"/>
      <c r="G382" s="877"/>
      <c r="H382" s="877"/>
      <c r="I382" s="877"/>
      <c r="J382" s="878">
        <v>416.48</v>
      </c>
      <c r="K382" s="908">
        <v>0.80500000000000005</v>
      </c>
      <c r="L382" s="878">
        <v>590.07000000000005</v>
      </c>
      <c r="M382" s="880">
        <v>44.77</v>
      </c>
      <c r="N382" s="881">
        <v>26417.43</v>
      </c>
      <c r="AF382" s="855"/>
      <c r="AG382" s="859"/>
      <c r="AH382" s="859"/>
      <c r="AJ382" s="873" t="s">
        <v>972</v>
      </c>
      <c r="AM382" s="859"/>
    </row>
    <row r="383" spans="1:42" s="802" customFormat="1" ht="14.4" x14ac:dyDescent="0.3">
      <c r="A383" s="874"/>
      <c r="B383" s="875" t="s">
        <v>21</v>
      </c>
      <c r="C383" s="871" t="s">
        <v>984</v>
      </c>
      <c r="D383" s="871"/>
      <c r="E383" s="871"/>
      <c r="F383" s="876"/>
      <c r="G383" s="877"/>
      <c r="H383" s="877"/>
      <c r="I383" s="877"/>
      <c r="J383" s="879">
        <v>2416.02</v>
      </c>
      <c r="K383" s="908">
        <v>0.80500000000000005</v>
      </c>
      <c r="L383" s="879">
        <v>3423.02</v>
      </c>
      <c r="M383" s="880">
        <v>13.24</v>
      </c>
      <c r="N383" s="881">
        <v>45320.78</v>
      </c>
      <c r="AF383" s="855"/>
      <c r="AG383" s="859"/>
      <c r="AH383" s="859"/>
      <c r="AJ383" s="873" t="s">
        <v>984</v>
      </c>
      <c r="AM383" s="859"/>
    </row>
    <row r="384" spans="1:42" s="802" customFormat="1" ht="14.4" x14ac:dyDescent="0.3">
      <c r="A384" s="874"/>
      <c r="B384" s="875" t="s">
        <v>23</v>
      </c>
      <c r="C384" s="871" t="s">
        <v>985</v>
      </c>
      <c r="D384" s="871"/>
      <c r="E384" s="871"/>
      <c r="F384" s="876"/>
      <c r="G384" s="877"/>
      <c r="H384" s="877"/>
      <c r="I384" s="877"/>
      <c r="J384" s="878">
        <v>123.85</v>
      </c>
      <c r="K384" s="908">
        <v>0.80500000000000005</v>
      </c>
      <c r="L384" s="878">
        <v>175.47</v>
      </c>
      <c r="M384" s="880">
        <v>44.77</v>
      </c>
      <c r="N384" s="881">
        <v>7855.79</v>
      </c>
      <c r="AF384" s="855"/>
      <c r="AG384" s="859"/>
      <c r="AH384" s="859"/>
      <c r="AJ384" s="873" t="s">
        <v>985</v>
      </c>
      <c r="AM384" s="859"/>
    </row>
    <row r="385" spans="1:40" s="802" customFormat="1" ht="14.4" x14ac:dyDescent="0.3">
      <c r="A385" s="874"/>
      <c r="B385" s="875" t="s">
        <v>25</v>
      </c>
      <c r="C385" s="871" t="s">
        <v>1000</v>
      </c>
      <c r="D385" s="871"/>
      <c r="E385" s="871"/>
      <c r="F385" s="876"/>
      <c r="G385" s="877"/>
      <c r="H385" s="877"/>
      <c r="I385" s="877"/>
      <c r="J385" s="878">
        <v>490.24</v>
      </c>
      <c r="K385" s="892">
        <v>0</v>
      </c>
      <c r="L385" s="878">
        <v>0</v>
      </c>
      <c r="M385" s="880">
        <v>8.16</v>
      </c>
      <c r="N385" s="885"/>
      <c r="AF385" s="855"/>
      <c r="AG385" s="859"/>
      <c r="AH385" s="859"/>
      <c r="AJ385" s="873" t="s">
        <v>1000</v>
      </c>
      <c r="AM385" s="859"/>
    </row>
    <row r="386" spans="1:40" s="802" customFormat="1" ht="14.4" x14ac:dyDescent="0.3">
      <c r="A386" s="882"/>
      <c r="B386" s="875"/>
      <c r="C386" s="871" t="s">
        <v>973</v>
      </c>
      <c r="D386" s="871"/>
      <c r="E386" s="871"/>
      <c r="F386" s="876" t="s">
        <v>678</v>
      </c>
      <c r="G386" s="902">
        <v>41.4</v>
      </c>
      <c r="H386" s="908">
        <v>0.80500000000000005</v>
      </c>
      <c r="I386" s="906">
        <v>58.655520000000003</v>
      </c>
      <c r="J386" s="884"/>
      <c r="K386" s="877"/>
      <c r="L386" s="884"/>
      <c r="M386" s="877"/>
      <c r="N386" s="885"/>
      <c r="AF386" s="855"/>
      <c r="AG386" s="859"/>
      <c r="AH386" s="859"/>
      <c r="AK386" s="873" t="s">
        <v>973</v>
      </c>
      <c r="AM386" s="859"/>
    </row>
    <row r="387" spans="1:40" s="802" customFormat="1" ht="14.4" x14ac:dyDescent="0.3">
      <c r="A387" s="882"/>
      <c r="B387" s="875"/>
      <c r="C387" s="871" t="s">
        <v>986</v>
      </c>
      <c r="D387" s="871"/>
      <c r="E387" s="871"/>
      <c r="F387" s="876" t="s">
        <v>678</v>
      </c>
      <c r="G387" s="880">
        <v>8.8699999999999992</v>
      </c>
      <c r="H387" s="908">
        <v>0.80500000000000005</v>
      </c>
      <c r="I387" s="883">
        <v>12.567016000000001</v>
      </c>
      <c r="J387" s="884"/>
      <c r="K387" s="877"/>
      <c r="L387" s="884"/>
      <c r="M387" s="877"/>
      <c r="N387" s="885"/>
      <c r="AF387" s="855"/>
      <c r="AG387" s="859"/>
      <c r="AH387" s="859"/>
      <c r="AK387" s="873" t="s">
        <v>986</v>
      </c>
      <c r="AM387" s="859"/>
    </row>
    <row r="388" spans="1:40" s="802" customFormat="1" ht="14.4" x14ac:dyDescent="0.3">
      <c r="A388" s="874"/>
      <c r="B388" s="875"/>
      <c r="C388" s="886" t="s">
        <v>974</v>
      </c>
      <c r="D388" s="886"/>
      <c r="E388" s="886"/>
      <c r="F388" s="887"/>
      <c r="G388" s="888"/>
      <c r="H388" s="888"/>
      <c r="I388" s="888"/>
      <c r="J388" s="890">
        <v>3322.74</v>
      </c>
      <c r="K388" s="888"/>
      <c r="L388" s="890">
        <v>4013.09</v>
      </c>
      <c r="M388" s="888"/>
      <c r="N388" s="891">
        <v>71738.210000000006</v>
      </c>
      <c r="AF388" s="855"/>
      <c r="AG388" s="859"/>
      <c r="AH388" s="859"/>
      <c r="AL388" s="873" t="s">
        <v>974</v>
      </c>
      <c r="AM388" s="859"/>
    </row>
    <row r="389" spans="1:40" s="802" customFormat="1" ht="14.4" x14ac:dyDescent="0.3">
      <c r="A389" s="882"/>
      <c r="B389" s="875"/>
      <c r="C389" s="871" t="s">
        <v>975</v>
      </c>
      <c r="D389" s="871"/>
      <c r="E389" s="871"/>
      <c r="F389" s="876"/>
      <c r="G389" s="877"/>
      <c r="H389" s="877"/>
      <c r="I389" s="877"/>
      <c r="J389" s="884"/>
      <c r="K389" s="877"/>
      <c r="L389" s="878">
        <v>765.54</v>
      </c>
      <c r="M389" s="877"/>
      <c r="N389" s="881">
        <v>34273.22</v>
      </c>
      <c r="AF389" s="855"/>
      <c r="AG389" s="859"/>
      <c r="AH389" s="859"/>
      <c r="AK389" s="873" t="s">
        <v>975</v>
      </c>
      <c r="AM389" s="859"/>
    </row>
    <row r="390" spans="1:40" s="802" customFormat="1" ht="20.399999999999999" x14ac:dyDescent="0.3">
      <c r="A390" s="882"/>
      <c r="B390" s="875" t="s">
        <v>1189</v>
      </c>
      <c r="C390" s="871" t="s">
        <v>1190</v>
      </c>
      <c r="D390" s="871"/>
      <c r="E390" s="871"/>
      <c r="F390" s="876" t="s">
        <v>978</v>
      </c>
      <c r="G390" s="892">
        <v>93</v>
      </c>
      <c r="H390" s="877"/>
      <c r="I390" s="892">
        <v>93</v>
      </c>
      <c r="J390" s="884"/>
      <c r="K390" s="877"/>
      <c r="L390" s="878">
        <v>711.95</v>
      </c>
      <c r="M390" s="877"/>
      <c r="N390" s="881">
        <v>31874.09</v>
      </c>
      <c r="AF390" s="855"/>
      <c r="AG390" s="859"/>
      <c r="AH390" s="859"/>
      <c r="AK390" s="873" t="s">
        <v>1190</v>
      </c>
      <c r="AM390" s="859"/>
    </row>
    <row r="391" spans="1:40" s="802" customFormat="1" ht="20.399999999999999" x14ac:dyDescent="0.3">
      <c r="A391" s="882"/>
      <c r="B391" s="875" t="s">
        <v>1191</v>
      </c>
      <c r="C391" s="871" t="s">
        <v>1192</v>
      </c>
      <c r="D391" s="871"/>
      <c r="E391" s="871"/>
      <c r="F391" s="876" t="s">
        <v>978</v>
      </c>
      <c r="G391" s="892">
        <v>62</v>
      </c>
      <c r="H391" s="877"/>
      <c r="I391" s="892">
        <v>62</v>
      </c>
      <c r="J391" s="884"/>
      <c r="K391" s="877"/>
      <c r="L391" s="878">
        <v>474.63</v>
      </c>
      <c r="M391" s="877"/>
      <c r="N391" s="881">
        <v>21249.4</v>
      </c>
      <c r="AF391" s="855"/>
      <c r="AG391" s="859"/>
      <c r="AH391" s="859"/>
      <c r="AK391" s="873" t="s">
        <v>1192</v>
      </c>
      <c r="AM391" s="859"/>
    </row>
    <row r="392" spans="1:40" s="802" customFormat="1" ht="14.4" x14ac:dyDescent="0.3">
      <c r="A392" s="893"/>
      <c r="B392" s="894"/>
      <c r="C392" s="862" t="s">
        <v>981</v>
      </c>
      <c r="D392" s="862"/>
      <c r="E392" s="862"/>
      <c r="F392" s="863"/>
      <c r="G392" s="864"/>
      <c r="H392" s="864"/>
      <c r="I392" s="864"/>
      <c r="J392" s="867"/>
      <c r="K392" s="864"/>
      <c r="L392" s="895">
        <v>5199.67</v>
      </c>
      <c r="M392" s="888"/>
      <c r="N392" s="896">
        <v>124861.7</v>
      </c>
      <c r="AF392" s="855"/>
      <c r="AG392" s="859"/>
      <c r="AH392" s="859"/>
      <c r="AM392" s="859" t="s">
        <v>981</v>
      </c>
    </row>
    <row r="393" spans="1:40" s="802" customFormat="1" ht="31.8" x14ac:dyDescent="0.3">
      <c r="A393" s="860" t="s">
        <v>1093</v>
      </c>
      <c r="B393" s="861" t="s">
        <v>1195</v>
      </c>
      <c r="C393" s="862" t="s">
        <v>841</v>
      </c>
      <c r="D393" s="862"/>
      <c r="E393" s="862"/>
      <c r="F393" s="863" t="s">
        <v>988</v>
      </c>
      <c r="G393" s="864">
        <v>1.76</v>
      </c>
      <c r="H393" s="865">
        <v>1</v>
      </c>
      <c r="I393" s="897">
        <v>1.76</v>
      </c>
      <c r="J393" s="898">
        <v>22.33</v>
      </c>
      <c r="K393" s="864"/>
      <c r="L393" s="898">
        <v>39.299999999999997</v>
      </c>
      <c r="M393" s="897">
        <v>13.24</v>
      </c>
      <c r="N393" s="909">
        <v>520.33000000000004</v>
      </c>
      <c r="AF393" s="855"/>
      <c r="AG393" s="859"/>
      <c r="AH393" s="859" t="s">
        <v>841</v>
      </c>
      <c r="AM393" s="859"/>
    </row>
    <row r="394" spans="1:40" s="802" customFormat="1" ht="14.4" x14ac:dyDescent="0.3">
      <c r="A394" s="893"/>
      <c r="B394" s="894"/>
      <c r="C394" s="871" t="s">
        <v>989</v>
      </c>
      <c r="D394" s="871"/>
      <c r="E394" s="871"/>
      <c r="F394" s="871"/>
      <c r="G394" s="871"/>
      <c r="H394" s="871"/>
      <c r="I394" s="871"/>
      <c r="J394" s="871"/>
      <c r="K394" s="871"/>
      <c r="L394" s="871"/>
      <c r="M394" s="871"/>
      <c r="N394" s="872"/>
      <c r="AF394" s="855"/>
      <c r="AG394" s="859"/>
      <c r="AH394" s="859"/>
      <c r="AM394" s="859"/>
      <c r="AN394" s="873" t="s">
        <v>989</v>
      </c>
    </row>
    <row r="395" spans="1:40" s="802" customFormat="1" ht="14.4" x14ac:dyDescent="0.3">
      <c r="A395" s="893"/>
      <c r="B395" s="894"/>
      <c r="C395" s="862" t="s">
        <v>981</v>
      </c>
      <c r="D395" s="862"/>
      <c r="E395" s="862"/>
      <c r="F395" s="863"/>
      <c r="G395" s="864"/>
      <c r="H395" s="864"/>
      <c r="I395" s="864"/>
      <c r="J395" s="867"/>
      <c r="K395" s="864"/>
      <c r="L395" s="898">
        <v>39.299999999999997</v>
      </c>
      <c r="M395" s="888"/>
      <c r="N395" s="909">
        <v>520.33000000000004</v>
      </c>
      <c r="AF395" s="855"/>
      <c r="AG395" s="859"/>
      <c r="AH395" s="859"/>
      <c r="AM395" s="859" t="s">
        <v>981</v>
      </c>
    </row>
    <row r="396" spans="1:40" s="802" customFormat="1" ht="31.8" x14ac:dyDescent="0.3">
      <c r="A396" s="860" t="s">
        <v>1236</v>
      </c>
      <c r="B396" s="861" t="s">
        <v>1237</v>
      </c>
      <c r="C396" s="862" t="s">
        <v>861</v>
      </c>
      <c r="D396" s="862"/>
      <c r="E396" s="862"/>
      <c r="F396" s="863" t="s">
        <v>988</v>
      </c>
      <c r="G396" s="864">
        <v>1.76</v>
      </c>
      <c r="H396" s="865">
        <v>1</v>
      </c>
      <c r="I396" s="897">
        <v>1.76</v>
      </c>
      <c r="J396" s="898">
        <v>2.91</v>
      </c>
      <c r="K396" s="864"/>
      <c r="L396" s="898">
        <v>5.12</v>
      </c>
      <c r="M396" s="897">
        <v>13.62</v>
      </c>
      <c r="N396" s="909">
        <v>69.73</v>
      </c>
      <c r="AF396" s="855"/>
      <c r="AG396" s="859"/>
      <c r="AH396" s="859" t="s">
        <v>861</v>
      </c>
      <c r="AM396" s="859"/>
    </row>
    <row r="397" spans="1:40" s="802" customFormat="1" ht="14.4" x14ac:dyDescent="0.3">
      <c r="A397" s="893"/>
      <c r="B397" s="894"/>
      <c r="C397" s="862" t="s">
        <v>981</v>
      </c>
      <c r="D397" s="862"/>
      <c r="E397" s="862"/>
      <c r="F397" s="863"/>
      <c r="G397" s="864"/>
      <c r="H397" s="864"/>
      <c r="I397" s="864"/>
      <c r="J397" s="867"/>
      <c r="K397" s="864"/>
      <c r="L397" s="898">
        <v>5.12</v>
      </c>
      <c r="M397" s="888"/>
      <c r="N397" s="909">
        <v>69.73</v>
      </c>
      <c r="AF397" s="855"/>
      <c r="AG397" s="859"/>
      <c r="AH397" s="859"/>
      <c r="AM397" s="859" t="s">
        <v>981</v>
      </c>
    </row>
    <row r="398" spans="1:40" s="802" customFormat="1" ht="21.6" x14ac:dyDescent="0.3">
      <c r="A398" s="860" t="s">
        <v>1238</v>
      </c>
      <c r="B398" s="861" t="s">
        <v>1200</v>
      </c>
      <c r="C398" s="862" t="s">
        <v>845</v>
      </c>
      <c r="D398" s="862"/>
      <c r="E398" s="862"/>
      <c r="F398" s="863" t="s">
        <v>988</v>
      </c>
      <c r="G398" s="864">
        <v>1.76</v>
      </c>
      <c r="H398" s="865">
        <v>1</v>
      </c>
      <c r="I398" s="897">
        <v>1.76</v>
      </c>
      <c r="J398" s="898">
        <v>22.33</v>
      </c>
      <c r="K398" s="864"/>
      <c r="L398" s="898">
        <v>39.299999999999997</v>
      </c>
      <c r="M398" s="897">
        <v>13.24</v>
      </c>
      <c r="N398" s="909">
        <v>520.33000000000004</v>
      </c>
      <c r="AF398" s="855"/>
      <c r="AG398" s="859"/>
      <c r="AH398" s="859" t="s">
        <v>845</v>
      </c>
      <c r="AM398" s="859"/>
    </row>
    <row r="399" spans="1:40" s="802" customFormat="1" ht="14.4" x14ac:dyDescent="0.3">
      <c r="A399" s="893"/>
      <c r="B399" s="894"/>
      <c r="C399" s="871" t="s">
        <v>989</v>
      </c>
      <c r="D399" s="871"/>
      <c r="E399" s="871"/>
      <c r="F399" s="871"/>
      <c r="G399" s="871"/>
      <c r="H399" s="871"/>
      <c r="I399" s="871"/>
      <c r="J399" s="871"/>
      <c r="K399" s="871"/>
      <c r="L399" s="871"/>
      <c r="M399" s="871"/>
      <c r="N399" s="872"/>
      <c r="AF399" s="855"/>
      <c r="AG399" s="859"/>
      <c r="AH399" s="859"/>
      <c r="AM399" s="859"/>
      <c r="AN399" s="873" t="s">
        <v>989</v>
      </c>
    </row>
    <row r="400" spans="1:40" s="802" customFormat="1" ht="14.4" x14ac:dyDescent="0.3">
      <c r="A400" s="893"/>
      <c r="B400" s="894"/>
      <c r="C400" s="862" t="s">
        <v>981</v>
      </c>
      <c r="D400" s="862"/>
      <c r="E400" s="862"/>
      <c r="F400" s="863"/>
      <c r="G400" s="864"/>
      <c r="H400" s="864"/>
      <c r="I400" s="864"/>
      <c r="J400" s="867"/>
      <c r="K400" s="864"/>
      <c r="L400" s="898">
        <v>39.299999999999997</v>
      </c>
      <c r="M400" s="888"/>
      <c r="N400" s="909">
        <v>520.33000000000004</v>
      </c>
      <c r="AF400" s="855"/>
      <c r="AG400" s="859"/>
      <c r="AH400" s="859"/>
      <c r="AM400" s="859" t="s">
        <v>981</v>
      </c>
    </row>
    <row r="401" spans="1:41" s="802" customFormat="1" ht="14.4" x14ac:dyDescent="0.3">
      <c r="A401" s="856" t="s">
        <v>1239</v>
      </c>
      <c r="B401" s="857"/>
      <c r="C401" s="857"/>
      <c r="D401" s="857"/>
      <c r="E401" s="857"/>
      <c r="F401" s="857"/>
      <c r="G401" s="857"/>
      <c r="H401" s="857"/>
      <c r="I401" s="857"/>
      <c r="J401" s="857"/>
      <c r="K401" s="857"/>
      <c r="L401" s="857"/>
      <c r="M401" s="857"/>
      <c r="N401" s="858"/>
      <c r="AF401" s="855"/>
      <c r="AG401" s="859" t="s">
        <v>1239</v>
      </c>
      <c r="AH401" s="859"/>
      <c r="AM401" s="859"/>
    </row>
    <row r="402" spans="1:41" s="802" customFormat="1" ht="14.4" x14ac:dyDescent="0.3">
      <c r="A402" s="860" t="s">
        <v>1240</v>
      </c>
      <c r="B402" s="861" t="s">
        <v>1241</v>
      </c>
      <c r="C402" s="862" t="s">
        <v>1242</v>
      </c>
      <c r="D402" s="862"/>
      <c r="E402" s="862"/>
      <c r="F402" s="863" t="s">
        <v>803</v>
      </c>
      <c r="G402" s="864">
        <v>8.6814</v>
      </c>
      <c r="H402" s="865">
        <v>1</v>
      </c>
      <c r="I402" s="866">
        <v>8.6814</v>
      </c>
      <c r="J402" s="867"/>
      <c r="K402" s="864"/>
      <c r="L402" s="867"/>
      <c r="M402" s="864"/>
      <c r="N402" s="868"/>
      <c r="AF402" s="855"/>
      <c r="AG402" s="859"/>
      <c r="AH402" s="859" t="s">
        <v>1242</v>
      </c>
      <c r="AM402" s="859"/>
    </row>
    <row r="403" spans="1:41" s="802" customFormat="1" ht="14.4" x14ac:dyDescent="0.3">
      <c r="A403" s="869"/>
      <c r="B403" s="870"/>
      <c r="C403" s="871" t="s">
        <v>1243</v>
      </c>
      <c r="D403" s="871"/>
      <c r="E403" s="871"/>
      <c r="F403" s="871"/>
      <c r="G403" s="871"/>
      <c r="H403" s="871"/>
      <c r="I403" s="871"/>
      <c r="J403" s="871"/>
      <c r="K403" s="871"/>
      <c r="L403" s="871"/>
      <c r="M403" s="871"/>
      <c r="N403" s="872"/>
      <c r="AF403" s="855"/>
      <c r="AG403" s="859"/>
      <c r="AH403" s="859"/>
      <c r="AI403" s="873" t="s">
        <v>1243</v>
      </c>
      <c r="AM403" s="859"/>
    </row>
    <row r="404" spans="1:41" s="802" customFormat="1" ht="20.399999999999999" x14ac:dyDescent="0.3">
      <c r="A404" s="899"/>
      <c r="B404" s="875" t="s">
        <v>998</v>
      </c>
      <c r="C404" s="900" t="s">
        <v>999</v>
      </c>
      <c r="D404" s="900"/>
      <c r="E404" s="900"/>
      <c r="F404" s="900"/>
      <c r="G404" s="900"/>
      <c r="H404" s="900"/>
      <c r="I404" s="900"/>
      <c r="J404" s="900"/>
      <c r="K404" s="900"/>
      <c r="L404" s="900"/>
      <c r="M404" s="900"/>
      <c r="N404" s="901"/>
      <c r="AF404" s="855"/>
      <c r="AG404" s="859"/>
      <c r="AH404" s="859"/>
      <c r="AM404" s="859"/>
      <c r="AO404" s="873" t="s">
        <v>999</v>
      </c>
    </row>
    <row r="405" spans="1:41" s="802" customFormat="1" ht="52.2" x14ac:dyDescent="0.3">
      <c r="A405" s="899"/>
      <c r="B405" s="875" t="s">
        <v>970</v>
      </c>
      <c r="C405" s="900" t="s">
        <v>971</v>
      </c>
      <c r="D405" s="900"/>
      <c r="E405" s="900"/>
      <c r="F405" s="900"/>
      <c r="G405" s="900"/>
      <c r="H405" s="900"/>
      <c r="I405" s="900"/>
      <c r="J405" s="900"/>
      <c r="K405" s="900"/>
      <c r="L405" s="900"/>
      <c r="M405" s="900"/>
      <c r="N405" s="901"/>
      <c r="AF405" s="855"/>
      <c r="AG405" s="859"/>
      <c r="AH405" s="859"/>
      <c r="AM405" s="859"/>
      <c r="AO405" s="873" t="s">
        <v>971</v>
      </c>
    </row>
    <row r="406" spans="1:41" s="802" customFormat="1" ht="14.4" x14ac:dyDescent="0.3">
      <c r="A406" s="874"/>
      <c r="B406" s="875" t="s">
        <v>18</v>
      </c>
      <c r="C406" s="871" t="s">
        <v>972</v>
      </c>
      <c r="D406" s="871"/>
      <c r="E406" s="871"/>
      <c r="F406" s="876"/>
      <c r="G406" s="877"/>
      <c r="H406" s="877"/>
      <c r="I406" s="877"/>
      <c r="J406" s="878">
        <v>541.97</v>
      </c>
      <c r="K406" s="880">
        <v>0.92</v>
      </c>
      <c r="L406" s="879">
        <v>4328.6499999999996</v>
      </c>
      <c r="M406" s="880">
        <v>44.77</v>
      </c>
      <c r="N406" s="881">
        <v>193793.66</v>
      </c>
      <c r="AF406" s="855"/>
      <c r="AG406" s="859"/>
      <c r="AH406" s="859"/>
      <c r="AJ406" s="873" t="s">
        <v>972</v>
      </c>
      <c r="AM406" s="859"/>
    </row>
    <row r="407" spans="1:41" s="802" customFormat="1" ht="14.4" x14ac:dyDescent="0.3">
      <c r="A407" s="874"/>
      <c r="B407" s="875" t="s">
        <v>21</v>
      </c>
      <c r="C407" s="871" t="s">
        <v>984</v>
      </c>
      <c r="D407" s="871"/>
      <c r="E407" s="871"/>
      <c r="F407" s="876"/>
      <c r="G407" s="877"/>
      <c r="H407" s="877"/>
      <c r="I407" s="877"/>
      <c r="J407" s="879">
        <v>7592.11</v>
      </c>
      <c r="K407" s="880">
        <v>0.92</v>
      </c>
      <c r="L407" s="879">
        <v>60637.33</v>
      </c>
      <c r="M407" s="880">
        <v>13.24</v>
      </c>
      <c r="N407" s="881">
        <v>802838.25</v>
      </c>
      <c r="AF407" s="855"/>
      <c r="AG407" s="859"/>
      <c r="AH407" s="859"/>
      <c r="AJ407" s="873" t="s">
        <v>984</v>
      </c>
      <c r="AM407" s="859"/>
    </row>
    <row r="408" spans="1:41" s="802" customFormat="1" ht="14.4" x14ac:dyDescent="0.3">
      <c r="A408" s="874"/>
      <c r="B408" s="875" t="s">
        <v>23</v>
      </c>
      <c r="C408" s="871" t="s">
        <v>985</v>
      </c>
      <c r="D408" s="871"/>
      <c r="E408" s="871"/>
      <c r="F408" s="876"/>
      <c r="G408" s="877"/>
      <c r="H408" s="877"/>
      <c r="I408" s="877"/>
      <c r="J408" s="878">
        <v>209.87</v>
      </c>
      <c r="K408" s="880">
        <v>0.92</v>
      </c>
      <c r="L408" s="879">
        <v>1676.21</v>
      </c>
      <c r="M408" s="880">
        <v>44.77</v>
      </c>
      <c r="N408" s="881">
        <v>75043.92</v>
      </c>
      <c r="AF408" s="855"/>
      <c r="AG408" s="859"/>
      <c r="AH408" s="859"/>
      <c r="AJ408" s="873" t="s">
        <v>985</v>
      </c>
      <c r="AM408" s="859"/>
    </row>
    <row r="409" spans="1:41" s="802" customFormat="1" ht="14.4" x14ac:dyDescent="0.3">
      <c r="A409" s="874"/>
      <c r="B409" s="875" t="s">
        <v>25</v>
      </c>
      <c r="C409" s="871" t="s">
        <v>1000</v>
      </c>
      <c r="D409" s="871"/>
      <c r="E409" s="871"/>
      <c r="F409" s="876"/>
      <c r="G409" s="877"/>
      <c r="H409" s="877"/>
      <c r="I409" s="877"/>
      <c r="J409" s="878">
        <v>378.31</v>
      </c>
      <c r="K409" s="892">
        <v>0</v>
      </c>
      <c r="L409" s="878">
        <v>0</v>
      </c>
      <c r="M409" s="880">
        <v>8.16</v>
      </c>
      <c r="N409" s="885"/>
      <c r="AF409" s="855"/>
      <c r="AG409" s="859"/>
      <c r="AH409" s="859"/>
      <c r="AJ409" s="873" t="s">
        <v>1000</v>
      </c>
      <c r="AM409" s="859"/>
    </row>
    <row r="410" spans="1:41" s="802" customFormat="1" ht="14.4" x14ac:dyDescent="0.3">
      <c r="A410" s="882"/>
      <c r="B410" s="875"/>
      <c r="C410" s="871" t="s">
        <v>973</v>
      </c>
      <c r="D410" s="871"/>
      <c r="E410" s="871"/>
      <c r="F410" s="876" t="s">
        <v>678</v>
      </c>
      <c r="G410" s="880">
        <v>62.01</v>
      </c>
      <c r="H410" s="880">
        <v>0.92</v>
      </c>
      <c r="I410" s="903">
        <v>495.26692489999999</v>
      </c>
      <c r="J410" s="884"/>
      <c r="K410" s="877"/>
      <c r="L410" s="884"/>
      <c r="M410" s="877"/>
      <c r="N410" s="885"/>
      <c r="AF410" s="855"/>
      <c r="AG410" s="859"/>
      <c r="AH410" s="859"/>
      <c r="AK410" s="873" t="s">
        <v>973</v>
      </c>
      <c r="AM410" s="859"/>
    </row>
    <row r="411" spans="1:41" s="802" customFormat="1" ht="14.4" x14ac:dyDescent="0.3">
      <c r="A411" s="882"/>
      <c r="B411" s="875"/>
      <c r="C411" s="871" t="s">
        <v>986</v>
      </c>
      <c r="D411" s="871"/>
      <c r="E411" s="871"/>
      <c r="F411" s="876" t="s">
        <v>678</v>
      </c>
      <c r="G411" s="880">
        <v>12.18</v>
      </c>
      <c r="H411" s="880">
        <v>0.92</v>
      </c>
      <c r="I411" s="903">
        <v>97.280295800000005</v>
      </c>
      <c r="J411" s="884"/>
      <c r="K411" s="877"/>
      <c r="L411" s="884"/>
      <c r="M411" s="877"/>
      <c r="N411" s="885"/>
      <c r="AF411" s="855"/>
      <c r="AG411" s="859"/>
      <c r="AH411" s="859"/>
      <c r="AK411" s="873" t="s">
        <v>986</v>
      </c>
      <c r="AM411" s="859"/>
    </row>
    <row r="412" spans="1:41" s="802" customFormat="1" ht="14.4" x14ac:dyDescent="0.3">
      <c r="A412" s="874"/>
      <c r="B412" s="875"/>
      <c r="C412" s="886" t="s">
        <v>974</v>
      </c>
      <c r="D412" s="886"/>
      <c r="E412" s="886"/>
      <c r="F412" s="887"/>
      <c r="G412" s="888"/>
      <c r="H412" s="888"/>
      <c r="I412" s="888"/>
      <c r="J412" s="890">
        <v>8512.39</v>
      </c>
      <c r="K412" s="888"/>
      <c r="L412" s="890">
        <v>64965.98</v>
      </c>
      <c r="M412" s="888"/>
      <c r="N412" s="891">
        <v>996631.91</v>
      </c>
      <c r="AF412" s="855"/>
      <c r="AG412" s="859"/>
      <c r="AH412" s="859"/>
      <c r="AL412" s="873" t="s">
        <v>974</v>
      </c>
      <c r="AM412" s="859"/>
    </row>
    <row r="413" spans="1:41" s="802" customFormat="1" ht="14.4" x14ac:dyDescent="0.3">
      <c r="A413" s="882"/>
      <c r="B413" s="875"/>
      <c r="C413" s="871" t="s">
        <v>975</v>
      </c>
      <c r="D413" s="871"/>
      <c r="E413" s="871"/>
      <c r="F413" s="876"/>
      <c r="G413" s="877"/>
      <c r="H413" s="877"/>
      <c r="I413" s="877"/>
      <c r="J413" s="884"/>
      <c r="K413" s="877"/>
      <c r="L413" s="879">
        <v>6004.86</v>
      </c>
      <c r="M413" s="877"/>
      <c r="N413" s="881">
        <v>268837.58</v>
      </c>
      <c r="AF413" s="855"/>
      <c r="AG413" s="859"/>
      <c r="AH413" s="859"/>
      <c r="AK413" s="873" t="s">
        <v>975</v>
      </c>
      <c r="AM413" s="859"/>
    </row>
    <row r="414" spans="1:41" s="802" customFormat="1" ht="21.6" x14ac:dyDescent="0.3">
      <c r="A414" s="882"/>
      <c r="B414" s="875" t="s">
        <v>1001</v>
      </c>
      <c r="C414" s="871" t="s">
        <v>1002</v>
      </c>
      <c r="D414" s="871"/>
      <c r="E414" s="871"/>
      <c r="F414" s="876" t="s">
        <v>978</v>
      </c>
      <c r="G414" s="892">
        <v>110</v>
      </c>
      <c r="H414" s="877"/>
      <c r="I414" s="892">
        <v>110</v>
      </c>
      <c r="J414" s="884"/>
      <c r="K414" s="877"/>
      <c r="L414" s="879">
        <v>6605.35</v>
      </c>
      <c r="M414" s="877"/>
      <c r="N414" s="881">
        <v>295721.34000000003</v>
      </c>
      <c r="AF414" s="855"/>
      <c r="AG414" s="859"/>
      <c r="AH414" s="859"/>
      <c r="AK414" s="873" t="s">
        <v>1002</v>
      </c>
      <c r="AM414" s="859"/>
    </row>
    <row r="415" spans="1:41" s="802" customFormat="1" ht="21.6" x14ac:dyDescent="0.3">
      <c r="A415" s="882"/>
      <c r="B415" s="875" t="s">
        <v>1003</v>
      </c>
      <c r="C415" s="871" t="s">
        <v>1004</v>
      </c>
      <c r="D415" s="871"/>
      <c r="E415" s="871"/>
      <c r="F415" s="876" t="s">
        <v>978</v>
      </c>
      <c r="G415" s="892">
        <v>73</v>
      </c>
      <c r="H415" s="877"/>
      <c r="I415" s="892">
        <v>73</v>
      </c>
      <c r="J415" s="884"/>
      <c r="K415" s="877"/>
      <c r="L415" s="879">
        <v>4383.55</v>
      </c>
      <c r="M415" s="877"/>
      <c r="N415" s="881">
        <v>196251.43</v>
      </c>
      <c r="AF415" s="855"/>
      <c r="AG415" s="859"/>
      <c r="AH415" s="859"/>
      <c r="AK415" s="873" t="s">
        <v>1004</v>
      </c>
      <c r="AM415" s="859"/>
    </row>
    <row r="416" spans="1:41" s="802" customFormat="1" ht="14.4" x14ac:dyDescent="0.3">
      <c r="A416" s="893"/>
      <c r="B416" s="894"/>
      <c r="C416" s="862" t="s">
        <v>981</v>
      </c>
      <c r="D416" s="862"/>
      <c r="E416" s="862"/>
      <c r="F416" s="863"/>
      <c r="G416" s="864"/>
      <c r="H416" s="864"/>
      <c r="I416" s="864"/>
      <c r="J416" s="867"/>
      <c r="K416" s="864"/>
      <c r="L416" s="895">
        <v>75954.880000000005</v>
      </c>
      <c r="M416" s="888"/>
      <c r="N416" s="896">
        <v>1488604.68</v>
      </c>
      <c r="AF416" s="855"/>
      <c r="AG416" s="859"/>
      <c r="AH416" s="859"/>
      <c r="AM416" s="859" t="s">
        <v>981</v>
      </c>
    </row>
    <row r="417" spans="1:42" s="802" customFormat="1" ht="31.8" x14ac:dyDescent="0.3">
      <c r="A417" s="860" t="s">
        <v>1244</v>
      </c>
      <c r="B417" s="861" t="s">
        <v>1245</v>
      </c>
      <c r="C417" s="862" t="s">
        <v>864</v>
      </c>
      <c r="D417" s="862"/>
      <c r="E417" s="862"/>
      <c r="F417" s="863" t="s">
        <v>988</v>
      </c>
      <c r="G417" s="864">
        <v>437.5</v>
      </c>
      <c r="H417" s="865">
        <v>1</v>
      </c>
      <c r="I417" s="905">
        <v>437.5</v>
      </c>
      <c r="J417" s="898">
        <v>10.4</v>
      </c>
      <c r="K417" s="864"/>
      <c r="L417" s="895">
        <v>4550</v>
      </c>
      <c r="M417" s="897">
        <v>13.24</v>
      </c>
      <c r="N417" s="896">
        <v>60242</v>
      </c>
      <c r="AF417" s="855"/>
      <c r="AG417" s="859"/>
      <c r="AH417" s="859" t="s">
        <v>864</v>
      </c>
      <c r="AM417" s="859"/>
    </row>
    <row r="418" spans="1:42" s="802" customFormat="1" ht="14.4" x14ac:dyDescent="0.3">
      <c r="A418" s="893"/>
      <c r="B418" s="894"/>
      <c r="C418" s="871" t="s">
        <v>1006</v>
      </c>
      <c r="D418" s="871"/>
      <c r="E418" s="871"/>
      <c r="F418" s="871"/>
      <c r="G418" s="871"/>
      <c r="H418" s="871"/>
      <c r="I418" s="871"/>
      <c r="J418" s="871"/>
      <c r="K418" s="871"/>
      <c r="L418" s="871"/>
      <c r="M418" s="871"/>
      <c r="N418" s="872"/>
      <c r="AF418" s="855"/>
      <c r="AG418" s="859"/>
      <c r="AH418" s="859"/>
      <c r="AM418" s="859"/>
      <c r="AN418" s="873" t="s">
        <v>1006</v>
      </c>
    </row>
    <row r="419" spans="1:42" s="802" customFormat="1" ht="14.4" x14ac:dyDescent="0.3">
      <c r="A419" s="893"/>
      <c r="B419" s="894"/>
      <c r="C419" s="862" t="s">
        <v>981</v>
      </c>
      <c r="D419" s="862"/>
      <c r="E419" s="862"/>
      <c r="F419" s="863"/>
      <c r="G419" s="864"/>
      <c r="H419" s="864"/>
      <c r="I419" s="864"/>
      <c r="J419" s="867"/>
      <c r="K419" s="864"/>
      <c r="L419" s="895">
        <v>4550</v>
      </c>
      <c r="M419" s="888"/>
      <c r="N419" s="896">
        <v>60242</v>
      </c>
      <c r="AF419" s="855"/>
      <c r="AG419" s="859"/>
      <c r="AH419" s="859"/>
      <c r="AM419" s="859" t="s">
        <v>981</v>
      </c>
    </row>
    <row r="420" spans="1:42" s="802" customFormat="1" ht="31.8" x14ac:dyDescent="0.3">
      <c r="A420" s="860" t="s">
        <v>1246</v>
      </c>
      <c r="B420" s="861" t="s">
        <v>1163</v>
      </c>
      <c r="C420" s="862" t="s">
        <v>824</v>
      </c>
      <c r="D420" s="862"/>
      <c r="E420" s="862"/>
      <c r="F420" s="863" t="s">
        <v>988</v>
      </c>
      <c r="G420" s="864">
        <v>437.5</v>
      </c>
      <c r="H420" s="865">
        <v>1</v>
      </c>
      <c r="I420" s="905">
        <v>437.5</v>
      </c>
      <c r="J420" s="898">
        <v>8.7899999999999991</v>
      </c>
      <c r="K420" s="864"/>
      <c r="L420" s="895">
        <v>3845.63</v>
      </c>
      <c r="M420" s="897">
        <v>13.62</v>
      </c>
      <c r="N420" s="896">
        <v>52377.48</v>
      </c>
      <c r="AF420" s="855"/>
      <c r="AG420" s="859"/>
      <c r="AH420" s="859" t="s">
        <v>824</v>
      </c>
      <c r="AM420" s="859"/>
    </row>
    <row r="421" spans="1:42" s="802" customFormat="1" ht="14.4" x14ac:dyDescent="0.3">
      <c r="A421" s="893"/>
      <c r="B421" s="894"/>
      <c r="C421" s="871" t="s">
        <v>1164</v>
      </c>
      <c r="D421" s="871"/>
      <c r="E421" s="871"/>
      <c r="F421" s="871"/>
      <c r="G421" s="871"/>
      <c r="H421" s="871"/>
      <c r="I421" s="871"/>
      <c r="J421" s="871"/>
      <c r="K421" s="871"/>
      <c r="L421" s="871"/>
      <c r="M421" s="871"/>
      <c r="N421" s="872"/>
      <c r="AF421" s="855"/>
      <c r="AG421" s="859"/>
      <c r="AH421" s="859"/>
      <c r="AM421" s="859"/>
      <c r="AN421" s="873" t="s">
        <v>1164</v>
      </c>
    </row>
    <row r="422" spans="1:42" s="802" customFormat="1" ht="14.4" x14ac:dyDescent="0.3">
      <c r="A422" s="893"/>
      <c r="B422" s="894"/>
      <c r="C422" s="862" t="s">
        <v>981</v>
      </c>
      <c r="D422" s="862"/>
      <c r="E422" s="862"/>
      <c r="F422" s="863"/>
      <c r="G422" s="864"/>
      <c r="H422" s="864"/>
      <c r="I422" s="864"/>
      <c r="J422" s="867"/>
      <c r="K422" s="864"/>
      <c r="L422" s="895">
        <v>3845.63</v>
      </c>
      <c r="M422" s="888"/>
      <c r="N422" s="896">
        <v>52377.48</v>
      </c>
      <c r="AF422" s="855"/>
      <c r="AG422" s="859"/>
      <c r="AH422" s="859"/>
      <c r="AM422" s="859" t="s">
        <v>981</v>
      </c>
    </row>
    <row r="423" spans="1:42" s="802" customFormat="1" ht="31.8" x14ac:dyDescent="0.3">
      <c r="A423" s="860" t="s">
        <v>1247</v>
      </c>
      <c r="B423" s="861" t="s">
        <v>1248</v>
      </c>
      <c r="C423" s="862" t="s">
        <v>866</v>
      </c>
      <c r="D423" s="862"/>
      <c r="E423" s="862"/>
      <c r="F423" s="863" t="s">
        <v>988</v>
      </c>
      <c r="G423" s="864">
        <v>437.5</v>
      </c>
      <c r="H423" s="865">
        <v>1</v>
      </c>
      <c r="I423" s="905">
        <v>437.5</v>
      </c>
      <c r="J423" s="898">
        <v>10.4</v>
      </c>
      <c r="K423" s="864"/>
      <c r="L423" s="895">
        <v>4550</v>
      </c>
      <c r="M423" s="897">
        <v>13.24</v>
      </c>
      <c r="N423" s="896">
        <v>60242</v>
      </c>
      <c r="AF423" s="855"/>
      <c r="AG423" s="859"/>
      <c r="AH423" s="859" t="s">
        <v>866</v>
      </c>
      <c r="AM423" s="859"/>
    </row>
    <row r="424" spans="1:42" s="802" customFormat="1" ht="14.4" x14ac:dyDescent="0.3">
      <c r="A424" s="893"/>
      <c r="B424" s="894"/>
      <c r="C424" s="871" t="s">
        <v>1006</v>
      </c>
      <c r="D424" s="871"/>
      <c r="E424" s="871"/>
      <c r="F424" s="871"/>
      <c r="G424" s="871"/>
      <c r="H424" s="871"/>
      <c r="I424" s="871"/>
      <c r="J424" s="871"/>
      <c r="K424" s="871"/>
      <c r="L424" s="871"/>
      <c r="M424" s="871"/>
      <c r="N424" s="872"/>
      <c r="AF424" s="855"/>
      <c r="AG424" s="859"/>
      <c r="AH424" s="859"/>
      <c r="AM424" s="859"/>
      <c r="AN424" s="873" t="s">
        <v>1006</v>
      </c>
    </row>
    <row r="425" spans="1:42" s="802" customFormat="1" ht="14.4" x14ac:dyDescent="0.3">
      <c r="A425" s="893"/>
      <c r="B425" s="894"/>
      <c r="C425" s="862" t="s">
        <v>981</v>
      </c>
      <c r="D425" s="862"/>
      <c r="E425" s="862"/>
      <c r="F425" s="863"/>
      <c r="G425" s="864"/>
      <c r="H425" s="864"/>
      <c r="I425" s="864"/>
      <c r="J425" s="867"/>
      <c r="K425" s="864"/>
      <c r="L425" s="895">
        <v>4550</v>
      </c>
      <c r="M425" s="888"/>
      <c r="N425" s="896">
        <v>60242</v>
      </c>
      <c r="AF425" s="855"/>
      <c r="AG425" s="859"/>
      <c r="AH425" s="859"/>
      <c r="AM425" s="859" t="s">
        <v>981</v>
      </c>
    </row>
    <row r="426" spans="1:42" s="802" customFormat="1" ht="31.8" x14ac:dyDescent="0.3">
      <c r="A426" s="860" t="s">
        <v>1249</v>
      </c>
      <c r="B426" s="861" t="s">
        <v>1245</v>
      </c>
      <c r="C426" s="862" t="s">
        <v>864</v>
      </c>
      <c r="D426" s="862"/>
      <c r="E426" s="862"/>
      <c r="F426" s="863" t="s">
        <v>988</v>
      </c>
      <c r="G426" s="864">
        <v>437.5</v>
      </c>
      <c r="H426" s="865">
        <v>1</v>
      </c>
      <c r="I426" s="905">
        <v>437.5</v>
      </c>
      <c r="J426" s="898">
        <v>10.4</v>
      </c>
      <c r="K426" s="864"/>
      <c r="L426" s="895">
        <v>4550</v>
      </c>
      <c r="M426" s="897">
        <v>13.24</v>
      </c>
      <c r="N426" s="896">
        <v>60242</v>
      </c>
      <c r="AF426" s="855"/>
      <c r="AG426" s="859"/>
      <c r="AH426" s="859" t="s">
        <v>864</v>
      </c>
      <c r="AM426" s="859"/>
    </row>
    <row r="427" spans="1:42" s="802" customFormat="1" ht="14.4" x14ac:dyDescent="0.3">
      <c r="A427" s="893"/>
      <c r="B427" s="894"/>
      <c r="C427" s="871" t="s">
        <v>1006</v>
      </c>
      <c r="D427" s="871"/>
      <c r="E427" s="871"/>
      <c r="F427" s="871"/>
      <c r="G427" s="871"/>
      <c r="H427" s="871"/>
      <c r="I427" s="871"/>
      <c r="J427" s="871"/>
      <c r="K427" s="871"/>
      <c r="L427" s="871"/>
      <c r="M427" s="871"/>
      <c r="N427" s="872"/>
      <c r="AF427" s="855"/>
      <c r="AG427" s="859"/>
      <c r="AH427" s="859"/>
      <c r="AM427" s="859"/>
      <c r="AN427" s="873" t="s">
        <v>1006</v>
      </c>
    </row>
    <row r="428" spans="1:42" s="802" customFormat="1" ht="14.4" x14ac:dyDescent="0.3">
      <c r="A428" s="893"/>
      <c r="B428" s="894"/>
      <c r="C428" s="862" t="s">
        <v>981</v>
      </c>
      <c r="D428" s="862"/>
      <c r="E428" s="862"/>
      <c r="F428" s="863"/>
      <c r="G428" s="864"/>
      <c r="H428" s="864"/>
      <c r="I428" s="864"/>
      <c r="J428" s="867"/>
      <c r="K428" s="864"/>
      <c r="L428" s="895">
        <v>4550</v>
      </c>
      <c r="M428" s="888"/>
      <c r="N428" s="896">
        <v>60242</v>
      </c>
      <c r="AF428" s="855"/>
      <c r="AG428" s="859"/>
      <c r="AH428" s="859"/>
      <c r="AM428" s="859" t="s">
        <v>981</v>
      </c>
    </row>
    <row r="429" spans="1:42" s="802" customFormat="1" ht="21.6" x14ac:dyDescent="0.3">
      <c r="A429" s="860" t="s">
        <v>1250</v>
      </c>
      <c r="B429" s="861" t="s">
        <v>717</v>
      </c>
      <c r="C429" s="862" t="s">
        <v>991</v>
      </c>
      <c r="D429" s="862"/>
      <c r="E429" s="862"/>
      <c r="F429" s="863" t="s">
        <v>718</v>
      </c>
      <c r="G429" s="864">
        <v>208.35</v>
      </c>
      <c r="H429" s="865">
        <v>1</v>
      </c>
      <c r="I429" s="897">
        <v>208.35</v>
      </c>
      <c r="J429" s="898">
        <v>162.38</v>
      </c>
      <c r="K429" s="864"/>
      <c r="L429" s="895">
        <v>33831.870000000003</v>
      </c>
      <c r="M429" s="897">
        <v>8.16</v>
      </c>
      <c r="N429" s="896">
        <v>276068.06</v>
      </c>
      <c r="AF429" s="855"/>
      <c r="AG429" s="859"/>
      <c r="AH429" s="859" t="s">
        <v>991</v>
      </c>
      <c r="AM429" s="859"/>
    </row>
    <row r="430" spans="1:42" s="802" customFormat="1" ht="14.4" x14ac:dyDescent="0.3">
      <c r="A430" s="893"/>
      <c r="B430" s="894"/>
      <c r="C430" s="871" t="s">
        <v>1151</v>
      </c>
      <c r="D430" s="871"/>
      <c r="E430" s="871"/>
      <c r="F430" s="871"/>
      <c r="G430" s="871"/>
      <c r="H430" s="871"/>
      <c r="I430" s="871"/>
      <c r="J430" s="871"/>
      <c r="K430" s="871"/>
      <c r="L430" s="871"/>
      <c r="M430" s="871"/>
      <c r="N430" s="872"/>
      <c r="AF430" s="855"/>
      <c r="AG430" s="859"/>
      <c r="AH430" s="859"/>
      <c r="AM430" s="859"/>
      <c r="AN430" s="873" t="s">
        <v>1151</v>
      </c>
    </row>
    <row r="431" spans="1:42" s="802" customFormat="1" ht="14.4" x14ac:dyDescent="0.3">
      <c r="A431" s="869"/>
      <c r="B431" s="870"/>
      <c r="C431" s="871" t="s">
        <v>994</v>
      </c>
      <c r="D431" s="871"/>
      <c r="E431" s="871"/>
      <c r="F431" s="871"/>
      <c r="G431" s="871"/>
      <c r="H431" s="871"/>
      <c r="I431" s="871"/>
      <c r="J431" s="871"/>
      <c r="K431" s="871"/>
      <c r="L431" s="871"/>
      <c r="M431" s="871"/>
      <c r="N431" s="872"/>
      <c r="AF431" s="855"/>
      <c r="AG431" s="859"/>
      <c r="AH431" s="859"/>
      <c r="AM431" s="859"/>
      <c r="AP431" s="873" t="s">
        <v>994</v>
      </c>
    </row>
    <row r="432" spans="1:42" s="802" customFormat="1" ht="14.4" x14ac:dyDescent="0.3">
      <c r="A432" s="893"/>
      <c r="B432" s="894"/>
      <c r="C432" s="862" t="s">
        <v>981</v>
      </c>
      <c r="D432" s="862"/>
      <c r="E432" s="862"/>
      <c r="F432" s="863"/>
      <c r="G432" s="864"/>
      <c r="H432" s="864"/>
      <c r="I432" s="864"/>
      <c r="J432" s="867"/>
      <c r="K432" s="864"/>
      <c r="L432" s="895">
        <v>33831.870000000003</v>
      </c>
      <c r="M432" s="888"/>
      <c r="N432" s="896">
        <v>276068.06</v>
      </c>
      <c r="AF432" s="855"/>
      <c r="AG432" s="859"/>
      <c r="AH432" s="859"/>
      <c r="AM432" s="859" t="s">
        <v>981</v>
      </c>
    </row>
    <row r="433" spans="1:41" s="802" customFormat="1" ht="14.4" x14ac:dyDescent="0.3">
      <c r="A433" s="856" t="s">
        <v>1251</v>
      </c>
      <c r="B433" s="857"/>
      <c r="C433" s="857"/>
      <c r="D433" s="857"/>
      <c r="E433" s="857"/>
      <c r="F433" s="857"/>
      <c r="G433" s="857"/>
      <c r="H433" s="857"/>
      <c r="I433" s="857"/>
      <c r="J433" s="857"/>
      <c r="K433" s="857"/>
      <c r="L433" s="857"/>
      <c r="M433" s="857"/>
      <c r="N433" s="858"/>
      <c r="AF433" s="855"/>
      <c r="AG433" s="859" t="s">
        <v>1251</v>
      </c>
      <c r="AH433" s="859"/>
      <c r="AM433" s="859"/>
    </row>
    <row r="434" spans="1:41" s="802" customFormat="1" ht="14.4" x14ac:dyDescent="0.3">
      <c r="A434" s="860" t="s">
        <v>1252</v>
      </c>
      <c r="B434" s="861" t="s">
        <v>1253</v>
      </c>
      <c r="C434" s="862" t="s">
        <v>1254</v>
      </c>
      <c r="D434" s="862"/>
      <c r="E434" s="862"/>
      <c r="F434" s="863" t="s">
        <v>718</v>
      </c>
      <c r="G434" s="864">
        <v>179.99</v>
      </c>
      <c r="H434" s="865">
        <v>1</v>
      </c>
      <c r="I434" s="897">
        <v>179.99</v>
      </c>
      <c r="J434" s="867"/>
      <c r="K434" s="864"/>
      <c r="L434" s="867"/>
      <c r="M434" s="864"/>
      <c r="N434" s="868"/>
      <c r="AF434" s="855"/>
      <c r="AG434" s="859"/>
      <c r="AH434" s="859" t="s">
        <v>1254</v>
      </c>
      <c r="AM434" s="859"/>
    </row>
    <row r="435" spans="1:41" s="802" customFormat="1" ht="14.4" x14ac:dyDescent="0.3">
      <c r="A435" s="869"/>
      <c r="B435" s="870"/>
      <c r="C435" s="871" t="s">
        <v>1255</v>
      </c>
      <c r="D435" s="871"/>
      <c r="E435" s="871"/>
      <c r="F435" s="871"/>
      <c r="G435" s="871"/>
      <c r="H435" s="871"/>
      <c r="I435" s="871"/>
      <c r="J435" s="871"/>
      <c r="K435" s="871"/>
      <c r="L435" s="871"/>
      <c r="M435" s="871"/>
      <c r="N435" s="872"/>
      <c r="AF435" s="855"/>
      <c r="AG435" s="859"/>
      <c r="AH435" s="859"/>
      <c r="AI435" s="873" t="s">
        <v>1255</v>
      </c>
      <c r="AM435" s="859"/>
    </row>
    <row r="436" spans="1:41" s="802" customFormat="1" ht="52.2" x14ac:dyDescent="0.3">
      <c r="A436" s="899"/>
      <c r="B436" s="875" t="s">
        <v>970</v>
      </c>
      <c r="C436" s="900" t="s">
        <v>971</v>
      </c>
      <c r="D436" s="900"/>
      <c r="E436" s="900"/>
      <c r="F436" s="900"/>
      <c r="G436" s="900"/>
      <c r="H436" s="900"/>
      <c r="I436" s="900"/>
      <c r="J436" s="900"/>
      <c r="K436" s="900"/>
      <c r="L436" s="900"/>
      <c r="M436" s="900"/>
      <c r="N436" s="901"/>
      <c r="AF436" s="855"/>
      <c r="AG436" s="859"/>
      <c r="AH436" s="859"/>
      <c r="AM436" s="859"/>
      <c r="AO436" s="873" t="s">
        <v>971</v>
      </c>
    </row>
    <row r="437" spans="1:41" s="802" customFormat="1" ht="14.4" x14ac:dyDescent="0.3">
      <c r="A437" s="874"/>
      <c r="B437" s="875" t="s">
        <v>18</v>
      </c>
      <c r="C437" s="871" t="s">
        <v>972</v>
      </c>
      <c r="D437" s="871"/>
      <c r="E437" s="871"/>
      <c r="F437" s="876"/>
      <c r="G437" s="877"/>
      <c r="H437" s="877"/>
      <c r="I437" s="877"/>
      <c r="J437" s="878">
        <v>62.91</v>
      </c>
      <c r="K437" s="880">
        <v>1.1499999999999999</v>
      </c>
      <c r="L437" s="879">
        <v>13021.65</v>
      </c>
      <c r="M437" s="880">
        <v>44.77</v>
      </c>
      <c r="N437" s="881">
        <v>582979.27</v>
      </c>
      <c r="AF437" s="855"/>
      <c r="AG437" s="859"/>
      <c r="AH437" s="859"/>
      <c r="AJ437" s="873" t="s">
        <v>972</v>
      </c>
      <c r="AM437" s="859"/>
    </row>
    <row r="438" spans="1:41" s="802" customFormat="1" ht="14.4" x14ac:dyDescent="0.3">
      <c r="A438" s="874"/>
      <c r="B438" s="875" t="s">
        <v>21</v>
      </c>
      <c r="C438" s="871" t="s">
        <v>984</v>
      </c>
      <c r="D438" s="871"/>
      <c r="E438" s="871"/>
      <c r="F438" s="876"/>
      <c r="G438" s="877"/>
      <c r="H438" s="877"/>
      <c r="I438" s="877"/>
      <c r="J438" s="878">
        <v>59.65</v>
      </c>
      <c r="K438" s="880">
        <v>1.1499999999999999</v>
      </c>
      <c r="L438" s="879">
        <v>12346.86</v>
      </c>
      <c r="M438" s="880">
        <v>13.24</v>
      </c>
      <c r="N438" s="881">
        <v>163472.43</v>
      </c>
      <c r="AF438" s="855"/>
      <c r="AG438" s="859"/>
      <c r="AH438" s="859"/>
      <c r="AJ438" s="873" t="s">
        <v>984</v>
      </c>
      <c r="AM438" s="859"/>
    </row>
    <row r="439" spans="1:41" s="802" customFormat="1" ht="14.4" x14ac:dyDescent="0.3">
      <c r="A439" s="882"/>
      <c r="B439" s="875"/>
      <c r="C439" s="871" t="s">
        <v>973</v>
      </c>
      <c r="D439" s="871"/>
      <c r="E439" s="871"/>
      <c r="F439" s="876" t="s">
        <v>678</v>
      </c>
      <c r="G439" s="902">
        <v>7.1</v>
      </c>
      <c r="H439" s="880">
        <v>1.1499999999999999</v>
      </c>
      <c r="I439" s="906">
        <v>1469.61835</v>
      </c>
      <c r="J439" s="884"/>
      <c r="K439" s="877"/>
      <c r="L439" s="884"/>
      <c r="M439" s="877"/>
      <c r="N439" s="885"/>
      <c r="AF439" s="855"/>
      <c r="AG439" s="859"/>
      <c r="AH439" s="859"/>
      <c r="AK439" s="873" t="s">
        <v>973</v>
      </c>
      <c r="AM439" s="859"/>
    </row>
    <row r="440" spans="1:41" s="802" customFormat="1" ht="14.4" x14ac:dyDescent="0.3">
      <c r="A440" s="874"/>
      <c r="B440" s="875"/>
      <c r="C440" s="886" t="s">
        <v>974</v>
      </c>
      <c r="D440" s="886"/>
      <c r="E440" s="886"/>
      <c r="F440" s="887"/>
      <c r="G440" s="888"/>
      <c r="H440" s="888"/>
      <c r="I440" s="888"/>
      <c r="J440" s="889">
        <v>122.56</v>
      </c>
      <c r="K440" s="888"/>
      <c r="L440" s="890">
        <v>25368.51</v>
      </c>
      <c r="M440" s="888"/>
      <c r="N440" s="891">
        <v>746451.7</v>
      </c>
      <c r="AF440" s="855"/>
      <c r="AG440" s="859"/>
      <c r="AH440" s="859"/>
      <c r="AL440" s="873" t="s">
        <v>974</v>
      </c>
      <c r="AM440" s="859"/>
    </row>
    <row r="441" spans="1:41" s="802" customFormat="1" ht="14.4" x14ac:dyDescent="0.3">
      <c r="A441" s="882"/>
      <c r="B441" s="875"/>
      <c r="C441" s="871" t="s">
        <v>975</v>
      </c>
      <c r="D441" s="871"/>
      <c r="E441" s="871"/>
      <c r="F441" s="876"/>
      <c r="G441" s="877"/>
      <c r="H441" s="877"/>
      <c r="I441" s="877"/>
      <c r="J441" s="884"/>
      <c r="K441" s="877"/>
      <c r="L441" s="879">
        <v>13021.65</v>
      </c>
      <c r="M441" s="877"/>
      <c r="N441" s="881">
        <v>582979.27</v>
      </c>
      <c r="AF441" s="855"/>
      <c r="AG441" s="859"/>
      <c r="AH441" s="859"/>
      <c r="AK441" s="873" t="s">
        <v>975</v>
      </c>
      <c r="AM441" s="859"/>
    </row>
    <row r="442" spans="1:41" s="802" customFormat="1" ht="31.8" x14ac:dyDescent="0.3">
      <c r="A442" s="882"/>
      <c r="B442" s="875" t="s">
        <v>1017</v>
      </c>
      <c r="C442" s="871" t="s">
        <v>1018</v>
      </c>
      <c r="D442" s="871"/>
      <c r="E442" s="871"/>
      <c r="F442" s="876" t="s">
        <v>978</v>
      </c>
      <c r="G442" s="892">
        <v>91</v>
      </c>
      <c r="H442" s="877"/>
      <c r="I442" s="892">
        <v>91</v>
      </c>
      <c r="J442" s="884"/>
      <c r="K442" s="877"/>
      <c r="L442" s="879">
        <v>11849.7</v>
      </c>
      <c r="M442" s="877"/>
      <c r="N442" s="881">
        <v>530511.14</v>
      </c>
      <c r="AF442" s="855"/>
      <c r="AG442" s="859"/>
      <c r="AH442" s="859"/>
      <c r="AK442" s="873" t="s">
        <v>1018</v>
      </c>
      <c r="AM442" s="859"/>
    </row>
    <row r="443" spans="1:41" s="802" customFormat="1" ht="31.8" x14ac:dyDescent="0.3">
      <c r="A443" s="882"/>
      <c r="B443" s="875" t="s">
        <v>1019</v>
      </c>
      <c r="C443" s="871" t="s">
        <v>1020</v>
      </c>
      <c r="D443" s="871"/>
      <c r="E443" s="871"/>
      <c r="F443" s="876" t="s">
        <v>978</v>
      </c>
      <c r="G443" s="892">
        <v>52</v>
      </c>
      <c r="H443" s="877"/>
      <c r="I443" s="892">
        <v>52</v>
      </c>
      <c r="J443" s="884"/>
      <c r="K443" s="877"/>
      <c r="L443" s="879">
        <v>6771.26</v>
      </c>
      <c r="M443" s="877"/>
      <c r="N443" s="881">
        <v>303149.21999999997</v>
      </c>
      <c r="AF443" s="855"/>
      <c r="AG443" s="859"/>
      <c r="AH443" s="859"/>
      <c r="AK443" s="873" t="s">
        <v>1020</v>
      </c>
      <c r="AM443" s="859"/>
    </row>
    <row r="444" spans="1:41" s="802" customFormat="1" ht="14.4" x14ac:dyDescent="0.3">
      <c r="A444" s="893"/>
      <c r="B444" s="894"/>
      <c r="C444" s="862" t="s">
        <v>981</v>
      </c>
      <c r="D444" s="862"/>
      <c r="E444" s="862"/>
      <c r="F444" s="863"/>
      <c r="G444" s="864"/>
      <c r="H444" s="864"/>
      <c r="I444" s="864"/>
      <c r="J444" s="867"/>
      <c r="K444" s="864"/>
      <c r="L444" s="895">
        <v>43989.47</v>
      </c>
      <c r="M444" s="888"/>
      <c r="N444" s="896">
        <v>1580112.06</v>
      </c>
      <c r="AF444" s="855"/>
      <c r="AG444" s="859"/>
      <c r="AH444" s="859"/>
      <c r="AM444" s="859" t="s">
        <v>981</v>
      </c>
    </row>
    <row r="445" spans="1:41" s="802" customFormat="1" ht="42" x14ac:dyDescent="0.3">
      <c r="A445" s="860" t="s">
        <v>1256</v>
      </c>
      <c r="B445" s="861" t="s">
        <v>1008</v>
      </c>
      <c r="C445" s="862" t="s">
        <v>727</v>
      </c>
      <c r="D445" s="862"/>
      <c r="E445" s="862"/>
      <c r="F445" s="863" t="s">
        <v>988</v>
      </c>
      <c r="G445" s="864">
        <v>265.45999999999998</v>
      </c>
      <c r="H445" s="865">
        <v>1</v>
      </c>
      <c r="I445" s="897">
        <v>265.45999999999998</v>
      </c>
      <c r="J445" s="898">
        <v>3.28</v>
      </c>
      <c r="K445" s="864"/>
      <c r="L445" s="898">
        <v>870.71</v>
      </c>
      <c r="M445" s="897">
        <v>13.24</v>
      </c>
      <c r="N445" s="896">
        <v>11528.2</v>
      </c>
      <c r="AF445" s="855"/>
      <c r="AG445" s="859"/>
      <c r="AH445" s="859" t="s">
        <v>727</v>
      </c>
      <c r="AM445" s="859"/>
    </row>
    <row r="446" spans="1:41" s="802" customFormat="1" ht="14.4" x14ac:dyDescent="0.3">
      <c r="A446" s="869"/>
      <c r="B446" s="870"/>
      <c r="C446" s="871" t="s">
        <v>1257</v>
      </c>
      <c r="D446" s="871"/>
      <c r="E446" s="871"/>
      <c r="F446" s="871"/>
      <c r="G446" s="871"/>
      <c r="H446" s="871"/>
      <c r="I446" s="871"/>
      <c r="J446" s="871"/>
      <c r="K446" s="871"/>
      <c r="L446" s="871"/>
      <c r="M446" s="871"/>
      <c r="N446" s="872"/>
      <c r="AF446" s="855"/>
      <c r="AG446" s="859"/>
      <c r="AH446" s="859"/>
      <c r="AI446" s="873" t="s">
        <v>1257</v>
      </c>
      <c r="AM446" s="859"/>
    </row>
    <row r="447" spans="1:41" s="802" customFormat="1" ht="14.4" x14ac:dyDescent="0.3">
      <c r="A447" s="893"/>
      <c r="B447" s="894"/>
      <c r="C447" s="862" t="s">
        <v>981</v>
      </c>
      <c r="D447" s="862"/>
      <c r="E447" s="862"/>
      <c r="F447" s="863"/>
      <c r="G447" s="864"/>
      <c r="H447" s="864"/>
      <c r="I447" s="864"/>
      <c r="J447" s="867"/>
      <c r="K447" s="864"/>
      <c r="L447" s="898">
        <v>870.71</v>
      </c>
      <c r="M447" s="888"/>
      <c r="N447" s="896">
        <v>11528.2</v>
      </c>
      <c r="AF447" s="855"/>
      <c r="AG447" s="859"/>
      <c r="AH447" s="859"/>
      <c r="AM447" s="859" t="s">
        <v>981</v>
      </c>
    </row>
    <row r="448" spans="1:41" s="802" customFormat="1" ht="21.6" x14ac:dyDescent="0.3">
      <c r="A448" s="860" t="s">
        <v>1258</v>
      </c>
      <c r="B448" s="861" t="s">
        <v>1010</v>
      </c>
      <c r="C448" s="862" t="s">
        <v>806</v>
      </c>
      <c r="D448" s="862"/>
      <c r="E448" s="862"/>
      <c r="F448" s="863" t="s">
        <v>988</v>
      </c>
      <c r="G448" s="864">
        <v>66.36</v>
      </c>
      <c r="H448" s="865">
        <v>1</v>
      </c>
      <c r="I448" s="897">
        <v>66.36</v>
      </c>
      <c r="J448" s="898">
        <v>42.98</v>
      </c>
      <c r="K448" s="864"/>
      <c r="L448" s="895">
        <v>2852.15</v>
      </c>
      <c r="M448" s="897">
        <v>13.24</v>
      </c>
      <c r="N448" s="896">
        <v>37762.47</v>
      </c>
      <c r="AF448" s="855"/>
      <c r="AG448" s="859"/>
      <c r="AH448" s="859" t="s">
        <v>806</v>
      </c>
      <c r="AM448" s="859"/>
    </row>
    <row r="449" spans="1:42" s="802" customFormat="1" ht="14.4" x14ac:dyDescent="0.3">
      <c r="A449" s="869"/>
      <c r="B449" s="870"/>
      <c r="C449" s="871" t="s">
        <v>1259</v>
      </c>
      <c r="D449" s="871"/>
      <c r="E449" s="871"/>
      <c r="F449" s="871"/>
      <c r="G449" s="871"/>
      <c r="H449" s="871"/>
      <c r="I449" s="871"/>
      <c r="J449" s="871"/>
      <c r="K449" s="871"/>
      <c r="L449" s="871"/>
      <c r="M449" s="871"/>
      <c r="N449" s="872"/>
      <c r="AF449" s="855"/>
      <c r="AG449" s="859"/>
      <c r="AH449" s="859"/>
      <c r="AI449" s="873" t="s">
        <v>1259</v>
      </c>
      <c r="AM449" s="859"/>
    </row>
    <row r="450" spans="1:42" s="802" customFormat="1" ht="14.4" x14ac:dyDescent="0.3">
      <c r="A450" s="893"/>
      <c r="B450" s="894"/>
      <c r="C450" s="862" t="s">
        <v>981</v>
      </c>
      <c r="D450" s="862"/>
      <c r="E450" s="862"/>
      <c r="F450" s="863"/>
      <c r="G450" s="864"/>
      <c r="H450" s="864"/>
      <c r="I450" s="864"/>
      <c r="J450" s="867"/>
      <c r="K450" s="864"/>
      <c r="L450" s="895">
        <v>2852.15</v>
      </c>
      <c r="M450" s="888"/>
      <c r="N450" s="896">
        <v>37762.47</v>
      </c>
      <c r="AF450" s="855"/>
      <c r="AG450" s="859"/>
      <c r="AH450" s="859"/>
      <c r="AM450" s="859" t="s">
        <v>981</v>
      </c>
    </row>
    <row r="451" spans="1:42" s="802" customFormat="1" ht="21.6" x14ac:dyDescent="0.3">
      <c r="A451" s="860" t="s">
        <v>1260</v>
      </c>
      <c r="B451" s="861" t="s">
        <v>717</v>
      </c>
      <c r="C451" s="862" t="s">
        <v>991</v>
      </c>
      <c r="D451" s="862"/>
      <c r="E451" s="862"/>
      <c r="F451" s="863" t="s">
        <v>718</v>
      </c>
      <c r="G451" s="864">
        <v>179.99</v>
      </c>
      <c r="H451" s="865">
        <v>1</v>
      </c>
      <c r="I451" s="897">
        <v>179.99</v>
      </c>
      <c r="J451" s="898">
        <v>162.38</v>
      </c>
      <c r="K451" s="864"/>
      <c r="L451" s="895">
        <v>29226.78</v>
      </c>
      <c r="M451" s="897">
        <v>8.16</v>
      </c>
      <c r="N451" s="896">
        <v>238490.52</v>
      </c>
      <c r="AF451" s="855"/>
      <c r="AG451" s="859"/>
      <c r="AH451" s="859" t="s">
        <v>991</v>
      </c>
      <c r="AM451" s="859"/>
    </row>
    <row r="452" spans="1:42" s="802" customFormat="1" ht="14.4" x14ac:dyDescent="0.3">
      <c r="A452" s="893"/>
      <c r="B452" s="894"/>
      <c r="C452" s="871" t="s">
        <v>1261</v>
      </c>
      <c r="D452" s="871"/>
      <c r="E452" s="871"/>
      <c r="F452" s="871"/>
      <c r="G452" s="871"/>
      <c r="H452" s="871"/>
      <c r="I452" s="871"/>
      <c r="J452" s="871"/>
      <c r="K452" s="871"/>
      <c r="L452" s="871"/>
      <c r="M452" s="871"/>
      <c r="N452" s="872"/>
      <c r="AF452" s="855"/>
      <c r="AG452" s="859"/>
      <c r="AH452" s="859"/>
      <c r="AM452" s="859"/>
      <c r="AN452" s="873" t="s">
        <v>1261</v>
      </c>
    </row>
    <row r="453" spans="1:42" s="802" customFormat="1" ht="14.4" x14ac:dyDescent="0.3">
      <c r="A453" s="869"/>
      <c r="B453" s="870"/>
      <c r="C453" s="871" t="s">
        <v>994</v>
      </c>
      <c r="D453" s="871"/>
      <c r="E453" s="871"/>
      <c r="F453" s="871"/>
      <c r="G453" s="871"/>
      <c r="H453" s="871"/>
      <c r="I453" s="871"/>
      <c r="J453" s="871"/>
      <c r="K453" s="871"/>
      <c r="L453" s="871"/>
      <c r="M453" s="871"/>
      <c r="N453" s="872"/>
      <c r="AF453" s="855"/>
      <c r="AG453" s="859"/>
      <c r="AH453" s="859"/>
      <c r="AM453" s="859"/>
      <c r="AP453" s="873" t="s">
        <v>994</v>
      </c>
    </row>
    <row r="454" spans="1:42" s="802" customFormat="1" ht="14.4" x14ac:dyDescent="0.3">
      <c r="A454" s="893"/>
      <c r="B454" s="894"/>
      <c r="C454" s="862" t="s">
        <v>981</v>
      </c>
      <c r="D454" s="862"/>
      <c r="E454" s="862"/>
      <c r="F454" s="863"/>
      <c r="G454" s="864"/>
      <c r="H454" s="864"/>
      <c r="I454" s="864"/>
      <c r="J454" s="867"/>
      <c r="K454" s="864"/>
      <c r="L454" s="895">
        <v>29226.78</v>
      </c>
      <c r="M454" s="888"/>
      <c r="N454" s="896">
        <v>238490.52</v>
      </c>
      <c r="AF454" s="855"/>
      <c r="AG454" s="859"/>
      <c r="AH454" s="859"/>
      <c r="AM454" s="859" t="s">
        <v>981</v>
      </c>
    </row>
    <row r="455" spans="1:42" s="802" customFormat="1" ht="14.4" x14ac:dyDescent="0.3">
      <c r="A455" s="856" t="s">
        <v>1262</v>
      </c>
      <c r="B455" s="857"/>
      <c r="C455" s="857"/>
      <c r="D455" s="857"/>
      <c r="E455" s="857"/>
      <c r="F455" s="857"/>
      <c r="G455" s="857"/>
      <c r="H455" s="857"/>
      <c r="I455" s="857"/>
      <c r="J455" s="857"/>
      <c r="K455" s="857"/>
      <c r="L455" s="857"/>
      <c r="M455" s="857"/>
      <c r="N455" s="858"/>
      <c r="AF455" s="855"/>
      <c r="AG455" s="859" t="s">
        <v>1262</v>
      </c>
      <c r="AH455" s="859"/>
      <c r="AM455" s="859"/>
    </row>
    <row r="456" spans="1:42" s="802" customFormat="1" ht="31.8" x14ac:dyDescent="0.3">
      <c r="A456" s="860" t="s">
        <v>1263</v>
      </c>
      <c r="B456" s="861" t="s">
        <v>1264</v>
      </c>
      <c r="C456" s="862" t="s">
        <v>1265</v>
      </c>
      <c r="D456" s="862"/>
      <c r="E456" s="862"/>
      <c r="F456" s="863" t="s">
        <v>224</v>
      </c>
      <c r="G456" s="864">
        <v>0.25</v>
      </c>
      <c r="H456" s="865">
        <v>1</v>
      </c>
      <c r="I456" s="897">
        <v>0.25</v>
      </c>
      <c r="J456" s="867"/>
      <c r="K456" s="864"/>
      <c r="L456" s="867"/>
      <c r="M456" s="864"/>
      <c r="N456" s="868"/>
      <c r="AF456" s="855"/>
      <c r="AG456" s="859"/>
      <c r="AH456" s="859" t="s">
        <v>1265</v>
      </c>
      <c r="AM456" s="859"/>
    </row>
    <row r="457" spans="1:42" s="802" customFormat="1" ht="20.399999999999999" x14ac:dyDescent="0.3">
      <c r="A457" s="899"/>
      <c r="B457" s="875" t="s">
        <v>1187</v>
      </c>
      <c r="C457" s="900" t="s">
        <v>1188</v>
      </c>
      <c r="D457" s="900"/>
      <c r="E457" s="900"/>
      <c r="F457" s="900"/>
      <c r="G457" s="900"/>
      <c r="H457" s="900"/>
      <c r="I457" s="900"/>
      <c r="J457" s="900"/>
      <c r="K457" s="900"/>
      <c r="L457" s="900"/>
      <c r="M457" s="900"/>
      <c r="N457" s="901"/>
      <c r="AF457" s="855"/>
      <c r="AG457" s="859"/>
      <c r="AH457" s="859"/>
      <c r="AM457" s="859"/>
      <c r="AO457" s="873" t="s">
        <v>1188</v>
      </c>
    </row>
    <row r="458" spans="1:42" s="802" customFormat="1" ht="52.2" x14ac:dyDescent="0.3">
      <c r="A458" s="899"/>
      <c r="B458" s="875" t="s">
        <v>970</v>
      </c>
      <c r="C458" s="900" t="s">
        <v>971</v>
      </c>
      <c r="D458" s="900"/>
      <c r="E458" s="900"/>
      <c r="F458" s="900"/>
      <c r="G458" s="900"/>
      <c r="H458" s="900"/>
      <c r="I458" s="900"/>
      <c r="J458" s="900"/>
      <c r="K458" s="900"/>
      <c r="L458" s="900"/>
      <c r="M458" s="900"/>
      <c r="N458" s="901"/>
      <c r="AF458" s="855"/>
      <c r="AG458" s="859"/>
      <c r="AH458" s="859"/>
      <c r="AM458" s="859"/>
      <c r="AO458" s="873" t="s">
        <v>971</v>
      </c>
    </row>
    <row r="459" spans="1:42" s="802" customFormat="1" ht="14.4" x14ac:dyDescent="0.3">
      <c r="A459" s="874"/>
      <c r="B459" s="875" t="s">
        <v>18</v>
      </c>
      <c r="C459" s="871" t="s">
        <v>972</v>
      </c>
      <c r="D459" s="871"/>
      <c r="E459" s="871"/>
      <c r="F459" s="876"/>
      <c r="G459" s="877"/>
      <c r="H459" s="877"/>
      <c r="I459" s="877"/>
      <c r="J459" s="878">
        <v>942.89</v>
      </c>
      <c r="K459" s="908">
        <v>0.80500000000000005</v>
      </c>
      <c r="L459" s="878">
        <v>189.76</v>
      </c>
      <c r="M459" s="880">
        <v>44.77</v>
      </c>
      <c r="N459" s="881">
        <v>8495.56</v>
      </c>
      <c r="AF459" s="855"/>
      <c r="AG459" s="859"/>
      <c r="AH459" s="859"/>
      <c r="AJ459" s="873" t="s">
        <v>972</v>
      </c>
      <c r="AM459" s="859"/>
    </row>
    <row r="460" spans="1:42" s="802" customFormat="1" ht="14.4" x14ac:dyDescent="0.3">
      <c r="A460" s="874"/>
      <c r="B460" s="875" t="s">
        <v>21</v>
      </c>
      <c r="C460" s="871" t="s">
        <v>984</v>
      </c>
      <c r="D460" s="871"/>
      <c r="E460" s="871"/>
      <c r="F460" s="876"/>
      <c r="G460" s="877"/>
      <c r="H460" s="877"/>
      <c r="I460" s="877"/>
      <c r="J460" s="879">
        <v>1036.99</v>
      </c>
      <c r="K460" s="908">
        <v>0.80500000000000005</v>
      </c>
      <c r="L460" s="878">
        <v>208.69</v>
      </c>
      <c r="M460" s="880">
        <v>13.24</v>
      </c>
      <c r="N460" s="881">
        <v>2763.06</v>
      </c>
      <c r="AF460" s="855"/>
      <c r="AG460" s="859"/>
      <c r="AH460" s="859"/>
      <c r="AJ460" s="873" t="s">
        <v>984</v>
      </c>
      <c r="AM460" s="859"/>
    </row>
    <row r="461" spans="1:42" s="802" customFormat="1" ht="14.4" x14ac:dyDescent="0.3">
      <c r="A461" s="874"/>
      <c r="B461" s="875" t="s">
        <v>23</v>
      </c>
      <c r="C461" s="871" t="s">
        <v>985</v>
      </c>
      <c r="D461" s="871"/>
      <c r="E461" s="871"/>
      <c r="F461" s="876"/>
      <c r="G461" s="877"/>
      <c r="H461" s="877"/>
      <c r="I461" s="877"/>
      <c r="J461" s="878">
        <v>85.27</v>
      </c>
      <c r="K461" s="908">
        <v>0.80500000000000005</v>
      </c>
      <c r="L461" s="878">
        <v>17.16</v>
      </c>
      <c r="M461" s="880">
        <v>44.77</v>
      </c>
      <c r="N461" s="910">
        <v>768.25</v>
      </c>
      <c r="AF461" s="855"/>
      <c r="AG461" s="859"/>
      <c r="AH461" s="859"/>
      <c r="AJ461" s="873" t="s">
        <v>985</v>
      </c>
      <c r="AM461" s="859"/>
    </row>
    <row r="462" spans="1:42" s="802" customFormat="1" ht="14.4" x14ac:dyDescent="0.3">
      <c r="A462" s="874"/>
      <c r="B462" s="875" t="s">
        <v>25</v>
      </c>
      <c r="C462" s="871" t="s">
        <v>1000</v>
      </c>
      <c r="D462" s="871"/>
      <c r="E462" s="871"/>
      <c r="F462" s="876"/>
      <c r="G462" s="877"/>
      <c r="H462" s="877"/>
      <c r="I462" s="877"/>
      <c r="J462" s="879">
        <v>1080.74</v>
      </c>
      <c r="K462" s="892">
        <v>0</v>
      </c>
      <c r="L462" s="878">
        <v>0</v>
      </c>
      <c r="M462" s="880">
        <v>8.16</v>
      </c>
      <c r="N462" s="885"/>
      <c r="AF462" s="855"/>
      <c r="AG462" s="859"/>
      <c r="AH462" s="859"/>
      <c r="AJ462" s="873" t="s">
        <v>1000</v>
      </c>
      <c r="AM462" s="859"/>
    </row>
    <row r="463" spans="1:42" s="802" customFormat="1" ht="14.4" x14ac:dyDescent="0.3">
      <c r="A463" s="882"/>
      <c r="B463" s="875"/>
      <c r="C463" s="871" t="s">
        <v>973</v>
      </c>
      <c r="D463" s="871"/>
      <c r="E463" s="871"/>
      <c r="F463" s="876" t="s">
        <v>678</v>
      </c>
      <c r="G463" s="880">
        <v>92.35</v>
      </c>
      <c r="H463" s="908">
        <v>0.80500000000000005</v>
      </c>
      <c r="I463" s="903">
        <v>18.585437500000001</v>
      </c>
      <c r="J463" s="884"/>
      <c r="K463" s="877"/>
      <c r="L463" s="884"/>
      <c r="M463" s="877"/>
      <c r="N463" s="885"/>
      <c r="AF463" s="855"/>
      <c r="AG463" s="859"/>
      <c r="AH463" s="859"/>
      <c r="AK463" s="873" t="s">
        <v>973</v>
      </c>
      <c r="AM463" s="859"/>
    </row>
    <row r="464" spans="1:42" s="802" customFormat="1" ht="14.4" x14ac:dyDescent="0.3">
      <c r="A464" s="882"/>
      <c r="B464" s="875"/>
      <c r="C464" s="871" t="s">
        <v>986</v>
      </c>
      <c r="D464" s="871"/>
      <c r="E464" s="871"/>
      <c r="F464" s="876" t="s">
        <v>678</v>
      </c>
      <c r="G464" s="880">
        <v>5.97</v>
      </c>
      <c r="H464" s="908">
        <v>0.80500000000000005</v>
      </c>
      <c r="I464" s="903">
        <v>1.2014625000000001</v>
      </c>
      <c r="J464" s="884"/>
      <c r="K464" s="877"/>
      <c r="L464" s="884"/>
      <c r="M464" s="877"/>
      <c r="N464" s="885"/>
      <c r="AF464" s="855"/>
      <c r="AG464" s="859"/>
      <c r="AH464" s="859"/>
      <c r="AK464" s="873" t="s">
        <v>986</v>
      </c>
      <c r="AM464" s="859"/>
    </row>
    <row r="465" spans="1:41" s="802" customFormat="1" ht="14.4" x14ac:dyDescent="0.3">
      <c r="A465" s="874"/>
      <c r="B465" s="875"/>
      <c r="C465" s="886" t="s">
        <v>974</v>
      </c>
      <c r="D465" s="886"/>
      <c r="E465" s="886"/>
      <c r="F465" s="887"/>
      <c r="G465" s="888"/>
      <c r="H465" s="888"/>
      <c r="I465" s="888"/>
      <c r="J465" s="890">
        <v>3060.62</v>
      </c>
      <c r="K465" s="888"/>
      <c r="L465" s="889">
        <v>398.45</v>
      </c>
      <c r="M465" s="888"/>
      <c r="N465" s="891">
        <v>11258.62</v>
      </c>
      <c r="AF465" s="855"/>
      <c r="AG465" s="859"/>
      <c r="AH465" s="859"/>
      <c r="AL465" s="873" t="s">
        <v>974</v>
      </c>
      <c r="AM465" s="859"/>
    </row>
    <row r="466" spans="1:41" s="802" customFormat="1" ht="14.4" x14ac:dyDescent="0.3">
      <c r="A466" s="882"/>
      <c r="B466" s="875"/>
      <c r="C466" s="871" t="s">
        <v>975</v>
      </c>
      <c r="D466" s="871"/>
      <c r="E466" s="871"/>
      <c r="F466" s="876"/>
      <c r="G466" s="877"/>
      <c r="H466" s="877"/>
      <c r="I466" s="877"/>
      <c r="J466" s="884"/>
      <c r="K466" s="877"/>
      <c r="L466" s="878">
        <v>206.92</v>
      </c>
      <c r="M466" s="877"/>
      <c r="N466" s="881">
        <v>9263.81</v>
      </c>
      <c r="AF466" s="855"/>
      <c r="AG466" s="859"/>
      <c r="AH466" s="859"/>
      <c r="AK466" s="873" t="s">
        <v>975</v>
      </c>
      <c r="AM466" s="859"/>
    </row>
    <row r="467" spans="1:41" s="802" customFormat="1" ht="20.399999999999999" x14ac:dyDescent="0.3">
      <c r="A467" s="882"/>
      <c r="B467" s="875" t="s">
        <v>1189</v>
      </c>
      <c r="C467" s="871" t="s">
        <v>1190</v>
      </c>
      <c r="D467" s="871"/>
      <c r="E467" s="871"/>
      <c r="F467" s="876" t="s">
        <v>978</v>
      </c>
      <c r="G467" s="892">
        <v>93</v>
      </c>
      <c r="H467" s="877"/>
      <c r="I467" s="892">
        <v>93</v>
      </c>
      <c r="J467" s="884"/>
      <c r="K467" s="877"/>
      <c r="L467" s="878">
        <v>192.44</v>
      </c>
      <c r="M467" s="877"/>
      <c r="N467" s="881">
        <v>8615.34</v>
      </c>
      <c r="AF467" s="855"/>
      <c r="AG467" s="859"/>
      <c r="AH467" s="859"/>
      <c r="AK467" s="873" t="s">
        <v>1190</v>
      </c>
      <c r="AM467" s="859"/>
    </row>
    <row r="468" spans="1:41" s="802" customFormat="1" ht="20.399999999999999" x14ac:dyDescent="0.3">
      <c r="A468" s="882"/>
      <c r="B468" s="875" t="s">
        <v>1191</v>
      </c>
      <c r="C468" s="871" t="s">
        <v>1192</v>
      </c>
      <c r="D468" s="871"/>
      <c r="E468" s="871"/>
      <c r="F468" s="876" t="s">
        <v>978</v>
      </c>
      <c r="G468" s="892">
        <v>62</v>
      </c>
      <c r="H468" s="877"/>
      <c r="I468" s="892">
        <v>62</v>
      </c>
      <c r="J468" s="884"/>
      <c r="K468" s="877"/>
      <c r="L468" s="878">
        <v>128.29</v>
      </c>
      <c r="M468" s="877"/>
      <c r="N468" s="881">
        <v>5743.56</v>
      </c>
      <c r="AF468" s="855"/>
      <c r="AG468" s="859"/>
      <c r="AH468" s="859"/>
      <c r="AK468" s="873" t="s">
        <v>1192</v>
      </c>
      <c r="AM468" s="859"/>
    </row>
    <row r="469" spans="1:41" s="802" customFormat="1" ht="14.4" x14ac:dyDescent="0.3">
      <c r="A469" s="893"/>
      <c r="B469" s="894"/>
      <c r="C469" s="862" t="s">
        <v>981</v>
      </c>
      <c r="D469" s="862"/>
      <c r="E469" s="862"/>
      <c r="F469" s="863"/>
      <c r="G469" s="864"/>
      <c r="H469" s="864"/>
      <c r="I469" s="864"/>
      <c r="J469" s="867"/>
      <c r="K469" s="864"/>
      <c r="L469" s="898">
        <v>719.18</v>
      </c>
      <c r="M469" s="888"/>
      <c r="N469" s="896">
        <v>25617.52</v>
      </c>
      <c r="AF469" s="855"/>
      <c r="AG469" s="859"/>
      <c r="AH469" s="859"/>
      <c r="AM469" s="859" t="s">
        <v>981</v>
      </c>
    </row>
    <row r="470" spans="1:41" s="802" customFormat="1" ht="21.6" x14ac:dyDescent="0.3">
      <c r="A470" s="860" t="s">
        <v>1266</v>
      </c>
      <c r="B470" s="861" t="s">
        <v>1267</v>
      </c>
      <c r="C470" s="862" t="s">
        <v>1268</v>
      </c>
      <c r="D470" s="862"/>
      <c r="E470" s="862"/>
      <c r="F470" s="863" t="s">
        <v>870</v>
      </c>
      <c r="G470" s="864">
        <v>26</v>
      </c>
      <c r="H470" s="865">
        <v>1</v>
      </c>
      <c r="I470" s="865">
        <v>26</v>
      </c>
      <c r="J470" s="867"/>
      <c r="K470" s="864"/>
      <c r="L470" s="867"/>
      <c r="M470" s="864"/>
      <c r="N470" s="868"/>
      <c r="AF470" s="855"/>
      <c r="AG470" s="859"/>
      <c r="AH470" s="859" t="s">
        <v>1268</v>
      </c>
      <c r="AM470" s="859"/>
    </row>
    <row r="471" spans="1:41" s="802" customFormat="1" ht="20.399999999999999" x14ac:dyDescent="0.3">
      <c r="A471" s="899"/>
      <c r="B471" s="875" t="s">
        <v>1187</v>
      </c>
      <c r="C471" s="900" t="s">
        <v>1188</v>
      </c>
      <c r="D471" s="900"/>
      <c r="E471" s="900"/>
      <c r="F471" s="900"/>
      <c r="G471" s="900"/>
      <c r="H471" s="900"/>
      <c r="I471" s="900"/>
      <c r="J471" s="900"/>
      <c r="K471" s="900"/>
      <c r="L471" s="900"/>
      <c r="M471" s="900"/>
      <c r="N471" s="901"/>
      <c r="AF471" s="855"/>
      <c r="AG471" s="859"/>
      <c r="AH471" s="859"/>
      <c r="AM471" s="859"/>
      <c r="AO471" s="873" t="s">
        <v>1188</v>
      </c>
    </row>
    <row r="472" spans="1:41" s="802" customFormat="1" ht="52.2" x14ac:dyDescent="0.3">
      <c r="A472" s="899"/>
      <c r="B472" s="875" t="s">
        <v>970</v>
      </c>
      <c r="C472" s="900" t="s">
        <v>971</v>
      </c>
      <c r="D472" s="900"/>
      <c r="E472" s="900"/>
      <c r="F472" s="900"/>
      <c r="G472" s="900"/>
      <c r="H472" s="900"/>
      <c r="I472" s="900"/>
      <c r="J472" s="900"/>
      <c r="K472" s="900"/>
      <c r="L472" s="900"/>
      <c r="M472" s="900"/>
      <c r="N472" s="901"/>
      <c r="AF472" s="855"/>
      <c r="AG472" s="859"/>
      <c r="AH472" s="859"/>
      <c r="AM472" s="859"/>
      <c r="AO472" s="873" t="s">
        <v>971</v>
      </c>
    </row>
    <row r="473" spans="1:41" s="802" customFormat="1" ht="14.4" x14ac:dyDescent="0.3">
      <c r="A473" s="874"/>
      <c r="B473" s="875" t="s">
        <v>18</v>
      </c>
      <c r="C473" s="871" t="s">
        <v>972</v>
      </c>
      <c r="D473" s="871"/>
      <c r="E473" s="871"/>
      <c r="F473" s="876"/>
      <c r="G473" s="877"/>
      <c r="H473" s="877"/>
      <c r="I473" s="877"/>
      <c r="J473" s="878">
        <v>23.81</v>
      </c>
      <c r="K473" s="908">
        <v>0.80500000000000005</v>
      </c>
      <c r="L473" s="878">
        <v>498.34</v>
      </c>
      <c r="M473" s="880">
        <v>44.77</v>
      </c>
      <c r="N473" s="881">
        <v>22310.68</v>
      </c>
      <c r="AF473" s="855"/>
      <c r="AG473" s="859"/>
      <c r="AH473" s="859"/>
      <c r="AJ473" s="873" t="s">
        <v>972</v>
      </c>
      <c r="AM473" s="859"/>
    </row>
    <row r="474" spans="1:41" s="802" customFormat="1" ht="14.4" x14ac:dyDescent="0.3">
      <c r="A474" s="874"/>
      <c r="B474" s="875" t="s">
        <v>21</v>
      </c>
      <c r="C474" s="871" t="s">
        <v>984</v>
      </c>
      <c r="D474" s="871"/>
      <c r="E474" s="871"/>
      <c r="F474" s="876"/>
      <c r="G474" s="877"/>
      <c r="H474" s="877"/>
      <c r="I474" s="877"/>
      <c r="J474" s="878">
        <v>14.41</v>
      </c>
      <c r="K474" s="908">
        <v>0.80500000000000005</v>
      </c>
      <c r="L474" s="878">
        <v>301.60000000000002</v>
      </c>
      <c r="M474" s="880">
        <v>13.24</v>
      </c>
      <c r="N474" s="881">
        <v>3993.18</v>
      </c>
      <c r="AF474" s="855"/>
      <c r="AG474" s="859"/>
      <c r="AH474" s="859"/>
      <c r="AJ474" s="873" t="s">
        <v>984</v>
      </c>
      <c r="AM474" s="859"/>
    </row>
    <row r="475" spans="1:41" s="802" customFormat="1" ht="14.4" x14ac:dyDescent="0.3">
      <c r="A475" s="874"/>
      <c r="B475" s="875" t="s">
        <v>23</v>
      </c>
      <c r="C475" s="871" t="s">
        <v>985</v>
      </c>
      <c r="D475" s="871"/>
      <c r="E475" s="871"/>
      <c r="F475" s="876"/>
      <c r="G475" s="877"/>
      <c r="H475" s="877"/>
      <c r="I475" s="877"/>
      <c r="J475" s="878">
        <v>1.97</v>
      </c>
      <c r="K475" s="908">
        <v>0.80500000000000005</v>
      </c>
      <c r="L475" s="878">
        <v>41.23</v>
      </c>
      <c r="M475" s="880">
        <v>44.77</v>
      </c>
      <c r="N475" s="881">
        <v>1845.87</v>
      </c>
      <c r="AF475" s="855"/>
      <c r="AG475" s="859"/>
      <c r="AH475" s="859"/>
      <c r="AJ475" s="873" t="s">
        <v>985</v>
      </c>
      <c r="AM475" s="859"/>
    </row>
    <row r="476" spans="1:41" s="802" customFormat="1" ht="14.4" x14ac:dyDescent="0.3">
      <c r="A476" s="874"/>
      <c r="B476" s="875" t="s">
        <v>25</v>
      </c>
      <c r="C476" s="871" t="s">
        <v>1000</v>
      </c>
      <c r="D476" s="871"/>
      <c r="E476" s="871"/>
      <c r="F476" s="876"/>
      <c r="G476" s="877"/>
      <c r="H476" s="877"/>
      <c r="I476" s="877"/>
      <c r="J476" s="878">
        <v>25.72</v>
      </c>
      <c r="K476" s="892">
        <v>0</v>
      </c>
      <c r="L476" s="878">
        <v>0</v>
      </c>
      <c r="M476" s="880">
        <v>8.16</v>
      </c>
      <c r="N476" s="885"/>
      <c r="AF476" s="855"/>
      <c r="AG476" s="859"/>
      <c r="AH476" s="859"/>
      <c r="AJ476" s="873" t="s">
        <v>1000</v>
      </c>
      <c r="AM476" s="859"/>
    </row>
    <row r="477" spans="1:41" s="802" customFormat="1" ht="14.4" x14ac:dyDescent="0.3">
      <c r="A477" s="882"/>
      <c r="B477" s="875"/>
      <c r="C477" s="871" t="s">
        <v>973</v>
      </c>
      <c r="D477" s="871"/>
      <c r="E477" s="871"/>
      <c r="F477" s="876" t="s">
        <v>678</v>
      </c>
      <c r="G477" s="902">
        <v>2.4</v>
      </c>
      <c r="H477" s="908">
        <v>0.80500000000000005</v>
      </c>
      <c r="I477" s="908">
        <v>50.231999999999999</v>
      </c>
      <c r="J477" s="884"/>
      <c r="K477" s="877"/>
      <c r="L477" s="884"/>
      <c r="M477" s="877"/>
      <c r="N477" s="885"/>
      <c r="AF477" s="855"/>
      <c r="AG477" s="859"/>
      <c r="AH477" s="859"/>
      <c r="AK477" s="873" t="s">
        <v>973</v>
      </c>
      <c r="AM477" s="859"/>
    </row>
    <row r="478" spans="1:41" s="802" customFormat="1" ht="14.4" x14ac:dyDescent="0.3">
      <c r="A478" s="882"/>
      <c r="B478" s="875"/>
      <c r="C478" s="871" t="s">
        <v>986</v>
      </c>
      <c r="D478" s="871"/>
      <c r="E478" s="871"/>
      <c r="F478" s="876" t="s">
        <v>678</v>
      </c>
      <c r="G478" s="880">
        <v>0.17</v>
      </c>
      <c r="H478" s="908">
        <v>0.80500000000000005</v>
      </c>
      <c r="I478" s="904">
        <v>3.5581</v>
      </c>
      <c r="J478" s="884"/>
      <c r="K478" s="877"/>
      <c r="L478" s="884"/>
      <c r="M478" s="877"/>
      <c r="N478" s="885"/>
      <c r="AF478" s="855"/>
      <c r="AG478" s="859"/>
      <c r="AH478" s="859"/>
      <c r="AK478" s="873" t="s">
        <v>986</v>
      </c>
      <c r="AM478" s="859"/>
    </row>
    <row r="479" spans="1:41" s="802" customFormat="1" ht="14.4" x14ac:dyDescent="0.3">
      <c r="A479" s="874"/>
      <c r="B479" s="875"/>
      <c r="C479" s="886" t="s">
        <v>974</v>
      </c>
      <c r="D479" s="886"/>
      <c r="E479" s="886"/>
      <c r="F479" s="887"/>
      <c r="G479" s="888"/>
      <c r="H479" s="888"/>
      <c r="I479" s="888"/>
      <c r="J479" s="889">
        <v>63.94</v>
      </c>
      <c r="K479" s="888"/>
      <c r="L479" s="889">
        <v>799.94</v>
      </c>
      <c r="M479" s="888"/>
      <c r="N479" s="891">
        <v>26303.86</v>
      </c>
      <c r="AF479" s="855"/>
      <c r="AG479" s="859"/>
      <c r="AH479" s="859"/>
      <c r="AL479" s="873" t="s">
        <v>974</v>
      </c>
      <c r="AM479" s="859"/>
    </row>
    <row r="480" spans="1:41" s="802" customFormat="1" ht="14.4" x14ac:dyDescent="0.3">
      <c r="A480" s="882"/>
      <c r="B480" s="875"/>
      <c r="C480" s="871" t="s">
        <v>975</v>
      </c>
      <c r="D480" s="871"/>
      <c r="E480" s="871"/>
      <c r="F480" s="876"/>
      <c r="G480" s="877"/>
      <c r="H480" s="877"/>
      <c r="I480" s="877"/>
      <c r="J480" s="884"/>
      <c r="K480" s="877"/>
      <c r="L480" s="878">
        <v>539.57000000000005</v>
      </c>
      <c r="M480" s="877"/>
      <c r="N480" s="881">
        <v>24156.55</v>
      </c>
      <c r="AF480" s="855"/>
      <c r="AG480" s="859"/>
      <c r="AH480" s="859"/>
      <c r="AK480" s="873" t="s">
        <v>975</v>
      </c>
      <c r="AM480" s="859"/>
    </row>
    <row r="481" spans="1:41" s="802" customFormat="1" ht="20.399999999999999" x14ac:dyDescent="0.3">
      <c r="A481" s="882"/>
      <c r="B481" s="875" t="s">
        <v>1189</v>
      </c>
      <c r="C481" s="871" t="s">
        <v>1190</v>
      </c>
      <c r="D481" s="871"/>
      <c r="E481" s="871"/>
      <c r="F481" s="876" t="s">
        <v>978</v>
      </c>
      <c r="G481" s="892">
        <v>93</v>
      </c>
      <c r="H481" s="877"/>
      <c r="I481" s="892">
        <v>93</v>
      </c>
      <c r="J481" s="884"/>
      <c r="K481" s="877"/>
      <c r="L481" s="878">
        <v>501.8</v>
      </c>
      <c r="M481" s="877"/>
      <c r="N481" s="881">
        <v>22465.59</v>
      </c>
      <c r="AF481" s="855"/>
      <c r="AG481" s="859"/>
      <c r="AH481" s="859"/>
      <c r="AK481" s="873" t="s">
        <v>1190</v>
      </c>
      <c r="AM481" s="859"/>
    </row>
    <row r="482" spans="1:41" s="802" customFormat="1" ht="20.399999999999999" x14ac:dyDescent="0.3">
      <c r="A482" s="882"/>
      <c r="B482" s="875" t="s">
        <v>1191</v>
      </c>
      <c r="C482" s="871" t="s">
        <v>1192</v>
      </c>
      <c r="D482" s="871"/>
      <c r="E482" s="871"/>
      <c r="F482" s="876" t="s">
        <v>978</v>
      </c>
      <c r="G482" s="892">
        <v>62</v>
      </c>
      <c r="H482" s="877"/>
      <c r="I482" s="892">
        <v>62</v>
      </c>
      <c r="J482" s="884"/>
      <c r="K482" s="877"/>
      <c r="L482" s="878">
        <v>334.53</v>
      </c>
      <c r="M482" s="877"/>
      <c r="N482" s="881">
        <v>14977.06</v>
      </c>
      <c r="AF482" s="855"/>
      <c r="AG482" s="859"/>
      <c r="AH482" s="859"/>
      <c r="AK482" s="873" t="s">
        <v>1192</v>
      </c>
      <c r="AM482" s="859"/>
    </row>
    <row r="483" spans="1:41" s="802" customFormat="1" ht="14.4" x14ac:dyDescent="0.3">
      <c r="A483" s="893"/>
      <c r="B483" s="894"/>
      <c r="C483" s="862" t="s">
        <v>981</v>
      </c>
      <c r="D483" s="862"/>
      <c r="E483" s="862"/>
      <c r="F483" s="863"/>
      <c r="G483" s="864"/>
      <c r="H483" s="864"/>
      <c r="I483" s="864"/>
      <c r="J483" s="867"/>
      <c r="K483" s="864"/>
      <c r="L483" s="895">
        <v>1636.27</v>
      </c>
      <c r="M483" s="888"/>
      <c r="N483" s="896">
        <v>63746.51</v>
      </c>
      <c r="AF483" s="855"/>
      <c r="AG483" s="859"/>
      <c r="AH483" s="859"/>
      <c r="AM483" s="859" t="s">
        <v>981</v>
      </c>
    </row>
    <row r="484" spans="1:41" s="802" customFormat="1" ht="14.4" x14ac:dyDescent="0.3">
      <c r="A484" s="860" t="s">
        <v>1269</v>
      </c>
      <c r="B484" s="861" t="s">
        <v>1270</v>
      </c>
      <c r="C484" s="862" t="s">
        <v>1271</v>
      </c>
      <c r="D484" s="862"/>
      <c r="E484" s="862"/>
      <c r="F484" s="863" t="s">
        <v>803</v>
      </c>
      <c r="G484" s="864">
        <v>1.9</v>
      </c>
      <c r="H484" s="865">
        <v>1</v>
      </c>
      <c r="I484" s="905">
        <v>1.9</v>
      </c>
      <c r="J484" s="867"/>
      <c r="K484" s="864"/>
      <c r="L484" s="867"/>
      <c r="M484" s="864"/>
      <c r="N484" s="868"/>
      <c r="AF484" s="855"/>
      <c r="AG484" s="859"/>
      <c r="AH484" s="859" t="s">
        <v>1271</v>
      </c>
      <c r="AM484" s="859"/>
    </row>
    <row r="485" spans="1:41" s="802" customFormat="1" ht="14.4" x14ac:dyDescent="0.3">
      <c r="A485" s="869"/>
      <c r="B485" s="870"/>
      <c r="C485" s="871" t="s">
        <v>1272</v>
      </c>
      <c r="D485" s="871"/>
      <c r="E485" s="871"/>
      <c r="F485" s="871"/>
      <c r="G485" s="871"/>
      <c r="H485" s="871"/>
      <c r="I485" s="871"/>
      <c r="J485" s="871"/>
      <c r="K485" s="871"/>
      <c r="L485" s="871"/>
      <c r="M485" s="871"/>
      <c r="N485" s="872"/>
      <c r="AF485" s="855"/>
      <c r="AG485" s="859"/>
      <c r="AH485" s="859"/>
      <c r="AI485" s="873" t="s">
        <v>1272</v>
      </c>
      <c r="AM485" s="859"/>
    </row>
    <row r="486" spans="1:41" s="802" customFormat="1" ht="52.2" x14ac:dyDescent="0.3">
      <c r="A486" s="899"/>
      <c r="B486" s="875" t="s">
        <v>970</v>
      </c>
      <c r="C486" s="900" t="s">
        <v>971</v>
      </c>
      <c r="D486" s="900"/>
      <c r="E486" s="900"/>
      <c r="F486" s="900"/>
      <c r="G486" s="900"/>
      <c r="H486" s="900"/>
      <c r="I486" s="900"/>
      <c r="J486" s="900"/>
      <c r="K486" s="900"/>
      <c r="L486" s="900"/>
      <c r="M486" s="900"/>
      <c r="N486" s="901"/>
      <c r="AF486" s="855"/>
      <c r="AG486" s="859"/>
      <c r="AH486" s="859"/>
      <c r="AM486" s="859"/>
      <c r="AO486" s="873" t="s">
        <v>971</v>
      </c>
    </row>
    <row r="487" spans="1:41" s="802" customFormat="1" ht="14.4" x14ac:dyDescent="0.3">
      <c r="A487" s="874"/>
      <c r="B487" s="875" t="s">
        <v>18</v>
      </c>
      <c r="C487" s="871" t="s">
        <v>972</v>
      </c>
      <c r="D487" s="871"/>
      <c r="E487" s="871"/>
      <c r="F487" s="876"/>
      <c r="G487" s="877"/>
      <c r="H487" s="877"/>
      <c r="I487" s="877"/>
      <c r="J487" s="878">
        <v>66.92</v>
      </c>
      <c r="K487" s="880">
        <v>1.1499999999999999</v>
      </c>
      <c r="L487" s="878">
        <v>146.22</v>
      </c>
      <c r="M487" s="880">
        <v>44.77</v>
      </c>
      <c r="N487" s="881">
        <v>6546.27</v>
      </c>
      <c r="AF487" s="855"/>
      <c r="AG487" s="859"/>
      <c r="AH487" s="859"/>
      <c r="AJ487" s="873" t="s">
        <v>972</v>
      </c>
      <c r="AM487" s="859"/>
    </row>
    <row r="488" spans="1:41" s="802" customFormat="1" ht="14.4" x14ac:dyDescent="0.3">
      <c r="A488" s="874"/>
      <c r="B488" s="875" t="s">
        <v>21</v>
      </c>
      <c r="C488" s="871" t="s">
        <v>984</v>
      </c>
      <c r="D488" s="871"/>
      <c r="E488" s="871"/>
      <c r="F488" s="876"/>
      <c r="G488" s="877"/>
      <c r="H488" s="877"/>
      <c r="I488" s="877"/>
      <c r="J488" s="878">
        <v>12.52</v>
      </c>
      <c r="K488" s="880">
        <v>1.1499999999999999</v>
      </c>
      <c r="L488" s="878">
        <v>27.36</v>
      </c>
      <c r="M488" s="880">
        <v>13.24</v>
      </c>
      <c r="N488" s="910">
        <v>362.25</v>
      </c>
      <c r="AF488" s="855"/>
      <c r="AG488" s="859"/>
      <c r="AH488" s="859"/>
      <c r="AJ488" s="873" t="s">
        <v>984</v>
      </c>
      <c r="AM488" s="859"/>
    </row>
    <row r="489" spans="1:41" s="802" customFormat="1" ht="14.4" x14ac:dyDescent="0.3">
      <c r="A489" s="882"/>
      <c r="B489" s="875"/>
      <c r="C489" s="871" t="s">
        <v>973</v>
      </c>
      <c r="D489" s="871"/>
      <c r="E489" s="871"/>
      <c r="F489" s="876" t="s">
        <v>678</v>
      </c>
      <c r="G489" s="880">
        <v>8.58</v>
      </c>
      <c r="H489" s="880">
        <v>1.1499999999999999</v>
      </c>
      <c r="I489" s="904">
        <v>18.747299999999999</v>
      </c>
      <c r="J489" s="884"/>
      <c r="K489" s="877"/>
      <c r="L489" s="884"/>
      <c r="M489" s="877"/>
      <c r="N489" s="885"/>
      <c r="AF489" s="855"/>
      <c r="AG489" s="859"/>
      <c r="AH489" s="859"/>
      <c r="AK489" s="873" t="s">
        <v>973</v>
      </c>
      <c r="AM489" s="859"/>
    </row>
    <row r="490" spans="1:41" s="802" customFormat="1" ht="14.4" x14ac:dyDescent="0.3">
      <c r="A490" s="874"/>
      <c r="B490" s="875"/>
      <c r="C490" s="886" t="s">
        <v>974</v>
      </c>
      <c r="D490" s="886"/>
      <c r="E490" s="886"/>
      <c r="F490" s="887"/>
      <c r="G490" s="888"/>
      <c r="H490" s="888"/>
      <c r="I490" s="888"/>
      <c r="J490" s="889">
        <v>79.44</v>
      </c>
      <c r="K490" s="888"/>
      <c r="L490" s="889">
        <v>173.58</v>
      </c>
      <c r="M490" s="888"/>
      <c r="N490" s="891">
        <v>6908.52</v>
      </c>
      <c r="AF490" s="855"/>
      <c r="AG490" s="859"/>
      <c r="AH490" s="859"/>
      <c r="AL490" s="873" t="s">
        <v>974</v>
      </c>
      <c r="AM490" s="859"/>
    </row>
    <row r="491" spans="1:41" s="802" customFormat="1" ht="14.4" x14ac:dyDescent="0.3">
      <c r="A491" s="882"/>
      <c r="B491" s="875"/>
      <c r="C491" s="871" t="s">
        <v>975</v>
      </c>
      <c r="D491" s="871"/>
      <c r="E491" s="871"/>
      <c r="F491" s="876"/>
      <c r="G491" s="877"/>
      <c r="H491" s="877"/>
      <c r="I491" s="877"/>
      <c r="J491" s="884"/>
      <c r="K491" s="877"/>
      <c r="L491" s="878">
        <v>146.22</v>
      </c>
      <c r="M491" s="877"/>
      <c r="N491" s="881">
        <v>6546.27</v>
      </c>
      <c r="AF491" s="855"/>
      <c r="AG491" s="859"/>
      <c r="AH491" s="859"/>
      <c r="AK491" s="873" t="s">
        <v>975</v>
      </c>
      <c r="AM491" s="859"/>
    </row>
    <row r="492" spans="1:41" s="802" customFormat="1" ht="31.8" x14ac:dyDescent="0.3">
      <c r="A492" s="882"/>
      <c r="B492" s="875" t="s">
        <v>1017</v>
      </c>
      <c r="C492" s="871" t="s">
        <v>1018</v>
      </c>
      <c r="D492" s="871"/>
      <c r="E492" s="871"/>
      <c r="F492" s="876" t="s">
        <v>978</v>
      </c>
      <c r="G492" s="892">
        <v>91</v>
      </c>
      <c r="H492" s="877"/>
      <c r="I492" s="892">
        <v>91</v>
      </c>
      <c r="J492" s="884"/>
      <c r="K492" s="877"/>
      <c r="L492" s="878">
        <v>133.06</v>
      </c>
      <c r="M492" s="877"/>
      <c r="N492" s="881">
        <v>5957.11</v>
      </c>
      <c r="AF492" s="855"/>
      <c r="AG492" s="859"/>
      <c r="AH492" s="859"/>
      <c r="AK492" s="873" t="s">
        <v>1018</v>
      </c>
      <c r="AM492" s="859"/>
    </row>
    <row r="493" spans="1:41" s="802" customFormat="1" ht="31.8" x14ac:dyDescent="0.3">
      <c r="A493" s="882"/>
      <c r="B493" s="875" t="s">
        <v>1019</v>
      </c>
      <c r="C493" s="871" t="s">
        <v>1020</v>
      </c>
      <c r="D493" s="871"/>
      <c r="E493" s="871"/>
      <c r="F493" s="876" t="s">
        <v>978</v>
      </c>
      <c r="G493" s="892">
        <v>52</v>
      </c>
      <c r="H493" s="877"/>
      <c r="I493" s="892">
        <v>52</v>
      </c>
      <c r="J493" s="884"/>
      <c r="K493" s="877"/>
      <c r="L493" s="878">
        <v>76.03</v>
      </c>
      <c r="M493" s="877"/>
      <c r="N493" s="881">
        <v>3404.06</v>
      </c>
      <c r="AF493" s="855"/>
      <c r="AG493" s="859"/>
      <c r="AH493" s="859"/>
      <c r="AK493" s="873" t="s">
        <v>1020</v>
      </c>
      <c r="AM493" s="859"/>
    </row>
    <row r="494" spans="1:41" s="802" customFormat="1" ht="14.4" x14ac:dyDescent="0.3">
      <c r="A494" s="893"/>
      <c r="B494" s="894"/>
      <c r="C494" s="862" t="s">
        <v>981</v>
      </c>
      <c r="D494" s="862"/>
      <c r="E494" s="862"/>
      <c r="F494" s="863"/>
      <c r="G494" s="864"/>
      <c r="H494" s="864"/>
      <c r="I494" s="864"/>
      <c r="J494" s="867"/>
      <c r="K494" s="864"/>
      <c r="L494" s="898">
        <v>382.67</v>
      </c>
      <c r="M494" s="888"/>
      <c r="N494" s="896">
        <v>16269.69</v>
      </c>
      <c r="AF494" s="855"/>
      <c r="AG494" s="859"/>
      <c r="AH494" s="859"/>
      <c r="AM494" s="859" t="s">
        <v>981</v>
      </c>
    </row>
    <row r="495" spans="1:41" s="802" customFormat="1" ht="31.8" x14ac:dyDescent="0.3">
      <c r="A495" s="860" t="s">
        <v>1273</v>
      </c>
      <c r="B495" s="861" t="s">
        <v>1195</v>
      </c>
      <c r="C495" s="862" t="s">
        <v>841</v>
      </c>
      <c r="D495" s="862"/>
      <c r="E495" s="862"/>
      <c r="F495" s="863" t="s">
        <v>988</v>
      </c>
      <c r="G495" s="864">
        <v>4.0999999999999996</v>
      </c>
      <c r="H495" s="865">
        <v>1</v>
      </c>
      <c r="I495" s="905">
        <v>4.0999999999999996</v>
      </c>
      <c r="J495" s="898">
        <v>22.33</v>
      </c>
      <c r="K495" s="864"/>
      <c r="L495" s="898">
        <v>91.55</v>
      </c>
      <c r="M495" s="897">
        <v>13.24</v>
      </c>
      <c r="N495" s="896">
        <v>1212.1199999999999</v>
      </c>
      <c r="AF495" s="855"/>
      <c r="AG495" s="859"/>
      <c r="AH495" s="859" t="s">
        <v>841</v>
      </c>
      <c r="AM495" s="859"/>
    </row>
    <row r="496" spans="1:41" s="802" customFormat="1" ht="14.4" x14ac:dyDescent="0.3">
      <c r="A496" s="893"/>
      <c r="B496" s="894"/>
      <c r="C496" s="871" t="s">
        <v>989</v>
      </c>
      <c r="D496" s="871"/>
      <c r="E496" s="871"/>
      <c r="F496" s="871"/>
      <c r="G496" s="871"/>
      <c r="H496" s="871"/>
      <c r="I496" s="871"/>
      <c r="J496" s="871"/>
      <c r="K496" s="871"/>
      <c r="L496" s="871"/>
      <c r="M496" s="871"/>
      <c r="N496" s="872"/>
      <c r="AF496" s="855"/>
      <c r="AG496" s="859"/>
      <c r="AH496" s="859"/>
      <c r="AM496" s="859"/>
      <c r="AN496" s="873" t="s">
        <v>989</v>
      </c>
    </row>
    <row r="497" spans="1:41" s="802" customFormat="1" ht="14.4" x14ac:dyDescent="0.3">
      <c r="A497" s="869"/>
      <c r="B497" s="870"/>
      <c r="C497" s="871" t="s">
        <v>1274</v>
      </c>
      <c r="D497" s="871"/>
      <c r="E497" s="871"/>
      <c r="F497" s="871"/>
      <c r="G497" s="871"/>
      <c r="H497" s="871"/>
      <c r="I497" s="871"/>
      <c r="J497" s="871"/>
      <c r="K497" s="871"/>
      <c r="L497" s="871"/>
      <c r="M497" s="871"/>
      <c r="N497" s="872"/>
      <c r="AF497" s="855"/>
      <c r="AG497" s="859"/>
      <c r="AH497" s="859"/>
      <c r="AI497" s="873" t="s">
        <v>1274</v>
      </c>
      <c r="AM497" s="859"/>
    </row>
    <row r="498" spans="1:41" s="802" customFormat="1" ht="14.4" x14ac:dyDescent="0.3">
      <c r="A498" s="893"/>
      <c r="B498" s="894"/>
      <c r="C498" s="862" t="s">
        <v>981</v>
      </c>
      <c r="D498" s="862"/>
      <c r="E498" s="862"/>
      <c r="F498" s="863"/>
      <c r="G498" s="864"/>
      <c r="H498" s="864"/>
      <c r="I498" s="864"/>
      <c r="J498" s="867"/>
      <c r="K498" s="864"/>
      <c r="L498" s="898">
        <v>91.55</v>
      </c>
      <c r="M498" s="888"/>
      <c r="N498" s="896">
        <v>1212.1199999999999</v>
      </c>
      <c r="AF498" s="855"/>
      <c r="AG498" s="859"/>
      <c r="AH498" s="859"/>
      <c r="AM498" s="859" t="s">
        <v>981</v>
      </c>
    </row>
    <row r="499" spans="1:41" s="802" customFormat="1" ht="31.8" x14ac:dyDescent="0.3">
      <c r="A499" s="860" t="s">
        <v>1275</v>
      </c>
      <c r="B499" s="861" t="s">
        <v>1237</v>
      </c>
      <c r="C499" s="862" t="s">
        <v>861</v>
      </c>
      <c r="D499" s="862"/>
      <c r="E499" s="862"/>
      <c r="F499" s="863" t="s">
        <v>988</v>
      </c>
      <c r="G499" s="864">
        <v>4.0999999999999996</v>
      </c>
      <c r="H499" s="865">
        <v>1</v>
      </c>
      <c r="I499" s="905">
        <v>4.0999999999999996</v>
      </c>
      <c r="J499" s="898">
        <v>2.91</v>
      </c>
      <c r="K499" s="864"/>
      <c r="L499" s="898">
        <v>11.93</v>
      </c>
      <c r="M499" s="897">
        <v>13.62</v>
      </c>
      <c r="N499" s="909">
        <v>162.49</v>
      </c>
      <c r="AF499" s="855"/>
      <c r="AG499" s="859"/>
      <c r="AH499" s="859" t="s">
        <v>861</v>
      </c>
      <c r="AM499" s="859"/>
    </row>
    <row r="500" spans="1:41" s="802" customFormat="1" ht="14.4" x14ac:dyDescent="0.3">
      <c r="A500" s="893"/>
      <c r="B500" s="894"/>
      <c r="C500" s="862" t="s">
        <v>981</v>
      </c>
      <c r="D500" s="862"/>
      <c r="E500" s="862"/>
      <c r="F500" s="863"/>
      <c r="G500" s="864"/>
      <c r="H500" s="864"/>
      <c r="I500" s="864"/>
      <c r="J500" s="867"/>
      <c r="K500" s="864"/>
      <c r="L500" s="898">
        <v>11.93</v>
      </c>
      <c r="M500" s="888"/>
      <c r="N500" s="909">
        <v>162.49</v>
      </c>
      <c r="AF500" s="855"/>
      <c r="AG500" s="859"/>
      <c r="AH500" s="859"/>
      <c r="AM500" s="859" t="s">
        <v>981</v>
      </c>
    </row>
    <row r="501" spans="1:41" s="802" customFormat="1" ht="14.4" x14ac:dyDescent="0.3">
      <c r="A501" s="856" t="s">
        <v>1276</v>
      </c>
      <c r="B501" s="857"/>
      <c r="C501" s="857"/>
      <c r="D501" s="857"/>
      <c r="E501" s="857"/>
      <c r="F501" s="857"/>
      <c r="G501" s="857"/>
      <c r="H501" s="857"/>
      <c r="I501" s="857"/>
      <c r="J501" s="857"/>
      <c r="K501" s="857"/>
      <c r="L501" s="857"/>
      <c r="M501" s="857"/>
      <c r="N501" s="858"/>
      <c r="AF501" s="855"/>
      <c r="AG501" s="859" t="s">
        <v>1276</v>
      </c>
      <c r="AH501" s="859"/>
      <c r="AM501" s="859"/>
    </row>
    <row r="502" spans="1:41" s="802" customFormat="1" ht="14.4" x14ac:dyDescent="0.3">
      <c r="A502" s="856" t="s">
        <v>1277</v>
      </c>
      <c r="B502" s="857"/>
      <c r="C502" s="857"/>
      <c r="D502" s="857"/>
      <c r="E502" s="857"/>
      <c r="F502" s="857"/>
      <c r="G502" s="857"/>
      <c r="H502" s="857"/>
      <c r="I502" s="857"/>
      <c r="J502" s="857"/>
      <c r="K502" s="857"/>
      <c r="L502" s="857"/>
      <c r="M502" s="857"/>
      <c r="N502" s="858"/>
      <c r="AF502" s="855"/>
      <c r="AG502" s="859" t="s">
        <v>1277</v>
      </c>
      <c r="AH502" s="859"/>
      <c r="AM502" s="859"/>
    </row>
    <row r="503" spans="1:41" s="802" customFormat="1" ht="14.4" x14ac:dyDescent="0.3">
      <c r="A503" s="860" t="s">
        <v>1278</v>
      </c>
      <c r="B503" s="861" t="s">
        <v>1279</v>
      </c>
      <c r="C503" s="862" t="s">
        <v>1280</v>
      </c>
      <c r="D503" s="862"/>
      <c r="E503" s="862"/>
      <c r="F503" s="863" t="s">
        <v>873</v>
      </c>
      <c r="G503" s="864">
        <v>3.54</v>
      </c>
      <c r="H503" s="865">
        <v>1</v>
      </c>
      <c r="I503" s="897">
        <v>3.54</v>
      </c>
      <c r="J503" s="867"/>
      <c r="K503" s="864"/>
      <c r="L503" s="867"/>
      <c r="M503" s="864"/>
      <c r="N503" s="868"/>
      <c r="AF503" s="855"/>
      <c r="AG503" s="859"/>
      <c r="AH503" s="859" t="s">
        <v>1280</v>
      </c>
      <c r="AM503" s="859"/>
    </row>
    <row r="504" spans="1:41" s="802" customFormat="1" ht="14.4" x14ac:dyDescent="0.3">
      <c r="A504" s="869"/>
      <c r="B504" s="870"/>
      <c r="C504" s="871" t="s">
        <v>1281</v>
      </c>
      <c r="D504" s="871"/>
      <c r="E504" s="871"/>
      <c r="F504" s="871"/>
      <c r="G504" s="871"/>
      <c r="H504" s="871"/>
      <c r="I504" s="871"/>
      <c r="J504" s="871"/>
      <c r="K504" s="871"/>
      <c r="L504" s="871"/>
      <c r="M504" s="871"/>
      <c r="N504" s="872"/>
      <c r="AF504" s="855"/>
      <c r="AG504" s="859"/>
      <c r="AH504" s="859"/>
      <c r="AI504" s="873" t="s">
        <v>1281</v>
      </c>
      <c r="AM504" s="859"/>
    </row>
    <row r="505" spans="1:41" s="802" customFormat="1" ht="52.2" x14ac:dyDescent="0.3">
      <c r="A505" s="899"/>
      <c r="B505" s="875" t="s">
        <v>970</v>
      </c>
      <c r="C505" s="900" t="s">
        <v>971</v>
      </c>
      <c r="D505" s="900"/>
      <c r="E505" s="900"/>
      <c r="F505" s="900"/>
      <c r="G505" s="900"/>
      <c r="H505" s="900"/>
      <c r="I505" s="900"/>
      <c r="J505" s="900"/>
      <c r="K505" s="900"/>
      <c r="L505" s="900"/>
      <c r="M505" s="900"/>
      <c r="N505" s="901"/>
      <c r="AF505" s="855"/>
      <c r="AG505" s="859"/>
      <c r="AH505" s="859"/>
      <c r="AM505" s="859"/>
      <c r="AO505" s="873" t="s">
        <v>971</v>
      </c>
    </row>
    <row r="506" spans="1:41" s="802" customFormat="1" ht="14.4" x14ac:dyDescent="0.3">
      <c r="A506" s="874"/>
      <c r="B506" s="875" t="s">
        <v>18</v>
      </c>
      <c r="C506" s="871" t="s">
        <v>972</v>
      </c>
      <c r="D506" s="871"/>
      <c r="E506" s="871"/>
      <c r="F506" s="876"/>
      <c r="G506" s="877"/>
      <c r="H506" s="877"/>
      <c r="I506" s="877"/>
      <c r="J506" s="878">
        <v>92.08</v>
      </c>
      <c r="K506" s="880">
        <v>1.1499999999999999</v>
      </c>
      <c r="L506" s="878">
        <v>374.86</v>
      </c>
      <c r="M506" s="880">
        <v>44.77</v>
      </c>
      <c r="N506" s="881">
        <v>16782.48</v>
      </c>
      <c r="AF506" s="855"/>
      <c r="AG506" s="859"/>
      <c r="AH506" s="859"/>
      <c r="AJ506" s="873" t="s">
        <v>972</v>
      </c>
      <c r="AM506" s="859"/>
    </row>
    <row r="507" spans="1:41" s="802" customFormat="1" ht="14.4" x14ac:dyDescent="0.3">
      <c r="A507" s="874"/>
      <c r="B507" s="875" t="s">
        <v>21</v>
      </c>
      <c r="C507" s="871" t="s">
        <v>984</v>
      </c>
      <c r="D507" s="871"/>
      <c r="E507" s="871"/>
      <c r="F507" s="876"/>
      <c r="G507" s="877"/>
      <c r="H507" s="877"/>
      <c r="I507" s="877"/>
      <c r="J507" s="878">
        <v>287.60000000000002</v>
      </c>
      <c r="K507" s="880">
        <v>1.1499999999999999</v>
      </c>
      <c r="L507" s="879">
        <v>1170.82</v>
      </c>
      <c r="M507" s="880">
        <v>13.24</v>
      </c>
      <c r="N507" s="881">
        <v>15501.66</v>
      </c>
      <c r="AF507" s="855"/>
      <c r="AG507" s="859"/>
      <c r="AH507" s="859"/>
      <c r="AJ507" s="873" t="s">
        <v>984</v>
      </c>
      <c r="AM507" s="859"/>
    </row>
    <row r="508" spans="1:41" s="802" customFormat="1" ht="14.4" x14ac:dyDescent="0.3">
      <c r="A508" s="874"/>
      <c r="B508" s="875" t="s">
        <v>23</v>
      </c>
      <c r="C508" s="871" t="s">
        <v>985</v>
      </c>
      <c r="D508" s="871"/>
      <c r="E508" s="871"/>
      <c r="F508" s="876"/>
      <c r="G508" s="877"/>
      <c r="H508" s="877"/>
      <c r="I508" s="877"/>
      <c r="J508" s="878">
        <v>37.57</v>
      </c>
      <c r="K508" s="880">
        <v>1.1499999999999999</v>
      </c>
      <c r="L508" s="878">
        <v>152.94999999999999</v>
      </c>
      <c r="M508" s="880">
        <v>44.77</v>
      </c>
      <c r="N508" s="881">
        <v>6847.57</v>
      </c>
      <c r="AF508" s="855"/>
      <c r="AG508" s="859"/>
      <c r="AH508" s="859"/>
      <c r="AJ508" s="873" t="s">
        <v>985</v>
      </c>
      <c r="AM508" s="859"/>
    </row>
    <row r="509" spans="1:41" s="802" customFormat="1" ht="14.4" x14ac:dyDescent="0.3">
      <c r="A509" s="882"/>
      <c r="B509" s="875"/>
      <c r="C509" s="871" t="s">
        <v>973</v>
      </c>
      <c r="D509" s="871"/>
      <c r="E509" s="871"/>
      <c r="F509" s="876" t="s">
        <v>678</v>
      </c>
      <c r="G509" s="902">
        <v>11.7</v>
      </c>
      <c r="H509" s="880">
        <v>1.1499999999999999</v>
      </c>
      <c r="I509" s="904">
        <v>47.630699999999997</v>
      </c>
      <c r="J509" s="884"/>
      <c r="K509" s="877"/>
      <c r="L509" s="884"/>
      <c r="M509" s="877"/>
      <c r="N509" s="885"/>
      <c r="AF509" s="855"/>
      <c r="AG509" s="859"/>
      <c r="AH509" s="859"/>
      <c r="AK509" s="873" t="s">
        <v>973</v>
      </c>
      <c r="AM509" s="859"/>
    </row>
    <row r="510" spans="1:41" s="802" customFormat="1" ht="14.4" x14ac:dyDescent="0.3">
      <c r="A510" s="882"/>
      <c r="B510" s="875"/>
      <c r="C510" s="871" t="s">
        <v>986</v>
      </c>
      <c r="D510" s="871"/>
      <c r="E510" s="871"/>
      <c r="F510" s="876" t="s">
        <v>678</v>
      </c>
      <c r="G510" s="880">
        <v>2.96</v>
      </c>
      <c r="H510" s="880">
        <v>1.1499999999999999</v>
      </c>
      <c r="I510" s="906">
        <v>12.05016</v>
      </c>
      <c r="J510" s="884"/>
      <c r="K510" s="877"/>
      <c r="L510" s="884"/>
      <c r="M510" s="877"/>
      <c r="N510" s="885"/>
      <c r="AF510" s="855"/>
      <c r="AG510" s="859"/>
      <c r="AH510" s="859"/>
      <c r="AK510" s="873" t="s">
        <v>986</v>
      </c>
      <c r="AM510" s="859"/>
    </row>
    <row r="511" spans="1:41" s="802" customFormat="1" ht="14.4" x14ac:dyDescent="0.3">
      <c r="A511" s="874"/>
      <c r="B511" s="875"/>
      <c r="C511" s="886" t="s">
        <v>974</v>
      </c>
      <c r="D511" s="886"/>
      <c r="E511" s="886"/>
      <c r="F511" s="887"/>
      <c r="G511" s="888"/>
      <c r="H511" s="888"/>
      <c r="I511" s="888"/>
      <c r="J511" s="889">
        <v>379.68</v>
      </c>
      <c r="K511" s="888"/>
      <c r="L511" s="890">
        <v>1545.68</v>
      </c>
      <c r="M511" s="888"/>
      <c r="N511" s="891">
        <v>32284.14</v>
      </c>
      <c r="AF511" s="855"/>
      <c r="AG511" s="859"/>
      <c r="AH511" s="859"/>
      <c r="AL511" s="873" t="s">
        <v>974</v>
      </c>
      <c r="AM511" s="859"/>
    </row>
    <row r="512" spans="1:41" s="802" customFormat="1" ht="14.4" x14ac:dyDescent="0.3">
      <c r="A512" s="882"/>
      <c r="B512" s="875"/>
      <c r="C512" s="871" t="s">
        <v>975</v>
      </c>
      <c r="D512" s="871"/>
      <c r="E512" s="871"/>
      <c r="F512" s="876"/>
      <c r="G512" s="877"/>
      <c r="H512" s="877"/>
      <c r="I512" s="877"/>
      <c r="J512" s="884"/>
      <c r="K512" s="877"/>
      <c r="L512" s="878">
        <v>527.80999999999995</v>
      </c>
      <c r="M512" s="877"/>
      <c r="N512" s="881">
        <v>23630.05</v>
      </c>
      <c r="AF512" s="855"/>
      <c r="AG512" s="859"/>
      <c r="AH512" s="859"/>
      <c r="AK512" s="873" t="s">
        <v>975</v>
      </c>
      <c r="AM512" s="859"/>
    </row>
    <row r="513" spans="1:41" s="802" customFormat="1" ht="20.399999999999999" x14ac:dyDescent="0.3">
      <c r="A513" s="882"/>
      <c r="B513" s="875" t="s">
        <v>976</v>
      </c>
      <c r="C513" s="871" t="s">
        <v>977</v>
      </c>
      <c r="D513" s="871"/>
      <c r="E513" s="871"/>
      <c r="F513" s="876" t="s">
        <v>978</v>
      </c>
      <c r="G513" s="892">
        <v>102</v>
      </c>
      <c r="H513" s="877"/>
      <c r="I513" s="892">
        <v>102</v>
      </c>
      <c r="J513" s="884"/>
      <c r="K513" s="877"/>
      <c r="L513" s="878">
        <v>538.37</v>
      </c>
      <c r="M513" s="877"/>
      <c r="N513" s="881">
        <v>24102.65</v>
      </c>
      <c r="AF513" s="855"/>
      <c r="AG513" s="859"/>
      <c r="AH513" s="859"/>
      <c r="AK513" s="873" t="s">
        <v>977</v>
      </c>
      <c r="AM513" s="859"/>
    </row>
    <row r="514" spans="1:41" s="802" customFormat="1" ht="20.399999999999999" x14ac:dyDescent="0.3">
      <c r="A514" s="882"/>
      <c r="B514" s="875" t="s">
        <v>979</v>
      </c>
      <c r="C514" s="871" t="s">
        <v>980</v>
      </c>
      <c r="D514" s="871"/>
      <c r="E514" s="871"/>
      <c r="F514" s="876" t="s">
        <v>978</v>
      </c>
      <c r="G514" s="892">
        <v>54</v>
      </c>
      <c r="H514" s="877"/>
      <c r="I514" s="892">
        <v>54</v>
      </c>
      <c r="J514" s="884"/>
      <c r="K514" s="877"/>
      <c r="L514" s="878">
        <v>285.02</v>
      </c>
      <c r="M514" s="877"/>
      <c r="N514" s="881">
        <v>12760.23</v>
      </c>
      <c r="AF514" s="855"/>
      <c r="AG514" s="859"/>
      <c r="AH514" s="859"/>
      <c r="AK514" s="873" t="s">
        <v>980</v>
      </c>
      <c r="AM514" s="859"/>
    </row>
    <row r="515" spans="1:41" s="802" customFormat="1" ht="14.4" x14ac:dyDescent="0.3">
      <c r="A515" s="893"/>
      <c r="B515" s="894"/>
      <c r="C515" s="862" t="s">
        <v>981</v>
      </c>
      <c r="D515" s="862"/>
      <c r="E515" s="862"/>
      <c r="F515" s="863"/>
      <c r="G515" s="864"/>
      <c r="H515" s="864"/>
      <c r="I515" s="864"/>
      <c r="J515" s="867"/>
      <c r="K515" s="864"/>
      <c r="L515" s="895">
        <v>2369.0700000000002</v>
      </c>
      <c r="M515" s="888"/>
      <c r="N515" s="896">
        <v>69147.02</v>
      </c>
      <c r="AF515" s="855"/>
      <c r="AG515" s="859"/>
      <c r="AH515" s="859"/>
      <c r="AM515" s="859" t="s">
        <v>981</v>
      </c>
    </row>
    <row r="516" spans="1:41" s="802" customFormat="1" ht="31.8" x14ac:dyDescent="0.3">
      <c r="A516" s="860" t="s">
        <v>1282</v>
      </c>
      <c r="B516" s="861" t="s">
        <v>1283</v>
      </c>
      <c r="C516" s="862" t="s">
        <v>1284</v>
      </c>
      <c r="D516" s="862"/>
      <c r="E516" s="862"/>
      <c r="F516" s="863" t="s">
        <v>718</v>
      </c>
      <c r="G516" s="864">
        <v>354</v>
      </c>
      <c r="H516" s="865">
        <v>1</v>
      </c>
      <c r="I516" s="865">
        <v>354</v>
      </c>
      <c r="J516" s="867"/>
      <c r="K516" s="864"/>
      <c r="L516" s="867"/>
      <c r="M516" s="864"/>
      <c r="N516" s="868"/>
      <c r="AF516" s="855"/>
      <c r="AG516" s="859"/>
      <c r="AH516" s="859" t="s">
        <v>1284</v>
      </c>
      <c r="AM516" s="859"/>
    </row>
    <row r="517" spans="1:41" s="802" customFormat="1" ht="52.2" x14ac:dyDescent="0.3">
      <c r="A517" s="899"/>
      <c r="B517" s="875" t="s">
        <v>970</v>
      </c>
      <c r="C517" s="900" t="s">
        <v>971</v>
      </c>
      <c r="D517" s="900"/>
      <c r="E517" s="900"/>
      <c r="F517" s="900"/>
      <c r="G517" s="900"/>
      <c r="H517" s="900"/>
      <c r="I517" s="900"/>
      <c r="J517" s="900"/>
      <c r="K517" s="900"/>
      <c r="L517" s="900"/>
      <c r="M517" s="900"/>
      <c r="N517" s="901"/>
      <c r="AF517" s="855"/>
      <c r="AG517" s="859"/>
      <c r="AH517" s="859"/>
      <c r="AM517" s="859"/>
      <c r="AO517" s="873" t="s">
        <v>971</v>
      </c>
    </row>
    <row r="518" spans="1:41" s="802" customFormat="1" ht="14.4" x14ac:dyDescent="0.3">
      <c r="A518" s="874"/>
      <c r="B518" s="875" t="s">
        <v>18</v>
      </c>
      <c r="C518" s="871" t="s">
        <v>972</v>
      </c>
      <c r="D518" s="871"/>
      <c r="E518" s="871"/>
      <c r="F518" s="876"/>
      <c r="G518" s="877"/>
      <c r="H518" s="877"/>
      <c r="I518" s="877"/>
      <c r="J518" s="878">
        <v>423</v>
      </c>
      <c r="K518" s="880">
        <v>1.1499999999999999</v>
      </c>
      <c r="L518" s="879">
        <v>172203.3</v>
      </c>
      <c r="M518" s="880">
        <v>44.77</v>
      </c>
      <c r="N518" s="881">
        <v>7709541.7400000002</v>
      </c>
      <c r="AF518" s="855"/>
      <c r="AG518" s="859"/>
      <c r="AH518" s="859"/>
      <c r="AJ518" s="873" t="s">
        <v>972</v>
      </c>
      <c r="AM518" s="859"/>
    </row>
    <row r="519" spans="1:41" s="802" customFormat="1" ht="14.4" x14ac:dyDescent="0.3">
      <c r="A519" s="874"/>
      <c r="B519" s="875" t="s">
        <v>21</v>
      </c>
      <c r="C519" s="871" t="s">
        <v>984</v>
      </c>
      <c r="D519" s="871"/>
      <c r="E519" s="871"/>
      <c r="F519" s="876"/>
      <c r="G519" s="877"/>
      <c r="H519" s="877"/>
      <c r="I519" s="877"/>
      <c r="J519" s="879">
        <v>1197.1500000000001</v>
      </c>
      <c r="K519" s="880">
        <v>1.1499999999999999</v>
      </c>
      <c r="L519" s="879">
        <v>487359.77</v>
      </c>
      <c r="M519" s="880">
        <v>13.24</v>
      </c>
      <c r="N519" s="881">
        <v>6452643.3499999996</v>
      </c>
      <c r="AF519" s="855"/>
      <c r="AG519" s="859"/>
      <c r="AH519" s="859"/>
      <c r="AJ519" s="873" t="s">
        <v>984</v>
      </c>
      <c r="AM519" s="859"/>
    </row>
    <row r="520" spans="1:41" s="802" customFormat="1" ht="14.4" x14ac:dyDescent="0.3">
      <c r="A520" s="882"/>
      <c r="B520" s="875"/>
      <c r="C520" s="871" t="s">
        <v>973</v>
      </c>
      <c r="D520" s="871"/>
      <c r="E520" s="871"/>
      <c r="F520" s="876" t="s">
        <v>678</v>
      </c>
      <c r="G520" s="880">
        <v>49.59</v>
      </c>
      <c r="H520" s="880">
        <v>1.1499999999999999</v>
      </c>
      <c r="I520" s="908">
        <v>20188.089</v>
      </c>
      <c r="J520" s="884"/>
      <c r="K520" s="877"/>
      <c r="L520" s="884"/>
      <c r="M520" s="877"/>
      <c r="N520" s="885"/>
      <c r="AF520" s="855"/>
      <c r="AG520" s="859"/>
      <c r="AH520" s="859"/>
      <c r="AK520" s="873" t="s">
        <v>973</v>
      </c>
      <c r="AM520" s="859"/>
    </row>
    <row r="521" spans="1:41" s="802" customFormat="1" ht="14.4" x14ac:dyDescent="0.3">
      <c r="A521" s="874"/>
      <c r="B521" s="875"/>
      <c r="C521" s="886" t="s">
        <v>974</v>
      </c>
      <c r="D521" s="886"/>
      <c r="E521" s="886"/>
      <c r="F521" s="887"/>
      <c r="G521" s="888"/>
      <c r="H521" s="888"/>
      <c r="I521" s="888"/>
      <c r="J521" s="890">
        <v>1620.15</v>
      </c>
      <c r="K521" s="888"/>
      <c r="L521" s="890">
        <v>659563.06999999995</v>
      </c>
      <c r="M521" s="888"/>
      <c r="N521" s="891">
        <v>14162185.09</v>
      </c>
      <c r="AF521" s="855"/>
      <c r="AG521" s="859"/>
      <c r="AH521" s="859"/>
      <c r="AL521" s="873" t="s">
        <v>974</v>
      </c>
      <c r="AM521" s="859"/>
    </row>
    <row r="522" spans="1:41" s="802" customFormat="1" ht="14.4" x14ac:dyDescent="0.3">
      <c r="A522" s="882"/>
      <c r="B522" s="875"/>
      <c r="C522" s="871" t="s">
        <v>975</v>
      </c>
      <c r="D522" s="871"/>
      <c r="E522" s="871"/>
      <c r="F522" s="876"/>
      <c r="G522" s="877"/>
      <c r="H522" s="877"/>
      <c r="I522" s="877"/>
      <c r="J522" s="884"/>
      <c r="K522" s="877"/>
      <c r="L522" s="879">
        <v>172203.3</v>
      </c>
      <c r="M522" s="877"/>
      <c r="N522" s="881">
        <v>7709541.7400000002</v>
      </c>
      <c r="AF522" s="855"/>
      <c r="AG522" s="859"/>
      <c r="AH522" s="859"/>
      <c r="AK522" s="873" t="s">
        <v>975</v>
      </c>
      <c r="AM522" s="859"/>
    </row>
    <row r="523" spans="1:41" s="802" customFormat="1" ht="31.8" x14ac:dyDescent="0.3">
      <c r="A523" s="882"/>
      <c r="B523" s="875" t="s">
        <v>1017</v>
      </c>
      <c r="C523" s="871" t="s">
        <v>1018</v>
      </c>
      <c r="D523" s="871"/>
      <c r="E523" s="871"/>
      <c r="F523" s="876" t="s">
        <v>978</v>
      </c>
      <c r="G523" s="892">
        <v>91</v>
      </c>
      <c r="H523" s="877"/>
      <c r="I523" s="892">
        <v>91</v>
      </c>
      <c r="J523" s="884"/>
      <c r="K523" s="877"/>
      <c r="L523" s="879">
        <v>156705</v>
      </c>
      <c r="M523" s="877"/>
      <c r="N523" s="881">
        <v>7015682.9800000004</v>
      </c>
      <c r="AF523" s="855"/>
      <c r="AG523" s="859"/>
      <c r="AH523" s="859"/>
      <c r="AK523" s="873" t="s">
        <v>1018</v>
      </c>
      <c r="AM523" s="859"/>
    </row>
    <row r="524" spans="1:41" s="802" customFormat="1" ht="31.8" x14ac:dyDescent="0.3">
      <c r="A524" s="882"/>
      <c r="B524" s="875" t="s">
        <v>1019</v>
      </c>
      <c r="C524" s="871" t="s">
        <v>1020</v>
      </c>
      <c r="D524" s="871"/>
      <c r="E524" s="871"/>
      <c r="F524" s="876" t="s">
        <v>978</v>
      </c>
      <c r="G524" s="892">
        <v>52</v>
      </c>
      <c r="H524" s="877"/>
      <c r="I524" s="892">
        <v>52</v>
      </c>
      <c r="J524" s="884"/>
      <c r="K524" s="877"/>
      <c r="L524" s="879">
        <v>89545.72</v>
      </c>
      <c r="M524" s="877"/>
      <c r="N524" s="881">
        <v>4008961.7</v>
      </c>
      <c r="AF524" s="855"/>
      <c r="AG524" s="859"/>
      <c r="AH524" s="859"/>
      <c r="AK524" s="873" t="s">
        <v>1020</v>
      </c>
      <c r="AM524" s="859"/>
    </row>
    <row r="525" spans="1:41" s="802" customFormat="1" ht="14.4" x14ac:dyDescent="0.3">
      <c r="A525" s="893"/>
      <c r="B525" s="894"/>
      <c r="C525" s="862" t="s">
        <v>981</v>
      </c>
      <c r="D525" s="862"/>
      <c r="E525" s="862"/>
      <c r="F525" s="863"/>
      <c r="G525" s="864"/>
      <c r="H525" s="864"/>
      <c r="I525" s="864"/>
      <c r="J525" s="867"/>
      <c r="K525" s="864"/>
      <c r="L525" s="895">
        <v>905813.79</v>
      </c>
      <c r="M525" s="888"/>
      <c r="N525" s="896">
        <v>25186829.77</v>
      </c>
      <c r="AF525" s="855"/>
      <c r="AG525" s="859"/>
      <c r="AH525" s="859"/>
      <c r="AM525" s="859" t="s">
        <v>981</v>
      </c>
    </row>
    <row r="526" spans="1:41" s="802" customFormat="1" ht="42" x14ac:dyDescent="0.3">
      <c r="A526" s="860" t="s">
        <v>1285</v>
      </c>
      <c r="B526" s="861" t="s">
        <v>1008</v>
      </c>
      <c r="C526" s="862" t="s">
        <v>727</v>
      </c>
      <c r="D526" s="862"/>
      <c r="E526" s="862"/>
      <c r="F526" s="863" t="s">
        <v>988</v>
      </c>
      <c r="G526" s="864">
        <v>708</v>
      </c>
      <c r="H526" s="865">
        <v>1</v>
      </c>
      <c r="I526" s="865">
        <v>708</v>
      </c>
      <c r="J526" s="898">
        <v>3.28</v>
      </c>
      <c r="K526" s="864"/>
      <c r="L526" s="895">
        <v>2322.2399999999998</v>
      </c>
      <c r="M526" s="897">
        <v>13.24</v>
      </c>
      <c r="N526" s="896">
        <v>30746.46</v>
      </c>
      <c r="AF526" s="855"/>
      <c r="AG526" s="859"/>
      <c r="AH526" s="859" t="s">
        <v>727</v>
      </c>
      <c r="AM526" s="859"/>
    </row>
    <row r="527" spans="1:41" s="802" customFormat="1" ht="14.4" x14ac:dyDescent="0.3">
      <c r="A527" s="869"/>
      <c r="B527" s="870"/>
      <c r="C527" s="871" t="s">
        <v>1286</v>
      </c>
      <c r="D527" s="871"/>
      <c r="E527" s="871"/>
      <c r="F527" s="871"/>
      <c r="G527" s="871"/>
      <c r="H527" s="871"/>
      <c r="I527" s="871"/>
      <c r="J527" s="871"/>
      <c r="K527" s="871"/>
      <c r="L527" s="871"/>
      <c r="M527" s="871"/>
      <c r="N527" s="872"/>
      <c r="AF527" s="855"/>
      <c r="AG527" s="859"/>
      <c r="AH527" s="859"/>
      <c r="AI527" s="873" t="s">
        <v>1286</v>
      </c>
      <c r="AM527" s="859"/>
    </row>
    <row r="528" spans="1:41" s="802" customFormat="1" ht="14.4" x14ac:dyDescent="0.3">
      <c r="A528" s="893"/>
      <c r="B528" s="894"/>
      <c r="C528" s="862" t="s">
        <v>981</v>
      </c>
      <c r="D528" s="862"/>
      <c r="E528" s="862"/>
      <c r="F528" s="863"/>
      <c r="G528" s="864"/>
      <c r="H528" s="864"/>
      <c r="I528" s="864"/>
      <c r="J528" s="867"/>
      <c r="K528" s="864"/>
      <c r="L528" s="895">
        <v>2322.2399999999998</v>
      </c>
      <c r="M528" s="888"/>
      <c r="N528" s="896">
        <v>30746.46</v>
      </c>
      <c r="AF528" s="855"/>
      <c r="AG528" s="859"/>
      <c r="AH528" s="859"/>
      <c r="AM528" s="859" t="s">
        <v>981</v>
      </c>
    </row>
    <row r="529" spans="1:42" s="802" customFormat="1" ht="21.6" x14ac:dyDescent="0.3">
      <c r="A529" s="860" t="s">
        <v>1287</v>
      </c>
      <c r="B529" s="861" t="s">
        <v>1010</v>
      </c>
      <c r="C529" s="862" t="s">
        <v>806</v>
      </c>
      <c r="D529" s="862"/>
      <c r="E529" s="862"/>
      <c r="F529" s="863" t="s">
        <v>988</v>
      </c>
      <c r="G529" s="864">
        <v>177</v>
      </c>
      <c r="H529" s="865">
        <v>1</v>
      </c>
      <c r="I529" s="865">
        <v>177</v>
      </c>
      <c r="J529" s="898">
        <v>42.98</v>
      </c>
      <c r="K529" s="864"/>
      <c r="L529" s="895">
        <v>7607.46</v>
      </c>
      <c r="M529" s="897">
        <v>13.24</v>
      </c>
      <c r="N529" s="896">
        <v>100722.77</v>
      </c>
      <c r="AF529" s="855"/>
      <c r="AG529" s="859"/>
      <c r="AH529" s="859" t="s">
        <v>806</v>
      </c>
      <c r="AM529" s="859"/>
    </row>
    <row r="530" spans="1:42" s="802" customFormat="1" ht="14.4" x14ac:dyDescent="0.3">
      <c r="A530" s="869"/>
      <c r="B530" s="870"/>
      <c r="C530" s="871" t="s">
        <v>1288</v>
      </c>
      <c r="D530" s="871"/>
      <c r="E530" s="871"/>
      <c r="F530" s="871"/>
      <c r="G530" s="871"/>
      <c r="H530" s="871"/>
      <c r="I530" s="871"/>
      <c r="J530" s="871"/>
      <c r="K530" s="871"/>
      <c r="L530" s="871"/>
      <c r="M530" s="871"/>
      <c r="N530" s="872"/>
      <c r="AF530" s="855"/>
      <c r="AG530" s="859"/>
      <c r="AH530" s="859"/>
      <c r="AI530" s="873" t="s">
        <v>1288</v>
      </c>
      <c r="AM530" s="859"/>
    </row>
    <row r="531" spans="1:42" s="802" customFormat="1" ht="14.4" x14ac:dyDescent="0.3">
      <c r="A531" s="893"/>
      <c r="B531" s="894"/>
      <c r="C531" s="862" t="s">
        <v>981</v>
      </c>
      <c r="D531" s="862"/>
      <c r="E531" s="862"/>
      <c r="F531" s="863"/>
      <c r="G531" s="864"/>
      <c r="H531" s="864"/>
      <c r="I531" s="864"/>
      <c r="J531" s="867"/>
      <c r="K531" s="864"/>
      <c r="L531" s="895">
        <v>7607.46</v>
      </c>
      <c r="M531" s="888"/>
      <c r="N531" s="896">
        <v>100722.77</v>
      </c>
      <c r="AF531" s="855"/>
      <c r="AG531" s="859"/>
      <c r="AH531" s="859"/>
      <c r="AM531" s="859" t="s">
        <v>981</v>
      </c>
    </row>
    <row r="532" spans="1:42" s="802" customFormat="1" ht="21.6" x14ac:dyDescent="0.3">
      <c r="A532" s="860" t="s">
        <v>1289</v>
      </c>
      <c r="B532" s="861" t="s">
        <v>717</v>
      </c>
      <c r="C532" s="862" t="s">
        <v>991</v>
      </c>
      <c r="D532" s="862"/>
      <c r="E532" s="862"/>
      <c r="F532" s="863" t="s">
        <v>718</v>
      </c>
      <c r="G532" s="864">
        <v>354</v>
      </c>
      <c r="H532" s="865">
        <v>1</v>
      </c>
      <c r="I532" s="865">
        <v>354</v>
      </c>
      <c r="J532" s="898">
        <v>162.38</v>
      </c>
      <c r="K532" s="864"/>
      <c r="L532" s="895">
        <v>57482.52</v>
      </c>
      <c r="M532" s="897">
        <v>8.16</v>
      </c>
      <c r="N532" s="896">
        <v>469057.36</v>
      </c>
      <c r="AF532" s="855"/>
      <c r="AG532" s="859"/>
      <c r="AH532" s="859" t="s">
        <v>991</v>
      </c>
      <c r="AM532" s="859"/>
    </row>
    <row r="533" spans="1:42" s="802" customFormat="1" ht="14.4" x14ac:dyDescent="0.3">
      <c r="A533" s="893"/>
      <c r="B533" s="894"/>
      <c r="C533" s="871" t="s">
        <v>992</v>
      </c>
      <c r="D533" s="871"/>
      <c r="E533" s="871"/>
      <c r="F533" s="871"/>
      <c r="G533" s="871"/>
      <c r="H533" s="871"/>
      <c r="I533" s="871"/>
      <c r="J533" s="871"/>
      <c r="K533" s="871"/>
      <c r="L533" s="871"/>
      <c r="M533" s="871"/>
      <c r="N533" s="872"/>
      <c r="AF533" s="855"/>
      <c r="AG533" s="859"/>
      <c r="AH533" s="859"/>
      <c r="AM533" s="859"/>
      <c r="AN533" s="873" t="s">
        <v>992</v>
      </c>
    </row>
    <row r="534" spans="1:42" s="802" customFormat="1" ht="14.4" x14ac:dyDescent="0.3">
      <c r="A534" s="869"/>
      <c r="B534" s="870"/>
      <c r="C534" s="871" t="s">
        <v>994</v>
      </c>
      <c r="D534" s="871"/>
      <c r="E534" s="871"/>
      <c r="F534" s="871"/>
      <c r="G534" s="871"/>
      <c r="H534" s="871"/>
      <c r="I534" s="871"/>
      <c r="J534" s="871"/>
      <c r="K534" s="871"/>
      <c r="L534" s="871"/>
      <c r="M534" s="871"/>
      <c r="N534" s="872"/>
      <c r="AF534" s="855"/>
      <c r="AG534" s="859"/>
      <c r="AH534" s="859"/>
      <c r="AM534" s="859"/>
      <c r="AP534" s="873" t="s">
        <v>994</v>
      </c>
    </row>
    <row r="535" spans="1:42" s="802" customFormat="1" ht="14.4" x14ac:dyDescent="0.3">
      <c r="A535" s="893"/>
      <c r="B535" s="894"/>
      <c r="C535" s="862" t="s">
        <v>981</v>
      </c>
      <c r="D535" s="862"/>
      <c r="E535" s="862"/>
      <c r="F535" s="863"/>
      <c r="G535" s="864"/>
      <c r="H535" s="864"/>
      <c r="I535" s="864"/>
      <c r="J535" s="867"/>
      <c r="K535" s="864"/>
      <c r="L535" s="895">
        <v>57482.52</v>
      </c>
      <c r="M535" s="888"/>
      <c r="N535" s="896">
        <v>469057.36</v>
      </c>
      <c r="AF535" s="855"/>
      <c r="AG535" s="859"/>
      <c r="AH535" s="859"/>
      <c r="AM535" s="859" t="s">
        <v>981</v>
      </c>
    </row>
    <row r="536" spans="1:42" s="802" customFormat="1" ht="14.4" x14ac:dyDescent="0.3">
      <c r="A536" s="856" t="s">
        <v>1290</v>
      </c>
      <c r="B536" s="857"/>
      <c r="C536" s="857"/>
      <c r="D536" s="857"/>
      <c r="E536" s="857"/>
      <c r="F536" s="857"/>
      <c r="G536" s="857"/>
      <c r="H536" s="857"/>
      <c r="I536" s="857"/>
      <c r="J536" s="857"/>
      <c r="K536" s="857"/>
      <c r="L536" s="857"/>
      <c r="M536" s="857"/>
      <c r="N536" s="858"/>
      <c r="AF536" s="855"/>
      <c r="AG536" s="859" t="s">
        <v>1290</v>
      </c>
      <c r="AH536" s="859"/>
      <c r="AM536" s="859"/>
    </row>
    <row r="537" spans="1:42" s="802" customFormat="1" ht="21.6" x14ac:dyDescent="0.3">
      <c r="A537" s="860" t="s">
        <v>1291</v>
      </c>
      <c r="B537" s="861" t="s">
        <v>1076</v>
      </c>
      <c r="C537" s="862" t="s">
        <v>1292</v>
      </c>
      <c r="D537" s="862"/>
      <c r="E537" s="862"/>
      <c r="F537" s="863" t="s">
        <v>718</v>
      </c>
      <c r="G537" s="864">
        <v>173.39</v>
      </c>
      <c r="H537" s="865">
        <v>1</v>
      </c>
      <c r="I537" s="897">
        <v>173.39</v>
      </c>
      <c r="J537" s="867"/>
      <c r="K537" s="864"/>
      <c r="L537" s="867"/>
      <c r="M537" s="864"/>
      <c r="N537" s="868"/>
      <c r="AF537" s="855"/>
      <c r="AG537" s="859"/>
      <c r="AH537" s="859" t="s">
        <v>1292</v>
      </c>
      <c r="AM537" s="859"/>
    </row>
    <row r="538" spans="1:42" s="802" customFormat="1" ht="52.2" x14ac:dyDescent="0.3">
      <c r="A538" s="899"/>
      <c r="B538" s="875" t="s">
        <v>970</v>
      </c>
      <c r="C538" s="900" t="s">
        <v>971</v>
      </c>
      <c r="D538" s="900"/>
      <c r="E538" s="900"/>
      <c r="F538" s="900"/>
      <c r="G538" s="900"/>
      <c r="H538" s="900"/>
      <c r="I538" s="900"/>
      <c r="J538" s="900"/>
      <c r="K538" s="900"/>
      <c r="L538" s="900"/>
      <c r="M538" s="900"/>
      <c r="N538" s="901"/>
      <c r="AF538" s="855"/>
      <c r="AG538" s="859"/>
      <c r="AH538" s="859"/>
      <c r="AM538" s="859"/>
      <c r="AO538" s="873" t="s">
        <v>971</v>
      </c>
    </row>
    <row r="539" spans="1:42" s="802" customFormat="1" ht="14.4" x14ac:dyDescent="0.3">
      <c r="A539" s="874"/>
      <c r="B539" s="875" t="s">
        <v>18</v>
      </c>
      <c r="C539" s="871" t="s">
        <v>972</v>
      </c>
      <c r="D539" s="871"/>
      <c r="E539" s="871"/>
      <c r="F539" s="876"/>
      <c r="G539" s="877"/>
      <c r="H539" s="877"/>
      <c r="I539" s="877"/>
      <c r="J539" s="878">
        <v>7.76</v>
      </c>
      <c r="K539" s="880">
        <v>1.1499999999999999</v>
      </c>
      <c r="L539" s="879">
        <v>1547.33</v>
      </c>
      <c r="M539" s="880">
        <v>44.77</v>
      </c>
      <c r="N539" s="881">
        <v>69273.960000000006</v>
      </c>
      <c r="AF539" s="855"/>
      <c r="AG539" s="859"/>
      <c r="AH539" s="859"/>
      <c r="AJ539" s="873" t="s">
        <v>972</v>
      </c>
      <c r="AM539" s="859"/>
    </row>
    <row r="540" spans="1:42" s="802" customFormat="1" ht="14.4" x14ac:dyDescent="0.3">
      <c r="A540" s="874"/>
      <c r="B540" s="875" t="s">
        <v>21</v>
      </c>
      <c r="C540" s="871" t="s">
        <v>984</v>
      </c>
      <c r="D540" s="871"/>
      <c r="E540" s="871"/>
      <c r="F540" s="876"/>
      <c r="G540" s="877"/>
      <c r="H540" s="877"/>
      <c r="I540" s="877"/>
      <c r="J540" s="879">
        <v>1293.92</v>
      </c>
      <c r="K540" s="880">
        <v>1.1499999999999999</v>
      </c>
      <c r="L540" s="879">
        <v>258005.71</v>
      </c>
      <c r="M540" s="880">
        <v>13.24</v>
      </c>
      <c r="N540" s="881">
        <v>3415995.6</v>
      </c>
      <c r="AF540" s="855"/>
      <c r="AG540" s="859"/>
      <c r="AH540" s="859"/>
      <c r="AJ540" s="873" t="s">
        <v>984</v>
      </c>
      <c r="AM540" s="859"/>
    </row>
    <row r="541" spans="1:42" s="802" customFormat="1" ht="14.4" x14ac:dyDescent="0.3">
      <c r="A541" s="874"/>
      <c r="B541" s="875" t="s">
        <v>23</v>
      </c>
      <c r="C541" s="871" t="s">
        <v>985</v>
      </c>
      <c r="D541" s="871"/>
      <c r="E541" s="871"/>
      <c r="F541" s="876"/>
      <c r="G541" s="877"/>
      <c r="H541" s="877"/>
      <c r="I541" s="877"/>
      <c r="J541" s="878">
        <v>32.909999999999997</v>
      </c>
      <c r="K541" s="880">
        <v>1.1499999999999999</v>
      </c>
      <c r="L541" s="879">
        <v>6562.2</v>
      </c>
      <c r="M541" s="880">
        <v>44.77</v>
      </c>
      <c r="N541" s="881">
        <v>293789.69</v>
      </c>
      <c r="AF541" s="855"/>
      <c r="AG541" s="859"/>
      <c r="AH541" s="859"/>
      <c r="AJ541" s="873" t="s">
        <v>985</v>
      </c>
      <c r="AM541" s="859"/>
    </row>
    <row r="542" spans="1:42" s="802" customFormat="1" ht="14.4" x14ac:dyDescent="0.3">
      <c r="A542" s="874"/>
      <c r="B542" s="875" t="s">
        <v>25</v>
      </c>
      <c r="C542" s="871" t="s">
        <v>1000</v>
      </c>
      <c r="D542" s="871"/>
      <c r="E542" s="871"/>
      <c r="F542" s="876"/>
      <c r="G542" s="877"/>
      <c r="H542" s="877"/>
      <c r="I542" s="877"/>
      <c r="J542" s="878">
        <v>21.02</v>
      </c>
      <c r="K542" s="877"/>
      <c r="L542" s="879">
        <v>3644.66</v>
      </c>
      <c r="M542" s="880">
        <v>8.16</v>
      </c>
      <c r="N542" s="881">
        <v>29740.43</v>
      </c>
      <c r="AF542" s="855"/>
      <c r="AG542" s="859"/>
      <c r="AH542" s="859"/>
      <c r="AJ542" s="873" t="s">
        <v>1000</v>
      </c>
      <c r="AM542" s="859"/>
    </row>
    <row r="543" spans="1:42" s="802" customFormat="1" ht="14.4" x14ac:dyDescent="0.3">
      <c r="A543" s="882"/>
      <c r="B543" s="875"/>
      <c r="C543" s="871" t="s">
        <v>973</v>
      </c>
      <c r="D543" s="871"/>
      <c r="E543" s="871"/>
      <c r="F543" s="876" t="s">
        <v>678</v>
      </c>
      <c r="G543" s="880">
        <v>0.91</v>
      </c>
      <c r="H543" s="880">
        <v>1.1499999999999999</v>
      </c>
      <c r="I543" s="883">
        <v>181.45263499999999</v>
      </c>
      <c r="J543" s="884"/>
      <c r="K543" s="877"/>
      <c r="L543" s="884"/>
      <c r="M543" s="877"/>
      <c r="N543" s="885"/>
      <c r="AF543" s="855"/>
      <c r="AG543" s="859"/>
      <c r="AH543" s="859"/>
      <c r="AK543" s="873" t="s">
        <v>973</v>
      </c>
      <c r="AM543" s="859"/>
    </row>
    <row r="544" spans="1:42" s="802" customFormat="1" ht="14.4" x14ac:dyDescent="0.3">
      <c r="A544" s="882"/>
      <c r="B544" s="875"/>
      <c r="C544" s="871" t="s">
        <v>986</v>
      </c>
      <c r="D544" s="871"/>
      <c r="E544" s="871"/>
      <c r="F544" s="876" t="s">
        <v>678</v>
      </c>
      <c r="G544" s="902">
        <v>2.1</v>
      </c>
      <c r="H544" s="880">
        <v>1.1499999999999999</v>
      </c>
      <c r="I544" s="906">
        <v>418.73685</v>
      </c>
      <c r="J544" s="884"/>
      <c r="K544" s="877"/>
      <c r="L544" s="884"/>
      <c r="M544" s="877"/>
      <c r="N544" s="885"/>
      <c r="AF544" s="855"/>
      <c r="AG544" s="859"/>
      <c r="AH544" s="859"/>
      <c r="AK544" s="873" t="s">
        <v>986</v>
      </c>
      <c r="AM544" s="859"/>
    </row>
    <row r="545" spans="1:42" s="802" customFormat="1" ht="14.4" x14ac:dyDescent="0.3">
      <c r="A545" s="874"/>
      <c r="B545" s="875"/>
      <c r="C545" s="886" t="s">
        <v>974</v>
      </c>
      <c r="D545" s="886"/>
      <c r="E545" s="886"/>
      <c r="F545" s="887"/>
      <c r="G545" s="888"/>
      <c r="H545" s="888"/>
      <c r="I545" s="888"/>
      <c r="J545" s="890">
        <v>1322.7</v>
      </c>
      <c r="K545" s="888"/>
      <c r="L545" s="890">
        <v>263197.7</v>
      </c>
      <c r="M545" s="888"/>
      <c r="N545" s="891">
        <v>3515009.99</v>
      </c>
      <c r="AF545" s="855"/>
      <c r="AG545" s="859"/>
      <c r="AH545" s="859"/>
      <c r="AL545" s="873" t="s">
        <v>974</v>
      </c>
      <c r="AM545" s="859"/>
    </row>
    <row r="546" spans="1:42" s="802" customFormat="1" ht="14.4" x14ac:dyDescent="0.3">
      <c r="A546" s="882"/>
      <c r="B546" s="875"/>
      <c r="C546" s="871" t="s">
        <v>975</v>
      </c>
      <c r="D546" s="871"/>
      <c r="E546" s="871"/>
      <c r="F546" s="876"/>
      <c r="G546" s="877"/>
      <c r="H546" s="877"/>
      <c r="I546" s="877"/>
      <c r="J546" s="884"/>
      <c r="K546" s="877"/>
      <c r="L546" s="879">
        <v>8109.53</v>
      </c>
      <c r="M546" s="877"/>
      <c r="N546" s="881">
        <v>363063.65</v>
      </c>
      <c r="AF546" s="855"/>
      <c r="AG546" s="859"/>
      <c r="AH546" s="859"/>
      <c r="AK546" s="873" t="s">
        <v>975</v>
      </c>
      <c r="AM546" s="859"/>
    </row>
    <row r="547" spans="1:42" s="802" customFormat="1" ht="31.8" x14ac:dyDescent="0.3">
      <c r="A547" s="882"/>
      <c r="B547" s="875" t="s">
        <v>1017</v>
      </c>
      <c r="C547" s="871" t="s">
        <v>1018</v>
      </c>
      <c r="D547" s="871"/>
      <c r="E547" s="871"/>
      <c r="F547" s="876" t="s">
        <v>978</v>
      </c>
      <c r="G547" s="892">
        <v>91</v>
      </c>
      <c r="H547" s="877"/>
      <c r="I547" s="892">
        <v>91</v>
      </c>
      <c r="J547" s="884"/>
      <c r="K547" s="877"/>
      <c r="L547" s="879">
        <v>7379.67</v>
      </c>
      <c r="M547" s="877"/>
      <c r="N547" s="881">
        <v>330387.92</v>
      </c>
      <c r="AF547" s="855"/>
      <c r="AG547" s="859"/>
      <c r="AH547" s="859"/>
      <c r="AK547" s="873" t="s">
        <v>1018</v>
      </c>
      <c r="AM547" s="859"/>
    </row>
    <row r="548" spans="1:42" s="802" customFormat="1" ht="31.8" x14ac:dyDescent="0.3">
      <c r="A548" s="882"/>
      <c r="B548" s="875" t="s">
        <v>1019</v>
      </c>
      <c r="C548" s="871" t="s">
        <v>1020</v>
      </c>
      <c r="D548" s="871"/>
      <c r="E548" s="871"/>
      <c r="F548" s="876" t="s">
        <v>978</v>
      </c>
      <c r="G548" s="892">
        <v>52</v>
      </c>
      <c r="H548" s="877"/>
      <c r="I548" s="892">
        <v>52</v>
      </c>
      <c r="J548" s="884"/>
      <c r="K548" s="877"/>
      <c r="L548" s="879">
        <v>4216.96</v>
      </c>
      <c r="M548" s="877"/>
      <c r="N548" s="881">
        <v>188793.1</v>
      </c>
      <c r="AF548" s="855"/>
      <c r="AG548" s="859"/>
      <c r="AH548" s="859"/>
      <c r="AK548" s="873" t="s">
        <v>1020</v>
      </c>
      <c r="AM548" s="859"/>
    </row>
    <row r="549" spans="1:42" s="802" customFormat="1" ht="14.4" x14ac:dyDescent="0.3">
      <c r="A549" s="893"/>
      <c r="B549" s="894"/>
      <c r="C549" s="862" t="s">
        <v>981</v>
      </c>
      <c r="D549" s="862"/>
      <c r="E549" s="862"/>
      <c r="F549" s="863"/>
      <c r="G549" s="864"/>
      <c r="H549" s="864"/>
      <c r="I549" s="864"/>
      <c r="J549" s="867"/>
      <c r="K549" s="864"/>
      <c r="L549" s="895">
        <v>274794.33</v>
      </c>
      <c r="M549" s="888"/>
      <c r="N549" s="896">
        <v>4034191.01</v>
      </c>
      <c r="AF549" s="855"/>
      <c r="AG549" s="859"/>
      <c r="AH549" s="859"/>
      <c r="AM549" s="859" t="s">
        <v>981</v>
      </c>
    </row>
    <row r="550" spans="1:42" s="802" customFormat="1" ht="42" x14ac:dyDescent="0.3">
      <c r="A550" s="860" t="s">
        <v>1293</v>
      </c>
      <c r="B550" s="861" t="s">
        <v>1008</v>
      </c>
      <c r="C550" s="862" t="s">
        <v>727</v>
      </c>
      <c r="D550" s="862"/>
      <c r="E550" s="862"/>
      <c r="F550" s="863" t="s">
        <v>988</v>
      </c>
      <c r="G550" s="864">
        <v>346.8</v>
      </c>
      <c r="H550" s="865">
        <v>1</v>
      </c>
      <c r="I550" s="905">
        <v>346.8</v>
      </c>
      <c r="J550" s="898">
        <v>3.28</v>
      </c>
      <c r="K550" s="864"/>
      <c r="L550" s="895">
        <v>1137.5</v>
      </c>
      <c r="M550" s="897">
        <v>13.24</v>
      </c>
      <c r="N550" s="896">
        <v>15060.5</v>
      </c>
      <c r="AF550" s="855"/>
      <c r="AG550" s="859"/>
      <c r="AH550" s="859" t="s">
        <v>727</v>
      </c>
      <c r="AM550" s="859"/>
    </row>
    <row r="551" spans="1:42" s="802" customFormat="1" ht="14.4" x14ac:dyDescent="0.3">
      <c r="A551" s="869"/>
      <c r="B551" s="870"/>
      <c r="C551" s="871" t="s">
        <v>1294</v>
      </c>
      <c r="D551" s="871"/>
      <c r="E551" s="871"/>
      <c r="F551" s="871"/>
      <c r="G551" s="871"/>
      <c r="H551" s="871"/>
      <c r="I551" s="871"/>
      <c r="J551" s="871"/>
      <c r="K551" s="871"/>
      <c r="L551" s="871"/>
      <c r="M551" s="871"/>
      <c r="N551" s="872"/>
      <c r="AF551" s="855"/>
      <c r="AG551" s="859"/>
      <c r="AH551" s="859"/>
      <c r="AI551" s="873" t="s">
        <v>1294</v>
      </c>
      <c r="AM551" s="859"/>
    </row>
    <row r="552" spans="1:42" s="802" customFormat="1" ht="14.4" x14ac:dyDescent="0.3">
      <c r="A552" s="893"/>
      <c r="B552" s="894"/>
      <c r="C552" s="862" t="s">
        <v>981</v>
      </c>
      <c r="D552" s="862"/>
      <c r="E552" s="862"/>
      <c r="F552" s="863"/>
      <c r="G552" s="864"/>
      <c r="H552" s="864"/>
      <c r="I552" s="864"/>
      <c r="J552" s="867"/>
      <c r="K552" s="864"/>
      <c r="L552" s="895">
        <v>1137.5</v>
      </c>
      <c r="M552" s="888"/>
      <c r="N552" s="896">
        <v>15060.5</v>
      </c>
      <c r="AF552" s="855"/>
      <c r="AG552" s="859"/>
      <c r="AH552" s="859"/>
      <c r="AM552" s="859" t="s">
        <v>981</v>
      </c>
    </row>
    <row r="553" spans="1:42" s="802" customFormat="1" ht="21.6" x14ac:dyDescent="0.3">
      <c r="A553" s="860" t="s">
        <v>1295</v>
      </c>
      <c r="B553" s="861" t="s">
        <v>1010</v>
      </c>
      <c r="C553" s="862" t="s">
        <v>806</v>
      </c>
      <c r="D553" s="862"/>
      <c r="E553" s="862"/>
      <c r="F553" s="863" t="s">
        <v>988</v>
      </c>
      <c r="G553" s="864">
        <v>86.7</v>
      </c>
      <c r="H553" s="865">
        <v>1</v>
      </c>
      <c r="I553" s="905">
        <v>86.7</v>
      </c>
      <c r="J553" s="898">
        <v>42.98</v>
      </c>
      <c r="K553" s="864"/>
      <c r="L553" s="895">
        <v>3726.37</v>
      </c>
      <c r="M553" s="897">
        <v>13.24</v>
      </c>
      <c r="N553" s="896">
        <v>49337.14</v>
      </c>
      <c r="AF553" s="855"/>
      <c r="AG553" s="859"/>
      <c r="AH553" s="859" t="s">
        <v>806</v>
      </c>
      <c r="AM553" s="859"/>
    </row>
    <row r="554" spans="1:42" s="802" customFormat="1" ht="14.4" x14ac:dyDescent="0.3">
      <c r="A554" s="869"/>
      <c r="B554" s="870"/>
      <c r="C554" s="871" t="s">
        <v>1296</v>
      </c>
      <c r="D554" s="871"/>
      <c r="E554" s="871"/>
      <c r="F554" s="871"/>
      <c r="G554" s="871"/>
      <c r="H554" s="871"/>
      <c r="I554" s="871"/>
      <c r="J554" s="871"/>
      <c r="K554" s="871"/>
      <c r="L554" s="871"/>
      <c r="M554" s="871"/>
      <c r="N554" s="872"/>
      <c r="AF554" s="855"/>
      <c r="AG554" s="859"/>
      <c r="AH554" s="859"/>
      <c r="AI554" s="873" t="s">
        <v>1296</v>
      </c>
      <c r="AM554" s="859"/>
    </row>
    <row r="555" spans="1:42" s="802" customFormat="1" ht="14.4" x14ac:dyDescent="0.3">
      <c r="A555" s="893"/>
      <c r="B555" s="894"/>
      <c r="C555" s="862" t="s">
        <v>981</v>
      </c>
      <c r="D555" s="862"/>
      <c r="E555" s="862"/>
      <c r="F555" s="863"/>
      <c r="G555" s="864"/>
      <c r="H555" s="864"/>
      <c r="I555" s="864"/>
      <c r="J555" s="867"/>
      <c r="K555" s="864"/>
      <c r="L555" s="895">
        <v>3726.37</v>
      </c>
      <c r="M555" s="888"/>
      <c r="N555" s="896">
        <v>49337.14</v>
      </c>
      <c r="AF555" s="855"/>
      <c r="AG555" s="859"/>
      <c r="AH555" s="859"/>
      <c r="AM555" s="859" t="s">
        <v>981</v>
      </c>
    </row>
    <row r="556" spans="1:42" s="802" customFormat="1" ht="21.6" x14ac:dyDescent="0.3">
      <c r="A556" s="860" t="s">
        <v>1297</v>
      </c>
      <c r="B556" s="861" t="s">
        <v>717</v>
      </c>
      <c r="C556" s="862" t="s">
        <v>991</v>
      </c>
      <c r="D556" s="862"/>
      <c r="E556" s="862"/>
      <c r="F556" s="863" t="s">
        <v>718</v>
      </c>
      <c r="G556" s="864">
        <v>173.39</v>
      </c>
      <c r="H556" s="865">
        <v>1</v>
      </c>
      <c r="I556" s="897">
        <v>173.39</v>
      </c>
      <c r="J556" s="898">
        <v>162.38</v>
      </c>
      <c r="K556" s="864"/>
      <c r="L556" s="895">
        <v>28155.07</v>
      </c>
      <c r="M556" s="897">
        <v>8.16</v>
      </c>
      <c r="N556" s="896">
        <v>229745.37</v>
      </c>
      <c r="AF556" s="855"/>
      <c r="AG556" s="859"/>
      <c r="AH556" s="859" t="s">
        <v>991</v>
      </c>
      <c r="AM556" s="859"/>
    </row>
    <row r="557" spans="1:42" s="802" customFormat="1" ht="14.4" x14ac:dyDescent="0.3">
      <c r="A557" s="893"/>
      <c r="B557" s="894"/>
      <c r="C557" s="871" t="s">
        <v>992</v>
      </c>
      <c r="D557" s="871"/>
      <c r="E557" s="871"/>
      <c r="F557" s="871"/>
      <c r="G557" s="871"/>
      <c r="H557" s="871"/>
      <c r="I557" s="871"/>
      <c r="J557" s="871"/>
      <c r="K557" s="871"/>
      <c r="L557" s="871"/>
      <c r="M557" s="871"/>
      <c r="N557" s="872"/>
      <c r="AF557" s="855"/>
      <c r="AG557" s="859"/>
      <c r="AH557" s="859"/>
      <c r="AM557" s="859"/>
      <c r="AN557" s="873" t="s">
        <v>992</v>
      </c>
    </row>
    <row r="558" spans="1:42" s="802" customFormat="1" ht="14.4" x14ac:dyDescent="0.3">
      <c r="A558" s="869"/>
      <c r="B558" s="870"/>
      <c r="C558" s="871" t="s">
        <v>994</v>
      </c>
      <c r="D558" s="871"/>
      <c r="E558" s="871"/>
      <c r="F558" s="871"/>
      <c r="G558" s="871"/>
      <c r="H558" s="871"/>
      <c r="I558" s="871"/>
      <c r="J558" s="871"/>
      <c r="K558" s="871"/>
      <c r="L558" s="871"/>
      <c r="M558" s="871"/>
      <c r="N558" s="872"/>
      <c r="AF558" s="855"/>
      <c r="AG558" s="859"/>
      <c r="AH558" s="859"/>
      <c r="AM558" s="859"/>
      <c r="AP558" s="873" t="s">
        <v>994</v>
      </c>
    </row>
    <row r="559" spans="1:42" s="802" customFormat="1" ht="14.4" x14ac:dyDescent="0.3">
      <c r="A559" s="893"/>
      <c r="B559" s="894"/>
      <c r="C559" s="862" t="s">
        <v>981</v>
      </c>
      <c r="D559" s="862"/>
      <c r="E559" s="862"/>
      <c r="F559" s="863"/>
      <c r="G559" s="864"/>
      <c r="H559" s="864"/>
      <c r="I559" s="864"/>
      <c r="J559" s="867"/>
      <c r="K559" s="864"/>
      <c r="L559" s="895">
        <v>28155.07</v>
      </c>
      <c r="M559" s="888"/>
      <c r="N559" s="896">
        <v>229745.37</v>
      </c>
      <c r="AF559" s="855"/>
      <c r="AG559" s="859"/>
      <c r="AH559" s="859"/>
      <c r="AM559" s="859" t="s">
        <v>981</v>
      </c>
    </row>
    <row r="560" spans="1:42" s="802" customFormat="1" ht="0" hidden="1" customHeight="1" x14ac:dyDescent="0.3">
      <c r="A560" s="911"/>
      <c r="B560" s="912"/>
      <c r="C560" s="912"/>
      <c r="D560" s="912"/>
      <c r="E560" s="912"/>
      <c r="F560" s="913"/>
      <c r="G560" s="913"/>
      <c r="H560" s="913"/>
      <c r="I560" s="913"/>
      <c r="J560" s="914"/>
      <c r="K560" s="913"/>
      <c r="L560" s="914"/>
      <c r="M560" s="877"/>
      <c r="N560" s="914"/>
      <c r="AF560" s="855"/>
      <c r="AG560" s="859"/>
      <c r="AH560" s="859"/>
      <c r="AM560" s="859"/>
    </row>
    <row r="561" spans="1:44" s="802" customFormat="1" ht="14.4" x14ac:dyDescent="0.3">
      <c r="A561" s="915"/>
      <c r="B561" s="916"/>
      <c r="C561" s="862" t="s">
        <v>1298</v>
      </c>
      <c r="D561" s="862"/>
      <c r="E561" s="862"/>
      <c r="F561" s="862"/>
      <c r="G561" s="862"/>
      <c r="H561" s="862"/>
      <c r="I561" s="862"/>
      <c r="J561" s="862"/>
      <c r="K561" s="862"/>
      <c r="L561" s="917"/>
      <c r="M561" s="918"/>
      <c r="N561" s="919"/>
      <c r="AF561" s="855"/>
      <c r="AG561" s="859"/>
      <c r="AH561" s="859"/>
      <c r="AM561" s="859"/>
      <c r="AQ561" s="859" t="s">
        <v>1298</v>
      </c>
    </row>
    <row r="562" spans="1:44" s="802" customFormat="1" ht="14.4" x14ac:dyDescent="0.3">
      <c r="A562" s="920"/>
      <c r="B562" s="875"/>
      <c r="C562" s="871" t="s">
        <v>1095</v>
      </c>
      <c r="D562" s="871"/>
      <c r="E562" s="871"/>
      <c r="F562" s="871"/>
      <c r="G562" s="871"/>
      <c r="H562" s="871"/>
      <c r="I562" s="871"/>
      <c r="J562" s="871"/>
      <c r="K562" s="871"/>
      <c r="L562" s="921">
        <v>1404174.9</v>
      </c>
      <c r="M562" s="922"/>
      <c r="N562" s="923"/>
      <c r="AF562" s="855"/>
      <c r="AG562" s="859"/>
      <c r="AH562" s="859"/>
      <c r="AM562" s="859"/>
      <c r="AQ562" s="859"/>
      <c r="AR562" s="873" t="s">
        <v>1095</v>
      </c>
    </row>
    <row r="563" spans="1:44" s="802" customFormat="1" ht="14.4" x14ac:dyDescent="0.3">
      <c r="A563" s="920"/>
      <c r="B563" s="875"/>
      <c r="C563" s="871" t="s">
        <v>1096</v>
      </c>
      <c r="D563" s="871"/>
      <c r="E563" s="871"/>
      <c r="F563" s="871"/>
      <c r="G563" s="871"/>
      <c r="H563" s="871"/>
      <c r="I563" s="871"/>
      <c r="J563" s="871"/>
      <c r="K563" s="871"/>
      <c r="L563" s="924"/>
      <c r="M563" s="922"/>
      <c r="N563" s="923"/>
      <c r="AF563" s="855"/>
      <c r="AG563" s="859"/>
      <c r="AH563" s="859"/>
      <c r="AM563" s="859"/>
      <c r="AQ563" s="859"/>
      <c r="AR563" s="873" t="s">
        <v>1096</v>
      </c>
    </row>
    <row r="564" spans="1:44" s="802" customFormat="1" ht="14.4" x14ac:dyDescent="0.3">
      <c r="A564" s="920"/>
      <c r="B564" s="875"/>
      <c r="C564" s="871" t="s">
        <v>1097</v>
      </c>
      <c r="D564" s="871"/>
      <c r="E564" s="871"/>
      <c r="F564" s="871"/>
      <c r="G564" s="871"/>
      <c r="H564" s="871"/>
      <c r="I564" s="871"/>
      <c r="J564" s="871"/>
      <c r="K564" s="871"/>
      <c r="L564" s="921">
        <v>218046.42</v>
      </c>
      <c r="M564" s="922"/>
      <c r="N564" s="923"/>
      <c r="AF564" s="855"/>
      <c r="AG564" s="859"/>
      <c r="AH564" s="859"/>
      <c r="AM564" s="859"/>
      <c r="AQ564" s="859"/>
      <c r="AR564" s="873" t="s">
        <v>1097</v>
      </c>
    </row>
    <row r="565" spans="1:44" s="802" customFormat="1" ht="14.4" x14ac:dyDescent="0.3">
      <c r="A565" s="920"/>
      <c r="B565" s="875"/>
      <c r="C565" s="871" t="s">
        <v>1098</v>
      </c>
      <c r="D565" s="871"/>
      <c r="E565" s="871"/>
      <c r="F565" s="871"/>
      <c r="G565" s="871"/>
      <c r="H565" s="871"/>
      <c r="I565" s="871"/>
      <c r="J565" s="871"/>
      <c r="K565" s="871"/>
      <c r="L565" s="921">
        <v>886466.47</v>
      </c>
      <c r="M565" s="922"/>
      <c r="N565" s="923"/>
      <c r="AF565" s="855"/>
      <c r="AG565" s="859"/>
      <c r="AH565" s="859"/>
      <c r="AM565" s="859"/>
      <c r="AQ565" s="859"/>
      <c r="AR565" s="873" t="s">
        <v>1098</v>
      </c>
    </row>
    <row r="566" spans="1:44" s="802" customFormat="1" ht="14.4" x14ac:dyDescent="0.3">
      <c r="A566" s="920"/>
      <c r="B566" s="875"/>
      <c r="C566" s="871" t="s">
        <v>1099</v>
      </c>
      <c r="D566" s="871"/>
      <c r="E566" s="871"/>
      <c r="F566" s="871"/>
      <c r="G566" s="871"/>
      <c r="H566" s="871"/>
      <c r="I566" s="871"/>
      <c r="J566" s="871"/>
      <c r="K566" s="871"/>
      <c r="L566" s="921">
        <v>12172.47</v>
      </c>
      <c r="M566" s="922"/>
      <c r="N566" s="923"/>
      <c r="AF566" s="855"/>
      <c r="AG566" s="859"/>
      <c r="AH566" s="859"/>
      <c r="AM566" s="859"/>
      <c r="AQ566" s="859"/>
      <c r="AR566" s="873" t="s">
        <v>1099</v>
      </c>
    </row>
    <row r="567" spans="1:44" s="802" customFormat="1" ht="14.4" x14ac:dyDescent="0.3">
      <c r="A567" s="920"/>
      <c r="B567" s="875"/>
      <c r="C567" s="871" t="s">
        <v>1100</v>
      </c>
      <c r="D567" s="871"/>
      <c r="E567" s="871"/>
      <c r="F567" s="871"/>
      <c r="G567" s="871"/>
      <c r="H567" s="871"/>
      <c r="I567" s="871"/>
      <c r="J567" s="871"/>
      <c r="K567" s="871"/>
      <c r="L567" s="921">
        <v>299662.01</v>
      </c>
      <c r="M567" s="922"/>
      <c r="N567" s="923"/>
      <c r="AF567" s="855"/>
      <c r="AG567" s="859"/>
      <c r="AH567" s="859"/>
      <c r="AM567" s="859"/>
      <c r="AQ567" s="859"/>
      <c r="AR567" s="873" t="s">
        <v>1100</v>
      </c>
    </row>
    <row r="568" spans="1:44" s="802" customFormat="1" ht="14.4" x14ac:dyDescent="0.3">
      <c r="A568" s="920"/>
      <c r="B568" s="875"/>
      <c r="C568" s="871" t="s">
        <v>1101</v>
      </c>
      <c r="D568" s="871"/>
      <c r="E568" s="871"/>
      <c r="F568" s="871"/>
      <c r="G568" s="871"/>
      <c r="H568" s="871"/>
      <c r="I568" s="871"/>
      <c r="J568" s="871"/>
      <c r="K568" s="871"/>
      <c r="L568" s="921">
        <v>1743016.23</v>
      </c>
      <c r="M568" s="922"/>
      <c r="N568" s="923"/>
      <c r="AF568" s="855"/>
      <c r="AG568" s="859"/>
      <c r="AH568" s="859"/>
      <c r="AM568" s="859"/>
      <c r="AQ568" s="859"/>
      <c r="AR568" s="873" t="s">
        <v>1101</v>
      </c>
    </row>
    <row r="569" spans="1:44" s="802" customFormat="1" ht="14.4" x14ac:dyDescent="0.3">
      <c r="A569" s="920"/>
      <c r="B569" s="875"/>
      <c r="C569" s="871" t="s">
        <v>1102</v>
      </c>
      <c r="D569" s="871"/>
      <c r="E569" s="871"/>
      <c r="F569" s="871"/>
      <c r="G569" s="871"/>
      <c r="H569" s="871"/>
      <c r="I569" s="871"/>
      <c r="J569" s="871"/>
      <c r="K569" s="871"/>
      <c r="L569" s="921">
        <v>1675563.34</v>
      </c>
      <c r="M569" s="922"/>
      <c r="N569" s="923"/>
      <c r="AF569" s="855"/>
      <c r="AG569" s="859"/>
      <c r="AH569" s="859"/>
      <c r="AM569" s="859"/>
      <c r="AQ569" s="859"/>
      <c r="AR569" s="873" t="s">
        <v>1102</v>
      </c>
    </row>
    <row r="570" spans="1:44" s="802" customFormat="1" ht="14.4" x14ac:dyDescent="0.3">
      <c r="A570" s="920"/>
      <c r="B570" s="875"/>
      <c r="C570" s="871" t="s">
        <v>1103</v>
      </c>
      <c r="D570" s="871"/>
      <c r="E570" s="871"/>
      <c r="F570" s="871"/>
      <c r="G570" s="871"/>
      <c r="H570" s="871"/>
      <c r="I570" s="871"/>
      <c r="J570" s="871"/>
      <c r="K570" s="871"/>
      <c r="L570" s="924"/>
      <c r="M570" s="922"/>
      <c r="N570" s="923"/>
      <c r="AF570" s="855"/>
      <c r="AG570" s="859"/>
      <c r="AH570" s="859"/>
      <c r="AM570" s="859"/>
      <c r="AQ570" s="859"/>
      <c r="AR570" s="873" t="s">
        <v>1103</v>
      </c>
    </row>
    <row r="571" spans="1:44" s="802" customFormat="1" ht="14.4" x14ac:dyDescent="0.3">
      <c r="A571" s="920"/>
      <c r="B571" s="875"/>
      <c r="C571" s="871" t="s">
        <v>1104</v>
      </c>
      <c r="D571" s="871"/>
      <c r="E571" s="871"/>
      <c r="F571" s="871"/>
      <c r="G571" s="871"/>
      <c r="H571" s="871"/>
      <c r="I571" s="871"/>
      <c r="J571" s="871"/>
      <c r="K571" s="871"/>
      <c r="L571" s="921">
        <v>218046.42</v>
      </c>
      <c r="M571" s="922"/>
      <c r="N571" s="923"/>
      <c r="AF571" s="855"/>
      <c r="AG571" s="859"/>
      <c r="AH571" s="859"/>
      <c r="AM571" s="859"/>
      <c r="AQ571" s="859"/>
      <c r="AR571" s="873" t="s">
        <v>1104</v>
      </c>
    </row>
    <row r="572" spans="1:44" s="802" customFormat="1" ht="14.4" x14ac:dyDescent="0.3">
      <c r="A572" s="920"/>
      <c r="B572" s="875"/>
      <c r="C572" s="871" t="s">
        <v>1105</v>
      </c>
      <c r="D572" s="871"/>
      <c r="E572" s="871"/>
      <c r="F572" s="871"/>
      <c r="G572" s="871"/>
      <c r="H572" s="871"/>
      <c r="I572" s="871"/>
      <c r="J572" s="871"/>
      <c r="K572" s="871"/>
      <c r="L572" s="921">
        <v>863925.14</v>
      </c>
      <c r="M572" s="922"/>
      <c r="N572" s="923"/>
      <c r="AF572" s="855"/>
      <c r="AG572" s="859"/>
      <c r="AH572" s="859"/>
      <c r="AM572" s="859"/>
      <c r="AQ572" s="859"/>
      <c r="AR572" s="873" t="s">
        <v>1105</v>
      </c>
    </row>
    <row r="573" spans="1:44" s="802" customFormat="1" ht="14.4" x14ac:dyDescent="0.3">
      <c r="A573" s="920"/>
      <c r="B573" s="875"/>
      <c r="C573" s="871" t="s">
        <v>1106</v>
      </c>
      <c r="D573" s="871"/>
      <c r="E573" s="871"/>
      <c r="F573" s="871"/>
      <c r="G573" s="871"/>
      <c r="H573" s="871"/>
      <c r="I573" s="871"/>
      <c r="J573" s="871"/>
      <c r="K573" s="871"/>
      <c r="L573" s="921">
        <v>12172.47</v>
      </c>
      <c r="M573" s="922"/>
      <c r="N573" s="923"/>
      <c r="AF573" s="855"/>
      <c r="AG573" s="859"/>
      <c r="AH573" s="859"/>
      <c r="AM573" s="859"/>
      <c r="AQ573" s="859"/>
      <c r="AR573" s="873" t="s">
        <v>1106</v>
      </c>
    </row>
    <row r="574" spans="1:44" s="802" customFormat="1" ht="14.4" x14ac:dyDescent="0.3">
      <c r="A574" s="920"/>
      <c r="B574" s="875"/>
      <c r="C574" s="871" t="s">
        <v>1107</v>
      </c>
      <c r="D574" s="871"/>
      <c r="E574" s="871"/>
      <c r="F574" s="871"/>
      <c r="G574" s="871"/>
      <c r="H574" s="871"/>
      <c r="I574" s="871"/>
      <c r="J574" s="871"/>
      <c r="K574" s="871"/>
      <c r="L574" s="921">
        <v>254750.45</v>
      </c>
      <c r="M574" s="922"/>
      <c r="N574" s="923"/>
      <c r="AF574" s="855"/>
      <c r="AG574" s="859"/>
      <c r="AH574" s="859"/>
      <c r="AM574" s="859"/>
      <c r="AQ574" s="859"/>
      <c r="AR574" s="873" t="s">
        <v>1107</v>
      </c>
    </row>
    <row r="575" spans="1:44" s="802" customFormat="1" ht="14.4" x14ac:dyDescent="0.3">
      <c r="A575" s="920"/>
      <c r="B575" s="875"/>
      <c r="C575" s="871" t="s">
        <v>1108</v>
      </c>
      <c r="D575" s="871"/>
      <c r="E575" s="871"/>
      <c r="F575" s="871"/>
      <c r="G575" s="871"/>
      <c r="H575" s="871"/>
      <c r="I575" s="871"/>
      <c r="J575" s="871"/>
      <c r="K575" s="871"/>
      <c r="L575" s="921">
        <v>214653.45</v>
      </c>
      <c r="M575" s="922"/>
      <c r="N575" s="923"/>
      <c r="AF575" s="855"/>
      <c r="AG575" s="859"/>
      <c r="AH575" s="859"/>
      <c r="AM575" s="859"/>
      <c r="AQ575" s="859"/>
      <c r="AR575" s="873" t="s">
        <v>1108</v>
      </c>
    </row>
    <row r="576" spans="1:44" s="802" customFormat="1" ht="14.4" x14ac:dyDescent="0.3">
      <c r="A576" s="920"/>
      <c r="B576" s="875"/>
      <c r="C576" s="871" t="s">
        <v>1109</v>
      </c>
      <c r="D576" s="871"/>
      <c r="E576" s="871"/>
      <c r="F576" s="871"/>
      <c r="G576" s="871"/>
      <c r="H576" s="871"/>
      <c r="I576" s="871"/>
      <c r="J576" s="871"/>
      <c r="K576" s="871"/>
      <c r="L576" s="921">
        <v>124187.88</v>
      </c>
      <c r="M576" s="922"/>
      <c r="N576" s="923"/>
      <c r="AF576" s="855"/>
      <c r="AG576" s="859"/>
      <c r="AH576" s="859"/>
      <c r="AM576" s="859"/>
      <c r="AQ576" s="859"/>
      <c r="AR576" s="873" t="s">
        <v>1109</v>
      </c>
    </row>
    <row r="577" spans="1:45" s="802" customFormat="1" ht="14.4" x14ac:dyDescent="0.3">
      <c r="A577" s="920"/>
      <c r="B577" s="875"/>
      <c r="C577" s="871" t="s">
        <v>1110</v>
      </c>
      <c r="D577" s="871"/>
      <c r="E577" s="871"/>
      <c r="F577" s="871"/>
      <c r="G577" s="871"/>
      <c r="H577" s="871"/>
      <c r="I577" s="871"/>
      <c r="J577" s="871"/>
      <c r="K577" s="871"/>
      <c r="L577" s="921">
        <v>67452.89</v>
      </c>
      <c r="M577" s="922"/>
      <c r="N577" s="923"/>
      <c r="AF577" s="855"/>
      <c r="AG577" s="859"/>
      <c r="AH577" s="859"/>
      <c r="AM577" s="859"/>
      <c r="AQ577" s="859"/>
      <c r="AR577" s="873" t="s">
        <v>1110</v>
      </c>
    </row>
    <row r="578" spans="1:45" s="802" customFormat="1" ht="14.4" x14ac:dyDescent="0.3">
      <c r="A578" s="920"/>
      <c r="B578" s="875"/>
      <c r="C578" s="871" t="s">
        <v>1103</v>
      </c>
      <c r="D578" s="871"/>
      <c r="E578" s="871"/>
      <c r="F578" s="871"/>
      <c r="G578" s="871"/>
      <c r="H578" s="871"/>
      <c r="I578" s="871"/>
      <c r="J578" s="871"/>
      <c r="K578" s="871"/>
      <c r="L578" s="924"/>
      <c r="M578" s="922"/>
      <c r="N578" s="923"/>
      <c r="AF578" s="855"/>
      <c r="AG578" s="859"/>
      <c r="AH578" s="859"/>
      <c r="AM578" s="859"/>
      <c r="AQ578" s="859"/>
      <c r="AR578" s="873" t="s">
        <v>1103</v>
      </c>
    </row>
    <row r="579" spans="1:45" s="802" customFormat="1" ht="14.4" x14ac:dyDescent="0.3">
      <c r="A579" s="920"/>
      <c r="B579" s="875"/>
      <c r="C579" s="871" t="s">
        <v>1105</v>
      </c>
      <c r="D579" s="871"/>
      <c r="E579" s="871"/>
      <c r="F579" s="871"/>
      <c r="G579" s="871"/>
      <c r="H579" s="871"/>
      <c r="I579" s="871"/>
      <c r="J579" s="871"/>
      <c r="K579" s="871"/>
      <c r="L579" s="921">
        <v>22541.33</v>
      </c>
      <c r="M579" s="922"/>
      <c r="N579" s="923"/>
      <c r="AF579" s="855"/>
      <c r="AG579" s="859"/>
      <c r="AH579" s="859"/>
      <c r="AM579" s="859"/>
      <c r="AQ579" s="859"/>
      <c r="AR579" s="873" t="s">
        <v>1105</v>
      </c>
    </row>
    <row r="580" spans="1:45" s="802" customFormat="1" ht="14.4" x14ac:dyDescent="0.3">
      <c r="A580" s="920"/>
      <c r="B580" s="875"/>
      <c r="C580" s="871" t="s">
        <v>1107</v>
      </c>
      <c r="D580" s="871"/>
      <c r="E580" s="871"/>
      <c r="F580" s="871"/>
      <c r="G580" s="871"/>
      <c r="H580" s="871"/>
      <c r="I580" s="871"/>
      <c r="J580" s="871"/>
      <c r="K580" s="871"/>
      <c r="L580" s="921">
        <v>44911.56</v>
      </c>
      <c r="M580" s="922"/>
      <c r="N580" s="923"/>
      <c r="AF580" s="855"/>
      <c r="AG580" s="859"/>
      <c r="AH580" s="859"/>
      <c r="AM580" s="859"/>
      <c r="AQ580" s="859"/>
      <c r="AR580" s="873" t="s">
        <v>1107</v>
      </c>
    </row>
    <row r="581" spans="1:45" s="802" customFormat="1" ht="14.4" x14ac:dyDescent="0.3">
      <c r="A581" s="920"/>
      <c r="B581" s="875"/>
      <c r="C581" s="871" t="s">
        <v>1111</v>
      </c>
      <c r="D581" s="871"/>
      <c r="E581" s="871"/>
      <c r="F581" s="871"/>
      <c r="G581" s="871"/>
      <c r="H581" s="871"/>
      <c r="I581" s="871"/>
      <c r="J581" s="871"/>
      <c r="K581" s="871"/>
      <c r="L581" s="921">
        <v>230218.89</v>
      </c>
      <c r="M581" s="922"/>
      <c r="N581" s="923"/>
      <c r="AF581" s="855"/>
      <c r="AG581" s="859"/>
      <c r="AH581" s="859"/>
      <c r="AM581" s="859"/>
      <c r="AQ581" s="859"/>
      <c r="AR581" s="873" t="s">
        <v>1111</v>
      </c>
    </row>
    <row r="582" spans="1:45" s="802" customFormat="1" ht="14.4" x14ac:dyDescent="0.3">
      <c r="A582" s="920"/>
      <c r="B582" s="875"/>
      <c r="C582" s="871" t="s">
        <v>1112</v>
      </c>
      <c r="D582" s="871"/>
      <c r="E582" s="871"/>
      <c r="F582" s="871"/>
      <c r="G582" s="871"/>
      <c r="H582" s="871"/>
      <c r="I582" s="871"/>
      <c r="J582" s="871"/>
      <c r="K582" s="871"/>
      <c r="L582" s="921">
        <v>214653.45</v>
      </c>
      <c r="M582" s="922"/>
      <c r="N582" s="923"/>
      <c r="AF582" s="855"/>
      <c r="AG582" s="859"/>
      <c r="AH582" s="859"/>
      <c r="AM582" s="859"/>
      <c r="AQ582" s="859"/>
      <c r="AR582" s="873" t="s">
        <v>1112</v>
      </c>
    </row>
    <row r="583" spans="1:45" s="802" customFormat="1" ht="14.4" x14ac:dyDescent="0.3">
      <c r="A583" s="920"/>
      <c r="B583" s="875"/>
      <c r="C583" s="871" t="s">
        <v>1113</v>
      </c>
      <c r="D583" s="871"/>
      <c r="E583" s="871"/>
      <c r="F583" s="871"/>
      <c r="G583" s="871"/>
      <c r="H583" s="871"/>
      <c r="I583" s="871"/>
      <c r="J583" s="871"/>
      <c r="K583" s="871"/>
      <c r="L583" s="921">
        <v>124187.88</v>
      </c>
      <c r="M583" s="922"/>
      <c r="N583" s="923"/>
      <c r="AF583" s="855"/>
      <c r="AG583" s="859"/>
      <c r="AH583" s="859"/>
      <c r="AM583" s="859"/>
      <c r="AQ583" s="859"/>
      <c r="AR583" s="873" t="s">
        <v>1113</v>
      </c>
    </row>
    <row r="584" spans="1:45" s="802" customFormat="1" ht="14.4" x14ac:dyDescent="0.3">
      <c r="A584" s="920"/>
      <c r="B584" s="925"/>
      <c r="C584" s="926" t="s">
        <v>1299</v>
      </c>
      <c r="D584" s="926"/>
      <c r="E584" s="926"/>
      <c r="F584" s="926"/>
      <c r="G584" s="926"/>
      <c r="H584" s="926"/>
      <c r="I584" s="926"/>
      <c r="J584" s="926"/>
      <c r="K584" s="926"/>
      <c r="L584" s="927">
        <v>1743016.23</v>
      </c>
      <c r="M584" s="928"/>
      <c r="N584" s="929"/>
      <c r="AF584" s="855"/>
      <c r="AG584" s="859"/>
      <c r="AH584" s="859"/>
      <c r="AM584" s="859"/>
      <c r="AQ584" s="859"/>
      <c r="AS584" s="859" t="s">
        <v>1299</v>
      </c>
    </row>
    <row r="585" spans="1:45" s="802" customFormat="1" ht="14.4" x14ac:dyDescent="0.3">
      <c r="A585" s="852" t="s">
        <v>1300</v>
      </c>
      <c r="B585" s="853"/>
      <c r="C585" s="853"/>
      <c r="D585" s="853"/>
      <c r="E585" s="853"/>
      <c r="F585" s="853"/>
      <c r="G585" s="853"/>
      <c r="H585" s="853"/>
      <c r="I585" s="853"/>
      <c r="J585" s="853"/>
      <c r="K585" s="853"/>
      <c r="L585" s="853"/>
      <c r="M585" s="853"/>
      <c r="N585" s="854"/>
      <c r="AF585" s="855" t="s">
        <v>1300</v>
      </c>
      <c r="AG585" s="859"/>
      <c r="AH585" s="859"/>
      <c r="AM585" s="859"/>
      <c r="AQ585" s="859"/>
      <c r="AS585" s="859"/>
    </row>
    <row r="586" spans="1:45" s="802" customFormat="1" ht="31.8" x14ac:dyDescent="0.3">
      <c r="A586" s="860" t="s">
        <v>1301</v>
      </c>
      <c r="B586" s="861" t="s">
        <v>1302</v>
      </c>
      <c r="C586" s="862" t="s">
        <v>1303</v>
      </c>
      <c r="D586" s="862"/>
      <c r="E586" s="862"/>
      <c r="F586" s="863" t="s">
        <v>736</v>
      </c>
      <c r="G586" s="864">
        <v>1.714</v>
      </c>
      <c r="H586" s="865">
        <v>1</v>
      </c>
      <c r="I586" s="907">
        <v>1.714</v>
      </c>
      <c r="J586" s="867"/>
      <c r="K586" s="864"/>
      <c r="L586" s="867"/>
      <c r="M586" s="864"/>
      <c r="N586" s="868"/>
      <c r="AF586" s="855"/>
      <c r="AG586" s="859"/>
      <c r="AH586" s="859" t="s">
        <v>1303</v>
      </c>
      <c r="AM586" s="859"/>
      <c r="AQ586" s="859"/>
      <c r="AS586" s="859"/>
    </row>
    <row r="587" spans="1:45" s="802" customFormat="1" ht="14.4" x14ac:dyDescent="0.3">
      <c r="A587" s="869"/>
      <c r="B587" s="870"/>
      <c r="C587" s="871" t="s">
        <v>1304</v>
      </c>
      <c r="D587" s="871"/>
      <c r="E587" s="871"/>
      <c r="F587" s="871"/>
      <c r="G587" s="871"/>
      <c r="H587" s="871"/>
      <c r="I587" s="871"/>
      <c r="J587" s="871"/>
      <c r="K587" s="871"/>
      <c r="L587" s="871"/>
      <c r="M587" s="871"/>
      <c r="N587" s="872"/>
      <c r="AF587" s="855"/>
      <c r="AG587" s="859"/>
      <c r="AH587" s="859"/>
      <c r="AI587" s="873" t="s">
        <v>1304</v>
      </c>
      <c r="AM587" s="859"/>
      <c r="AQ587" s="859"/>
      <c r="AS587" s="859"/>
    </row>
    <row r="588" spans="1:45" s="802" customFormat="1" ht="21.6" x14ac:dyDescent="0.3">
      <c r="A588" s="899"/>
      <c r="B588" s="875" t="s">
        <v>1305</v>
      </c>
      <c r="C588" s="900" t="s">
        <v>1306</v>
      </c>
      <c r="D588" s="900"/>
      <c r="E588" s="900"/>
      <c r="F588" s="900"/>
      <c r="G588" s="900"/>
      <c r="H588" s="900"/>
      <c r="I588" s="900"/>
      <c r="J588" s="900"/>
      <c r="K588" s="900"/>
      <c r="L588" s="900"/>
      <c r="M588" s="900"/>
      <c r="N588" s="901"/>
      <c r="AF588" s="855"/>
      <c r="AG588" s="859"/>
      <c r="AH588" s="859"/>
      <c r="AM588" s="859"/>
      <c r="AO588" s="873" t="s">
        <v>1306</v>
      </c>
      <c r="AQ588" s="859"/>
      <c r="AS588" s="859"/>
    </row>
    <row r="589" spans="1:45" s="802" customFormat="1" ht="52.2" x14ac:dyDescent="0.3">
      <c r="A589" s="899"/>
      <c r="B589" s="875" t="s">
        <v>970</v>
      </c>
      <c r="C589" s="900" t="s">
        <v>971</v>
      </c>
      <c r="D589" s="900"/>
      <c r="E589" s="900"/>
      <c r="F589" s="900"/>
      <c r="G589" s="900"/>
      <c r="H589" s="900"/>
      <c r="I589" s="900"/>
      <c r="J589" s="900"/>
      <c r="K589" s="900"/>
      <c r="L589" s="900"/>
      <c r="M589" s="900"/>
      <c r="N589" s="901"/>
      <c r="AF589" s="855"/>
      <c r="AG589" s="859"/>
      <c r="AH589" s="859"/>
      <c r="AM589" s="859"/>
      <c r="AO589" s="873" t="s">
        <v>971</v>
      </c>
      <c r="AQ589" s="859"/>
      <c r="AS589" s="859"/>
    </row>
    <row r="590" spans="1:45" s="802" customFormat="1" ht="14.4" x14ac:dyDescent="0.3">
      <c r="A590" s="874"/>
      <c r="B590" s="875" t="s">
        <v>18</v>
      </c>
      <c r="C590" s="871" t="s">
        <v>972</v>
      </c>
      <c r="D590" s="871"/>
      <c r="E590" s="871"/>
      <c r="F590" s="876"/>
      <c r="G590" s="877"/>
      <c r="H590" s="877"/>
      <c r="I590" s="877"/>
      <c r="J590" s="878">
        <v>76.75</v>
      </c>
      <c r="K590" s="880">
        <v>1.38</v>
      </c>
      <c r="L590" s="878">
        <v>181.54</v>
      </c>
      <c r="M590" s="880">
        <v>44.77</v>
      </c>
      <c r="N590" s="881">
        <v>8127.55</v>
      </c>
      <c r="AF590" s="855"/>
      <c r="AG590" s="859"/>
      <c r="AH590" s="859"/>
      <c r="AJ590" s="873" t="s">
        <v>972</v>
      </c>
      <c r="AM590" s="859"/>
      <c r="AQ590" s="859"/>
      <c r="AS590" s="859"/>
    </row>
    <row r="591" spans="1:45" s="802" customFormat="1" ht="14.4" x14ac:dyDescent="0.3">
      <c r="A591" s="874"/>
      <c r="B591" s="875" t="s">
        <v>21</v>
      </c>
      <c r="C591" s="871" t="s">
        <v>984</v>
      </c>
      <c r="D591" s="871"/>
      <c r="E591" s="871"/>
      <c r="F591" s="876"/>
      <c r="G591" s="877"/>
      <c r="H591" s="877"/>
      <c r="I591" s="877"/>
      <c r="J591" s="879">
        <v>3030.55</v>
      </c>
      <c r="K591" s="880">
        <v>1.38</v>
      </c>
      <c r="L591" s="879">
        <v>7168.22</v>
      </c>
      <c r="M591" s="880">
        <v>13.24</v>
      </c>
      <c r="N591" s="881">
        <v>94907.23</v>
      </c>
      <c r="AF591" s="855"/>
      <c r="AG591" s="859"/>
      <c r="AH591" s="859"/>
      <c r="AJ591" s="873" t="s">
        <v>984</v>
      </c>
      <c r="AM591" s="859"/>
      <c r="AQ591" s="859"/>
      <c r="AS591" s="859"/>
    </row>
    <row r="592" spans="1:45" s="802" customFormat="1" ht="14.4" x14ac:dyDescent="0.3">
      <c r="A592" s="874"/>
      <c r="B592" s="875" t="s">
        <v>23</v>
      </c>
      <c r="C592" s="871" t="s">
        <v>985</v>
      </c>
      <c r="D592" s="871"/>
      <c r="E592" s="871"/>
      <c r="F592" s="876"/>
      <c r="G592" s="877"/>
      <c r="H592" s="877"/>
      <c r="I592" s="877"/>
      <c r="J592" s="878">
        <v>385.16</v>
      </c>
      <c r="K592" s="880">
        <v>1.38</v>
      </c>
      <c r="L592" s="878">
        <v>911.03</v>
      </c>
      <c r="M592" s="880">
        <v>44.77</v>
      </c>
      <c r="N592" s="881">
        <v>40786.81</v>
      </c>
      <c r="AF592" s="855"/>
      <c r="AG592" s="859"/>
      <c r="AH592" s="859"/>
      <c r="AJ592" s="873" t="s">
        <v>985</v>
      </c>
      <c r="AM592" s="859"/>
      <c r="AQ592" s="859"/>
      <c r="AS592" s="859"/>
    </row>
    <row r="593" spans="1:45" s="802" customFormat="1" ht="14.4" x14ac:dyDescent="0.3">
      <c r="A593" s="874"/>
      <c r="B593" s="875" t="s">
        <v>25</v>
      </c>
      <c r="C593" s="871" t="s">
        <v>1000</v>
      </c>
      <c r="D593" s="871"/>
      <c r="E593" s="871"/>
      <c r="F593" s="876"/>
      <c r="G593" s="877"/>
      <c r="H593" s="877"/>
      <c r="I593" s="877"/>
      <c r="J593" s="878">
        <v>4.34</v>
      </c>
      <c r="K593" s="877"/>
      <c r="L593" s="878">
        <v>7.44</v>
      </c>
      <c r="M593" s="880">
        <v>8.16</v>
      </c>
      <c r="N593" s="910">
        <v>60.71</v>
      </c>
      <c r="AF593" s="855"/>
      <c r="AG593" s="859"/>
      <c r="AH593" s="859"/>
      <c r="AJ593" s="873" t="s">
        <v>1000</v>
      </c>
      <c r="AM593" s="859"/>
      <c r="AQ593" s="859"/>
      <c r="AS593" s="859"/>
    </row>
    <row r="594" spans="1:45" s="802" customFormat="1" ht="14.4" x14ac:dyDescent="0.3">
      <c r="A594" s="882"/>
      <c r="B594" s="875"/>
      <c r="C594" s="871" t="s">
        <v>973</v>
      </c>
      <c r="D594" s="871"/>
      <c r="E594" s="871"/>
      <c r="F594" s="876" t="s">
        <v>678</v>
      </c>
      <c r="G594" s="880">
        <v>9.84</v>
      </c>
      <c r="H594" s="880">
        <v>1.38</v>
      </c>
      <c r="I594" s="903">
        <v>23.274748800000001</v>
      </c>
      <c r="J594" s="884"/>
      <c r="K594" s="877"/>
      <c r="L594" s="884"/>
      <c r="M594" s="877"/>
      <c r="N594" s="885"/>
      <c r="AF594" s="855"/>
      <c r="AG594" s="859"/>
      <c r="AH594" s="859"/>
      <c r="AK594" s="873" t="s">
        <v>973</v>
      </c>
      <c r="AM594" s="859"/>
      <c r="AQ594" s="859"/>
      <c r="AS594" s="859"/>
    </row>
    <row r="595" spans="1:45" s="802" customFormat="1" ht="14.4" x14ac:dyDescent="0.3">
      <c r="A595" s="882"/>
      <c r="B595" s="875"/>
      <c r="C595" s="871" t="s">
        <v>986</v>
      </c>
      <c r="D595" s="871"/>
      <c r="E595" s="871"/>
      <c r="F595" s="876" t="s">
        <v>678</v>
      </c>
      <c r="G595" s="880">
        <v>28.53</v>
      </c>
      <c r="H595" s="880">
        <v>1.38</v>
      </c>
      <c r="I595" s="903">
        <v>67.482579599999994</v>
      </c>
      <c r="J595" s="884"/>
      <c r="K595" s="877"/>
      <c r="L595" s="884"/>
      <c r="M595" s="877"/>
      <c r="N595" s="885"/>
      <c r="AF595" s="855"/>
      <c r="AG595" s="859"/>
      <c r="AH595" s="859"/>
      <c r="AK595" s="873" t="s">
        <v>986</v>
      </c>
      <c r="AM595" s="859"/>
      <c r="AQ595" s="859"/>
      <c r="AS595" s="859"/>
    </row>
    <row r="596" spans="1:45" s="802" customFormat="1" ht="14.4" x14ac:dyDescent="0.3">
      <c r="A596" s="874"/>
      <c r="B596" s="875"/>
      <c r="C596" s="886" t="s">
        <v>974</v>
      </c>
      <c r="D596" s="886"/>
      <c r="E596" s="886"/>
      <c r="F596" s="887"/>
      <c r="G596" s="888"/>
      <c r="H596" s="888"/>
      <c r="I596" s="888"/>
      <c r="J596" s="890">
        <v>3111.64</v>
      </c>
      <c r="K596" s="888"/>
      <c r="L596" s="890">
        <v>7357.2</v>
      </c>
      <c r="M596" s="888"/>
      <c r="N596" s="891">
        <v>103095.49</v>
      </c>
      <c r="AF596" s="855"/>
      <c r="AG596" s="859"/>
      <c r="AH596" s="859"/>
      <c r="AL596" s="873" t="s">
        <v>974</v>
      </c>
      <c r="AM596" s="859"/>
      <c r="AQ596" s="859"/>
      <c r="AS596" s="859"/>
    </row>
    <row r="597" spans="1:45" s="802" customFormat="1" ht="14.4" x14ac:dyDescent="0.3">
      <c r="A597" s="882"/>
      <c r="B597" s="875"/>
      <c r="C597" s="871" t="s">
        <v>975</v>
      </c>
      <c r="D597" s="871"/>
      <c r="E597" s="871"/>
      <c r="F597" s="876"/>
      <c r="G597" s="877"/>
      <c r="H597" s="877"/>
      <c r="I597" s="877"/>
      <c r="J597" s="884"/>
      <c r="K597" s="877"/>
      <c r="L597" s="879">
        <v>1092.57</v>
      </c>
      <c r="M597" s="877"/>
      <c r="N597" s="881">
        <v>48914.36</v>
      </c>
      <c r="AF597" s="855"/>
      <c r="AG597" s="859"/>
      <c r="AH597" s="859"/>
      <c r="AK597" s="873" t="s">
        <v>975</v>
      </c>
      <c r="AM597" s="859"/>
      <c r="AQ597" s="859"/>
      <c r="AS597" s="859"/>
    </row>
    <row r="598" spans="1:45" s="802" customFormat="1" ht="21.6" x14ac:dyDescent="0.3">
      <c r="A598" s="882"/>
      <c r="B598" s="875" t="s">
        <v>1045</v>
      </c>
      <c r="C598" s="871" t="s">
        <v>1046</v>
      </c>
      <c r="D598" s="871"/>
      <c r="E598" s="871"/>
      <c r="F598" s="876" t="s">
        <v>978</v>
      </c>
      <c r="G598" s="892">
        <v>92</v>
      </c>
      <c r="H598" s="877"/>
      <c r="I598" s="892">
        <v>92</v>
      </c>
      <c r="J598" s="884"/>
      <c r="K598" s="877"/>
      <c r="L598" s="879">
        <v>1005.16</v>
      </c>
      <c r="M598" s="877"/>
      <c r="N598" s="881">
        <v>45001.21</v>
      </c>
      <c r="AF598" s="855"/>
      <c r="AG598" s="859"/>
      <c r="AH598" s="859"/>
      <c r="AK598" s="873" t="s">
        <v>1046</v>
      </c>
      <c r="AM598" s="859"/>
      <c r="AQ598" s="859"/>
      <c r="AS598" s="859"/>
    </row>
    <row r="599" spans="1:45" s="802" customFormat="1" ht="21.6" x14ac:dyDescent="0.3">
      <c r="A599" s="882"/>
      <c r="B599" s="875" t="s">
        <v>1047</v>
      </c>
      <c r="C599" s="871" t="s">
        <v>1048</v>
      </c>
      <c r="D599" s="871"/>
      <c r="E599" s="871"/>
      <c r="F599" s="876" t="s">
        <v>978</v>
      </c>
      <c r="G599" s="892">
        <v>46</v>
      </c>
      <c r="H599" s="877"/>
      <c r="I599" s="892">
        <v>46</v>
      </c>
      <c r="J599" s="884"/>
      <c r="K599" s="877"/>
      <c r="L599" s="878">
        <v>502.58</v>
      </c>
      <c r="M599" s="877"/>
      <c r="N599" s="881">
        <v>22500.61</v>
      </c>
      <c r="AF599" s="855"/>
      <c r="AG599" s="859"/>
      <c r="AH599" s="859"/>
      <c r="AK599" s="873" t="s">
        <v>1048</v>
      </c>
      <c r="AM599" s="859"/>
      <c r="AQ599" s="859"/>
      <c r="AS599" s="859"/>
    </row>
    <row r="600" spans="1:45" s="802" customFormat="1" ht="14.4" x14ac:dyDescent="0.3">
      <c r="A600" s="893"/>
      <c r="B600" s="894"/>
      <c r="C600" s="862" t="s">
        <v>981</v>
      </c>
      <c r="D600" s="862"/>
      <c r="E600" s="862"/>
      <c r="F600" s="863"/>
      <c r="G600" s="864"/>
      <c r="H600" s="864"/>
      <c r="I600" s="864"/>
      <c r="J600" s="867"/>
      <c r="K600" s="864"/>
      <c r="L600" s="895">
        <v>8864.94</v>
      </c>
      <c r="M600" s="888"/>
      <c r="N600" s="896">
        <v>170597.31</v>
      </c>
      <c r="AF600" s="855"/>
      <c r="AG600" s="859"/>
      <c r="AH600" s="859"/>
      <c r="AM600" s="859" t="s">
        <v>981</v>
      </c>
      <c r="AQ600" s="859"/>
      <c r="AS600" s="859"/>
    </row>
    <row r="601" spans="1:45" s="802" customFormat="1" ht="31.8" x14ac:dyDescent="0.3">
      <c r="A601" s="860" t="s">
        <v>1307</v>
      </c>
      <c r="B601" s="861" t="s">
        <v>1308</v>
      </c>
      <c r="C601" s="862" t="s">
        <v>1309</v>
      </c>
      <c r="D601" s="862"/>
      <c r="E601" s="862"/>
      <c r="F601" s="863" t="s">
        <v>873</v>
      </c>
      <c r="G601" s="864">
        <v>0.3</v>
      </c>
      <c r="H601" s="865">
        <v>1</v>
      </c>
      <c r="I601" s="905">
        <v>0.3</v>
      </c>
      <c r="J601" s="867"/>
      <c r="K601" s="864"/>
      <c r="L601" s="867"/>
      <c r="M601" s="864"/>
      <c r="N601" s="868"/>
      <c r="AF601" s="855"/>
      <c r="AG601" s="859"/>
      <c r="AH601" s="859" t="s">
        <v>1309</v>
      </c>
      <c r="AM601" s="859"/>
      <c r="AQ601" s="859"/>
      <c r="AS601" s="859"/>
    </row>
    <row r="602" spans="1:45" s="802" customFormat="1" ht="14.4" x14ac:dyDescent="0.3">
      <c r="A602" s="869"/>
      <c r="B602" s="870"/>
      <c r="C602" s="871" t="s">
        <v>1310</v>
      </c>
      <c r="D602" s="871"/>
      <c r="E602" s="871"/>
      <c r="F602" s="871"/>
      <c r="G602" s="871"/>
      <c r="H602" s="871"/>
      <c r="I602" s="871"/>
      <c r="J602" s="871"/>
      <c r="K602" s="871"/>
      <c r="L602" s="871"/>
      <c r="M602" s="871"/>
      <c r="N602" s="872"/>
      <c r="AF602" s="855"/>
      <c r="AG602" s="859"/>
      <c r="AH602" s="859"/>
      <c r="AI602" s="873" t="s">
        <v>1310</v>
      </c>
      <c r="AM602" s="859"/>
      <c r="AQ602" s="859"/>
      <c r="AS602" s="859"/>
    </row>
    <row r="603" spans="1:45" s="802" customFormat="1" ht="52.2" x14ac:dyDescent="0.3">
      <c r="A603" s="899"/>
      <c r="B603" s="875" t="s">
        <v>970</v>
      </c>
      <c r="C603" s="900" t="s">
        <v>971</v>
      </c>
      <c r="D603" s="900"/>
      <c r="E603" s="900"/>
      <c r="F603" s="900"/>
      <c r="G603" s="900"/>
      <c r="H603" s="900"/>
      <c r="I603" s="900"/>
      <c r="J603" s="900"/>
      <c r="K603" s="900"/>
      <c r="L603" s="900"/>
      <c r="M603" s="900"/>
      <c r="N603" s="901"/>
      <c r="AF603" s="855"/>
      <c r="AG603" s="859"/>
      <c r="AH603" s="859"/>
      <c r="AM603" s="859"/>
      <c r="AO603" s="873" t="s">
        <v>971</v>
      </c>
      <c r="AQ603" s="859"/>
      <c r="AS603" s="859"/>
    </row>
    <row r="604" spans="1:45" s="802" customFormat="1" ht="14.4" x14ac:dyDescent="0.3">
      <c r="A604" s="874"/>
      <c r="B604" s="875" t="s">
        <v>18</v>
      </c>
      <c r="C604" s="871" t="s">
        <v>972</v>
      </c>
      <c r="D604" s="871"/>
      <c r="E604" s="871"/>
      <c r="F604" s="876"/>
      <c r="G604" s="877"/>
      <c r="H604" s="877"/>
      <c r="I604" s="877"/>
      <c r="J604" s="879">
        <v>2751.21</v>
      </c>
      <c r="K604" s="880">
        <v>1.1499999999999999</v>
      </c>
      <c r="L604" s="878">
        <v>949.17</v>
      </c>
      <c r="M604" s="880">
        <v>44.77</v>
      </c>
      <c r="N604" s="881">
        <v>42494.34</v>
      </c>
      <c r="AF604" s="855"/>
      <c r="AG604" s="859"/>
      <c r="AH604" s="859"/>
      <c r="AJ604" s="873" t="s">
        <v>972</v>
      </c>
      <c r="AM604" s="859"/>
      <c r="AQ604" s="859"/>
      <c r="AS604" s="859"/>
    </row>
    <row r="605" spans="1:45" s="802" customFormat="1" ht="14.4" x14ac:dyDescent="0.3">
      <c r="A605" s="874"/>
      <c r="B605" s="875" t="s">
        <v>21</v>
      </c>
      <c r="C605" s="871" t="s">
        <v>984</v>
      </c>
      <c r="D605" s="871"/>
      <c r="E605" s="871"/>
      <c r="F605" s="876"/>
      <c r="G605" s="877"/>
      <c r="H605" s="877"/>
      <c r="I605" s="877"/>
      <c r="J605" s="878">
        <v>0.66</v>
      </c>
      <c r="K605" s="880">
        <v>1.1499999999999999</v>
      </c>
      <c r="L605" s="878">
        <v>0.23</v>
      </c>
      <c r="M605" s="880">
        <v>13.24</v>
      </c>
      <c r="N605" s="910">
        <v>3.05</v>
      </c>
      <c r="AF605" s="855"/>
      <c r="AG605" s="859"/>
      <c r="AH605" s="859"/>
      <c r="AJ605" s="873" t="s">
        <v>984</v>
      </c>
      <c r="AM605" s="859"/>
      <c r="AQ605" s="859"/>
      <c r="AS605" s="859"/>
    </row>
    <row r="606" spans="1:45" s="802" customFormat="1" ht="14.4" x14ac:dyDescent="0.3">
      <c r="A606" s="874"/>
      <c r="B606" s="875" t="s">
        <v>23</v>
      </c>
      <c r="C606" s="871" t="s">
        <v>985</v>
      </c>
      <c r="D606" s="871"/>
      <c r="E606" s="871"/>
      <c r="F606" s="876"/>
      <c r="G606" s="877"/>
      <c r="H606" s="877"/>
      <c r="I606" s="877"/>
      <c r="J606" s="878">
        <v>0.12</v>
      </c>
      <c r="K606" s="880">
        <v>1.1499999999999999</v>
      </c>
      <c r="L606" s="878">
        <v>0.04</v>
      </c>
      <c r="M606" s="880">
        <v>44.77</v>
      </c>
      <c r="N606" s="910">
        <v>1.79</v>
      </c>
      <c r="AF606" s="855"/>
      <c r="AG606" s="859"/>
      <c r="AH606" s="859"/>
      <c r="AJ606" s="873" t="s">
        <v>985</v>
      </c>
      <c r="AM606" s="859"/>
      <c r="AQ606" s="859"/>
      <c r="AS606" s="859"/>
    </row>
    <row r="607" spans="1:45" s="802" customFormat="1" ht="14.4" x14ac:dyDescent="0.3">
      <c r="A607" s="882"/>
      <c r="B607" s="875"/>
      <c r="C607" s="871" t="s">
        <v>973</v>
      </c>
      <c r="D607" s="871"/>
      <c r="E607" s="871"/>
      <c r="F607" s="876" t="s">
        <v>678</v>
      </c>
      <c r="G607" s="902">
        <v>346.5</v>
      </c>
      <c r="H607" s="880">
        <v>1.1499999999999999</v>
      </c>
      <c r="I607" s="904">
        <v>119.5425</v>
      </c>
      <c r="J607" s="884"/>
      <c r="K607" s="877"/>
      <c r="L607" s="884"/>
      <c r="M607" s="877"/>
      <c r="N607" s="885"/>
      <c r="AF607" s="855"/>
      <c r="AG607" s="859"/>
      <c r="AH607" s="859"/>
      <c r="AK607" s="873" t="s">
        <v>973</v>
      </c>
      <c r="AM607" s="859"/>
      <c r="AQ607" s="859"/>
      <c r="AS607" s="859"/>
    </row>
    <row r="608" spans="1:45" s="802" customFormat="1" ht="14.4" x14ac:dyDescent="0.3">
      <c r="A608" s="882"/>
      <c r="B608" s="875"/>
      <c r="C608" s="871" t="s">
        <v>986</v>
      </c>
      <c r="D608" s="871"/>
      <c r="E608" s="871"/>
      <c r="F608" s="876" t="s">
        <v>678</v>
      </c>
      <c r="G608" s="880">
        <v>0.01</v>
      </c>
      <c r="H608" s="880">
        <v>1.1499999999999999</v>
      </c>
      <c r="I608" s="906">
        <v>3.4499999999999999E-3</v>
      </c>
      <c r="J608" s="884"/>
      <c r="K608" s="877"/>
      <c r="L608" s="884"/>
      <c r="M608" s="877"/>
      <c r="N608" s="885"/>
      <c r="AF608" s="855"/>
      <c r="AG608" s="859"/>
      <c r="AH608" s="859"/>
      <c r="AK608" s="873" t="s">
        <v>986</v>
      </c>
      <c r="AM608" s="859"/>
      <c r="AQ608" s="859"/>
      <c r="AS608" s="859"/>
    </row>
    <row r="609" spans="1:45" s="802" customFormat="1" ht="14.4" x14ac:dyDescent="0.3">
      <c r="A609" s="874"/>
      <c r="B609" s="875"/>
      <c r="C609" s="886" t="s">
        <v>974</v>
      </c>
      <c r="D609" s="886"/>
      <c r="E609" s="886"/>
      <c r="F609" s="887"/>
      <c r="G609" s="888"/>
      <c r="H609" s="888"/>
      <c r="I609" s="888"/>
      <c r="J609" s="890">
        <v>2751.87</v>
      </c>
      <c r="K609" s="888"/>
      <c r="L609" s="889">
        <v>949.4</v>
      </c>
      <c r="M609" s="888"/>
      <c r="N609" s="891">
        <v>42497.39</v>
      </c>
      <c r="AF609" s="855"/>
      <c r="AG609" s="859"/>
      <c r="AH609" s="859"/>
      <c r="AL609" s="873" t="s">
        <v>974</v>
      </c>
      <c r="AM609" s="859"/>
      <c r="AQ609" s="859"/>
      <c r="AS609" s="859"/>
    </row>
    <row r="610" spans="1:45" s="802" customFormat="1" ht="14.4" x14ac:dyDescent="0.3">
      <c r="A610" s="882"/>
      <c r="B610" s="875"/>
      <c r="C610" s="871" t="s">
        <v>975</v>
      </c>
      <c r="D610" s="871"/>
      <c r="E610" s="871"/>
      <c r="F610" s="876"/>
      <c r="G610" s="877"/>
      <c r="H610" s="877"/>
      <c r="I610" s="877"/>
      <c r="J610" s="884"/>
      <c r="K610" s="877"/>
      <c r="L610" s="878">
        <v>949.21</v>
      </c>
      <c r="M610" s="877"/>
      <c r="N610" s="881">
        <v>42496.13</v>
      </c>
      <c r="AF610" s="855"/>
      <c r="AG610" s="859"/>
      <c r="AH610" s="859"/>
      <c r="AK610" s="873" t="s">
        <v>975</v>
      </c>
      <c r="AM610" s="859"/>
      <c r="AQ610" s="859"/>
      <c r="AS610" s="859"/>
    </row>
    <row r="611" spans="1:45" s="802" customFormat="1" ht="21.6" x14ac:dyDescent="0.3">
      <c r="A611" s="882"/>
      <c r="B611" s="875" t="s">
        <v>1311</v>
      </c>
      <c r="C611" s="871" t="s">
        <v>1312</v>
      </c>
      <c r="D611" s="871"/>
      <c r="E611" s="871"/>
      <c r="F611" s="876" t="s">
        <v>978</v>
      </c>
      <c r="G611" s="892">
        <v>87</v>
      </c>
      <c r="H611" s="877"/>
      <c r="I611" s="892">
        <v>87</v>
      </c>
      <c r="J611" s="884"/>
      <c r="K611" s="877"/>
      <c r="L611" s="878">
        <v>825.81</v>
      </c>
      <c r="M611" s="877"/>
      <c r="N611" s="881">
        <v>36971.629999999997</v>
      </c>
      <c r="AF611" s="855"/>
      <c r="AG611" s="859"/>
      <c r="AH611" s="859"/>
      <c r="AK611" s="873" t="s">
        <v>1312</v>
      </c>
      <c r="AM611" s="859"/>
      <c r="AQ611" s="859"/>
      <c r="AS611" s="859"/>
    </row>
    <row r="612" spans="1:45" s="802" customFormat="1" ht="21.6" x14ac:dyDescent="0.3">
      <c r="A612" s="882"/>
      <c r="B612" s="875" t="s">
        <v>1313</v>
      </c>
      <c r="C612" s="871" t="s">
        <v>1314</v>
      </c>
      <c r="D612" s="871"/>
      <c r="E612" s="871"/>
      <c r="F612" s="876" t="s">
        <v>978</v>
      </c>
      <c r="G612" s="892">
        <v>40</v>
      </c>
      <c r="H612" s="877"/>
      <c r="I612" s="892">
        <v>40</v>
      </c>
      <c r="J612" s="884"/>
      <c r="K612" s="877"/>
      <c r="L612" s="878">
        <v>379.68</v>
      </c>
      <c r="M612" s="877"/>
      <c r="N612" s="881">
        <v>16998.45</v>
      </c>
      <c r="AF612" s="855"/>
      <c r="AG612" s="859"/>
      <c r="AH612" s="859"/>
      <c r="AK612" s="873" t="s">
        <v>1314</v>
      </c>
      <c r="AM612" s="859"/>
      <c r="AQ612" s="859"/>
      <c r="AS612" s="859"/>
    </row>
    <row r="613" spans="1:45" s="802" customFormat="1" ht="14.4" x14ac:dyDescent="0.3">
      <c r="A613" s="893"/>
      <c r="B613" s="894"/>
      <c r="C613" s="862" t="s">
        <v>981</v>
      </c>
      <c r="D613" s="862"/>
      <c r="E613" s="862"/>
      <c r="F613" s="863"/>
      <c r="G613" s="864"/>
      <c r="H613" s="864"/>
      <c r="I613" s="864"/>
      <c r="J613" s="867"/>
      <c r="K613" s="864"/>
      <c r="L613" s="895">
        <v>2154.89</v>
      </c>
      <c r="M613" s="888"/>
      <c r="N613" s="896">
        <v>96467.47</v>
      </c>
      <c r="AF613" s="855"/>
      <c r="AG613" s="859"/>
      <c r="AH613" s="859"/>
      <c r="AM613" s="859" t="s">
        <v>981</v>
      </c>
      <c r="AQ613" s="859"/>
      <c r="AS613" s="859"/>
    </row>
    <row r="614" spans="1:45" s="802" customFormat="1" ht="31.8" x14ac:dyDescent="0.3">
      <c r="A614" s="860" t="s">
        <v>1315</v>
      </c>
      <c r="B614" s="861" t="s">
        <v>1316</v>
      </c>
      <c r="C614" s="862" t="s">
        <v>1317</v>
      </c>
      <c r="D614" s="862"/>
      <c r="E614" s="862"/>
      <c r="F614" s="863" t="s">
        <v>873</v>
      </c>
      <c r="G614" s="864">
        <v>0.3</v>
      </c>
      <c r="H614" s="865">
        <v>1</v>
      </c>
      <c r="I614" s="905">
        <v>0.3</v>
      </c>
      <c r="J614" s="867"/>
      <c r="K614" s="864"/>
      <c r="L614" s="867"/>
      <c r="M614" s="864"/>
      <c r="N614" s="868"/>
      <c r="AF614" s="855"/>
      <c r="AG614" s="859"/>
      <c r="AH614" s="859" t="s">
        <v>1317</v>
      </c>
      <c r="AM614" s="859"/>
      <c r="AQ614" s="859"/>
      <c r="AS614" s="859"/>
    </row>
    <row r="615" spans="1:45" s="802" customFormat="1" ht="52.2" x14ac:dyDescent="0.3">
      <c r="A615" s="899"/>
      <c r="B615" s="875" t="s">
        <v>970</v>
      </c>
      <c r="C615" s="900" t="s">
        <v>971</v>
      </c>
      <c r="D615" s="900"/>
      <c r="E615" s="900"/>
      <c r="F615" s="900"/>
      <c r="G615" s="900"/>
      <c r="H615" s="900"/>
      <c r="I615" s="900"/>
      <c r="J615" s="900"/>
      <c r="K615" s="900"/>
      <c r="L615" s="900"/>
      <c r="M615" s="900"/>
      <c r="N615" s="901"/>
      <c r="AF615" s="855"/>
      <c r="AG615" s="859"/>
      <c r="AH615" s="859"/>
      <c r="AM615" s="859"/>
      <c r="AO615" s="873" t="s">
        <v>971</v>
      </c>
      <c r="AQ615" s="859"/>
      <c r="AS615" s="859"/>
    </row>
    <row r="616" spans="1:45" s="802" customFormat="1" ht="14.4" x14ac:dyDescent="0.3">
      <c r="A616" s="874"/>
      <c r="B616" s="875" t="s">
        <v>18</v>
      </c>
      <c r="C616" s="871" t="s">
        <v>972</v>
      </c>
      <c r="D616" s="871"/>
      <c r="E616" s="871"/>
      <c r="F616" s="876"/>
      <c r="G616" s="877"/>
      <c r="H616" s="877"/>
      <c r="I616" s="877"/>
      <c r="J616" s="878">
        <v>401.7</v>
      </c>
      <c r="K616" s="880">
        <v>1.1499999999999999</v>
      </c>
      <c r="L616" s="878">
        <v>138.59</v>
      </c>
      <c r="M616" s="880">
        <v>44.77</v>
      </c>
      <c r="N616" s="881">
        <v>6204.67</v>
      </c>
      <c r="AF616" s="855"/>
      <c r="AG616" s="859"/>
      <c r="AH616" s="859"/>
      <c r="AJ616" s="873" t="s">
        <v>972</v>
      </c>
      <c r="AM616" s="859"/>
      <c r="AQ616" s="859"/>
      <c r="AS616" s="859"/>
    </row>
    <row r="617" spans="1:45" s="802" customFormat="1" ht="14.4" x14ac:dyDescent="0.3">
      <c r="A617" s="882"/>
      <c r="B617" s="875"/>
      <c r="C617" s="871" t="s">
        <v>973</v>
      </c>
      <c r="D617" s="871"/>
      <c r="E617" s="871"/>
      <c r="F617" s="876" t="s">
        <v>678</v>
      </c>
      <c r="G617" s="880">
        <v>53.56</v>
      </c>
      <c r="H617" s="880">
        <v>1.1499999999999999</v>
      </c>
      <c r="I617" s="904">
        <v>18.478200000000001</v>
      </c>
      <c r="J617" s="884"/>
      <c r="K617" s="877"/>
      <c r="L617" s="884"/>
      <c r="M617" s="877"/>
      <c r="N617" s="885"/>
      <c r="AF617" s="855"/>
      <c r="AG617" s="859"/>
      <c r="AH617" s="859"/>
      <c r="AK617" s="873" t="s">
        <v>973</v>
      </c>
      <c r="AM617" s="859"/>
      <c r="AQ617" s="859"/>
      <c r="AS617" s="859"/>
    </row>
    <row r="618" spans="1:45" s="802" customFormat="1" ht="14.4" x14ac:dyDescent="0.3">
      <c r="A618" s="874"/>
      <c r="B618" s="875"/>
      <c r="C618" s="886" t="s">
        <v>974</v>
      </c>
      <c r="D618" s="886"/>
      <c r="E618" s="886"/>
      <c r="F618" s="887"/>
      <c r="G618" s="888"/>
      <c r="H618" s="888"/>
      <c r="I618" s="888"/>
      <c r="J618" s="889">
        <v>401.7</v>
      </c>
      <c r="K618" s="888"/>
      <c r="L618" s="889">
        <v>138.59</v>
      </c>
      <c r="M618" s="888"/>
      <c r="N618" s="891">
        <v>6204.67</v>
      </c>
      <c r="AF618" s="855"/>
      <c r="AG618" s="859"/>
      <c r="AH618" s="859"/>
      <c r="AL618" s="873" t="s">
        <v>974</v>
      </c>
      <c r="AM618" s="859"/>
      <c r="AQ618" s="859"/>
      <c r="AS618" s="859"/>
    </row>
    <row r="619" spans="1:45" s="802" customFormat="1" ht="14.4" x14ac:dyDescent="0.3">
      <c r="A619" s="882"/>
      <c r="B619" s="875"/>
      <c r="C619" s="871" t="s">
        <v>975</v>
      </c>
      <c r="D619" s="871"/>
      <c r="E619" s="871"/>
      <c r="F619" s="876"/>
      <c r="G619" s="877"/>
      <c r="H619" s="877"/>
      <c r="I619" s="877"/>
      <c r="J619" s="884"/>
      <c r="K619" s="877"/>
      <c r="L619" s="878">
        <v>138.59</v>
      </c>
      <c r="M619" s="877"/>
      <c r="N619" s="881">
        <v>6204.67</v>
      </c>
      <c r="AF619" s="855"/>
      <c r="AG619" s="859"/>
      <c r="AH619" s="859"/>
      <c r="AK619" s="873" t="s">
        <v>975</v>
      </c>
      <c r="AM619" s="859"/>
      <c r="AQ619" s="859"/>
      <c r="AS619" s="859"/>
    </row>
    <row r="620" spans="1:45" s="802" customFormat="1" ht="20.399999999999999" x14ac:dyDescent="0.3">
      <c r="A620" s="882"/>
      <c r="B620" s="875" t="s">
        <v>1318</v>
      </c>
      <c r="C620" s="871" t="s">
        <v>1319</v>
      </c>
      <c r="D620" s="871"/>
      <c r="E620" s="871"/>
      <c r="F620" s="876" t="s">
        <v>978</v>
      </c>
      <c r="G620" s="892">
        <v>89</v>
      </c>
      <c r="H620" s="877"/>
      <c r="I620" s="892">
        <v>89</v>
      </c>
      <c r="J620" s="884"/>
      <c r="K620" s="877"/>
      <c r="L620" s="878">
        <v>123.35</v>
      </c>
      <c r="M620" s="877"/>
      <c r="N620" s="881">
        <v>5522.16</v>
      </c>
      <c r="AF620" s="855"/>
      <c r="AG620" s="859"/>
      <c r="AH620" s="859"/>
      <c r="AK620" s="873" t="s">
        <v>1319</v>
      </c>
      <c r="AM620" s="859"/>
      <c r="AQ620" s="859"/>
      <c r="AS620" s="859"/>
    </row>
    <row r="621" spans="1:45" s="802" customFormat="1" ht="20.399999999999999" x14ac:dyDescent="0.3">
      <c r="A621" s="882"/>
      <c r="B621" s="875" t="s">
        <v>1320</v>
      </c>
      <c r="C621" s="871" t="s">
        <v>1321</v>
      </c>
      <c r="D621" s="871"/>
      <c r="E621" s="871"/>
      <c r="F621" s="876" t="s">
        <v>978</v>
      </c>
      <c r="G621" s="892">
        <v>40</v>
      </c>
      <c r="H621" s="877"/>
      <c r="I621" s="892">
        <v>40</v>
      </c>
      <c r="J621" s="884"/>
      <c r="K621" s="877"/>
      <c r="L621" s="878">
        <v>55.44</v>
      </c>
      <c r="M621" s="877"/>
      <c r="N621" s="881">
        <v>2481.87</v>
      </c>
      <c r="AF621" s="855"/>
      <c r="AG621" s="859"/>
      <c r="AH621" s="859"/>
      <c r="AK621" s="873" t="s">
        <v>1321</v>
      </c>
      <c r="AM621" s="859"/>
      <c r="AQ621" s="859"/>
      <c r="AS621" s="859"/>
    </row>
    <row r="622" spans="1:45" s="802" customFormat="1" ht="14.4" x14ac:dyDescent="0.3">
      <c r="A622" s="893"/>
      <c r="B622" s="894"/>
      <c r="C622" s="862" t="s">
        <v>981</v>
      </c>
      <c r="D622" s="862"/>
      <c r="E622" s="862"/>
      <c r="F622" s="863"/>
      <c r="G622" s="864"/>
      <c r="H622" s="864"/>
      <c r="I622" s="864"/>
      <c r="J622" s="867"/>
      <c r="K622" s="864"/>
      <c r="L622" s="898">
        <v>317.38</v>
      </c>
      <c r="M622" s="888"/>
      <c r="N622" s="896">
        <v>14208.7</v>
      </c>
      <c r="AF622" s="855"/>
      <c r="AG622" s="859"/>
      <c r="AH622" s="859"/>
      <c r="AM622" s="859" t="s">
        <v>981</v>
      </c>
      <c r="AQ622" s="859"/>
      <c r="AS622" s="859"/>
    </row>
    <row r="623" spans="1:45" s="802" customFormat="1" ht="31.8" x14ac:dyDescent="0.3">
      <c r="A623" s="860" t="s">
        <v>1322</v>
      </c>
      <c r="B623" s="861" t="s">
        <v>1237</v>
      </c>
      <c r="C623" s="862" t="s">
        <v>883</v>
      </c>
      <c r="D623" s="862"/>
      <c r="E623" s="862"/>
      <c r="F623" s="863" t="s">
        <v>988</v>
      </c>
      <c r="G623" s="864">
        <v>2790.4</v>
      </c>
      <c r="H623" s="865">
        <v>1</v>
      </c>
      <c r="I623" s="905">
        <v>2790.4</v>
      </c>
      <c r="J623" s="898">
        <v>2.91</v>
      </c>
      <c r="K623" s="864"/>
      <c r="L623" s="895">
        <v>8120.06</v>
      </c>
      <c r="M623" s="897">
        <v>13.62</v>
      </c>
      <c r="N623" s="896">
        <v>110595.22</v>
      </c>
      <c r="AF623" s="855"/>
      <c r="AG623" s="859"/>
      <c r="AH623" s="859" t="s">
        <v>883</v>
      </c>
      <c r="AM623" s="859"/>
      <c r="AQ623" s="859"/>
      <c r="AS623" s="859"/>
    </row>
    <row r="624" spans="1:45" s="802" customFormat="1" ht="14.4" x14ac:dyDescent="0.3">
      <c r="A624" s="869"/>
      <c r="B624" s="870"/>
      <c r="C624" s="871" t="s">
        <v>1323</v>
      </c>
      <c r="D624" s="871"/>
      <c r="E624" s="871"/>
      <c r="F624" s="871"/>
      <c r="G624" s="871"/>
      <c r="H624" s="871"/>
      <c r="I624" s="871"/>
      <c r="J624" s="871"/>
      <c r="K624" s="871"/>
      <c r="L624" s="871"/>
      <c r="M624" s="871"/>
      <c r="N624" s="872"/>
      <c r="AF624" s="855"/>
      <c r="AG624" s="859"/>
      <c r="AH624" s="859"/>
      <c r="AI624" s="873" t="s">
        <v>1323</v>
      </c>
      <c r="AM624" s="859"/>
      <c r="AQ624" s="859"/>
      <c r="AS624" s="859"/>
    </row>
    <row r="625" spans="1:45" s="802" customFormat="1" ht="14.4" x14ac:dyDescent="0.3">
      <c r="A625" s="893"/>
      <c r="B625" s="894"/>
      <c r="C625" s="862" t="s">
        <v>981</v>
      </c>
      <c r="D625" s="862"/>
      <c r="E625" s="862"/>
      <c r="F625" s="863"/>
      <c r="G625" s="864"/>
      <c r="H625" s="864"/>
      <c r="I625" s="864"/>
      <c r="J625" s="867"/>
      <c r="K625" s="864"/>
      <c r="L625" s="895">
        <v>8120.06</v>
      </c>
      <c r="M625" s="888"/>
      <c r="N625" s="896">
        <v>110595.22</v>
      </c>
      <c r="AF625" s="855"/>
      <c r="AG625" s="859"/>
      <c r="AH625" s="859"/>
      <c r="AM625" s="859" t="s">
        <v>981</v>
      </c>
      <c r="AQ625" s="859"/>
      <c r="AS625" s="859"/>
    </row>
    <row r="626" spans="1:45" s="802" customFormat="1" ht="31.8" x14ac:dyDescent="0.3">
      <c r="A626" s="860" t="s">
        <v>1324</v>
      </c>
      <c r="B626" s="861" t="s">
        <v>1325</v>
      </c>
      <c r="C626" s="862" t="s">
        <v>885</v>
      </c>
      <c r="D626" s="862"/>
      <c r="E626" s="862"/>
      <c r="F626" s="863" t="s">
        <v>988</v>
      </c>
      <c r="G626" s="864">
        <v>2790.4</v>
      </c>
      <c r="H626" s="865">
        <v>1</v>
      </c>
      <c r="I626" s="905">
        <v>2790.4</v>
      </c>
      <c r="J626" s="898">
        <v>3.96</v>
      </c>
      <c r="K626" s="864"/>
      <c r="L626" s="895">
        <v>11049.98</v>
      </c>
      <c r="M626" s="897">
        <v>13.24</v>
      </c>
      <c r="N626" s="896">
        <v>146301.74</v>
      </c>
      <c r="AF626" s="855"/>
      <c r="AG626" s="859"/>
      <c r="AH626" s="859" t="s">
        <v>885</v>
      </c>
      <c r="AM626" s="859"/>
      <c r="AQ626" s="859"/>
      <c r="AS626" s="859"/>
    </row>
    <row r="627" spans="1:45" s="802" customFormat="1" ht="14.4" x14ac:dyDescent="0.3">
      <c r="A627" s="893"/>
      <c r="B627" s="894"/>
      <c r="C627" s="871" t="s">
        <v>989</v>
      </c>
      <c r="D627" s="871"/>
      <c r="E627" s="871"/>
      <c r="F627" s="871"/>
      <c r="G627" s="871"/>
      <c r="H627" s="871"/>
      <c r="I627" s="871"/>
      <c r="J627" s="871"/>
      <c r="K627" s="871"/>
      <c r="L627" s="871"/>
      <c r="M627" s="871"/>
      <c r="N627" s="872"/>
      <c r="AF627" s="855"/>
      <c r="AG627" s="859"/>
      <c r="AH627" s="859"/>
      <c r="AM627" s="859"/>
      <c r="AN627" s="873" t="s">
        <v>989</v>
      </c>
      <c r="AQ627" s="859"/>
      <c r="AS627" s="859"/>
    </row>
    <row r="628" spans="1:45" s="802" customFormat="1" ht="14.4" x14ac:dyDescent="0.3">
      <c r="A628" s="893"/>
      <c r="B628" s="894"/>
      <c r="C628" s="862" t="s">
        <v>981</v>
      </c>
      <c r="D628" s="862"/>
      <c r="E628" s="862"/>
      <c r="F628" s="863"/>
      <c r="G628" s="864"/>
      <c r="H628" s="864"/>
      <c r="I628" s="864"/>
      <c r="J628" s="867"/>
      <c r="K628" s="864"/>
      <c r="L628" s="895">
        <v>11049.98</v>
      </c>
      <c r="M628" s="888"/>
      <c r="N628" s="896">
        <v>146301.74</v>
      </c>
      <c r="AF628" s="855"/>
      <c r="AG628" s="859"/>
      <c r="AH628" s="859"/>
      <c r="AM628" s="859" t="s">
        <v>981</v>
      </c>
      <c r="AQ628" s="859"/>
      <c r="AS628" s="859"/>
    </row>
    <row r="629" spans="1:45" s="802" customFormat="1" ht="31.8" x14ac:dyDescent="0.3">
      <c r="A629" s="860" t="s">
        <v>1326</v>
      </c>
      <c r="B629" s="861" t="s">
        <v>1237</v>
      </c>
      <c r="C629" s="862" t="s">
        <v>883</v>
      </c>
      <c r="D629" s="862"/>
      <c r="E629" s="862"/>
      <c r="F629" s="863" t="s">
        <v>988</v>
      </c>
      <c r="G629" s="864">
        <v>2790.4</v>
      </c>
      <c r="H629" s="865">
        <v>1</v>
      </c>
      <c r="I629" s="905">
        <v>2790.4</v>
      </c>
      <c r="J629" s="898">
        <v>2.91</v>
      </c>
      <c r="K629" s="864"/>
      <c r="L629" s="895">
        <v>8120.06</v>
      </c>
      <c r="M629" s="897">
        <v>13.62</v>
      </c>
      <c r="N629" s="896">
        <v>110595.22</v>
      </c>
      <c r="AF629" s="855"/>
      <c r="AG629" s="859"/>
      <c r="AH629" s="859" t="s">
        <v>883</v>
      </c>
      <c r="AM629" s="859"/>
      <c r="AQ629" s="859"/>
      <c r="AS629" s="859"/>
    </row>
    <row r="630" spans="1:45" s="802" customFormat="1" ht="14.4" x14ac:dyDescent="0.3">
      <c r="A630" s="869"/>
      <c r="B630" s="870"/>
      <c r="C630" s="871" t="s">
        <v>1323</v>
      </c>
      <c r="D630" s="871"/>
      <c r="E630" s="871"/>
      <c r="F630" s="871"/>
      <c r="G630" s="871"/>
      <c r="H630" s="871"/>
      <c r="I630" s="871"/>
      <c r="J630" s="871"/>
      <c r="K630" s="871"/>
      <c r="L630" s="871"/>
      <c r="M630" s="871"/>
      <c r="N630" s="872"/>
      <c r="AF630" s="855"/>
      <c r="AG630" s="859"/>
      <c r="AH630" s="859"/>
      <c r="AI630" s="873" t="s">
        <v>1323</v>
      </c>
      <c r="AM630" s="859"/>
      <c r="AQ630" s="859"/>
      <c r="AS630" s="859"/>
    </row>
    <row r="631" spans="1:45" s="802" customFormat="1" ht="14.4" x14ac:dyDescent="0.3">
      <c r="A631" s="893"/>
      <c r="B631" s="894"/>
      <c r="C631" s="862" t="s">
        <v>981</v>
      </c>
      <c r="D631" s="862"/>
      <c r="E631" s="862"/>
      <c r="F631" s="863"/>
      <c r="G631" s="864"/>
      <c r="H631" s="864"/>
      <c r="I631" s="864"/>
      <c r="J631" s="867"/>
      <c r="K631" s="864"/>
      <c r="L631" s="895">
        <v>8120.06</v>
      </c>
      <c r="M631" s="888"/>
      <c r="N631" s="896">
        <v>110595.22</v>
      </c>
      <c r="AF631" s="855"/>
      <c r="AG631" s="859"/>
      <c r="AH631" s="859"/>
      <c r="AM631" s="859" t="s">
        <v>981</v>
      </c>
      <c r="AQ631" s="859"/>
      <c r="AS631" s="859"/>
    </row>
    <row r="632" spans="1:45" s="802" customFormat="1" ht="31.8" x14ac:dyDescent="0.3">
      <c r="A632" s="860" t="s">
        <v>1327</v>
      </c>
      <c r="B632" s="861" t="s">
        <v>1042</v>
      </c>
      <c r="C632" s="862" t="s">
        <v>1328</v>
      </c>
      <c r="D632" s="862"/>
      <c r="E632" s="862"/>
      <c r="F632" s="863" t="s">
        <v>736</v>
      </c>
      <c r="G632" s="864">
        <v>1.879</v>
      </c>
      <c r="H632" s="865">
        <v>1</v>
      </c>
      <c r="I632" s="907">
        <v>1.879</v>
      </c>
      <c r="J632" s="867"/>
      <c r="K632" s="864"/>
      <c r="L632" s="867"/>
      <c r="M632" s="864"/>
      <c r="N632" s="868"/>
      <c r="AF632" s="855"/>
      <c r="AG632" s="859"/>
      <c r="AH632" s="859" t="s">
        <v>1328</v>
      </c>
      <c r="AM632" s="859"/>
      <c r="AQ632" s="859"/>
      <c r="AS632" s="859"/>
    </row>
    <row r="633" spans="1:45" s="802" customFormat="1" ht="14.4" x14ac:dyDescent="0.3">
      <c r="A633" s="869"/>
      <c r="B633" s="870"/>
      <c r="C633" s="871" t="s">
        <v>1329</v>
      </c>
      <c r="D633" s="871"/>
      <c r="E633" s="871"/>
      <c r="F633" s="871"/>
      <c r="G633" s="871"/>
      <c r="H633" s="871"/>
      <c r="I633" s="871"/>
      <c r="J633" s="871"/>
      <c r="K633" s="871"/>
      <c r="L633" s="871"/>
      <c r="M633" s="871"/>
      <c r="N633" s="872"/>
      <c r="AF633" s="855"/>
      <c r="AG633" s="859"/>
      <c r="AH633" s="859"/>
      <c r="AI633" s="873" t="s">
        <v>1329</v>
      </c>
      <c r="AM633" s="859"/>
      <c r="AQ633" s="859"/>
      <c r="AS633" s="859"/>
    </row>
    <row r="634" spans="1:45" s="802" customFormat="1" ht="52.2" x14ac:dyDescent="0.3">
      <c r="A634" s="899"/>
      <c r="B634" s="875" t="s">
        <v>970</v>
      </c>
      <c r="C634" s="900" t="s">
        <v>971</v>
      </c>
      <c r="D634" s="900"/>
      <c r="E634" s="900"/>
      <c r="F634" s="900"/>
      <c r="G634" s="900"/>
      <c r="H634" s="900"/>
      <c r="I634" s="900"/>
      <c r="J634" s="900"/>
      <c r="K634" s="900"/>
      <c r="L634" s="900"/>
      <c r="M634" s="900"/>
      <c r="N634" s="901"/>
      <c r="AF634" s="855"/>
      <c r="AG634" s="859"/>
      <c r="AH634" s="859"/>
      <c r="AM634" s="859"/>
      <c r="AO634" s="873" t="s">
        <v>971</v>
      </c>
      <c r="AQ634" s="859"/>
      <c r="AS634" s="859"/>
    </row>
    <row r="635" spans="1:45" s="802" customFormat="1" ht="14.4" x14ac:dyDescent="0.3">
      <c r="A635" s="874"/>
      <c r="B635" s="875" t="s">
        <v>21</v>
      </c>
      <c r="C635" s="871" t="s">
        <v>984</v>
      </c>
      <c r="D635" s="871"/>
      <c r="E635" s="871"/>
      <c r="F635" s="876"/>
      <c r="G635" s="877"/>
      <c r="H635" s="877"/>
      <c r="I635" s="877"/>
      <c r="J635" s="878">
        <v>479.33</v>
      </c>
      <c r="K635" s="880">
        <v>1.1499999999999999</v>
      </c>
      <c r="L635" s="879">
        <v>1035.76</v>
      </c>
      <c r="M635" s="880">
        <v>13.24</v>
      </c>
      <c r="N635" s="881">
        <v>13713.46</v>
      </c>
      <c r="AF635" s="855"/>
      <c r="AG635" s="859"/>
      <c r="AH635" s="859"/>
      <c r="AJ635" s="873" t="s">
        <v>984</v>
      </c>
      <c r="AM635" s="859"/>
      <c r="AQ635" s="859"/>
      <c r="AS635" s="859"/>
    </row>
    <row r="636" spans="1:45" s="802" customFormat="1" ht="14.4" x14ac:dyDescent="0.3">
      <c r="A636" s="874"/>
      <c r="B636" s="875" t="s">
        <v>23</v>
      </c>
      <c r="C636" s="871" t="s">
        <v>985</v>
      </c>
      <c r="D636" s="871"/>
      <c r="E636" s="871"/>
      <c r="F636" s="876"/>
      <c r="G636" s="877"/>
      <c r="H636" s="877"/>
      <c r="I636" s="877"/>
      <c r="J636" s="878">
        <v>93.5</v>
      </c>
      <c r="K636" s="880">
        <v>1.1499999999999999</v>
      </c>
      <c r="L636" s="878">
        <v>202.04</v>
      </c>
      <c r="M636" s="880">
        <v>44.77</v>
      </c>
      <c r="N636" s="881">
        <v>9045.33</v>
      </c>
      <c r="AF636" s="855"/>
      <c r="AG636" s="859"/>
      <c r="AH636" s="859"/>
      <c r="AJ636" s="873" t="s">
        <v>985</v>
      </c>
      <c r="AM636" s="859"/>
      <c r="AQ636" s="859"/>
      <c r="AS636" s="859"/>
    </row>
    <row r="637" spans="1:45" s="802" customFormat="1" ht="14.4" x14ac:dyDescent="0.3">
      <c r="A637" s="882"/>
      <c r="B637" s="875"/>
      <c r="C637" s="871" t="s">
        <v>986</v>
      </c>
      <c r="D637" s="871"/>
      <c r="E637" s="871"/>
      <c r="F637" s="876" t="s">
        <v>678</v>
      </c>
      <c r="G637" s="880">
        <v>8.06</v>
      </c>
      <c r="H637" s="880">
        <v>1.1499999999999999</v>
      </c>
      <c r="I637" s="883">
        <v>17.416450999999999</v>
      </c>
      <c r="J637" s="884"/>
      <c r="K637" s="877"/>
      <c r="L637" s="884"/>
      <c r="M637" s="877"/>
      <c r="N637" s="885"/>
      <c r="AF637" s="855"/>
      <c r="AG637" s="859"/>
      <c r="AH637" s="859"/>
      <c r="AK637" s="873" t="s">
        <v>986</v>
      </c>
      <c r="AM637" s="859"/>
      <c r="AQ637" s="859"/>
      <c r="AS637" s="859"/>
    </row>
    <row r="638" spans="1:45" s="802" customFormat="1" ht="14.4" x14ac:dyDescent="0.3">
      <c r="A638" s="874"/>
      <c r="B638" s="875"/>
      <c r="C638" s="886" t="s">
        <v>974</v>
      </c>
      <c r="D638" s="886"/>
      <c r="E638" s="886"/>
      <c r="F638" s="887"/>
      <c r="G638" s="888"/>
      <c r="H638" s="888"/>
      <c r="I638" s="888"/>
      <c r="J638" s="889">
        <v>479.33</v>
      </c>
      <c r="K638" s="888"/>
      <c r="L638" s="890">
        <v>1035.76</v>
      </c>
      <c r="M638" s="888"/>
      <c r="N638" s="891">
        <v>13713.46</v>
      </c>
      <c r="AF638" s="855"/>
      <c r="AG638" s="859"/>
      <c r="AH638" s="859"/>
      <c r="AL638" s="873" t="s">
        <v>974</v>
      </c>
      <c r="AM638" s="859"/>
      <c r="AQ638" s="859"/>
      <c r="AS638" s="859"/>
    </row>
    <row r="639" spans="1:45" s="802" customFormat="1" ht="14.4" x14ac:dyDescent="0.3">
      <c r="A639" s="882"/>
      <c r="B639" s="875"/>
      <c r="C639" s="871" t="s">
        <v>975</v>
      </c>
      <c r="D639" s="871"/>
      <c r="E639" s="871"/>
      <c r="F639" s="876"/>
      <c r="G639" s="877"/>
      <c r="H639" s="877"/>
      <c r="I639" s="877"/>
      <c r="J639" s="884"/>
      <c r="K639" s="877"/>
      <c r="L639" s="878">
        <v>202.04</v>
      </c>
      <c r="M639" s="877"/>
      <c r="N639" s="881">
        <v>9045.33</v>
      </c>
      <c r="AF639" s="855"/>
      <c r="AG639" s="859"/>
      <c r="AH639" s="859"/>
      <c r="AK639" s="873" t="s">
        <v>975</v>
      </c>
      <c r="AM639" s="859"/>
      <c r="AQ639" s="859"/>
      <c r="AS639" s="859"/>
    </row>
    <row r="640" spans="1:45" s="802" customFormat="1" ht="21.6" x14ac:dyDescent="0.3">
      <c r="A640" s="882"/>
      <c r="B640" s="875" t="s">
        <v>1045</v>
      </c>
      <c r="C640" s="871" t="s">
        <v>1046</v>
      </c>
      <c r="D640" s="871"/>
      <c r="E640" s="871"/>
      <c r="F640" s="876" t="s">
        <v>978</v>
      </c>
      <c r="G640" s="892">
        <v>92</v>
      </c>
      <c r="H640" s="877"/>
      <c r="I640" s="892">
        <v>92</v>
      </c>
      <c r="J640" s="884"/>
      <c r="K640" s="877"/>
      <c r="L640" s="878">
        <v>185.88</v>
      </c>
      <c r="M640" s="877"/>
      <c r="N640" s="881">
        <v>8321.7000000000007</v>
      </c>
      <c r="AF640" s="855"/>
      <c r="AG640" s="859"/>
      <c r="AH640" s="859"/>
      <c r="AK640" s="873" t="s">
        <v>1046</v>
      </c>
      <c r="AM640" s="859"/>
      <c r="AQ640" s="859"/>
      <c r="AS640" s="859"/>
    </row>
    <row r="641" spans="1:45" s="802" customFormat="1" ht="21.6" x14ac:dyDescent="0.3">
      <c r="A641" s="882"/>
      <c r="B641" s="875" t="s">
        <v>1047</v>
      </c>
      <c r="C641" s="871" t="s">
        <v>1048</v>
      </c>
      <c r="D641" s="871"/>
      <c r="E641" s="871"/>
      <c r="F641" s="876" t="s">
        <v>978</v>
      </c>
      <c r="G641" s="892">
        <v>46</v>
      </c>
      <c r="H641" s="877"/>
      <c r="I641" s="892">
        <v>46</v>
      </c>
      <c r="J641" s="884"/>
      <c r="K641" s="877"/>
      <c r="L641" s="878">
        <v>92.94</v>
      </c>
      <c r="M641" s="877"/>
      <c r="N641" s="881">
        <v>4160.8500000000004</v>
      </c>
      <c r="AF641" s="855"/>
      <c r="AG641" s="859"/>
      <c r="AH641" s="859"/>
      <c r="AK641" s="873" t="s">
        <v>1048</v>
      </c>
      <c r="AM641" s="859"/>
      <c r="AQ641" s="859"/>
      <c r="AS641" s="859"/>
    </row>
    <row r="642" spans="1:45" s="802" customFormat="1" ht="14.4" x14ac:dyDescent="0.3">
      <c r="A642" s="893"/>
      <c r="B642" s="894"/>
      <c r="C642" s="862" t="s">
        <v>981</v>
      </c>
      <c r="D642" s="862"/>
      <c r="E642" s="862"/>
      <c r="F642" s="863"/>
      <c r="G642" s="864"/>
      <c r="H642" s="864"/>
      <c r="I642" s="864"/>
      <c r="J642" s="867"/>
      <c r="K642" s="864"/>
      <c r="L642" s="895">
        <v>1314.58</v>
      </c>
      <c r="M642" s="888"/>
      <c r="N642" s="896">
        <v>26196.01</v>
      </c>
      <c r="AF642" s="855"/>
      <c r="AG642" s="859"/>
      <c r="AH642" s="859"/>
      <c r="AM642" s="859" t="s">
        <v>981</v>
      </c>
      <c r="AQ642" s="859"/>
      <c r="AS642" s="859"/>
    </row>
    <row r="643" spans="1:45" s="802" customFormat="1" ht="21.6" x14ac:dyDescent="0.3">
      <c r="A643" s="860" t="s">
        <v>1330</v>
      </c>
      <c r="B643" s="861" t="s">
        <v>1331</v>
      </c>
      <c r="C643" s="862" t="s">
        <v>1332</v>
      </c>
      <c r="D643" s="862"/>
      <c r="E643" s="862"/>
      <c r="F643" s="863" t="s">
        <v>873</v>
      </c>
      <c r="G643" s="864">
        <v>0.38300000000000001</v>
      </c>
      <c r="H643" s="865">
        <v>1</v>
      </c>
      <c r="I643" s="907">
        <v>0.38300000000000001</v>
      </c>
      <c r="J643" s="867"/>
      <c r="K643" s="864"/>
      <c r="L643" s="867"/>
      <c r="M643" s="864"/>
      <c r="N643" s="868"/>
      <c r="AF643" s="855"/>
      <c r="AG643" s="859"/>
      <c r="AH643" s="859" t="s">
        <v>1332</v>
      </c>
      <c r="AM643" s="859"/>
      <c r="AQ643" s="859"/>
      <c r="AS643" s="859"/>
    </row>
    <row r="644" spans="1:45" s="802" customFormat="1" ht="14.4" x14ac:dyDescent="0.3">
      <c r="A644" s="869"/>
      <c r="B644" s="870"/>
      <c r="C644" s="871" t="s">
        <v>1333</v>
      </c>
      <c r="D644" s="871"/>
      <c r="E644" s="871"/>
      <c r="F644" s="871"/>
      <c r="G644" s="871"/>
      <c r="H644" s="871"/>
      <c r="I644" s="871"/>
      <c r="J644" s="871"/>
      <c r="K644" s="871"/>
      <c r="L644" s="871"/>
      <c r="M644" s="871"/>
      <c r="N644" s="872"/>
      <c r="AF644" s="855"/>
      <c r="AG644" s="859"/>
      <c r="AH644" s="859"/>
      <c r="AI644" s="873" t="s">
        <v>1333</v>
      </c>
      <c r="AM644" s="859"/>
      <c r="AQ644" s="859"/>
      <c r="AS644" s="859"/>
    </row>
    <row r="645" spans="1:45" s="802" customFormat="1" ht="52.2" x14ac:dyDescent="0.3">
      <c r="A645" s="899"/>
      <c r="B645" s="875" t="s">
        <v>970</v>
      </c>
      <c r="C645" s="900" t="s">
        <v>971</v>
      </c>
      <c r="D645" s="900"/>
      <c r="E645" s="900"/>
      <c r="F645" s="900"/>
      <c r="G645" s="900"/>
      <c r="H645" s="900"/>
      <c r="I645" s="900"/>
      <c r="J645" s="900"/>
      <c r="K645" s="900"/>
      <c r="L645" s="900"/>
      <c r="M645" s="900"/>
      <c r="N645" s="901"/>
      <c r="AF645" s="855"/>
      <c r="AG645" s="859"/>
      <c r="AH645" s="859"/>
      <c r="AM645" s="859"/>
      <c r="AO645" s="873" t="s">
        <v>971</v>
      </c>
      <c r="AQ645" s="859"/>
      <c r="AS645" s="859"/>
    </row>
    <row r="646" spans="1:45" s="802" customFormat="1" ht="14.4" x14ac:dyDescent="0.3">
      <c r="A646" s="874"/>
      <c r="B646" s="875" t="s">
        <v>18</v>
      </c>
      <c r="C646" s="871" t="s">
        <v>972</v>
      </c>
      <c r="D646" s="871"/>
      <c r="E646" s="871"/>
      <c r="F646" s="876"/>
      <c r="G646" s="877"/>
      <c r="H646" s="877"/>
      <c r="I646" s="877"/>
      <c r="J646" s="878">
        <v>729</v>
      </c>
      <c r="K646" s="880">
        <v>1.1499999999999999</v>
      </c>
      <c r="L646" s="878">
        <v>321.08999999999997</v>
      </c>
      <c r="M646" s="880">
        <v>44.77</v>
      </c>
      <c r="N646" s="881">
        <v>14375.2</v>
      </c>
      <c r="AF646" s="855"/>
      <c r="AG646" s="859"/>
      <c r="AH646" s="859"/>
      <c r="AJ646" s="873" t="s">
        <v>972</v>
      </c>
      <c r="AM646" s="859"/>
      <c r="AQ646" s="859"/>
      <c r="AS646" s="859"/>
    </row>
    <row r="647" spans="1:45" s="802" customFormat="1" ht="14.4" x14ac:dyDescent="0.3">
      <c r="A647" s="882"/>
      <c r="B647" s="875"/>
      <c r="C647" s="871" t="s">
        <v>973</v>
      </c>
      <c r="D647" s="871"/>
      <c r="E647" s="871"/>
      <c r="F647" s="876" t="s">
        <v>678</v>
      </c>
      <c r="G647" s="902">
        <v>97.2</v>
      </c>
      <c r="H647" s="880">
        <v>1.1499999999999999</v>
      </c>
      <c r="I647" s="906">
        <v>42.81174</v>
      </c>
      <c r="J647" s="884"/>
      <c r="K647" s="877"/>
      <c r="L647" s="884"/>
      <c r="M647" s="877"/>
      <c r="N647" s="885"/>
      <c r="AF647" s="855"/>
      <c r="AG647" s="859"/>
      <c r="AH647" s="859"/>
      <c r="AK647" s="873" t="s">
        <v>973</v>
      </c>
      <c r="AM647" s="859"/>
      <c r="AQ647" s="859"/>
      <c r="AS647" s="859"/>
    </row>
    <row r="648" spans="1:45" s="802" customFormat="1" ht="14.4" x14ac:dyDescent="0.3">
      <c r="A648" s="874"/>
      <c r="B648" s="875"/>
      <c r="C648" s="886" t="s">
        <v>974</v>
      </c>
      <c r="D648" s="886"/>
      <c r="E648" s="886"/>
      <c r="F648" s="887"/>
      <c r="G648" s="888"/>
      <c r="H648" s="888"/>
      <c r="I648" s="888"/>
      <c r="J648" s="889">
        <v>729</v>
      </c>
      <c r="K648" s="888"/>
      <c r="L648" s="889">
        <v>321.08999999999997</v>
      </c>
      <c r="M648" s="888"/>
      <c r="N648" s="891">
        <v>14375.2</v>
      </c>
      <c r="AF648" s="855"/>
      <c r="AG648" s="859"/>
      <c r="AH648" s="859"/>
      <c r="AL648" s="873" t="s">
        <v>974</v>
      </c>
      <c r="AM648" s="859"/>
      <c r="AQ648" s="859"/>
      <c r="AS648" s="859"/>
    </row>
    <row r="649" spans="1:45" s="802" customFormat="1" ht="14.4" x14ac:dyDescent="0.3">
      <c r="A649" s="882"/>
      <c r="B649" s="875"/>
      <c r="C649" s="871" t="s">
        <v>975</v>
      </c>
      <c r="D649" s="871"/>
      <c r="E649" s="871"/>
      <c r="F649" s="876"/>
      <c r="G649" s="877"/>
      <c r="H649" s="877"/>
      <c r="I649" s="877"/>
      <c r="J649" s="884"/>
      <c r="K649" s="877"/>
      <c r="L649" s="878">
        <v>321.08999999999997</v>
      </c>
      <c r="M649" s="877"/>
      <c r="N649" s="881">
        <v>14375.2</v>
      </c>
      <c r="AF649" s="855"/>
      <c r="AG649" s="859"/>
      <c r="AH649" s="859"/>
      <c r="AK649" s="873" t="s">
        <v>975</v>
      </c>
      <c r="AM649" s="859"/>
      <c r="AQ649" s="859"/>
      <c r="AS649" s="859"/>
    </row>
    <row r="650" spans="1:45" s="802" customFormat="1" ht="20.399999999999999" x14ac:dyDescent="0.3">
      <c r="A650" s="882"/>
      <c r="B650" s="875" t="s">
        <v>1318</v>
      </c>
      <c r="C650" s="871" t="s">
        <v>1319</v>
      </c>
      <c r="D650" s="871"/>
      <c r="E650" s="871"/>
      <c r="F650" s="876" t="s">
        <v>978</v>
      </c>
      <c r="G650" s="892">
        <v>89</v>
      </c>
      <c r="H650" s="877"/>
      <c r="I650" s="892">
        <v>89</v>
      </c>
      <c r="J650" s="884"/>
      <c r="K650" s="877"/>
      <c r="L650" s="878">
        <v>285.77</v>
      </c>
      <c r="M650" s="877"/>
      <c r="N650" s="881">
        <v>12793.93</v>
      </c>
      <c r="AF650" s="855"/>
      <c r="AG650" s="859"/>
      <c r="AH650" s="859"/>
      <c r="AK650" s="873" t="s">
        <v>1319</v>
      </c>
      <c r="AM650" s="859"/>
      <c r="AQ650" s="859"/>
      <c r="AS650" s="859"/>
    </row>
    <row r="651" spans="1:45" s="802" customFormat="1" ht="20.399999999999999" x14ac:dyDescent="0.3">
      <c r="A651" s="882"/>
      <c r="B651" s="875" t="s">
        <v>1320</v>
      </c>
      <c r="C651" s="871" t="s">
        <v>1321</v>
      </c>
      <c r="D651" s="871"/>
      <c r="E651" s="871"/>
      <c r="F651" s="876" t="s">
        <v>978</v>
      </c>
      <c r="G651" s="892">
        <v>40</v>
      </c>
      <c r="H651" s="877"/>
      <c r="I651" s="892">
        <v>40</v>
      </c>
      <c r="J651" s="884"/>
      <c r="K651" s="877"/>
      <c r="L651" s="878">
        <v>128.44</v>
      </c>
      <c r="M651" s="877"/>
      <c r="N651" s="881">
        <v>5750.08</v>
      </c>
      <c r="AF651" s="855"/>
      <c r="AG651" s="859"/>
      <c r="AH651" s="859"/>
      <c r="AK651" s="873" t="s">
        <v>1321</v>
      </c>
      <c r="AM651" s="859"/>
      <c r="AQ651" s="859"/>
      <c r="AS651" s="859"/>
    </row>
    <row r="652" spans="1:45" s="802" customFormat="1" ht="14.4" x14ac:dyDescent="0.3">
      <c r="A652" s="893"/>
      <c r="B652" s="894"/>
      <c r="C652" s="862" t="s">
        <v>981</v>
      </c>
      <c r="D652" s="862"/>
      <c r="E652" s="862"/>
      <c r="F652" s="863"/>
      <c r="G652" s="864"/>
      <c r="H652" s="864"/>
      <c r="I652" s="864"/>
      <c r="J652" s="867"/>
      <c r="K652" s="864"/>
      <c r="L652" s="898">
        <v>735.3</v>
      </c>
      <c r="M652" s="888"/>
      <c r="N652" s="896">
        <v>32919.21</v>
      </c>
      <c r="AF652" s="855"/>
      <c r="AG652" s="859"/>
      <c r="AH652" s="859"/>
      <c r="AM652" s="859" t="s">
        <v>981</v>
      </c>
      <c r="AQ652" s="859"/>
      <c r="AS652" s="859"/>
    </row>
    <row r="653" spans="1:45" s="802" customFormat="1" ht="31.8" x14ac:dyDescent="0.3">
      <c r="A653" s="860" t="s">
        <v>1334</v>
      </c>
      <c r="B653" s="861" t="s">
        <v>1335</v>
      </c>
      <c r="C653" s="862" t="s">
        <v>1336</v>
      </c>
      <c r="D653" s="862"/>
      <c r="E653" s="862"/>
      <c r="F653" s="863" t="s">
        <v>736</v>
      </c>
      <c r="G653" s="864">
        <v>1.879</v>
      </c>
      <c r="H653" s="865">
        <v>1</v>
      </c>
      <c r="I653" s="907">
        <v>1.879</v>
      </c>
      <c r="J653" s="867"/>
      <c r="K653" s="864"/>
      <c r="L653" s="867"/>
      <c r="M653" s="864"/>
      <c r="N653" s="868"/>
      <c r="AF653" s="855"/>
      <c r="AG653" s="859"/>
      <c r="AH653" s="859" t="s">
        <v>1336</v>
      </c>
      <c r="AM653" s="859"/>
      <c r="AQ653" s="859"/>
      <c r="AS653" s="859"/>
    </row>
    <row r="654" spans="1:45" s="802" customFormat="1" ht="52.2" x14ac:dyDescent="0.3">
      <c r="A654" s="899"/>
      <c r="B654" s="875" t="s">
        <v>970</v>
      </c>
      <c r="C654" s="900" t="s">
        <v>971</v>
      </c>
      <c r="D654" s="900"/>
      <c r="E654" s="900"/>
      <c r="F654" s="900"/>
      <c r="G654" s="900"/>
      <c r="H654" s="900"/>
      <c r="I654" s="900"/>
      <c r="J654" s="900"/>
      <c r="K654" s="900"/>
      <c r="L654" s="900"/>
      <c r="M654" s="900"/>
      <c r="N654" s="901"/>
      <c r="AF654" s="855"/>
      <c r="AG654" s="859"/>
      <c r="AH654" s="859"/>
      <c r="AM654" s="859"/>
      <c r="AO654" s="873" t="s">
        <v>971</v>
      </c>
      <c r="AQ654" s="859"/>
      <c r="AS654" s="859"/>
    </row>
    <row r="655" spans="1:45" s="802" customFormat="1" ht="14.4" x14ac:dyDescent="0.3">
      <c r="A655" s="874"/>
      <c r="B655" s="875" t="s">
        <v>21</v>
      </c>
      <c r="C655" s="871" t="s">
        <v>984</v>
      </c>
      <c r="D655" s="871"/>
      <c r="E655" s="871"/>
      <c r="F655" s="876"/>
      <c r="G655" s="877"/>
      <c r="H655" s="877"/>
      <c r="I655" s="877"/>
      <c r="J655" s="879">
        <v>1160.98</v>
      </c>
      <c r="K655" s="880">
        <v>1.1499999999999999</v>
      </c>
      <c r="L655" s="879">
        <v>2508.6999999999998</v>
      </c>
      <c r="M655" s="880">
        <v>13.24</v>
      </c>
      <c r="N655" s="881">
        <v>33215.19</v>
      </c>
      <c r="AF655" s="855"/>
      <c r="AG655" s="859"/>
      <c r="AH655" s="859"/>
      <c r="AJ655" s="873" t="s">
        <v>984</v>
      </c>
      <c r="AM655" s="859"/>
      <c r="AQ655" s="859"/>
      <c r="AS655" s="859"/>
    </row>
    <row r="656" spans="1:45" s="802" customFormat="1" ht="14.4" x14ac:dyDescent="0.3">
      <c r="A656" s="874"/>
      <c r="B656" s="875" t="s">
        <v>23</v>
      </c>
      <c r="C656" s="871" t="s">
        <v>985</v>
      </c>
      <c r="D656" s="871"/>
      <c r="E656" s="871"/>
      <c r="F656" s="876"/>
      <c r="G656" s="877"/>
      <c r="H656" s="877"/>
      <c r="I656" s="877"/>
      <c r="J656" s="878">
        <v>189.99</v>
      </c>
      <c r="K656" s="880">
        <v>1.1499999999999999</v>
      </c>
      <c r="L656" s="878">
        <v>410.54</v>
      </c>
      <c r="M656" s="880">
        <v>44.77</v>
      </c>
      <c r="N656" s="881">
        <v>18379.88</v>
      </c>
      <c r="AF656" s="855"/>
      <c r="AG656" s="859"/>
      <c r="AH656" s="859"/>
      <c r="AJ656" s="873" t="s">
        <v>985</v>
      </c>
      <c r="AM656" s="859"/>
      <c r="AQ656" s="859"/>
      <c r="AS656" s="859"/>
    </row>
    <row r="657" spans="1:45" s="802" customFormat="1" ht="14.4" x14ac:dyDescent="0.3">
      <c r="A657" s="882"/>
      <c r="B657" s="875"/>
      <c r="C657" s="871" t="s">
        <v>986</v>
      </c>
      <c r="D657" s="871"/>
      <c r="E657" s="871"/>
      <c r="F657" s="876" t="s">
        <v>678</v>
      </c>
      <c r="G657" s="880">
        <v>13.99</v>
      </c>
      <c r="H657" s="880">
        <v>1.1499999999999999</v>
      </c>
      <c r="I657" s="903">
        <v>30.2302915</v>
      </c>
      <c r="J657" s="884"/>
      <c r="K657" s="877"/>
      <c r="L657" s="884"/>
      <c r="M657" s="877"/>
      <c r="N657" s="885"/>
      <c r="AF657" s="855"/>
      <c r="AG657" s="859"/>
      <c r="AH657" s="859"/>
      <c r="AK657" s="873" t="s">
        <v>986</v>
      </c>
      <c r="AM657" s="859"/>
      <c r="AQ657" s="859"/>
      <c r="AS657" s="859"/>
    </row>
    <row r="658" spans="1:45" s="802" customFormat="1" ht="14.4" x14ac:dyDescent="0.3">
      <c r="A658" s="874"/>
      <c r="B658" s="875"/>
      <c r="C658" s="886" t="s">
        <v>974</v>
      </c>
      <c r="D658" s="886"/>
      <c r="E658" s="886"/>
      <c r="F658" s="887"/>
      <c r="G658" s="888"/>
      <c r="H658" s="888"/>
      <c r="I658" s="888"/>
      <c r="J658" s="890">
        <v>1160.98</v>
      </c>
      <c r="K658" s="888"/>
      <c r="L658" s="890">
        <v>2508.6999999999998</v>
      </c>
      <c r="M658" s="888"/>
      <c r="N658" s="891">
        <v>33215.19</v>
      </c>
      <c r="AF658" s="855"/>
      <c r="AG658" s="859"/>
      <c r="AH658" s="859"/>
      <c r="AL658" s="873" t="s">
        <v>974</v>
      </c>
      <c r="AM658" s="859"/>
      <c r="AQ658" s="859"/>
      <c r="AS658" s="859"/>
    </row>
    <row r="659" spans="1:45" s="802" customFormat="1" ht="14.4" x14ac:dyDescent="0.3">
      <c r="A659" s="882"/>
      <c r="B659" s="875"/>
      <c r="C659" s="871" t="s">
        <v>975</v>
      </c>
      <c r="D659" s="871"/>
      <c r="E659" s="871"/>
      <c r="F659" s="876"/>
      <c r="G659" s="877"/>
      <c r="H659" s="877"/>
      <c r="I659" s="877"/>
      <c r="J659" s="884"/>
      <c r="K659" s="877"/>
      <c r="L659" s="878">
        <v>410.54</v>
      </c>
      <c r="M659" s="877"/>
      <c r="N659" s="881">
        <v>18379.88</v>
      </c>
      <c r="AF659" s="855"/>
      <c r="AG659" s="859"/>
      <c r="AH659" s="859"/>
      <c r="AK659" s="873" t="s">
        <v>975</v>
      </c>
      <c r="AM659" s="859"/>
      <c r="AQ659" s="859"/>
      <c r="AS659" s="859"/>
    </row>
    <row r="660" spans="1:45" s="802" customFormat="1" ht="21.6" x14ac:dyDescent="0.3">
      <c r="A660" s="882"/>
      <c r="B660" s="875" t="s">
        <v>1045</v>
      </c>
      <c r="C660" s="871" t="s">
        <v>1046</v>
      </c>
      <c r="D660" s="871"/>
      <c r="E660" s="871"/>
      <c r="F660" s="876" t="s">
        <v>978</v>
      </c>
      <c r="G660" s="892">
        <v>92</v>
      </c>
      <c r="H660" s="877"/>
      <c r="I660" s="892">
        <v>92</v>
      </c>
      <c r="J660" s="884"/>
      <c r="K660" s="877"/>
      <c r="L660" s="878">
        <v>377.7</v>
      </c>
      <c r="M660" s="877"/>
      <c r="N660" s="881">
        <v>16909.490000000002</v>
      </c>
      <c r="AF660" s="855"/>
      <c r="AG660" s="859"/>
      <c r="AH660" s="859"/>
      <c r="AK660" s="873" t="s">
        <v>1046</v>
      </c>
      <c r="AM660" s="859"/>
      <c r="AQ660" s="859"/>
      <c r="AS660" s="859"/>
    </row>
    <row r="661" spans="1:45" s="802" customFormat="1" ht="21.6" x14ac:dyDescent="0.3">
      <c r="A661" s="882"/>
      <c r="B661" s="875" t="s">
        <v>1047</v>
      </c>
      <c r="C661" s="871" t="s">
        <v>1048</v>
      </c>
      <c r="D661" s="871"/>
      <c r="E661" s="871"/>
      <c r="F661" s="876" t="s">
        <v>978</v>
      </c>
      <c r="G661" s="892">
        <v>46</v>
      </c>
      <c r="H661" s="877"/>
      <c r="I661" s="892">
        <v>46</v>
      </c>
      <c r="J661" s="884"/>
      <c r="K661" s="877"/>
      <c r="L661" s="878">
        <v>188.85</v>
      </c>
      <c r="M661" s="877"/>
      <c r="N661" s="881">
        <v>8454.74</v>
      </c>
      <c r="AF661" s="855"/>
      <c r="AG661" s="859"/>
      <c r="AH661" s="859"/>
      <c r="AK661" s="873" t="s">
        <v>1048</v>
      </c>
      <c r="AM661" s="859"/>
      <c r="AQ661" s="859"/>
      <c r="AS661" s="859"/>
    </row>
    <row r="662" spans="1:45" s="802" customFormat="1" ht="14.4" x14ac:dyDescent="0.3">
      <c r="A662" s="893"/>
      <c r="B662" s="894"/>
      <c r="C662" s="862" t="s">
        <v>981</v>
      </c>
      <c r="D662" s="862"/>
      <c r="E662" s="862"/>
      <c r="F662" s="863"/>
      <c r="G662" s="864"/>
      <c r="H662" s="864"/>
      <c r="I662" s="864"/>
      <c r="J662" s="867"/>
      <c r="K662" s="864"/>
      <c r="L662" s="895">
        <v>3075.25</v>
      </c>
      <c r="M662" s="888"/>
      <c r="N662" s="896">
        <v>58579.42</v>
      </c>
      <c r="AF662" s="855"/>
      <c r="AG662" s="859"/>
      <c r="AH662" s="859"/>
      <c r="AM662" s="859" t="s">
        <v>981</v>
      </c>
      <c r="AQ662" s="859"/>
      <c r="AS662" s="859"/>
    </row>
    <row r="663" spans="1:45" s="802" customFormat="1" ht="21.6" x14ac:dyDescent="0.3">
      <c r="A663" s="860" t="s">
        <v>1337</v>
      </c>
      <c r="B663" s="861" t="s">
        <v>1338</v>
      </c>
      <c r="C663" s="862" t="s">
        <v>1339</v>
      </c>
      <c r="D663" s="862"/>
      <c r="E663" s="862"/>
      <c r="F663" s="863" t="s">
        <v>736</v>
      </c>
      <c r="G663" s="864">
        <v>1.879</v>
      </c>
      <c r="H663" s="865">
        <v>1</v>
      </c>
      <c r="I663" s="907">
        <v>1.879</v>
      </c>
      <c r="J663" s="867"/>
      <c r="K663" s="864"/>
      <c r="L663" s="867"/>
      <c r="M663" s="864"/>
      <c r="N663" s="868"/>
      <c r="AF663" s="855"/>
      <c r="AG663" s="859"/>
      <c r="AH663" s="859" t="s">
        <v>1339</v>
      </c>
      <c r="AM663" s="859"/>
      <c r="AQ663" s="859"/>
      <c r="AS663" s="859"/>
    </row>
    <row r="664" spans="1:45" s="802" customFormat="1" ht="52.2" x14ac:dyDescent="0.3">
      <c r="A664" s="899"/>
      <c r="B664" s="875" t="s">
        <v>970</v>
      </c>
      <c r="C664" s="900" t="s">
        <v>971</v>
      </c>
      <c r="D664" s="900"/>
      <c r="E664" s="900"/>
      <c r="F664" s="900"/>
      <c r="G664" s="900"/>
      <c r="H664" s="900"/>
      <c r="I664" s="900"/>
      <c r="J664" s="900"/>
      <c r="K664" s="900"/>
      <c r="L664" s="900"/>
      <c r="M664" s="900"/>
      <c r="N664" s="901"/>
      <c r="AF664" s="855"/>
      <c r="AG664" s="859"/>
      <c r="AH664" s="859"/>
      <c r="AM664" s="859"/>
      <c r="AO664" s="873" t="s">
        <v>971</v>
      </c>
      <c r="AQ664" s="859"/>
      <c r="AS664" s="859"/>
    </row>
    <row r="665" spans="1:45" s="802" customFormat="1" ht="14.4" x14ac:dyDescent="0.3">
      <c r="A665" s="874"/>
      <c r="B665" s="875" t="s">
        <v>21</v>
      </c>
      <c r="C665" s="871" t="s">
        <v>984</v>
      </c>
      <c r="D665" s="871"/>
      <c r="E665" s="871"/>
      <c r="F665" s="876"/>
      <c r="G665" s="877"/>
      <c r="H665" s="877"/>
      <c r="I665" s="877"/>
      <c r="J665" s="878">
        <v>153.63</v>
      </c>
      <c r="K665" s="880">
        <v>1.1499999999999999</v>
      </c>
      <c r="L665" s="878">
        <v>331.97</v>
      </c>
      <c r="M665" s="880">
        <v>13.24</v>
      </c>
      <c r="N665" s="881">
        <v>4395.28</v>
      </c>
      <c r="AF665" s="855"/>
      <c r="AG665" s="859"/>
      <c r="AH665" s="859"/>
      <c r="AJ665" s="873" t="s">
        <v>984</v>
      </c>
      <c r="AM665" s="859"/>
      <c r="AQ665" s="859"/>
      <c r="AS665" s="859"/>
    </row>
    <row r="666" spans="1:45" s="802" customFormat="1" ht="14.4" x14ac:dyDescent="0.3">
      <c r="A666" s="874"/>
      <c r="B666" s="875" t="s">
        <v>23</v>
      </c>
      <c r="C666" s="871" t="s">
        <v>985</v>
      </c>
      <c r="D666" s="871"/>
      <c r="E666" s="871"/>
      <c r="F666" s="876"/>
      <c r="G666" s="877"/>
      <c r="H666" s="877"/>
      <c r="I666" s="877"/>
      <c r="J666" s="878">
        <v>18</v>
      </c>
      <c r="K666" s="880">
        <v>1.1499999999999999</v>
      </c>
      <c r="L666" s="878">
        <v>38.9</v>
      </c>
      <c r="M666" s="880">
        <v>44.77</v>
      </c>
      <c r="N666" s="881">
        <v>1741.55</v>
      </c>
      <c r="AF666" s="855"/>
      <c r="AG666" s="859"/>
      <c r="AH666" s="859"/>
      <c r="AJ666" s="873" t="s">
        <v>985</v>
      </c>
      <c r="AM666" s="859"/>
      <c r="AQ666" s="859"/>
      <c r="AS666" s="859"/>
    </row>
    <row r="667" spans="1:45" s="802" customFormat="1" ht="14.4" x14ac:dyDescent="0.3">
      <c r="A667" s="882"/>
      <c r="B667" s="875"/>
      <c r="C667" s="871" t="s">
        <v>986</v>
      </c>
      <c r="D667" s="871"/>
      <c r="E667" s="871"/>
      <c r="F667" s="876" t="s">
        <v>678</v>
      </c>
      <c r="G667" s="880">
        <v>1.25</v>
      </c>
      <c r="H667" s="880">
        <v>1.1499999999999999</v>
      </c>
      <c r="I667" s="903">
        <v>2.7010624999999999</v>
      </c>
      <c r="J667" s="884"/>
      <c r="K667" s="877"/>
      <c r="L667" s="884"/>
      <c r="M667" s="877"/>
      <c r="N667" s="885"/>
      <c r="AF667" s="855"/>
      <c r="AG667" s="859"/>
      <c r="AH667" s="859"/>
      <c r="AK667" s="873" t="s">
        <v>986</v>
      </c>
      <c r="AM667" s="859"/>
      <c r="AQ667" s="859"/>
      <c r="AS667" s="859"/>
    </row>
    <row r="668" spans="1:45" s="802" customFormat="1" ht="14.4" x14ac:dyDescent="0.3">
      <c r="A668" s="874"/>
      <c r="B668" s="875"/>
      <c r="C668" s="886" t="s">
        <v>974</v>
      </c>
      <c r="D668" s="886"/>
      <c r="E668" s="886"/>
      <c r="F668" s="887"/>
      <c r="G668" s="888"/>
      <c r="H668" s="888"/>
      <c r="I668" s="888"/>
      <c r="J668" s="889">
        <v>153.63</v>
      </c>
      <c r="K668" s="888"/>
      <c r="L668" s="889">
        <v>331.97</v>
      </c>
      <c r="M668" s="888"/>
      <c r="N668" s="891">
        <v>4395.28</v>
      </c>
      <c r="AF668" s="855"/>
      <c r="AG668" s="859"/>
      <c r="AH668" s="859"/>
      <c r="AL668" s="873" t="s">
        <v>974</v>
      </c>
      <c r="AM668" s="859"/>
      <c r="AQ668" s="859"/>
      <c r="AS668" s="859"/>
    </row>
    <row r="669" spans="1:45" s="802" customFormat="1" ht="14.4" x14ac:dyDescent="0.3">
      <c r="A669" s="882"/>
      <c r="B669" s="875"/>
      <c r="C669" s="871" t="s">
        <v>975</v>
      </c>
      <c r="D669" s="871"/>
      <c r="E669" s="871"/>
      <c r="F669" s="876"/>
      <c r="G669" s="877"/>
      <c r="H669" s="877"/>
      <c r="I669" s="877"/>
      <c r="J669" s="884"/>
      <c r="K669" s="877"/>
      <c r="L669" s="878">
        <v>38.9</v>
      </c>
      <c r="M669" s="877"/>
      <c r="N669" s="881">
        <v>1741.55</v>
      </c>
      <c r="AF669" s="855"/>
      <c r="AG669" s="859"/>
      <c r="AH669" s="859"/>
      <c r="AK669" s="873" t="s">
        <v>975</v>
      </c>
      <c r="AM669" s="859"/>
      <c r="AQ669" s="859"/>
      <c r="AS669" s="859"/>
    </row>
    <row r="670" spans="1:45" s="802" customFormat="1" ht="21.6" x14ac:dyDescent="0.3">
      <c r="A670" s="882"/>
      <c r="B670" s="875" t="s">
        <v>1045</v>
      </c>
      <c r="C670" s="871" t="s">
        <v>1046</v>
      </c>
      <c r="D670" s="871"/>
      <c r="E670" s="871"/>
      <c r="F670" s="876" t="s">
        <v>978</v>
      </c>
      <c r="G670" s="892">
        <v>92</v>
      </c>
      <c r="H670" s="877"/>
      <c r="I670" s="892">
        <v>92</v>
      </c>
      <c r="J670" s="884"/>
      <c r="K670" s="877"/>
      <c r="L670" s="878">
        <v>35.79</v>
      </c>
      <c r="M670" s="877"/>
      <c r="N670" s="881">
        <v>1602.23</v>
      </c>
      <c r="AF670" s="855"/>
      <c r="AG670" s="859"/>
      <c r="AH670" s="859"/>
      <c r="AK670" s="873" t="s">
        <v>1046</v>
      </c>
      <c r="AM670" s="859"/>
      <c r="AQ670" s="859"/>
      <c r="AS670" s="859"/>
    </row>
    <row r="671" spans="1:45" s="802" customFormat="1" ht="21.6" x14ac:dyDescent="0.3">
      <c r="A671" s="882"/>
      <c r="B671" s="875" t="s">
        <v>1047</v>
      </c>
      <c r="C671" s="871" t="s">
        <v>1048</v>
      </c>
      <c r="D671" s="871"/>
      <c r="E671" s="871"/>
      <c r="F671" s="876" t="s">
        <v>978</v>
      </c>
      <c r="G671" s="892">
        <v>46</v>
      </c>
      <c r="H671" s="877"/>
      <c r="I671" s="892">
        <v>46</v>
      </c>
      <c r="J671" s="884"/>
      <c r="K671" s="877"/>
      <c r="L671" s="878">
        <v>17.89</v>
      </c>
      <c r="M671" s="877"/>
      <c r="N671" s="910">
        <v>801.11</v>
      </c>
      <c r="AF671" s="855"/>
      <c r="AG671" s="859"/>
      <c r="AH671" s="859"/>
      <c r="AK671" s="873" t="s">
        <v>1048</v>
      </c>
      <c r="AM671" s="859"/>
      <c r="AQ671" s="859"/>
      <c r="AS671" s="859"/>
    </row>
    <row r="672" spans="1:45" s="802" customFormat="1" ht="14.4" x14ac:dyDescent="0.3">
      <c r="A672" s="893"/>
      <c r="B672" s="894"/>
      <c r="C672" s="862" t="s">
        <v>981</v>
      </c>
      <c r="D672" s="862"/>
      <c r="E672" s="862"/>
      <c r="F672" s="863"/>
      <c r="G672" s="864"/>
      <c r="H672" s="864"/>
      <c r="I672" s="864"/>
      <c r="J672" s="867"/>
      <c r="K672" s="864"/>
      <c r="L672" s="898">
        <v>385.65</v>
      </c>
      <c r="M672" s="888"/>
      <c r="N672" s="896">
        <v>6798.62</v>
      </c>
      <c r="AF672" s="855"/>
      <c r="AG672" s="859"/>
      <c r="AH672" s="859"/>
      <c r="AM672" s="859" t="s">
        <v>981</v>
      </c>
      <c r="AQ672" s="859"/>
      <c r="AS672" s="859"/>
    </row>
    <row r="673" spans="1:45" s="802" customFormat="1" ht="0" hidden="1" customHeight="1" x14ac:dyDescent="0.3">
      <c r="A673" s="911"/>
      <c r="B673" s="912"/>
      <c r="C673" s="912"/>
      <c r="D673" s="912"/>
      <c r="E673" s="912"/>
      <c r="F673" s="913"/>
      <c r="G673" s="913"/>
      <c r="H673" s="913"/>
      <c r="I673" s="913"/>
      <c r="J673" s="914"/>
      <c r="K673" s="913"/>
      <c r="L673" s="914"/>
      <c r="M673" s="877"/>
      <c r="N673" s="914"/>
      <c r="AF673" s="855"/>
      <c r="AG673" s="859"/>
      <c r="AH673" s="859"/>
      <c r="AM673" s="859"/>
      <c r="AQ673" s="859"/>
      <c r="AS673" s="859"/>
    </row>
    <row r="674" spans="1:45" s="802" customFormat="1" ht="14.4" x14ac:dyDescent="0.3">
      <c r="A674" s="915"/>
      <c r="B674" s="916"/>
      <c r="C674" s="862" t="s">
        <v>1340</v>
      </c>
      <c r="D674" s="862"/>
      <c r="E674" s="862"/>
      <c r="F674" s="862"/>
      <c r="G674" s="862"/>
      <c r="H674" s="862"/>
      <c r="I674" s="862"/>
      <c r="J674" s="862"/>
      <c r="K674" s="862"/>
      <c r="L674" s="917"/>
      <c r="M674" s="918"/>
      <c r="N674" s="919"/>
      <c r="AF674" s="855"/>
      <c r="AG674" s="859"/>
      <c r="AH674" s="859"/>
      <c r="AM674" s="859"/>
      <c r="AQ674" s="859" t="s">
        <v>1340</v>
      </c>
      <c r="AS674" s="859"/>
    </row>
    <row r="675" spans="1:45" s="802" customFormat="1" ht="14.4" x14ac:dyDescent="0.3">
      <c r="A675" s="920"/>
      <c r="B675" s="875"/>
      <c r="C675" s="871" t="s">
        <v>1095</v>
      </c>
      <c r="D675" s="871"/>
      <c r="E675" s="871"/>
      <c r="F675" s="871"/>
      <c r="G675" s="871"/>
      <c r="H675" s="871"/>
      <c r="I675" s="871"/>
      <c r="J675" s="871"/>
      <c r="K675" s="871"/>
      <c r="L675" s="921">
        <v>39932.81</v>
      </c>
      <c r="M675" s="922"/>
      <c r="N675" s="923"/>
      <c r="AF675" s="855"/>
      <c r="AG675" s="859"/>
      <c r="AH675" s="859"/>
      <c r="AM675" s="859"/>
      <c r="AQ675" s="859"/>
      <c r="AR675" s="873" t="s">
        <v>1095</v>
      </c>
      <c r="AS675" s="859"/>
    </row>
    <row r="676" spans="1:45" s="802" customFormat="1" ht="14.4" x14ac:dyDescent="0.3">
      <c r="A676" s="920"/>
      <c r="B676" s="875"/>
      <c r="C676" s="871" t="s">
        <v>1096</v>
      </c>
      <c r="D676" s="871"/>
      <c r="E676" s="871"/>
      <c r="F676" s="871"/>
      <c r="G676" s="871"/>
      <c r="H676" s="871"/>
      <c r="I676" s="871"/>
      <c r="J676" s="871"/>
      <c r="K676" s="871"/>
      <c r="L676" s="924"/>
      <c r="M676" s="922"/>
      <c r="N676" s="923"/>
      <c r="AF676" s="855"/>
      <c r="AG676" s="859"/>
      <c r="AH676" s="859"/>
      <c r="AM676" s="859"/>
      <c r="AQ676" s="859"/>
      <c r="AR676" s="873" t="s">
        <v>1096</v>
      </c>
      <c r="AS676" s="859"/>
    </row>
    <row r="677" spans="1:45" s="802" customFormat="1" ht="14.4" x14ac:dyDescent="0.3">
      <c r="A677" s="920"/>
      <c r="B677" s="875"/>
      <c r="C677" s="871" t="s">
        <v>1097</v>
      </c>
      <c r="D677" s="871"/>
      <c r="E677" s="871"/>
      <c r="F677" s="871"/>
      <c r="G677" s="871"/>
      <c r="H677" s="871"/>
      <c r="I677" s="871"/>
      <c r="J677" s="871"/>
      <c r="K677" s="871"/>
      <c r="L677" s="921">
        <v>1590.39</v>
      </c>
      <c r="M677" s="922"/>
      <c r="N677" s="923"/>
      <c r="AF677" s="855"/>
      <c r="AG677" s="859"/>
      <c r="AH677" s="859"/>
      <c r="AM677" s="859"/>
      <c r="AQ677" s="859"/>
      <c r="AR677" s="873" t="s">
        <v>1097</v>
      </c>
      <c r="AS677" s="859"/>
    </row>
    <row r="678" spans="1:45" s="802" customFormat="1" ht="14.4" x14ac:dyDescent="0.3">
      <c r="A678" s="920"/>
      <c r="B678" s="875"/>
      <c r="C678" s="871" t="s">
        <v>1098</v>
      </c>
      <c r="D678" s="871"/>
      <c r="E678" s="871"/>
      <c r="F678" s="871"/>
      <c r="G678" s="871"/>
      <c r="H678" s="871"/>
      <c r="I678" s="871"/>
      <c r="J678" s="871"/>
      <c r="K678" s="871"/>
      <c r="L678" s="921">
        <v>11044.88</v>
      </c>
      <c r="M678" s="922"/>
      <c r="N678" s="923"/>
      <c r="AF678" s="855"/>
      <c r="AG678" s="859"/>
      <c r="AH678" s="859"/>
      <c r="AM678" s="859"/>
      <c r="AQ678" s="859"/>
      <c r="AR678" s="873" t="s">
        <v>1098</v>
      </c>
      <c r="AS678" s="859"/>
    </row>
    <row r="679" spans="1:45" s="802" customFormat="1" ht="14.4" x14ac:dyDescent="0.3">
      <c r="A679" s="920"/>
      <c r="B679" s="875"/>
      <c r="C679" s="871" t="s">
        <v>1099</v>
      </c>
      <c r="D679" s="871"/>
      <c r="E679" s="871"/>
      <c r="F679" s="871"/>
      <c r="G679" s="871"/>
      <c r="H679" s="871"/>
      <c r="I679" s="871"/>
      <c r="J679" s="871"/>
      <c r="K679" s="871"/>
      <c r="L679" s="921">
        <v>1562.55</v>
      </c>
      <c r="M679" s="922"/>
      <c r="N679" s="923"/>
      <c r="AF679" s="855"/>
      <c r="AG679" s="859"/>
      <c r="AH679" s="859"/>
      <c r="AM679" s="859"/>
      <c r="AQ679" s="859"/>
      <c r="AR679" s="873" t="s">
        <v>1099</v>
      </c>
      <c r="AS679" s="859"/>
    </row>
    <row r="680" spans="1:45" s="802" customFormat="1" ht="14.4" x14ac:dyDescent="0.3">
      <c r="A680" s="920"/>
      <c r="B680" s="875"/>
      <c r="C680" s="871" t="s">
        <v>1100</v>
      </c>
      <c r="D680" s="871"/>
      <c r="E680" s="871"/>
      <c r="F680" s="871"/>
      <c r="G680" s="871"/>
      <c r="H680" s="871"/>
      <c r="I680" s="871"/>
      <c r="J680" s="871"/>
      <c r="K680" s="871"/>
      <c r="L680" s="921">
        <v>11057.42</v>
      </c>
      <c r="M680" s="922"/>
      <c r="N680" s="923"/>
      <c r="AF680" s="855"/>
      <c r="AG680" s="859"/>
      <c r="AH680" s="859"/>
      <c r="AM680" s="859"/>
      <c r="AQ680" s="859"/>
      <c r="AR680" s="873" t="s">
        <v>1100</v>
      </c>
      <c r="AS680" s="859"/>
    </row>
    <row r="681" spans="1:45" s="802" customFormat="1" ht="14.4" x14ac:dyDescent="0.3">
      <c r="A681" s="920"/>
      <c r="B681" s="875"/>
      <c r="C681" s="871" t="s">
        <v>1341</v>
      </c>
      <c r="D681" s="871"/>
      <c r="E681" s="871"/>
      <c r="F681" s="871"/>
      <c r="G681" s="871"/>
      <c r="H681" s="871"/>
      <c r="I681" s="871"/>
      <c r="J681" s="871"/>
      <c r="K681" s="871"/>
      <c r="L681" s="921">
        <v>16240.12</v>
      </c>
      <c r="M681" s="922"/>
      <c r="N681" s="923"/>
      <c r="AF681" s="855"/>
      <c r="AG681" s="859"/>
      <c r="AH681" s="859"/>
      <c r="AM681" s="859"/>
      <c r="AQ681" s="859"/>
      <c r="AR681" s="873" t="s">
        <v>1341</v>
      </c>
      <c r="AS681" s="859"/>
    </row>
    <row r="682" spans="1:45" s="802" customFormat="1" ht="14.4" x14ac:dyDescent="0.3">
      <c r="A682" s="920"/>
      <c r="B682" s="875"/>
      <c r="C682" s="871" t="s">
        <v>1101</v>
      </c>
      <c r="D682" s="871"/>
      <c r="E682" s="871"/>
      <c r="F682" s="871"/>
      <c r="G682" s="871"/>
      <c r="H682" s="871"/>
      <c r="I682" s="871"/>
      <c r="J682" s="871"/>
      <c r="K682" s="871"/>
      <c r="L682" s="921">
        <v>44138.09</v>
      </c>
      <c r="M682" s="922"/>
      <c r="N682" s="923"/>
      <c r="AF682" s="855"/>
      <c r="AG682" s="859"/>
      <c r="AH682" s="859"/>
      <c r="AM682" s="859"/>
      <c r="AQ682" s="859"/>
      <c r="AR682" s="873" t="s">
        <v>1101</v>
      </c>
      <c r="AS682" s="859"/>
    </row>
    <row r="683" spans="1:45" s="802" customFormat="1" ht="14.4" x14ac:dyDescent="0.3">
      <c r="A683" s="920"/>
      <c r="B683" s="875"/>
      <c r="C683" s="871" t="s">
        <v>1102</v>
      </c>
      <c r="D683" s="871"/>
      <c r="E683" s="871"/>
      <c r="F683" s="871"/>
      <c r="G683" s="871"/>
      <c r="H683" s="871"/>
      <c r="I683" s="871"/>
      <c r="J683" s="871"/>
      <c r="K683" s="871"/>
      <c r="L683" s="921">
        <v>27897.97</v>
      </c>
      <c r="M683" s="922"/>
      <c r="N683" s="923"/>
      <c r="AF683" s="855"/>
      <c r="AG683" s="859"/>
      <c r="AH683" s="859"/>
      <c r="AM683" s="859"/>
      <c r="AQ683" s="859"/>
      <c r="AR683" s="873" t="s">
        <v>1102</v>
      </c>
      <c r="AS683" s="859"/>
    </row>
    <row r="684" spans="1:45" s="802" customFormat="1" ht="14.4" x14ac:dyDescent="0.3">
      <c r="A684" s="920"/>
      <c r="B684" s="875"/>
      <c r="C684" s="871" t="s">
        <v>1103</v>
      </c>
      <c r="D684" s="871"/>
      <c r="E684" s="871"/>
      <c r="F684" s="871"/>
      <c r="G684" s="871"/>
      <c r="H684" s="871"/>
      <c r="I684" s="871"/>
      <c r="J684" s="871"/>
      <c r="K684" s="871"/>
      <c r="L684" s="924"/>
      <c r="M684" s="922"/>
      <c r="N684" s="923"/>
      <c r="AF684" s="855"/>
      <c r="AG684" s="859"/>
      <c r="AH684" s="859"/>
      <c r="AM684" s="859"/>
      <c r="AQ684" s="859"/>
      <c r="AR684" s="873" t="s">
        <v>1103</v>
      </c>
      <c r="AS684" s="859"/>
    </row>
    <row r="685" spans="1:45" s="802" customFormat="1" ht="14.4" x14ac:dyDescent="0.3">
      <c r="A685" s="920"/>
      <c r="B685" s="875"/>
      <c r="C685" s="871" t="s">
        <v>1104</v>
      </c>
      <c r="D685" s="871"/>
      <c r="E685" s="871"/>
      <c r="F685" s="871"/>
      <c r="G685" s="871"/>
      <c r="H685" s="871"/>
      <c r="I685" s="871"/>
      <c r="J685" s="871"/>
      <c r="K685" s="871"/>
      <c r="L685" s="921">
        <v>1590.39</v>
      </c>
      <c r="M685" s="922"/>
      <c r="N685" s="923"/>
      <c r="AF685" s="855"/>
      <c r="AG685" s="859"/>
      <c r="AH685" s="859"/>
      <c r="AM685" s="859"/>
      <c r="AQ685" s="859"/>
      <c r="AR685" s="873" t="s">
        <v>1104</v>
      </c>
      <c r="AS685" s="859"/>
    </row>
    <row r="686" spans="1:45" s="802" customFormat="1" ht="14.4" x14ac:dyDescent="0.3">
      <c r="A686" s="920"/>
      <c r="B686" s="875"/>
      <c r="C686" s="871" t="s">
        <v>1105</v>
      </c>
      <c r="D686" s="871"/>
      <c r="E686" s="871"/>
      <c r="F686" s="871"/>
      <c r="G686" s="871"/>
      <c r="H686" s="871"/>
      <c r="I686" s="871"/>
      <c r="J686" s="871"/>
      <c r="K686" s="871"/>
      <c r="L686" s="921">
        <v>11044.88</v>
      </c>
      <c r="M686" s="922"/>
      <c r="N686" s="923"/>
      <c r="AF686" s="855"/>
      <c r="AG686" s="859"/>
      <c r="AH686" s="859"/>
      <c r="AM686" s="859"/>
      <c r="AQ686" s="859"/>
      <c r="AR686" s="873" t="s">
        <v>1105</v>
      </c>
      <c r="AS686" s="859"/>
    </row>
    <row r="687" spans="1:45" s="802" customFormat="1" ht="14.4" x14ac:dyDescent="0.3">
      <c r="A687" s="920"/>
      <c r="B687" s="875"/>
      <c r="C687" s="871" t="s">
        <v>1106</v>
      </c>
      <c r="D687" s="871"/>
      <c r="E687" s="871"/>
      <c r="F687" s="871"/>
      <c r="G687" s="871"/>
      <c r="H687" s="871"/>
      <c r="I687" s="871"/>
      <c r="J687" s="871"/>
      <c r="K687" s="871"/>
      <c r="L687" s="921">
        <v>1562.55</v>
      </c>
      <c r="M687" s="922"/>
      <c r="N687" s="923"/>
      <c r="AF687" s="855"/>
      <c r="AG687" s="859"/>
      <c r="AH687" s="859"/>
      <c r="AM687" s="859"/>
      <c r="AQ687" s="859"/>
      <c r="AR687" s="873" t="s">
        <v>1106</v>
      </c>
      <c r="AS687" s="859"/>
    </row>
    <row r="688" spans="1:45" s="802" customFormat="1" ht="14.4" x14ac:dyDescent="0.3">
      <c r="A688" s="920"/>
      <c r="B688" s="875"/>
      <c r="C688" s="871" t="s">
        <v>1107</v>
      </c>
      <c r="D688" s="871"/>
      <c r="E688" s="871"/>
      <c r="F688" s="871"/>
      <c r="G688" s="871"/>
      <c r="H688" s="871"/>
      <c r="I688" s="871"/>
      <c r="J688" s="871"/>
      <c r="K688" s="871"/>
      <c r="L688" s="921">
        <v>11057.42</v>
      </c>
      <c r="M688" s="922"/>
      <c r="N688" s="923"/>
      <c r="AF688" s="855"/>
      <c r="AG688" s="859"/>
      <c r="AH688" s="859"/>
      <c r="AM688" s="859"/>
      <c r="AQ688" s="859"/>
      <c r="AR688" s="873" t="s">
        <v>1107</v>
      </c>
      <c r="AS688" s="859"/>
    </row>
    <row r="689" spans="1:47" s="802" customFormat="1" ht="14.4" x14ac:dyDescent="0.3">
      <c r="A689" s="920"/>
      <c r="B689" s="875"/>
      <c r="C689" s="871" t="s">
        <v>1108</v>
      </c>
      <c r="D689" s="871"/>
      <c r="E689" s="871"/>
      <c r="F689" s="871"/>
      <c r="G689" s="871"/>
      <c r="H689" s="871"/>
      <c r="I689" s="871"/>
      <c r="J689" s="871"/>
      <c r="K689" s="871"/>
      <c r="L689" s="921">
        <v>2839.46</v>
      </c>
      <c r="M689" s="922"/>
      <c r="N689" s="923"/>
      <c r="AF689" s="855"/>
      <c r="AG689" s="859"/>
      <c r="AH689" s="859"/>
      <c r="AM689" s="859"/>
      <c r="AQ689" s="859"/>
      <c r="AR689" s="873" t="s">
        <v>1108</v>
      </c>
      <c r="AS689" s="859"/>
    </row>
    <row r="690" spans="1:47" s="802" customFormat="1" ht="14.4" x14ac:dyDescent="0.3">
      <c r="A690" s="920"/>
      <c r="B690" s="875"/>
      <c r="C690" s="871" t="s">
        <v>1109</v>
      </c>
      <c r="D690" s="871"/>
      <c r="E690" s="871"/>
      <c r="F690" s="871"/>
      <c r="G690" s="871"/>
      <c r="H690" s="871"/>
      <c r="I690" s="871"/>
      <c r="J690" s="871"/>
      <c r="K690" s="871"/>
      <c r="L690" s="921">
        <v>1365.82</v>
      </c>
      <c r="M690" s="922"/>
      <c r="N690" s="923"/>
      <c r="AF690" s="855"/>
      <c r="AG690" s="859"/>
      <c r="AH690" s="859"/>
      <c r="AM690" s="859"/>
      <c r="AQ690" s="859"/>
      <c r="AR690" s="873" t="s">
        <v>1109</v>
      </c>
      <c r="AS690" s="859"/>
    </row>
    <row r="691" spans="1:47" s="802" customFormat="1" ht="14.4" x14ac:dyDescent="0.3">
      <c r="A691" s="920"/>
      <c r="B691" s="875"/>
      <c r="C691" s="871" t="s">
        <v>1342</v>
      </c>
      <c r="D691" s="871"/>
      <c r="E691" s="871"/>
      <c r="F691" s="871"/>
      <c r="G691" s="871"/>
      <c r="H691" s="871"/>
      <c r="I691" s="871"/>
      <c r="J691" s="871"/>
      <c r="K691" s="871"/>
      <c r="L691" s="921">
        <v>16240.12</v>
      </c>
      <c r="M691" s="922"/>
      <c r="N691" s="923"/>
      <c r="AF691" s="855"/>
      <c r="AG691" s="859"/>
      <c r="AH691" s="859"/>
      <c r="AM691" s="859"/>
      <c r="AQ691" s="859"/>
      <c r="AR691" s="873" t="s">
        <v>1342</v>
      </c>
      <c r="AS691" s="859"/>
    </row>
    <row r="692" spans="1:47" s="802" customFormat="1" ht="14.4" x14ac:dyDescent="0.3">
      <c r="A692" s="920"/>
      <c r="B692" s="875"/>
      <c r="C692" s="871" t="s">
        <v>1111</v>
      </c>
      <c r="D692" s="871"/>
      <c r="E692" s="871"/>
      <c r="F692" s="871"/>
      <c r="G692" s="871"/>
      <c r="H692" s="871"/>
      <c r="I692" s="871"/>
      <c r="J692" s="871"/>
      <c r="K692" s="871"/>
      <c r="L692" s="921">
        <v>3152.94</v>
      </c>
      <c r="M692" s="922"/>
      <c r="N692" s="923"/>
      <c r="AF692" s="855"/>
      <c r="AG692" s="859"/>
      <c r="AH692" s="859"/>
      <c r="AM692" s="859"/>
      <c r="AQ692" s="859"/>
      <c r="AR692" s="873" t="s">
        <v>1111</v>
      </c>
      <c r="AS692" s="859"/>
    </row>
    <row r="693" spans="1:47" s="802" customFormat="1" ht="14.4" x14ac:dyDescent="0.3">
      <c r="A693" s="920"/>
      <c r="B693" s="875"/>
      <c r="C693" s="871" t="s">
        <v>1112</v>
      </c>
      <c r="D693" s="871"/>
      <c r="E693" s="871"/>
      <c r="F693" s="871"/>
      <c r="G693" s="871"/>
      <c r="H693" s="871"/>
      <c r="I693" s="871"/>
      <c r="J693" s="871"/>
      <c r="K693" s="871"/>
      <c r="L693" s="921">
        <v>2839.46</v>
      </c>
      <c r="M693" s="922"/>
      <c r="N693" s="923"/>
      <c r="AF693" s="855"/>
      <c r="AG693" s="859"/>
      <c r="AH693" s="859"/>
      <c r="AM693" s="859"/>
      <c r="AQ693" s="859"/>
      <c r="AR693" s="873" t="s">
        <v>1112</v>
      </c>
      <c r="AS693" s="859"/>
    </row>
    <row r="694" spans="1:47" s="802" customFormat="1" ht="14.4" x14ac:dyDescent="0.3">
      <c r="A694" s="920"/>
      <c r="B694" s="875"/>
      <c r="C694" s="871" t="s">
        <v>1113</v>
      </c>
      <c r="D694" s="871"/>
      <c r="E694" s="871"/>
      <c r="F694" s="871"/>
      <c r="G694" s="871"/>
      <c r="H694" s="871"/>
      <c r="I694" s="871"/>
      <c r="J694" s="871"/>
      <c r="K694" s="871"/>
      <c r="L694" s="921">
        <v>1365.82</v>
      </c>
      <c r="M694" s="922"/>
      <c r="N694" s="923"/>
      <c r="AF694" s="855"/>
      <c r="AG694" s="859"/>
      <c r="AH694" s="859"/>
      <c r="AM694" s="859"/>
      <c r="AQ694" s="859"/>
      <c r="AR694" s="873" t="s">
        <v>1113</v>
      </c>
      <c r="AS694" s="859"/>
    </row>
    <row r="695" spans="1:47" s="802" customFormat="1" ht="14.4" x14ac:dyDescent="0.3">
      <c r="A695" s="920"/>
      <c r="B695" s="925"/>
      <c r="C695" s="926" t="s">
        <v>1343</v>
      </c>
      <c r="D695" s="926"/>
      <c r="E695" s="926"/>
      <c r="F695" s="926"/>
      <c r="G695" s="926"/>
      <c r="H695" s="926"/>
      <c r="I695" s="926"/>
      <c r="J695" s="926"/>
      <c r="K695" s="926"/>
      <c r="L695" s="927">
        <v>44138.09</v>
      </c>
      <c r="M695" s="928"/>
      <c r="N695" s="929"/>
      <c r="AF695" s="855"/>
      <c r="AG695" s="859"/>
      <c r="AH695" s="859"/>
      <c r="AM695" s="859"/>
      <c r="AQ695" s="859"/>
      <c r="AS695" s="859" t="s">
        <v>1343</v>
      </c>
    </row>
    <row r="696" spans="1:47" s="802" customFormat="1" ht="11.25" hidden="1" customHeight="1" x14ac:dyDescent="0.3">
      <c r="B696" s="930"/>
      <c r="C696" s="930"/>
      <c r="D696" s="930"/>
      <c r="E696" s="930"/>
      <c r="F696" s="930"/>
      <c r="G696" s="930"/>
      <c r="H696" s="930"/>
      <c r="I696" s="930"/>
      <c r="J696" s="930"/>
      <c r="K696" s="930"/>
      <c r="L696" s="931"/>
      <c r="M696" s="931"/>
      <c r="N696" s="931"/>
      <c r="R696" s="932"/>
    </row>
    <row r="697" spans="1:47" s="802" customFormat="1" ht="14.4" x14ac:dyDescent="0.3">
      <c r="A697" s="915"/>
      <c r="B697" s="916"/>
      <c r="C697" s="862" t="s">
        <v>1094</v>
      </c>
      <c r="D697" s="862"/>
      <c r="E697" s="862"/>
      <c r="F697" s="862"/>
      <c r="G697" s="862"/>
      <c r="H697" s="862"/>
      <c r="I697" s="862"/>
      <c r="J697" s="862"/>
      <c r="K697" s="862"/>
      <c r="L697" s="917"/>
      <c r="M697" s="918"/>
      <c r="N697" s="919"/>
      <c r="AT697" s="859" t="s">
        <v>1094</v>
      </c>
    </row>
    <row r="698" spans="1:47" s="802" customFormat="1" ht="14.4" x14ac:dyDescent="0.3">
      <c r="A698" s="920"/>
      <c r="B698" s="875"/>
      <c r="C698" s="871" t="s">
        <v>1095</v>
      </c>
      <c r="D698" s="871"/>
      <c r="E698" s="871"/>
      <c r="F698" s="871"/>
      <c r="G698" s="871"/>
      <c r="H698" s="871"/>
      <c r="I698" s="871"/>
      <c r="J698" s="871"/>
      <c r="K698" s="871"/>
      <c r="L698" s="921">
        <v>1444107.71</v>
      </c>
      <c r="M698" s="922"/>
      <c r="N698" s="933">
        <v>24740641.170000002</v>
      </c>
      <c r="AT698" s="859"/>
      <c r="AU698" s="873" t="s">
        <v>1095</v>
      </c>
    </row>
    <row r="699" spans="1:47" s="802" customFormat="1" ht="14.4" x14ac:dyDescent="0.3">
      <c r="A699" s="920"/>
      <c r="B699" s="875"/>
      <c r="C699" s="871" t="s">
        <v>1096</v>
      </c>
      <c r="D699" s="871"/>
      <c r="E699" s="871"/>
      <c r="F699" s="871"/>
      <c r="G699" s="871"/>
      <c r="H699" s="871"/>
      <c r="I699" s="871"/>
      <c r="J699" s="871"/>
      <c r="K699" s="871"/>
      <c r="L699" s="924"/>
      <c r="M699" s="922"/>
      <c r="N699" s="923"/>
      <c r="AT699" s="859"/>
      <c r="AU699" s="873" t="s">
        <v>1096</v>
      </c>
    </row>
    <row r="700" spans="1:47" s="802" customFormat="1" ht="14.4" x14ac:dyDescent="0.3">
      <c r="A700" s="920"/>
      <c r="B700" s="875"/>
      <c r="C700" s="871" t="s">
        <v>1097</v>
      </c>
      <c r="D700" s="871"/>
      <c r="E700" s="871"/>
      <c r="F700" s="871"/>
      <c r="G700" s="871"/>
      <c r="H700" s="871"/>
      <c r="I700" s="871"/>
      <c r="J700" s="871"/>
      <c r="K700" s="871"/>
      <c r="L700" s="921">
        <v>219636.81</v>
      </c>
      <c r="M700" s="922"/>
      <c r="N700" s="933">
        <v>9805570.5600000005</v>
      </c>
      <c r="AT700" s="859"/>
      <c r="AU700" s="873" t="s">
        <v>1097</v>
      </c>
    </row>
    <row r="701" spans="1:47" s="802" customFormat="1" ht="14.4" x14ac:dyDescent="0.3">
      <c r="A701" s="920"/>
      <c r="B701" s="875"/>
      <c r="C701" s="871" t="s">
        <v>1098</v>
      </c>
      <c r="D701" s="871"/>
      <c r="E701" s="871"/>
      <c r="F701" s="871"/>
      <c r="G701" s="871"/>
      <c r="H701" s="871"/>
      <c r="I701" s="871"/>
      <c r="J701" s="871"/>
      <c r="K701" s="871"/>
      <c r="L701" s="921">
        <v>897511.35</v>
      </c>
      <c r="M701" s="922"/>
      <c r="N701" s="933">
        <v>11883056.77</v>
      </c>
      <c r="AT701" s="859"/>
      <c r="AU701" s="873" t="s">
        <v>1098</v>
      </c>
    </row>
    <row r="702" spans="1:47" s="802" customFormat="1" ht="14.4" x14ac:dyDescent="0.3">
      <c r="A702" s="920"/>
      <c r="B702" s="875"/>
      <c r="C702" s="871" t="s">
        <v>1099</v>
      </c>
      <c r="D702" s="871"/>
      <c r="E702" s="871"/>
      <c r="F702" s="871"/>
      <c r="G702" s="871"/>
      <c r="H702" s="871"/>
      <c r="I702" s="871"/>
      <c r="J702" s="871"/>
      <c r="K702" s="871"/>
      <c r="L702" s="921">
        <v>13735.02</v>
      </c>
      <c r="M702" s="922"/>
      <c r="N702" s="933">
        <v>614912.46</v>
      </c>
      <c r="AT702" s="859"/>
      <c r="AU702" s="873" t="s">
        <v>1099</v>
      </c>
    </row>
    <row r="703" spans="1:47" s="802" customFormat="1" ht="14.4" x14ac:dyDescent="0.3">
      <c r="A703" s="920"/>
      <c r="B703" s="875"/>
      <c r="C703" s="871" t="s">
        <v>1100</v>
      </c>
      <c r="D703" s="871"/>
      <c r="E703" s="871"/>
      <c r="F703" s="871"/>
      <c r="G703" s="871"/>
      <c r="H703" s="871"/>
      <c r="I703" s="871"/>
      <c r="J703" s="871"/>
      <c r="K703" s="871"/>
      <c r="L703" s="921">
        <v>310719.43</v>
      </c>
      <c r="M703" s="922"/>
      <c r="N703" s="933">
        <v>2830823.4</v>
      </c>
      <c r="AT703" s="859"/>
      <c r="AU703" s="873" t="s">
        <v>1100</v>
      </c>
    </row>
    <row r="704" spans="1:47" s="802" customFormat="1" ht="14.4" x14ac:dyDescent="0.3">
      <c r="A704" s="920"/>
      <c r="B704" s="875"/>
      <c r="C704" s="871" t="s">
        <v>1341</v>
      </c>
      <c r="D704" s="871"/>
      <c r="E704" s="871"/>
      <c r="F704" s="871"/>
      <c r="G704" s="871"/>
      <c r="H704" s="871"/>
      <c r="I704" s="871"/>
      <c r="J704" s="871"/>
      <c r="K704" s="871"/>
      <c r="L704" s="921">
        <v>16240.12</v>
      </c>
      <c r="M704" s="922"/>
      <c r="N704" s="933">
        <v>221190.44</v>
      </c>
      <c r="AT704" s="859"/>
      <c r="AU704" s="873" t="s">
        <v>1341</v>
      </c>
    </row>
    <row r="705" spans="1:47" s="802" customFormat="1" ht="14.4" x14ac:dyDescent="0.3">
      <c r="A705" s="920"/>
      <c r="B705" s="875"/>
      <c r="C705" s="871" t="s">
        <v>1101</v>
      </c>
      <c r="D705" s="871"/>
      <c r="E705" s="871"/>
      <c r="F705" s="871"/>
      <c r="G705" s="871"/>
      <c r="H705" s="871"/>
      <c r="I705" s="871"/>
      <c r="J705" s="871"/>
      <c r="K705" s="871"/>
      <c r="L705" s="921">
        <v>1787154.32</v>
      </c>
      <c r="M705" s="922"/>
      <c r="N705" s="933">
        <v>40054718.460000001</v>
      </c>
      <c r="AT705" s="859"/>
      <c r="AU705" s="873" t="s">
        <v>1101</v>
      </c>
    </row>
    <row r="706" spans="1:47" s="802" customFormat="1" ht="14.4" x14ac:dyDescent="0.3">
      <c r="A706" s="920"/>
      <c r="B706" s="875"/>
      <c r="C706" s="871" t="s">
        <v>1102</v>
      </c>
      <c r="D706" s="871"/>
      <c r="E706" s="871"/>
      <c r="F706" s="871"/>
      <c r="G706" s="871"/>
      <c r="H706" s="871"/>
      <c r="I706" s="871"/>
      <c r="J706" s="871"/>
      <c r="K706" s="871"/>
      <c r="L706" s="921">
        <v>1703461.31</v>
      </c>
      <c r="M706" s="922"/>
      <c r="N706" s="933">
        <v>39166572.420000002</v>
      </c>
      <c r="AT706" s="859"/>
      <c r="AU706" s="873" t="s">
        <v>1102</v>
      </c>
    </row>
    <row r="707" spans="1:47" s="802" customFormat="1" ht="14.4" x14ac:dyDescent="0.3">
      <c r="A707" s="920"/>
      <c r="B707" s="875"/>
      <c r="C707" s="871" t="s">
        <v>1103</v>
      </c>
      <c r="D707" s="871"/>
      <c r="E707" s="871"/>
      <c r="F707" s="871"/>
      <c r="G707" s="871"/>
      <c r="H707" s="871"/>
      <c r="I707" s="871"/>
      <c r="J707" s="871"/>
      <c r="K707" s="871"/>
      <c r="L707" s="924"/>
      <c r="M707" s="922"/>
      <c r="N707" s="923"/>
      <c r="AT707" s="859"/>
      <c r="AU707" s="873" t="s">
        <v>1103</v>
      </c>
    </row>
    <row r="708" spans="1:47" s="802" customFormat="1" ht="14.4" x14ac:dyDescent="0.3">
      <c r="A708" s="920"/>
      <c r="B708" s="875"/>
      <c r="C708" s="871" t="s">
        <v>1104</v>
      </c>
      <c r="D708" s="871"/>
      <c r="E708" s="871"/>
      <c r="F708" s="871"/>
      <c r="G708" s="871"/>
      <c r="H708" s="871"/>
      <c r="I708" s="871"/>
      <c r="J708" s="871"/>
      <c r="K708" s="871"/>
      <c r="L708" s="921">
        <v>219636.81</v>
      </c>
      <c r="M708" s="922"/>
      <c r="N708" s="933">
        <v>9805570.5600000005</v>
      </c>
      <c r="AT708" s="859"/>
      <c r="AU708" s="873" t="s">
        <v>1104</v>
      </c>
    </row>
    <row r="709" spans="1:47" s="802" customFormat="1" ht="14.4" x14ac:dyDescent="0.3">
      <c r="A709" s="920"/>
      <c r="B709" s="875"/>
      <c r="C709" s="871" t="s">
        <v>1105</v>
      </c>
      <c r="D709" s="871"/>
      <c r="E709" s="871"/>
      <c r="F709" s="871"/>
      <c r="G709" s="871"/>
      <c r="H709" s="871"/>
      <c r="I709" s="871"/>
      <c r="J709" s="871"/>
      <c r="K709" s="871"/>
      <c r="L709" s="921">
        <v>874970.02</v>
      </c>
      <c r="M709" s="922"/>
      <c r="N709" s="933">
        <v>11584603.07</v>
      </c>
      <c r="AT709" s="859"/>
      <c r="AU709" s="873" t="s">
        <v>1105</v>
      </c>
    </row>
    <row r="710" spans="1:47" s="802" customFormat="1" ht="14.4" x14ac:dyDescent="0.3">
      <c r="A710" s="920"/>
      <c r="B710" s="875"/>
      <c r="C710" s="871" t="s">
        <v>1106</v>
      </c>
      <c r="D710" s="871"/>
      <c r="E710" s="871"/>
      <c r="F710" s="871"/>
      <c r="G710" s="871"/>
      <c r="H710" s="871"/>
      <c r="I710" s="871"/>
      <c r="J710" s="871"/>
      <c r="K710" s="871"/>
      <c r="L710" s="921">
        <v>13735.02</v>
      </c>
      <c r="M710" s="922"/>
      <c r="N710" s="933">
        <v>614912.46</v>
      </c>
      <c r="AT710" s="859"/>
      <c r="AU710" s="873" t="s">
        <v>1106</v>
      </c>
    </row>
    <row r="711" spans="1:47" s="802" customFormat="1" ht="14.4" x14ac:dyDescent="0.3">
      <c r="A711" s="920"/>
      <c r="B711" s="875"/>
      <c r="C711" s="871" t="s">
        <v>1107</v>
      </c>
      <c r="D711" s="871"/>
      <c r="E711" s="871"/>
      <c r="F711" s="871"/>
      <c r="G711" s="871"/>
      <c r="H711" s="871"/>
      <c r="I711" s="871"/>
      <c r="J711" s="871"/>
      <c r="K711" s="871"/>
      <c r="L711" s="921">
        <v>265807.87</v>
      </c>
      <c r="M711" s="922"/>
      <c r="N711" s="933">
        <v>2462321.5</v>
      </c>
      <c r="AT711" s="859"/>
      <c r="AU711" s="873" t="s">
        <v>1107</v>
      </c>
    </row>
    <row r="712" spans="1:47" s="802" customFormat="1" ht="14.4" x14ac:dyDescent="0.3">
      <c r="A712" s="920"/>
      <c r="B712" s="875"/>
      <c r="C712" s="871" t="s">
        <v>1108</v>
      </c>
      <c r="D712" s="871"/>
      <c r="E712" s="871"/>
      <c r="F712" s="871"/>
      <c r="G712" s="871"/>
      <c r="H712" s="871"/>
      <c r="I712" s="871"/>
      <c r="J712" s="871"/>
      <c r="K712" s="871"/>
      <c r="L712" s="921">
        <v>217492.91</v>
      </c>
      <c r="M712" s="922"/>
      <c r="N712" s="933">
        <v>9709031.3000000007</v>
      </c>
      <c r="AT712" s="859"/>
      <c r="AU712" s="873" t="s">
        <v>1108</v>
      </c>
    </row>
    <row r="713" spans="1:47" s="802" customFormat="1" ht="14.4" x14ac:dyDescent="0.3">
      <c r="A713" s="920"/>
      <c r="B713" s="875"/>
      <c r="C713" s="871" t="s">
        <v>1109</v>
      </c>
      <c r="D713" s="871"/>
      <c r="E713" s="871"/>
      <c r="F713" s="871"/>
      <c r="G713" s="871"/>
      <c r="H713" s="871"/>
      <c r="I713" s="871"/>
      <c r="J713" s="871"/>
      <c r="K713" s="871"/>
      <c r="L713" s="921">
        <v>125553.7</v>
      </c>
      <c r="M713" s="922"/>
      <c r="N713" s="933">
        <v>5605045.9900000002</v>
      </c>
      <c r="AT713" s="859"/>
      <c r="AU713" s="873" t="s">
        <v>1109</v>
      </c>
    </row>
    <row r="714" spans="1:47" s="802" customFormat="1" ht="14.4" x14ac:dyDescent="0.3">
      <c r="A714" s="920"/>
      <c r="B714" s="875"/>
      <c r="C714" s="871" t="s">
        <v>1110</v>
      </c>
      <c r="D714" s="871"/>
      <c r="E714" s="871"/>
      <c r="F714" s="871"/>
      <c r="G714" s="871"/>
      <c r="H714" s="871"/>
      <c r="I714" s="871"/>
      <c r="J714" s="871"/>
      <c r="K714" s="871"/>
      <c r="L714" s="921">
        <v>67452.89</v>
      </c>
      <c r="M714" s="922"/>
      <c r="N714" s="933">
        <v>666955.6</v>
      </c>
      <c r="AT714" s="859"/>
      <c r="AU714" s="873" t="s">
        <v>1110</v>
      </c>
    </row>
    <row r="715" spans="1:47" s="802" customFormat="1" ht="14.4" x14ac:dyDescent="0.3">
      <c r="A715" s="920"/>
      <c r="B715" s="875"/>
      <c r="C715" s="871" t="s">
        <v>1103</v>
      </c>
      <c r="D715" s="871"/>
      <c r="E715" s="871"/>
      <c r="F715" s="871"/>
      <c r="G715" s="871"/>
      <c r="H715" s="871"/>
      <c r="I715" s="871"/>
      <c r="J715" s="871"/>
      <c r="K715" s="871"/>
      <c r="L715" s="924"/>
      <c r="M715" s="922"/>
      <c r="N715" s="923"/>
      <c r="AT715" s="859"/>
      <c r="AU715" s="873" t="s">
        <v>1103</v>
      </c>
    </row>
    <row r="716" spans="1:47" s="802" customFormat="1" ht="14.4" x14ac:dyDescent="0.3">
      <c r="A716" s="920"/>
      <c r="B716" s="875"/>
      <c r="C716" s="871" t="s">
        <v>1105</v>
      </c>
      <c r="D716" s="871"/>
      <c r="E716" s="871"/>
      <c r="F716" s="871"/>
      <c r="G716" s="871"/>
      <c r="H716" s="871"/>
      <c r="I716" s="871"/>
      <c r="J716" s="871"/>
      <c r="K716" s="871"/>
      <c r="L716" s="921">
        <v>22541.33</v>
      </c>
      <c r="M716" s="922"/>
      <c r="N716" s="933">
        <v>298453.7</v>
      </c>
      <c r="AT716" s="859"/>
      <c r="AU716" s="873" t="s">
        <v>1105</v>
      </c>
    </row>
    <row r="717" spans="1:47" s="802" customFormat="1" ht="14.4" x14ac:dyDescent="0.3">
      <c r="A717" s="920"/>
      <c r="B717" s="875"/>
      <c r="C717" s="871" t="s">
        <v>1107</v>
      </c>
      <c r="D717" s="871"/>
      <c r="E717" s="871"/>
      <c r="F717" s="871"/>
      <c r="G717" s="871"/>
      <c r="H717" s="871"/>
      <c r="I717" s="871"/>
      <c r="J717" s="871"/>
      <c r="K717" s="871"/>
      <c r="L717" s="921">
        <v>44911.56</v>
      </c>
      <c r="M717" s="922"/>
      <c r="N717" s="933">
        <v>368501.9</v>
      </c>
      <c r="AT717" s="859"/>
      <c r="AU717" s="873" t="s">
        <v>1107</v>
      </c>
    </row>
    <row r="718" spans="1:47" s="802" customFormat="1" ht="14.4" x14ac:dyDescent="0.3">
      <c r="A718" s="920"/>
      <c r="B718" s="875"/>
      <c r="C718" s="871" t="s">
        <v>1342</v>
      </c>
      <c r="D718" s="871"/>
      <c r="E718" s="871"/>
      <c r="F718" s="871"/>
      <c r="G718" s="871"/>
      <c r="H718" s="871"/>
      <c r="I718" s="871"/>
      <c r="J718" s="871"/>
      <c r="K718" s="871"/>
      <c r="L718" s="921">
        <v>16240.12</v>
      </c>
      <c r="M718" s="922"/>
      <c r="N718" s="933">
        <v>221190.44</v>
      </c>
      <c r="AT718" s="859"/>
      <c r="AU718" s="873" t="s">
        <v>1342</v>
      </c>
    </row>
    <row r="719" spans="1:47" s="802" customFormat="1" ht="14.4" x14ac:dyDescent="0.3">
      <c r="A719" s="920"/>
      <c r="B719" s="875"/>
      <c r="C719" s="871" t="s">
        <v>1111</v>
      </c>
      <c r="D719" s="871"/>
      <c r="E719" s="871"/>
      <c r="F719" s="871"/>
      <c r="G719" s="871"/>
      <c r="H719" s="871"/>
      <c r="I719" s="871"/>
      <c r="J719" s="871"/>
      <c r="K719" s="871"/>
      <c r="L719" s="921">
        <v>233371.83</v>
      </c>
      <c r="M719" s="922"/>
      <c r="N719" s="933">
        <v>10420483.02</v>
      </c>
      <c r="AT719" s="859"/>
      <c r="AU719" s="873" t="s">
        <v>1111</v>
      </c>
    </row>
    <row r="720" spans="1:47" s="802" customFormat="1" ht="14.4" x14ac:dyDescent="0.3">
      <c r="A720" s="920"/>
      <c r="B720" s="875"/>
      <c r="C720" s="871" t="s">
        <v>1112</v>
      </c>
      <c r="D720" s="871"/>
      <c r="E720" s="871"/>
      <c r="F720" s="871"/>
      <c r="G720" s="871"/>
      <c r="H720" s="871"/>
      <c r="I720" s="871"/>
      <c r="J720" s="871"/>
      <c r="K720" s="871"/>
      <c r="L720" s="921">
        <v>217492.91</v>
      </c>
      <c r="M720" s="922"/>
      <c r="N720" s="933">
        <v>9709031.3000000007</v>
      </c>
      <c r="AT720" s="859"/>
      <c r="AU720" s="873" t="s">
        <v>1112</v>
      </c>
    </row>
    <row r="721" spans="1:52" s="802" customFormat="1" ht="14.4" x14ac:dyDescent="0.3">
      <c r="A721" s="920"/>
      <c r="B721" s="875"/>
      <c r="C721" s="871" t="s">
        <v>1113</v>
      </c>
      <c r="D721" s="871"/>
      <c r="E721" s="871"/>
      <c r="F721" s="871"/>
      <c r="G721" s="871"/>
      <c r="H721" s="871"/>
      <c r="I721" s="871"/>
      <c r="J721" s="871"/>
      <c r="K721" s="871"/>
      <c r="L721" s="921">
        <v>125553.7</v>
      </c>
      <c r="M721" s="922"/>
      <c r="N721" s="933">
        <v>5605045.9900000002</v>
      </c>
      <c r="AT721" s="859"/>
      <c r="AU721" s="873" t="s">
        <v>1113</v>
      </c>
    </row>
    <row r="722" spans="1:52" s="802" customFormat="1" ht="14.4" x14ac:dyDescent="0.3">
      <c r="A722" s="920"/>
      <c r="B722" s="925"/>
      <c r="C722" s="926" t="s">
        <v>1344</v>
      </c>
      <c r="D722" s="926"/>
      <c r="E722" s="926"/>
      <c r="F722" s="926"/>
      <c r="G722" s="926"/>
      <c r="H722" s="926"/>
      <c r="I722" s="926"/>
      <c r="J722" s="926"/>
      <c r="K722" s="926"/>
      <c r="L722" s="927">
        <v>1787154.32</v>
      </c>
      <c r="M722" s="928"/>
      <c r="N722" s="934">
        <v>40054718.460000001</v>
      </c>
      <c r="AT722" s="859"/>
      <c r="AV722" s="859" t="s">
        <v>1115</v>
      </c>
    </row>
    <row r="723" spans="1:52" s="651" customFormat="1" ht="14.4" x14ac:dyDescent="0.3">
      <c r="A723" s="776"/>
      <c r="B723" s="782"/>
      <c r="C723" s="725" t="s">
        <v>756</v>
      </c>
      <c r="D723" s="725"/>
      <c r="E723" s="725"/>
      <c r="F723" s="725"/>
      <c r="G723" s="725"/>
      <c r="H723" s="725"/>
      <c r="I723" s="725"/>
      <c r="J723" s="725"/>
      <c r="K723" s="725"/>
      <c r="L723" s="784"/>
      <c r="M723" s="785"/>
      <c r="N723" s="779">
        <f>ROUND(N722*0.082,2)</f>
        <v>3284486.91</v>
      </c>
      <c r="AQ723" s="710"/>
      <c r="AS723" s="710"/>
    </row>
    <row r="724" spans="1:52" s="651" customFormat="1" ht="14.4" x14ac:dyDescent="0.3">
      <c r="A724" s="776"/>
      <c r="B724" s="782"/>
      <c r="C724" s="783" t="s">
        <v>757</v>
      </c>
      <c r="D724" s="783"/>
      <c r="E724" s="783"/>
      <c r="F724" s="783"/>
      <c r="G724" s="783"/>
      <c r="H724" s="783"/>
      <c r="I724" s="783"/>
      <c r="J724" s="783"/>
      <c r="K724" s="783"/>
      <c r="L724" s="784"/>
      <c r="M724" s="785"/>
      <c r="N724" s="786">
        <f>N722+N723</f>
        <v>43339205.369999997</v>
      </c>
      <c r="AQ724" s="710"/>
      <c r="AS724" s="710"/>
    </row>
    <row r="725" spans="1:52" s="651" customFormat="1" ht="14.4" x14ac:dyDescent="0.3">
      <c r="A725" s="776"/>
      <c r="B725" s="782"/>
      <c r="C725" s="725" t="s">
        <v>758</v>
      </c>
      <c r="D725" s="725"/>
      <c r="E725" s="725"/>
      <c r="F725" s="725"/>
      <c r="G725" s="725"/>
      <c r="H725" s="725"/>
      <c r="I725" s="725"/>
      <c r="J725" s="725"/>
      <c r="K725" s="725"/>
      <c r="L725" s="784"/>
      <c r="M725" s="785"/>
      <c r="N725" s="779">
        <f>ROUND(N724*0.024,2)</f>
        <v>1040140.93</v>
      </c>
      <c r="AQ725" s="710"/>
      <c r="AS725" s="710"/>
    </row>
    <row r="726" spans="1:52" s="651" customFormat="1" ht="14.4" x14ac:dyDescent="0.3">
      <c r="A726" s="776"/>
      <c r="B726" s="782"/>
      <c r="C726" s="783" t="s">
        <v>1116</v>
      </c>
      <c r="D726" s="783"/>
      <c r="E726" s="783"/>
      <c r="F726" s="783"/>
      <c r="G726" s="783"/>
      <c r="H726" s="783"/>
      <c r="I726" s="783"/>
      <c r="J726" s="783"/>
      <c r="K726" s="783"/>
      <c r="L726" s="784"/>
      <c r="M726" s="785"/>
      <c r="N726" s="786">
        <f>N724+N725</f>
        <v>44379346.299999997</v>
      </c>
      <c r="AQ726" s="710"/>
      <c r="AS726" s="710"/>
    </row>
    <row r="727" spans="1:52" s="651" customFormat="1" ht="14.4" x14ac:dyDescent="0.3">
      <c r="A727" s="776"/>
      <c r="B727" s="782"/>
      <c r="C727" s="783" t="s">
        <v>1117</v>
      </c>
      <c r="D727" s="783"/>
      <c r="E727" s="783"/>
      <c r="F727" s="783"/>
      <c r="G727" s="783"/>
      <c r="H727" s="783"/>
      <c r="I727" s="783"/>
      <c r="J727" s="783"/>
      <c r="K727" s="783"/>
      <c r="L727" s="784"/>
      <c r="M727" s="785"/>
      <c r="N727" s="786">
        <f>ROUND(N726*1.05136042,2)</f>
        <v>46658688.170000002</v>
      </c>
      <c r="AQ727" s="710"/>
      <c r="AS727" s="710"/>
    </row>
    <row r="728" spans="1:52" s="651" customFormat="1" ht="14.4" x14ac:dyDescent="0.3">
      <c r="A728" s="675"/>
      <c r="B728" s="782"/>
      <c r="C728" s="783" t="s">
        <v>1118</v>
      </c>
      <c r="D728" s="783"/>
      <c r="E728" s="783"/>
      <c r="F728" s="783"/>
      <c r="G728" s="783"/>
      <c r="H728" s="783"/>
      <c r="I728" s="783"/>
      <c r="J728" s="783"/>
      <c r="K728" s="783"/>
      <c r="L728" s="784"/>
      <c r="M728" s="785"/>
      <c r="N728" s="786">
        <f>N727</f>
        <v>46658688.170000002</v>
      </c>
      <c r="AQ728" s="710"/>
      <c r="AS728" s="710"/>
    </row>
    <row r="729" spans="1:52" s="651" customFormat="1" ht="14.4" x14ac:dyDescent="0.3">
      <c r="A729" s="776"/>
      <c r="B729" s="720"/>
      <c r="C729" s="725" t="s">
        <v>38</v>
      </c>
      <c r="D729" s="725"/>
      <c r="E729" s="725"/>
      <c r="F729" s="725"/>
      <c r="G729" s="725"/>
      <c r="H729" s="725"/>
      <c r="I729" s="725"/>
      <c r="J729" s="725"/>
      <c r="K729" s="725"/>
      <c r="L729" s="777"/>
      <c r="M729" s="778"/>
      <c r="N729" s="779">
        <f>ROUND(N728*0.2,2)</f>
        <v>9331737.6300000008</v>
      </c>
      <c r="AQ729" s="723"/>
      <c r="AS729" s="723"/>
    </row>
    <row r="730" spans="1:52" s="651" customFormat="1" ht="14.4" x14ac:dyDescent="0.3">
      <c r="A730" s="787"/>
      <c r="B730" s="788"/>
      <c r="C730" s="789" t="s">
        <v>1119</v>
      </c>
      <c r="D730" s="789"/>
      <c r="E730" s="789"/>
      <c r="F730" s="789"/>
      <c r="G730" s="789"/>
      <c r="H730" s="789"/>
      <c r="I730" s="789"/>
      <c r="J730" s="789"/>
      <c r="K730" s="789"/>
      <c r="L730" s="790"/>
      <c r="M730" s="791"/>
      <c r="N730" s="792">
        <f>N728+N729</f>
        <v>55990425.799999997</v>
      </c>
      <c r="AQ730" s="710"/>
      <c r="AS730" s="710"/>
    </row>
    <row r="731" spans="1:52" s="802" customFormat="1" ht="26.25" customHeight="1" x14ac:dyDescent="0.3">
      <c r="A731" s="935"/>
      <c r="B731" s="936"/>
      <c r="C731" s="936"/>
      <c r="D731" s="936"/>
      <c r="E731" s="936"/>
      <c r="F731" s="936"/>
      <c r="G731" s="936"/>
      <c r="H731" s="936"/>
      <c r="I731" s="936"/>
      <c r="J731" s="936"/>
      <c r="K731" s="936"/>
      <c r="L731" s="936"/>
      <c r="M731" s="936"/>
      <c r="N731" s="936"/>
    </row>
    <row r="732" spans="1:52" s="806" customFormat="1" ht="14.4" x14ac:dyDescent="0.3">
      <c r="A732" s="804"/>
      <c r="B732" s="937" t="s">
        <v>1120</v>
      </c>
      <c r="C732" s="938"/>
      <c r="D732" s="938"/>
      <c r="E732" s="938"/>
      <c r="F732" s="938"/>
      <c r="G732" s="938"/>
      <c r="H732" s="939"/>
      <c r="I732" s="939"/>
      <c r="J732" s="939"/>
      <c r="K732" s="939"/>
      <c r="L732" s="939"/>
      <c r="M732" s="802"/>
      <c r="N732" s="802"/>
      <c r="O732" s="802"/>
      <c r="P732" s="802"/>
      <c r="Q732" s="802"/>
      <c r="R732" s="802"/>
      <c r="S732" s="802"/>
      <c r="T732" s="802"/>
      <c r="U732" s="802"/>
      <c r="V732" s="812"/>
      <c r="W732" s="812"/>
      <c r="X732" s="812"/>
      <c r="Y732" s="812"/>
      <c r="Z732" s="812"/>
      <c r="AA732" s="812"/>
      <c r="AB732" s="812"/>
      <c r="AC732" s="812"/>
      <c r="AD732" s="812"/>
      <c r="AE732" s="812"/>
      <c r="AF732" s="812"/>
      <c r="AG732" s="812"/>
      <c r="AH732" s="812"/>
      <c r="AI732" s="812"/>
      <c r="AJ732" s="812"/>
      <c r="AK732" s="812"/>
      <c r="AL732" s="812"/>
      <c r="AM732" s="812"/>
      <c r="AN732" s="812"/>
      <c r="AO732" s="812"/>
      <c r="AP732" s="812"/>
      <c r="AQ732" s="812"/>
      <c r="AR732" s="812"/>
      <c r="AS732" s="812"/>
      <c r="AT732" s="812"/>
      <c r="AU732" s="812"/>
      <c r="AV732" s="812"/>
      <c r="AW732" s="812" t="s">
        <v>704</v>
      </c>
      <c r="AX732" s="812" t="s">
        <v>704</v>
      </c>
      <c r="AY732" s="812"/>
      <c r="AZ732" s="812"/>
    </row>
    <row r="733" spans="1:52" s="941" customFormat="1" ht="16.5" customHeight="1" x14ac:dyDescent="0.3">
      <c r="A733" s="808"/>
      <c r="B733" s="937"/>
      <c r="C733" s="940" t="s">
        <v>1121</v>
      </c>
      <c r="D733" s="940"/>
      <c r="E733" s="940"/>
      <c r="F733" s="940"/>
      <c r="G733" s="940"/>
      <c r="H733" s="940"/>
      <c r="I733" s="940"/>
      <c r="J733" s="940"/>
      <c r="K733" s="940"/>
      <c r="L733" s="940"/>
      <c r="V733" s="942"/>
      <c r="W733" s="942"/>
      <c r="X733" s="942"/>
      <c r="Y733" s="942"/>
      <c r="Z733" s="942"/>
      <c r="AA733" s="942"/>
      <c r="AB733" s="942"/>
      <c r="AC733" s="942"/>
      <c r="AD733" s="942"/>
      <c r="AE733" s="942"/>
      <c r="AF733" s="942"/>
      <c r="AG733" s="942"/>
      <c r="AH733" s="942"/>
      <c r="AI733" s="942"/>
      <c r="AJ733" s="942"/>
      <c r="AK733" s="942"/>
      <c r="AL733" s="942"/>
      <c r="AM733" s="942"/>
      <c r="AN733" s="942"/>
      <c r="AO733" s="942"/>
      <c r="AP733" s="942"/>
      <c r="AQ733" s="942"/>
      <c r="AR733" s="942"/>
      <c r="AS733" s="942"/>
      <c r="AT733" s="942"/>
      <c r="AU733" s="942"/>
      <c r="AV733" s="942"/>
      <c r="AW733" s="942"/>
      <c r="AX733" s="942"/>
      <c r="AY733" s="942"/>
      <c r="AZ733" s="942"/>
    </row>
    <row r="734" spans="1:52" s="806" customFormat="1" ht="14.4" x14ac:dyDescent="0.3">
      <c r="A734" s="804"/>
      <c r="B734" s="937" t="s">
        <v>1122</v>
      </c>
      <c r="C734" s="938"/>
      <c r="D734" s="938"/>
      <c r="E734" s="938"/>
      <c r="F734" s="938"/>
      <c r="G734" s="938"/>
      <c r="H734" s="939"/>
      <c r="I734" s="939"/>
      <c r="J734" s="939"/>
      <c r="K734" s="939"/>
      <c r="L734" s="939"/>
      <c r="M734" s="802"/>
      <c r="N734" s="802"/>
      <c r="O734" s="802"/>
      <c r="P734" s="802"/>
      <c r="Q734" s="802"/>
      <c r="R734" s="802"/>
      <c r="S734" s="802"/>
      <c r="T734" s="802"/>
      <c r="U734" s="802"/>
      <c r="V734" s="812"/>
      <c r="W734" s="812"/>
      <c r="X734" s="812"/>
      <c r="Y734" s="812"/>
      <c r="Z734" s="812"/>
      <c r="AA734" s="812"/>
      <c r="AB734" s="812"/>
      <c r="AC734" s="812"/>
      <c r="AD734" s="812"/>
      <c r="AE734" s="812"/>
      <c r="AF734" s="812"/>
      <c r="AG734" s="812"/>
      <c r="AH734" s="812"/>
      <c r="AI734" s="812"/>
      <c r="AJ734" s="812"/>
      <c r="AK734" s="812"/>
      <c r="AL734" s="812"/>
      <c r="AM734" s="812"/>
      <c r="AN734" s="812"/>
      <c r="AO734" s="812"/>
      <c r="AP734" s="812"/>
      <c r="AQ734" s="812"/>
      <c r="AR734" s="812"/>
      <c r="AS734" s="812"/>
      <c r="AT734" s="812"/>
      <c r="AU734" s="812"/>
      <c r="AV734" s="812"/>
      <c r="AW734" s="812"/>
      <c r="AX734" s="812"/>
      <c r="AY734" s="812" t="s">
        <v>704</v>
      </c>
      <c r="AZ734" s="812" t="s">
        <v>704</v>
      </c>
    </row>
    <row r="735" spans="1:52" s="941" customFormat="1" ht="16.5" customHeight="1" x14ac:dyDescent="0.3">
      <c r="A735" s="808"/>
      <c r="C735" s="940" t="s">
        <v>1121</v>
      </c>
      <c r="D735" s="940"/>
      <c r="E735" s="940"/>
      <c r="F735" s="940"/>
      <c r="G735" s="940"/>
      <c r="H735" s="940"/>
      <c r="I735" s="940"/>
      <c r="J735" s="940"/>
      <c r="K735" s="940"/>
      <c r="L735" s="940"/>
      <c r="V735" s="942"/>
      <c r="W735" s="942"/>
      <c r="X735" s="942"/>
      <c r="Y735" s="942"/>
      <c r="Z735" s="942"/>
      <c r="AA735" s="942"/>
      <c r="AB735" s="942"/>
      <c r="AC735" s="942"/>
      <c r="AD735" s="942"/>
      <c r="AE735" s="942"/>
      <c r="AF735" s="942"/>
      <c r="AG735" s="942"/>
      <c r="AH735" s="942"/>
      <c r="AI735" s="942"/>
      <c r="AJ735" s="942"/>
      <c r="AK735" s="942"/>
      <c r="AL735" s="942"/>
      <c r="AM735" s="942"/>
      <c r="AN735" s="942"/>
      <c r="AO735" s="942"/>
      <c r="AP735" s="942"/>
      <c r="AQ735" s="942"/>
      <c r="AR735" s="942"/>
      <c r="AS735" s="942"/>
      <c r="AT735" s="942"/>
      <c r="AU735" s="942"/>
      <c r="AV735" s="942"/>
      <c r="AW735" s="942"/>
      <c r="AX735" s="942"/>
      <c r="AY735" s="942"/>
      <c r="AZ735" s="942"/>
    </row>
    <row r="736" spans="1:52" s="806" customFormat="1" ht="19.5" customHeight="1" x14ac:dyDescent="0.2">
      <c r="A736" s="804"/>
      <c r="C736" s="943"/>
      <c r="D736" s="943"/>
      <c r="E736" s="943"/>
      <c r="F736" s="943"/>
      <c r="G736" s="943"/>
      <c r="H736" s="943"/>
      <c r="I736" s="943"/>
      <c r="J736" s="943"/>
      <c r="K736" s="943"/>
      <c r="L736" s="943"/>
      <c r="V736" s="812"/>
      <c r="W736" s="812"/>
      <c r="X736" s="812"/>
      <c r="Y736" s="812"/>
      <c r="Z736" s="812"/>
      <c r="AA736" s="812"/>
      <c r="AB736" s="812"/>
      <c r="AC736" s="812"/>
      <c r="AD736" s="812"/>
      <c r="AE736" s="812"/>
      <c r="AF736" s="812"/>
      <c r="AG736" s="812"/>
      <c r="AH736" s="812"/>
      <c r="AI736" s="812"/>
      <c r="AJ736" s="812"/>
      <c r="AK736" s="812"/>
      <c r="AL736" s="812"/>
      <c r="AM736" s="812"/>
      <c r="AN736" s="812"/>
      <c r="AO736" s="812"/>
      <c r="AP736" s="812"/>
      <c r="AQ736" s="812"/>
      <c r="AR736" s="812"/>
      <c r="AS736" s="812"/>
      <c r="AT736" s="812"/>
      <c r="AU736" s="812"/>
      <c r="AV736" s="812"/>
      <c r="AW736" s="812"/>
      <c r="AX736" s="812"/>
      <c r="AY736" s="812"/>
      <c r="AZ736" s="812"/>
    </row>
    <row r="737" spans="1:16" s="802" customFormat="1" ht="22.5" customHeight="1" x14ac:dyDescent="0.3">
      <c r="A737" s="900" t="s">
        <v>1123</v>
      </c>
      <c r="B737" s="900"/>
      <c r="C737" s="900"/>
      <c r="D737" s="900"/>
      <c r="E737" s="900"/>
      <c r="F737" s="900"/>
      <c r="G737" s="900"/>
      <c r="H737" s="900"/>
      <c r="I737" s="900"/>
      <c r="J737" s="900"/>
      <c r="K737" s="900"/>
      <c r="L737" s="900"/>
      <c r="M737" s="900"/>
      <c r="N737" s="900"/>
      <c r="O737" s="930"/>
      <c r="P737" s="930"/>
    </row>
    <row r="738" spans="1:16" s="802" customFormat="1" ht="12.75" customHeight="1" x14ac:dyDescent="0.3">
      <c r="A738" s="900" t="s">
        <v>1124</v>
      </c>
      <c r="B738" s="900"/>
      <c r="C738" s="900"/>
      <c r="D738" s="900"/>
      <c r="E738" s="900"/>
      <c r="F738" s="900"/>
      <c r="G738" s="900"/>
      <c r="H738" s="900"/>
      <c r="I738" s="900"/>
      <c r="J738" s="900"/>
      <c r="K738" s="900"/>
      <c r="L738" s="900"/>
      <c r="M738" s="900"/>
      <c r="N738" s="900"/>
      <c r="O738" s="930"/>
      <c r="P738" s="930"/>
    </row>
    <row r="739" spans="1:16" s="802" customFormat="1" ht="12.75" customHeight="1" x14ac:dyDescent="0.3">
      <c r="A739" s="900" t="s">
        <v>1125</v>
      </c>
      <c r="B739" s="900"/>
      <c r="C739" s="900"/>
      <c r="D739" s="900"/>
      <c r="E739" s="900"/>
      <c r="F739" s="900"/>
      <c r="G739" s="900"/>
      <c r="H739" s="900"/>
      <c r="I739" s="900"/>
      <c r="J739" s="900"/>
      <c r="K739" s="900"/>
      <c r="L739" s="900"/>
      <c r="M739" s="900"/>
      <c r="N739" s="900"/>
      <c r="O739" s="930"/>
      <c r="P739" s="930"/>
    </row>
    <row r="740" spans="1:16" s="802" customFormat="1" ht="19.5" customHeight="1" x14ac:dyDescent="0.3"/>
    <row r="741" spans="1:16" s="802" customFormat="1" ht="14.4" x14ac:dyDescent="0.3">
      <c r="B741" s="944"/>
      <c r="D741" s="944"/>
      <c r="F741" s="944"/>
    </row>
  </sheetData>
  <mergeCells count="732">
    <mergeCell ref="C735:L735"/>
    <mergeCell ref="A737:N737"/>
    <mergeCell ref="A738:N738"/>
    <mergeCell ref="A739:N739"/>
    <mergeCell ref="C730:K730"/>
    <mergeCell ref="C732:G732"/>
    <mergeCell ref="H732:L732"/>
    <mergeCell ref="C733:L733"/>
    <mergeCell ref="C734:G734"/>
    <mergeCell ref="H734:L734"/>
    <mergeCell ref="C724:K724"/>
    <mergeCell ref="C725:K725"/>
    <mergeCell ref="C726:K726"/>
    <mergeCell ref="C727:K727"/>
    <mergeCell ref="C728:K728"/>
    <mergeCell ref="C729:K729"/>
    <mergeCell ref="C718:K718"/>
    <mergeCell ref="C719:K719"/>
    <mergeCell ref="C720:K720"/>
    <mergeCell ref="C721:K721"/>
    <mergeCell ref="C722:K722"/>
    <mergeCell ref="C723:K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3:K693"/>
    <mergeCell ref="C694:K694"/>
    <mergeCell ref="C695:K695"/>
    <mergeCell ref="C697:K697"/>
    <mergeCell ref="C698:K698"/>
    <mergeCell ref="C699:K699"/>
    <mergeCell ref="C687:K687"/>
    <mergeCell ref="C688:K688"/>
    <mergeCell ref="C689:K689"/>
    <mergeCell ref="C690:K690"/>
    <mergeCell ref="C691:K691"/>
    <mergeCell ref="C692:K692"/>
    <mergeCell ref="C681:K681"/>
    <mergeCell ref="C682:K682"/>
    <mergeCell ref="C683:K683"/>
    <mergeCell ref="C684:K684"/>
    <mergeCell ref="C685:K685"/>
    <mergeCell ref="C686:K686"/>
    <mergeCell ref="C675:K675"/>
    <mergeCell ref="C676:K676"/>
    <mergeCell ref="C677:K677"/>
    <mergeCell ref="C678:K678"/>
    <mergeCell ref="C679:K679"/>
    <mergeCell ref="C680:K680"/>
    <mergeCell ref="C668:E668"/>
    <mergeCell ref="C669:E669"/>
    <mergeCell ref="C670:E670"/>
    <mergeCell ref="C671:E671"/>
    <mergeCell ref="C672:E672"/>
    <mergeCell ref="C674:K674"/>
    <mergeCell ref="C662:E662"/>
    <mergeCell ref="C663:E663"/>
    <mergeCell ref="C664:N664"/>
    <mergeCell ref="C665:E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50:E650"/>
    <mergeCell ref="C651:E651"/>
    <mergeCell ref="C652:E652"/>
    <mergeCell ref="C653:E653"/>
    <mergeCell ref="C654:N654"/>
    <mergeCell ref="C655:E655"/>
    <mergeCell ref="C644:N644"/>
    <mergeCell ref="C645:N645"/>
    <mergeCell ref="C646:E646"/>
    <mergeCell ref="C647:E647"/>
    <mergeCell ref="C648:E648"/>
    <mergeCell ref="C649:E649"/>
    <mergeCell ref="C638:E638"/>
    <mergeCell ref="C639:E639"/>
    <mergeCell ref="C640:E640"/>
    <mergeCell ref="C641:E641"/>
    <mergeCell ref="C642:E642"/>
    <mergeCell ref="C643:E643"/>
    <mergeCell ref="C632:E632"/>
    <mergeCell ref="C633:N633"/>
    <mergeCell ref="C634:N634"/>
    <mergeCell ref="C635:E635"/>
    <mergeCell ref="C636:E636"/>
    <mergeCell ref="C637:E637"/>
    <mergeCell ref="C626:E626"/>
    <mergeCell ref="C627:N627"/>
    <mergeCell ref="C628:E628"/>
    <mergeCell ref="C629:E629"/>
    <mergeCell ref="C630:N630"/>
    <mergeCell ref="C631:E631"/>
    <mergeCell ref="C620:E620"/>
    <mergeCell ref="C621:E621"/>
    <mergeCell ref="C622:E622"/>
    <mergeCell ref="C623:E623"/>
    <mergeCell ref="C624:N624"/>
    <mergeCell ref="C625:E625"/>
    <mergeCell ref="C614:E614"/>
    <mergeCell ref="C615:N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E612"/>
    <mergeCell ref="C613:E613"/>
    <mergeCell ref="C602:N602"/>
    <mergeCell ref="C603:N603"/>
    <mergeCell ref="C604:E604"/>
    <mergeCell ref="C605:E605"/>
    <mergeCell ref="C606:E606"/>
    <mergeCell ref="C607:E607"/>
    <mergeCell ref="C596:E596"/>
    <mergeCell ref="C597:E597"/>
    <mergeCell ref="C598:E598"/>
    <mergeCell ref="C599:E599"/>
    <mergeCell ref="C600:E600"/>
    <mergeCell ref="C601:E601"/>
    <mergeCell ref="C590:E590"/>
    <mergeCell ref="C591:E591"/>
    <mergeCell ref="C592:E592"/>
    <mergeCell ref="C593:E593"/>
    <mergeCell ref="C594:E594"/>
    <mergeCell ref="C595:E595"/>
    <mergeCell ref="C584:K584"/>
    <mergeCell ref="A585:N585"/>
    <mergeCell ref="C586:E586"/>
    <mergeCell ref="C587:N587"/>
    <mergeCell ref="C588:N588"/>
    <mergeCell ref="C589:N589"/>
    <mergeCell ref="C578:K578"/>
    <mergeCell ref="C579:K579"/>
    <mergeCell ref="C580:K580"/>
    <mergeCell ref="C581:K581"/>
    <mergeCell ref="C582:K582"/>
    <mergeCell ref="C583:K583"/>
    <mergeCell ref="C572:K572"/>
    <mergeCell ref="C573:K573"/>
    <mergeCell ref="C574:K574"/>
    <mergeCell ref="C575:K575"/>
    <mergeCell ref="C576:K576"/>
    <mergeCell ref="C577:K577"/>
    <mergeCell ref="C566:K566"/>
    <mergeCell ref="C567:K567"/>
    <mergeCell ref="C568:K568"/>
    <mergeCell ref="C569:K569"/>
    <mergeCell ref="C570:K570"/>
    <mergeCell ref="C571:K571"/>
    <mergeCell ref="C559:E559"/>
    <mergeCell ref="C561:K561"/>
    <mergeCell ref="C562:K562"/>
    <mergeCell ref="C563:K563"/>
    <mergeCell ref="C564:K564"/>
    <mergeCell ref="C565:K565"/>
    <mergeCell ref="C553:E553"/>
    <mergeCell ref="C554:N554"/>
    <mergeCell ref="C555:E555"/>
    <mergeCell ref="C556:E556"/>
    <mergeCell ref="C557:N557"/>
    <mergeCell ref="C558:N558"/>
    <mergeCell ref="C547:E547"/>
    <mergeCell ref="C548:E548"/>
    <mergeCell ref="C549:E549"/>
    <mergeCell ref="C550:E550"/>
    <mergeCell ref="C551:N551"/>
    <mergeCell ref="C552:E552"/>
    <mergeCell ref="C541:E541"/>
    <mergeCell ref="C542:E542"/>
    <mergeCell ref="C543:E543"/>
    <mergeCell ref="C544:E544"/>
    <mergeCell ref="C545:E545"/>
    <mergeCell ref="C546:E546"/>
    <mergeCell ref="C535:E535"/>
    <mergeCell ref="A536:N536"/>
    <mergeCell ref="C537:E537"/>
    <mergeCell ref="C538:N538"/>
    <mergeCell ref="C539:E539"/>
    <mergeCell ref="C540:E540"/>
    <mergeCell ref="C529:E529"/>
    <mergeCell ref="C530:N530"/>
    <mergeCell ref="C531:E531"/>
    <mergeCell ref="C532:E532"/>
    <mergeCell ref="C533:N533"/>
    <mergeCell ref="C534:N534"/>
    <mergeCell ref="C523:E523"/>
    <mergeCell ref="C524:E524"/>
    <mergeCell ref="C525:E525"/>
    <mergeCell ref="C526:E526"/>
    <mergeCell ref="C527:N527"/>
    <mergeCell ref="C528:E528"/>
    <mergeCell ref="C517:N517"/>
    <mergeCell ref="C518:E518"/>
    <mergeCell ref="C519:E519"/>
    <mergeCell ref="C520:E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N505"/>
    <mergeCell ref="C506:E506"/>
    <mergeCell ref="C507:E507"/>
    <mergeCell ref="C508:E508"/>
    <mergeCell ref="C509:E509"/>
    <mergeCell ref="C510:E510"/>
    <mergeCell ref="C499:E499"/>
    <mergeCell ref="C500:E500"/>
    <mergeCell ref="A501:N501"/>
    <mergeCell ref="A502:N502"/>
    <mergeCell ref="C503:E503"/>
    <mergeCell ref="C504:N504"/>
    <mergeCell ref="C493:E493"/>
    <mergeCell ref="C494:E494"/>
    <mergeCell ref="C495:E495"/>
    <mergeCell ref="C496:N496"/>
    <mergeCell ref="C497:N497"/>
    <mergeCell ref="C498:E498"/>
    <mergeCell ref="C487:E487"/>
    <mergeCell ref="C488:E488"/>
    <mergeCell ref="C489:E489"/>
    <mergeCell ref="C490:E490"/>
    <mergeCell ref="C491:E491"/>
    <mergeCell ref="C492:E492"/>
    <mergeCell ref="C481:E481"/>
    <mergeCell ref="C482:E482"/>
    <mergeCell ref="C483:E483"/>
    <mergeCell ref="C484:E484"/>
    <mergeCell ref="C485:N485"/>
    <mergeCell ref="C486:N486"/>
    <mergeCell ref="C475:E475"/>
    <mergeCell ref="C476:E476"/>
    <mergeCell ref="C477:E477"/>
    <mergeCell ref="C478:E478"/>
    <mergeCell ref="C479:E479"/>
    <mergeCell ref="C480:E480"/>
    <mergeCell ref="C469:E469"/>
    <mergeCell ref="C470:E470"/>
    <mergeCell ref="C471:N471"/>
    <mergeCell ref="C472:N472"/>
    <mergeCell ref="C473:E473"/>
    <mergeCell ref="C474:E474"/>
    <mergeCell ref="C463:E463"/>
    <mergeCell ref="C464:E464"/>
    <mergeCell ref="C465:E465"/>
    <mergeCell ref="C466:E466"/>
    <mergeCell ref="C467:E467"/>
    <mergeCell ref="C468:E468"/>
    <mergeCell ref="C457:N457"/>
    <mergeCell ref="C458:N458"/>
    <mergeCell ref="C459:E459"/>
    <mergeCell ref="C460:E460"/>
    <mergeCell ref="C461:E461"/>
    <mergeCell ref="C462:E462"/>
    <mergeCell ref="C451:E451"/>
    <mergeCell ref="C452:N452"/>
    <mergeCell ref="C453:N453"/>
    <mergeCell ref="C454:E454"/>
    <mergeCell ref="A455:N455"/>
    <mergeCell ref="C456:E456"/>
    <mergeCell ref="C445:E445"/>
    <mergeCell ref="C446:N446"/>
    <mergeCell ref="C447:E447"/>
    <mergeCell ref="C448:E448"/>
    <mergeCell ref="C449:N449"/>
    <mergeCell ref="C450:E450"/>
    <mergeCell ref="C439:E439"/>
    <mergeCell ref="C440:E440"/>
    <mergeCell ref="C441:E441"/>
    <mergeCell ref="C442:E442"/>
    <mergeCell ref="C443:E443"/>
    <mergeCell ref="C444:E444"/>
    <mergeCell ref="A433:N433"/>
    <mergeCell ref="C434:E434"/>
    <mergeCell ref="C435:N435"/>
    <mergeCell ref="C436:N436"/>
    <mergeCell ref="C437:E437"/>
    <mergeCell ref="C438:E438"/>
    <mergeCell ref="C427:N427"/>
    <mergeCell ref="C428:E428"/>
    <mergeCell ref="C429:E429"/>
    <mergeCell ref="C430:N430"/>
    <mergeCell ref="C431:N431"/>
    <mergeCell ref="C432:E432"/>
    <mergeCell ref="C421:N421"/>
    <mergeCell ref="C422:E422"/>
    <mergeCell ref="C423:E423"/>
    <mergeCell ref="C424:N424"/>
    <mergeCell ref="C425:E425"/>
    <mergeCell ref="C426:E426"/>
    <mergeCell ref="C415:E415"/>
    <mergeCell ref="C416:E416"/>
    <mergeCell ref="C417:E417"/>
    <mergeCell ref="C418:N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N403"/>
    <mergeCell ref="C404:N404"/>
    <mergeCell ref="C405:N405"/>
    <mergeCell ref="C406:E406"/>
    <mergeCell ref="C407:E407"/>
    <mergeCell ref="C408:E408"/>
    <mergeCell ref="C397:E397"/>
    <mergeCell ref="C398:E398"/>
    <mergeCell ref="C399:N399"/>
    <mergeCell ref="C400:E400"/>
    <mergeCell ref="A401:N401"/>
    <mergeCell ref="C402:E402"/>
    <mergeCell ref="C391:E391"/>
    <mergeCell ref="C392:E392"/>
    <mergeCell ref="C393:E393"/>
    <mergeCell ref="C394:N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79:E379"/>
    <mergeCell ref="C380:N380"/>
    <mergeCell ref="C381:N381"/>
    <mergeCell ref="C382:E382"/>
    <mergeCell ref="C383:E383"/>
    <mergeCell ref="C384:E384"/>
    <mergeCell ref="C373:E373"/>
    <mergeCell ref="C374:E374"/>
    <mergeCell ref="C375:N375"/>
    <mergeCell ref="C376:N376"/>
    <mergeCell ref="C377:N377"/>
    <mergeCell ref="C378:E378"/>
    <mergeCell ref="C367:E367"/>
    <mergeCell ref="C368:E368"/>
    <mergeCell ref="C369:E369"/>
    <mergeCell ref="C370:E370"/>
    <mergeCell ref="C371:E371"/>
    <mergeCell ref="C372:N372"/>
    <mergeCell ref="C361:E361"/>
    <mergeCell ref="C362:E362"/>
    <mergeCell ref="C363:E363"/>
    <mergeCell ref="C364:E364"/>
    <mergeCell ref="C365:E365"/>
    <mergeCell ref="C366:E366"/>
    <mergeCell ref="C355:N355"/>
    <mergeCell ref="C356:E356"/>
    <mergeCell ref="A357:N357"/>
    <mergeCell ref="C358:E358"/>
    <mergeCell ref="C359:N359"/>
    <mergeCell ref="C360:N360"/>
    <mergeCell ref="C349:E349"/>
    <mergeCell ref="C350:N350"/>
    <mergeCell ref="C351:E351"/>
    <mergeCell ref="C352:E352"/>
    <mergeCell ref="C353:N353"/>
    <mergeCell ref="C354:N354"/>
    <mergeCell ref="C343:N343"/>
    <mergeCell ref="C344:N344"/>
    <mergeCell ref="C345:E345"/>
    <mergeCell ref="C346:E346"/>
    <mergeCell ref="C347:N347"/>
    <mergeCell ref="C348:E348"/>
    <mergeCell ref="C337:E337"/>
    <mergeCell ref="C338:E338"/>
    <mergeCell ref="C339:N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N336"/>
    <mergeCell ref="C325:E325"/>
    <mergeCell ref="C326:E326"/>
    <mergeCell ref="C327:E327"/>
    <mergeCell ref="C328:E328"/>
    <mergeCell ref="C329:E329"/>
    <mergeCell ref="C330:E330"/>
    <mergeCell ref="C319:E319"/>
    <mergeCell ref="C320:E320"/>
    <mergeCell ref="C321:E321"/>
    <mergeCell ref="C322:E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N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N295"/>
    <mergeCell ref="C296:E296"/>
    <mergeCell ref="C297:E297"/>
    <mergeCell ref="C298:E298"/>
    <mergeCell ref="C299:E299"/>
    <mergeCell ref="C300:E300"/>
    <mergeCell ref="C289:N289"/>
    <mergeCell ref="C290:E290"/>
    <mergeCell ref="A291:N291"/>
    <mergeCell ref="C292:E292"/>
    <mergeCell ref="C293:N293"/>
    <mergeCell ref="C294:N294"/>
    <mergeCell ref="C283:E283"/>
    <mergeCell ref="C284:N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N273"/>
    <mergeCell ref="C274:E274"/>
    <mergeCell ref="C275:E275"/>
    <mergeCell ref="C276:E276"/>
    <mergeCell ref="C265:N265"/>
    <mergeCell ref="C266:E266"/>
    <mergeCell ref="C267:E267"/>
    <mergeCell ref="C268:N268"/>
    <mergeCell ref="C269:E269"/>
    <mergeCell ref="A270:N270"/>
    <mergeCell ref="C259:E259"/>
    <mergeCell ref="C260:E260"/>
    <mergeCell ref="C261:N261"/>
    <mergeCell ref="C262:N262"/>
    <mergeCell ref="C263:E263"/>
    <mergeCell ref="C264:E264"/>
    <mergeCell ref="C253:N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N239"/>
    <mergeCell ref="C240:N240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C228:E228"/>
    <mergeCell ref="C217:E217"/>
    <mergeCell ref="C218:N218"/>
    <mergeCell ref="C219:N219"/>
    <mergeCell ref="C220:N220"/>
    <mergeCell ref="C221:E221"/>
    <mergeCell ref="A222:N222"/>
    <mergeCell ref="C211:E211"/>
    <mergeCell ref="C212:N212"/>
    <mergeCell ref="C213:E213"/>
    <mergeCell ref="C214:E214"/>
    <mergeCell ref="C215:N215"/>
    <mergeCell ref="C216:E216"/>
    <mergeCell ref="C205:N205"/>
    <mergeCell ref="C206:N206"/>
    <mergeCell ref="C207:E207"/>
    <mergeCell ref="C208:E208"/>
    <mergeCell ref="C209:N209"/>
    <mergeCell ref="C210:E210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N190"/>
    <mergeCell ref="C191:N191"/>
    <mergeCell ref="C192:N192"/>
    <mergeCell ref="C181:E181"/>
    <mergeCell ref="C182:E182"/>
    <mergeCell ref="C183:E183"/>
    <mergeCell ref="C184:E184"/>
    <mergeCell ref="C185:E185"/>
    <mergeCell ref="C186:E186"/>
    <mergeCell ref="C175:N175"/>
    <mergeCell ref="C176:N176"/>
    <mergeCell ref="C177:N177"/>
    <mergeCell ref="C178:E178"/>
    <mergeCell ref="C179:E179"/>
    <mergeCell ref="C180:E180"/>
    <mergeCell ref="C169:N169"/>
    <mergeCell ref="C170:N170"/>
    <mergeCell ref="C171:N171"/>
    <mergeCell ref="C172:E172"/>
    <mergeCell ref="A173:N173"/>
    <mergeCell ref="C174:E174"/>
    <mergeCell ref="C163:E163"/>
    <mergeCell ref="C164:E164"/>
    <mergeCell ref="C165:N165"/>
    <mergeCell ref="C166:N166"/>
    <mergeCell ref="C167:E167"/>
    <mergeCell ref="C168:E168"/>
    <mergeCell ref="C157:E157"/>
    <mergeCell ref="C158:E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C140:N140"/>
    <mergeCell ref="C141:N141"/>
    <mergeCell ref="C142:N142"/>
    <mergeCell ref="C143:E143"/>
    <mergeCell ref="C144:E144"/>
    <mergeCell ref="C133:N133"/>
    <mergeCell ref="C134:E134"/>
    <mergeCell ref="C135:E135"/>
    <mergeCell ref="C136:N136"/>
    <mergeCell ref="C137:N137"/>
    <mergeCell ref="C138:E138"/>
    <mergeCell ref="C127:E127"/>
    <mergeCell ref="C128:E128"/>
    <mergeCell ref="C129:N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N115"/>
    <mergeCell ref="C116:N116"/>
    <mergeCell ref="C117:E117"/>
    <mergeCell ref="C118:E118"/>
    <mergeCell ref="C119:E119"/>
    <mergeCell ref="C120:E120"/>
    <mergeCell ref="C109:N109"/>
    <mergeCell ref="C110:N110"/>
    <mergeCell ref="C111:E111"/>
    <mergeCell ref="A112:N112"/>
    <mergeCell ref="C113:E113"/>
    <mergeCell ref="C114:N114"/>
    <mergeCell ref="C103:E103"/>
    <mergeCell ref="C104:E104"/>
    <mergeCell ref="C105:N105"/>
    <mergeCell ref="C106:E106"/>
    <mergeCell ref="C107:E107"/>
    <mergeCell ref="C108:N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E94"/>
    <mergeCell ref="C95:E95"/>
    <mergeCell ref="C96:E96"/>
    <mergeCell ref="C85:E85"/>
    <mergeCell ref="C86:E86"/>
    <mergeCell ref="C87:N87"/>
    <mergeCell ref="C88:E88"/>
    <mergeCell ref="C89:E89"/>
    <mergeCell ref="C90:N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E57"/>
    <mergeCell ref="C58:E58"/>
    <mergeCell ref="C59:N59"/>
    <mergeCell ref="C60:N60"/>
    <mergeCell ref="C49:E49"/>
    <mergeCell ref="C50:E50"/>
    <mergeCell ref="C51:E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Z351"/>
  <sheetViews>
    <sheetView view="pageBreakPreview" topLeftCell="A4" zoomScale="85" zoomScaleNormal="100" zoomScaleSheetLayoutView="85" workbookViewId="0">
      <pane ySplit="35" topLeftCell="A39" activePane="bottomLeft" state="frozen"/>
      <selection activeCell="A4" sqref="A4"/>
      <selection pane="bottomLeft" activeCell="M38" sqref="M38:O38"/>
    </sheetView>
  </sheetViews>
  <sheetFormatPr defaultColWidth="9.109375" defaultRowHeight="10.199999999999999" outlineLevelRow="1" x14ac:dyDescent="0.2"/>
  <cols>
    <col min="1" max="1" width="6.33203125" style="573" customWidth="1"/>
    <col min="2" max="2" width="6.6640625" style="573" customWidth="1"/>
    <col min="3" max="3" width="15.6640625" style="573" customWidth="1"/>
    <col min="4" max="4" width="40.6640625" style="573" customWidth="1"/>
    <col min="5" max="12" width="12.6640625" style="573" customWidth="1"/>
    <col min="13" max="14" width="27.21875" style="575" customWidth="1"/>
    <col min="15" max="15" width="35.5546875" style="575" customWidth="1"/>
    <col min="16" max="19" width="9.109375" style="573"/>
    <col min="20" max="36" width="0" style="573" hidden="1" customWidth="1"/>
    <col min="37" max="16384" width="9.109375" style="573"/>
  </cols>
  <sheetData>
    <row r="1" spans="1:12" x14ac:dyDescent="0.2">
      <c r="A1" s="570"/>
      <c r="B1" s="570"/>
      <c r="C1" s="570"/>
      <c r="D1" s="571"/>
      <c r="E1" s="572"/>
      <c r="F1" s="572"/>
      <c r="I1" s="574" t="s">
        <v>663</v>
      </c>
      <c r="J1" s="574"/>
      <c r="K1" s="574"/>
      <c r="L1" s="574"/>
    </row>
    <row r="2" spans="1:12" x14ac:dyDescent="0.2">
      <c r="A2" s="576"/>
      <c r="B2" s="576"/>
      <c r="C2" s="576"/>
      <c r="D2" s="576"/>
      <c r="E2" s="576"/>
      <c r="F2" s="576"/>
      <c r="G2" s="576"/>
      <c r="I2" s="574" t="s">
        <v>241</v>
      </c>
      <c r="J2" s="574"/>
      <c r="K2" s="574"/>
      <c r="L2" s="574"/>
    </row>
    <row r="3" spans="1:12" x14ac:dyDescent="0.2">
      <c r="A3" s="576"/>
      <c r="B3" s="576"/>
      <c r="C3" s="576"/>
      <c r="D3" s="576"/>
      <c r="E3" s="576"/>
      <c r="F3" s="576"/>
      <c r="G3" s="576"/>
      <c r="I3" s="574" t="s">
        <v>664</v>
      </c>
      <c r="J3" s="574"/>
      <c r="K3" s="574"/>
      <c r="L3" s="574"/>
    </row>
    <row r="4" spans="1:12" hidden="1" outlineLevel="1" x14ac:dyDescent="0.2">
      <c r="A4" s="576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</row>
    <row r="5" spans="1:12" hidden="1" outlineLevel="1" x14ac:dyDescent="0.2">
      <c r="A5" s="576"/>
      <c r="B5" s="576"/>
      <c r="C5" s="576"/>
      <c r="D5" s="576"/>
      <c r="E5" s="576"/>
      <c r="F5" s="576"/>
      <c r="G5" s="576"/>
      <c r="H5" s="576"/>
      <c r="I5" s="576"/>
      <c r="J5" s="576"/>
      <c r="K5" s="577" t="s">
        <v>0</v>
      </c>
      <c r="L5" s="578"/>
    </row>
    <row r="6" spans="1:12" hidden="1" outlineLevel="1" x14ac:dyDescent="0.2">
      <c r="A6" s="576"/>
      <c r="B6" s="576"/>
      <c r="C6" s="576"/>
      <c r="D6" s="576"/>
      <c r="E6" s="576"/>
      <c r="F6" s="576"/>
      <c r="G6" s="576"/>
      <c r="H6" s="576"/>
      <c r="I6" s="579" t="s">
        <v>1</v>
      </c>
      <c r="J6" s="580"/>
      <c r="K6" s="577" t="s">
        <v>2</v>
      </c>
      <c r="L6" s="578"/>
    </row>
    <row r="7" spans="1:12" hidden="1" outlineLevel="1" x14ac:dyDescent="0.2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81" t="s">
        <v>704</v>
      </c>
      <c r="L7" s="582"/>
    </row>
    <row r="8" spans="1:12" hidden="1" outlineLevel="1" x14ac:dyDescent="0.2">
      <c r="A8" s="571" t="s">
        <v>3</v>
      </c>
      <c r="B8" s="571"/>
      <c r="C8" s="583" t="s">
        <v>704</v>
      </c>
      <c r="D8" s="583"/>
      <c r="E8" s="583"/>
      <c r="F8" s="583"/>
      <c r="G8" s="583"/>
      <c r="H8" s="583"/>
      <c r="I8" s="583"/>
      <c r="J8" s="584" t="s">
        <v>4</v>
      </c>
      <c r="K8" s="585"/>
      <c r="L8" s="586"/>
    </row>
    <row r="9" spans="1:12" hidden="1" outlineLevel="1" x14ac:dyDescent="0.2">
      <c r="A9" s="576"/>
      <c r="B9" s="576"/>
      <c r="C9" s="587" t="s">
        <v>226</v>
      </c>
      <c r="D9" s="587"/>
      <c r="E9" s="587"/>
      <c r="F9" s="587"/>
      <c r="G9" s="587"/>
      <c r="H9" s="587"/>
      <c r="I9" s="587"/>
      <c r="J9" s="576"/>
      <c r="K9" s="581" t="s">
        <v>704</v>
      </c>
      <c r="L9" s="582"/>
    </row>
    <row r="10" spans="1:12" hidden="1" outlineLevel="1" x14ac:dyDescent="0.2">
      <c r="A10" s="571" t="s">
        <v>665</v>
      </c>
      <c r="B10" s="571"/>
      <c r="C10" s="583" t="s">
        <v>753</v>
      </c>
      <c r="D10" s="583"/>
      <c r="E10" s="583"/>
      <c r="F10" s="583"/>
      <c r="G10" s="583"/>
      <c r="H10" s="583"/>
      <c r="I10" s="583"/>
      <c r="J10" s="584" t="s">
        <v>4</v>
      </c>
      <c r="K10" s="585"/>
      <c r="L10" s="586"/>
    </row>
    <row r="11" spans="1:12" hidden="1" outlineLevel="1" x14ac:dyDescent="0.2">
      <c r="A11" s="576"/>
      <c r="B11" s="576"/>
      <c r="C11" s="587" t="s">
        <v>226</v>
      </c>
      <c r="D11" s="587"/>
      <c r="E11" s="587"/>
      <c r="F11" s="587"/>
      <c r="G11" s="587"/>
      <c r="H11" s="587"/>
      <c r="I11" s="587"/>
      <c r="J11" s="576"/>
      <c r="K11" s="581" t="s">
        <v>704</v>
      </c>
      <c r="L11" s="582"/>
    </row>
    <row r="12" spans="1:12" hidden="1" outlineLevel="1" x14ac:dyDescent="0.2">
      <c r="A12" s="571" t="s">
        <v>666</v>
      </c>
      <c r="B12" s="571"/>
      <c r="C12" s="583" t="s">
        <v>754</v>
      </c>
      <c r="D12" s="583"/>
      <c r="E12" s="583"/>
      <c r="F12" s="583"/>
      <c r="G12" s="583"/>
      <c r="H12" s="583"/>
      <c r="I12" s="583"/>
      <c r="J12" s="584" t="s">
        <v>4</v>
      </c>
      <c r="K12" s="585"/>
      <c r="L12" s="586"/>
    </row>
    <row r="13" spans="1:12" hidden="1" outlineLevel="1" x14ac:dyDescent="0.2">
      <c r="A13" s="576"/>
      <c r="B13" s="576"/>
      <c r="C13" s="587" t="s">
        <v>226</v>
      </c>
      <c r="D13" s="587"/>
      <c r="E13" s="587"/>
      <c r="F13" s="587"/>
      <c r="G13" s="587"/>
      <c r="H13" s="587"/>
      <c r="I13" s="587"/>
      <c r="J13" s="576"/>
      <c r="K13" s="581" t="s">
        <v>704</v>
      </c>
      <c r="L13" s="582"/>
    </row>
    <row r="14" spans="1:12" hidden="1" outlineLevel="1" x14ac:dyDescent="0.2">
      <c r="A14" s="571" t="s">
        <v>667</v>
      </c>
      <c r="B14" s="571"/>
      <c r="C14" s="588" t="e">
        <f>#REF!</f>
        <v>#REF!</v>
      </c>
      <c r="D14" s="588"/>
      <c r="E14" s="588"/>
      <c r="F14" s="588"/>
      <c r="G14" s="588"/>
      <c r="H14" s="588"/>
      <c r="I14" s="588"/>
      <c r="J14" s="576"/>
      <c r="K14" s="585"/>
      <c r="L14" s="586"/>
    </row>
    <row r="15" spans="1:12" hidden="1" outlineLevel="1" x14ac:dyDescent="0.2">
      <c r="A15" s="576"/>
      <c r="B15" s="576"/>
      <c r="C15" s="587" t="s">
        <v>229</v>
      </c>
      <c r="D15" s="587"/>
      <c r="E15" s="587"/>
      <c r="F15" s="587"/>
      <c r="G15" s="587"/>
      <c r="H15" s="587"/>
      <c r="I15" s="587"/>
      <c r="J15" s="576"/>
      <c r="K15" s="581" t="s">
        <v>704</v>
      </c>
      <c r="L15" s="582"/>
    </row>
    <row r="16" spans="1:12" hidden="1" outlineLevel="1" x14ac:dyDescent="0.2">
      <c r="A16" s="571" t="s">
        <v>669</v>
      </c>
      <c r="B16" s="571"/>
      <c r="C16" s="583" t="s">
        <v>797</v>
      </c>
      <c r="D16" s="583"/>
      <c r="E16" s="583"/>
      <c r="F16" s="583"/>
      <c r="G16" s="583"/>
      <c r="H16" s="583"/>
      <c r="I16" s="583"/>
      <c r="J16" s="576"/>
      <c r="K16" s="585"/>
      <c r="L16" s="586"/>
    </row>
    <row r="17" spans="1:12" hidden="1" outlineLevel="1" x14ac:dyDescent="0.2">
      <c r="A17" s="576"/>
      <c r="B17" s="576"/>
      <c r="C17" s="587" t="s">
        <v>670</v>
      </c>
      <c r="D17" s="587"/>
      <c r="E17" s="587"/>
      <c r="F17" s="587"/>
      <c r="G17" s="587"/>
      <c r="H17" s="587"/>
      <c r="I17" s="587"/>
      <c r="J17" s="576"/>
      <c r="K17" s="576"/>
      <c r="L17" s="576"/>
    </row>
    <row r="18" spans="1:12" hidden="1" outlineLevel="1" x14ac:dyDescent="0.2">
      <c r="A18" s="576"/>
      <c r="B18" s="576"/>
      <c r="C18" s="576"/>
      <c r="D18" s="576"/>
      <c r="E18" s="576"/>
      <c r="F18" s="576"/>
      <c r="G18" s="576"/>
      <c r="H18" s="579" t="s">
        <v>671</v>
      </c>
      <c r="I18" s="579"/>
      <c r="J18" s="580"/>
      <c r="K18" s="589" t="s">
        <v>704</v>
      </c>
      <c r="L18" s="590"/>
    </row>
    <row r="19" spans="1:12" hidden="1" outlineLevel="1" x14ac:dyDescent="0.2">
      <c r="A19" s="576"/>
      <c r="B19" s="576"/>
      <c r="C19" s="576"/>
      <c r="D19" s="576"/>
      <c r="E19" s="576"/>
      <c r="F19" s="576"/>
      <c r="G19" s="576"/>
      <c r="H19" s="579" t="s">
        <v>672</v>
      </c>
      <c r="I19" s="580"/>
      <c r="J19" s="591" t="s">
        <v>9</v>
      </c>
      <c r="K19" s="589" t="s">
        <v>755</v>
      </c>
      <c r="L19" s="590"/>
    </row>
    <row r="20" spans="1:12" hidden="1" outlineLevel="1" x14ac:dyDescent="0.2">
      <c r="A20" s="576"/>
      <c r="B20" s="576"/>
      <c r="C20" s="576"/>
      <c r="D20" s="576"/>
      <c r="E20" s="576"/>
      <c r="F20" s="576"/>
      <c r="G20" s="576"/>
      <c r="H20" s="576"/>
      <c r="I20" s="576"/>
      <c r="J20" s="592" t="s">
        <v>10</v>
      </c>
      <c r="K20" s="593">
        <v>45110</v>
      </c>
      <c r="L20" s="594"/>
    </row>
    <row r="21" spans="1:12" hidden="1" outlineLevel="1" x14ac:dyDescent="0.2">
      <c r="A21" s="576"/>
      <c r="B21" s="576"/>
      <c r="C21" s="576"/>
      <c r="D21" s="576"/>
      <c r="E21" s="576"/>
      <c r="F21" s="576"/>
      <c r="G21" s="576"/>
      <c r="H21" s="576"/>
      <c r="I21" s="579" t="s">
        <v>673</v>
      </c>
      <c r="J21" s="580"/>
      <c r="K21" s="589" t="s">
        <v>704</v>
      </c>
      <c r="L21" s="590"/>
    </row>
    <row r="22" spans="1:12" hidden="1" outlineLevel="1" x14ac:dyDescent="0.2">
      <c r="A22" s="576"/>
      <c r="B22" s="576"/>
      <c r="C22" s="576"/>
      <c r="D22" s="576"/>
      <c r="E22" s="576"/>
      <c r="F22" s="576"/>
      <c r="G22" s="576"/>
      <c r="H22" s="576"/>
      <c r="I22" s="576"/>
      <c r="J22" s="576"/>
      <c r="K22" s="576"/>
      <c r="L22" s="576"/>
    </row>
    <row r="23" spans="1:12" hidden="1" outlineLevel="1" x14ac:dyDescent="0.2">
      <c r="A23" s="576"/>
      <c r="B23" s="576"/>
      <c r="C23" s="576"/>
      <c r="D23" s="576"/>
      <c r="E23" s="576"/>
      <c r="F23" s="576"/>
      <c r="G23" s="576"/>
      <c r="H23" s="595" t="s">
        <v>12</v>
      </c>
      <c r="I23" s="595" t="s">
        <v>13</v>
      </c>
      <c r="J23" s="596" t="s">
        <v>14</v>
      </c>
      <c r="K23" s="597"/>
      <c r="L23" s="576"/>
    </row>
    <row r="24" spans="1:12" hidden="1" outlineLevel="1" x14ac:dyDescent="0.2">
      <c r="A24" s="576"/>
      <c r="B24" s="576"/>
      <c r="C24" s="576"/>
      <c r="D24" s="576"/>
      <c r="E24" s="576"/>
      <c r="F24" s="576"/>
      <c r="G24" s="576"/>
      <c r="H24" s="598"/>
      <c r="I24" s="598"/>
      <c r="J24" s="599" t="s">
        <v>15</v>
      </c>
      <c r="K24" s="600" t="s">
        <v>16</v>
      </c>
      <c r="L24" s="576"/>
    </row>
    <row r="25" spans="1:12" hidden="1" outlineLevel="1" x14ac:dyDescent="0.2">
      <c r="A25" s="576"/>
      <c r="B25" s="576"/>
      <c r="C25" s="576"/>
      <c r="D25" s="576"/>
      <c r="E25" s="576"/>
      <c r="F25" s="576"/>
      <c r="G25" s="576"/>
      <c r="H25" s="592">
        <v>1</v>
      </c>
      <c r="I25" s="601">
        <v>45230</v>
      </c>
      <c r="J25" s="601">
        <v>45200</v>
      </c>
      <c r="K25" s="602">
        <v>45230</v>
      </c>
      <c r="L25" s="576"/>
    </row>
    <row r="26" spans="1:12" hidden="1" outlineLevel="1" x14ac:dyDescent="0.2">
      <c r="A26" s="576"/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</row>
    <row r="27" spans="1:12" hidden="1" outlineLevel="1" x14ac:dyDescent="0.2">
      <c r="A27" s="576"/>
      <c r="B27" s="576"/>
      <c r="C27" s="603" t="s">
        <v>674</v>
      </c>
      <c r="D27" s="603"/>
      <c r="E27" s="603"/>
      <c r="F27" s="603"/>
      <c r="G27" s="603"/>
      <c r="H27" s="603"/>
      <c r="I27" s="603"/>
      <c r="J27" s="603"/>
      <c r="K27" s="603"/>
      <c r="L27" s="603"/>
    </row>
    <row r="28" spans="1:12" hidden="1" outlineLevel="1" x14ac:dyDescent="0.2">
      <c r="A28" s="576"/>
      <c r="B28" s="576"/>
      <c r="C28" s="603" t="s">
        <v>705</v>
      </c>
      <c r="D28" s="603"/>
      <c r="E28" s="603"/>
      <c r="F28" s="603"/>
      <c r="G28" s="603"/>
      <c r="H28" s="603"/>
      <c r="I28" s="603"/>
      <c r="J28" s="603"/>
      <c r="K28" s="603"/>
      <c r="L28" s="603"/>
    </row>
    <row r="29" spans="1:12" hidden="1" outlineLevel="1" x14ac:dyDescent="0.2">
      <c r="A29" s="576"/>
      <c r="B29" s="576"/>
      <c r="C29" s="603" t="s">
        <v>668</v>
      </c>
      <c r="D29" s="603"/>
      <c r="E29" s="603"/>
      <c r="F29" s="603"/>
      <c r="G29" s="603"/>
      <c r="H29" s="603"/>
      <c r="I29" s="603"/>
      <c r="J29" s="603"/>
      <c r="K29" s="603"/>
      <c r="L29" s="603"/>
    </row>
    <row r="30" spans="1:12" hidden="1" outlineLevel="1" x14ac:dyDescent="0.2">
      <c r="A30" s="576"/>
      <c r="B30" s="576"/>
      <c r="C30" s="604"/>
      <c r="D30" s="604"/>
      <c r="E30" s="604"/>
      <c r="F30" s="604"/>
      <c r="G30" s="604"/>
      <c r="H30" s="604"/>
      <c r="I30" s="604"/>
      <c r="J30" s="604"/>
      <c r="K30" s="604"/>
      <c r="L30" s="604"/>
    </row>
    <row r="31" spans="1:12" hidden="1" outlineLevel="1" x14ac:dyDescent="0.2">
      <c r="A31" s="576"/>
      <c r="B31" s="576"/>
      <c r="C31" s="604"/>
      <c r="D31" s="604"/>
      <c r="E31" s="604"/>
      <c r="F31" s="579" t="s">
        <v>675</v>
      </c>
      <c r="G31" s="579"/>
      <c r="H31" s="579"/>
      <c r="I31" s="579"/>
      <c r="J31" s="605">
        <v>48144.72</v>
      </c>
      <c r="K31" s="606"/>
      <c r="L31" s="576" t="s">
        <v>676</v>
      </c>
    </row>
    <row r="32" spans="1:12" hidden="1" outlineLevel="1" x14ac:dyDescent="0.2">
      <c r="A32" s="576"/>
      <c r="B32" s="576"/>
      <c r="C32" s="604"/>
      <c r="D32" s="604"/>
      <c r="E32" s="604"/>
      <c r="F32" s="579" t="s">
        <v>677</v>
      </c>
      <c r="G32" s="579"/>
      <c r="H32" s="579"/>
      <c r="I32" s="579"/>
      <c r="J32" s="605">
        <v>29718.720000000001</v>
      </c>
      <c r="K32" s="606"/>
      <c r="L32" s="576" t="s">
        <v>678</v>
      </c>
    </row>
    <row r="33" spans="1:26" hidden="1" outlineLevel="1" x14ac:dyDescent="0.2">
      <c r="A33" s="576"/>
      <c r="B33" s="576"/>
      <c r="C33" s="576"/>
      <c r="D33" s="576"/>
      <c r="E33" s="576"/>
      <c r="F33" s="579" t="s">
        <v>679</v>
      </c>
      <c r="G33" s="579"/>
      <c r="H33" s="579"/>
      <c r="I33" s="579"/>
      <c r="J33" s="605">
        <v>12460.71</v>
      </c>
      <c r="K33" s="606"/>
      <c r="L33" s="576" t="s">
        <v>676</v>
      </c>
    </row>
    <row r="34" spans="1:26" hidden="1" outlineLevel="1" x14ac:dyDescent="0.2"/>
    <row r="35" spans="1:26" collapsed="1" x14ac:dyDescent="0.2">
      <c r="A35" s="595" t="s">
        <v>680</v>
      </c>
      <c r="B35" s="595" t="s">
        <v>681</v>
      </c>
      <c r="C35" s="595" t="s">
        <v>682</v>
      </c>
      <c r="D35" s="595" t="s">
        <v>683</v>
      </c>
      <c r="E35" s="595" t="s">
        <v>684</v>
      </c>
      <c r="F35" s="596" t="s">
        <v>685</v>
      </c>
      <c r="G35" s="597"/>
      <c r="H35" s="596" t="s">
        <v>686</v>
      </c>
      <c r="I35" s="607"/>
      <c r="J35" s="597"/>
      <c r="K35" s="596" t="s">
        <v>687</v>
      </c>
      <c r="L35" s="597"/>
    </row>
    <row r="36" spans="1:26" x14ac:dyDescent="0.2">
      <c r="A36" s="608"/>
      <c r="B36" s="608"/>
      <c r="C36" s="608"/>
      <c r="D36" s="608"/>
      <c r="E36" s="608"/>
      <c r="F36" s="595" t="s">
        <v>688</v>
      </c>
      <c r="G36" s="595" t="s">
        <v>689</v>
      </c>
      <c r="H36" s="595" t="s">
        <v>688</v>
      </c>
      <c r="I36" s="595" t="s">
        <v>690</v>
      </c>
      <c r="J36" s="595" t="s">
        <v>689</v>
      </c>
      <c r="K36" s="596" t="s">
        <v>691</v>
      </c>
      <c r="L36" s="597"/>
    </row>
    <row r="37" spans="1:26" x14ac:dyDescent="0.2">
      <c r="A37" s="608"/>
      <c r="B37" s="608"/>
      <c r="C37" s="608"/>
      <c r="D37" s="608"/>
      <c r="E37" s="608"/>
      <c r="F37" s="598"/>
      <c r="G37" s="598"/>
      <c r="H37" s="608"/>
      <c r="I37" s="608"/>
      <c r="J37" s="598"/>
      <c r="K37" s="596" t="s">
        <v>692</v>
      </c>
      <c r="L37" s="597"/>
    </row>
    <row r="38" spans="1:26" ht="20.399999999999999" x14ac:dyDescent="0.2">
      <c r="A38" s="598"/>
      <c r="B38" s="598"/>
      <c r="C38" s="598"/>
      <c r="D38" s="598"/>
      <c r="E38" s="598"/>
      <c r="F38" s="609" t="s">
        <v>690</v>
      </c>
      <c r="G38" s="609" t="s">
        <v>693</v>
      </c>
      <c r="H38" s="598"/>
      <c r="I38" s="598"/>
      <c r="J38" s="609" t="s">
        <v>693</v>
      </c>
      <c r="K38" s="609" t="s">
        <v>694</v>
      </c>
      <c r="L38" s="609" t="s">
        <v>695</v>
      </c>
      <c r="M38" s="610" t="s">
        <v>896</v>
      </c>
      <c r="N38" s="610" t="s">
        <v>1352</v>
      </c>
      <c r="O38" s="610" t="s">
        <v>897</v>
      </c>
    </row>
    <row r="39" spans="1:26" x14ac:dyDescent="0.2">
      <c r="A39" s="609">
        <v>1</v>
      </c>
      <c r="B39" s="609" t="s">
        <v>696</v>
      </c>
      <c r="C39" s="609">
        <v>2</v>
      </c>
      <c r="D39" s="609">
        <v>3</v>
      </c>
      <c r="E39" s="609">
        <v>4</v>
      </c>
      <c r="F39" s="609">
        <v>5</v>
      </c>
      <c r="G39" s="609">
        <v>6</v>
      </c>
      <c r="H39" s="609">
        <v>7</v>
      </c>
      <c r="I39" s="609">
        <v>8</v>
      </c>
      <c r="J39" s="609">
        <v>9</v>
      </c>
      <c r="K39" s="609">
        <v>10</v>
      </c>
      <c r="L39" s="609">
        <v>11</v>
      </c>
    </row>
    <row r="41" spans="1:26" x14ac:dyDescent="0.2">
      <c r="A41" s="611" t="s">
        <v>706</v>
      </c>
      <c r="B41" s="611"/>
      <c r="C41" s="611"/>
      <c r="D41" s="611"/>
      <c r="E41" s="611"/>
      <c r="F41" s="611"/>
      <c r="G41" s="611"/>
      <c r="H41" s="611"/>
      <c r="I41" s="611"/>
      <c r="J41" s="611"/>
      <c r="K41" s="611"/>
      <c r="L41" s="611"/>
    </row>
    <row r="42" spans="1:26" ht="51" x14ac:dyDescent="0.2">
      <c r="A42" s="612">
        <v>1</v>
      </c>
      <c r="B42" s="612">
        <v>1</v>
      </c>
      <c r="C42" s="612" t="s">
        <v>707</v>
      </c>
      <c r="D42" s="612" t="s">
        <v>900</v>
      </c>
      <c r="E42" s="613">
        <v>44</v>
      </c>
      <c r="F42" s="614">
        <v>139.13849999999999</v>
      </c>
      <c r="G42" s="614" t="s">
        <v>281</v>
      </c>
      <c r="H42" s="615">
        <v>274086.12</v>
      </c>
      <c r="I42" s="615">
        <v>274086.12</v>
      </c>
      <c r="J42" s="615" t="s">
        <v>281</v>
      </c>
      <c r="K42" s="614">
        <v>15.340999999999999</v>
      </c>
      <c r="L42" s="614">
        <v>675.00400000000002</v>
      </c>
      <c r="M42" s="616"/>
      <c r="N42" s="616"/>
      <c r="O42" s="616"/>
      <c r="T42" s="573">
        <v>701660.46</v>
      </c>
      <c r="V42" s="573">
        <v>274086.12</v>
      </c>
      <c r="W42" s="573" t="s">
        <v>281</v>
      </c>
      <c r="X42" s="573" t="s">
        <v>281</v>
      </c>
      <c r="Y42" s="573">
        <v>675.00400000000002</v>
      </c>
      <c r="Z42" s="573" t="s">
        <v>281</v>
      </c>
    </row>
    <row r="43" spans="1:26" x14ac:dyDescent="0.2">
      <c r="A43" s="617"/>
      <c r="B43" s="617"/>
      <c r="C43" s="617"/>
      <c r="D43" s="618" t="s">
        <v>708</v>
      </c>
      <c r="E43" s="619"/>
      <c r="F43" s="620">
        <v>139.13849999999999</v>
      </c>
      <c r="G43" s="620" t="s">
        <v>281</v>
      </c>
      <c r="H43" s="619"/>
      <c r="I43" s="619"/>
      <c r="J43" s="621" t="s">
        <v>281</v>
      </c>
      <c r="K43" s="620" t="s">
        <v>281</v>
      </c>
      <c r="L43" s="620" t="s">
        <v>281</v>
      </c>
    </row>
    <row r="44" spans="1:26" ht="20.399999999999999" x14ac:dyDescent="0.2">
      <c r="A44" s="622"/>
      <c r="B44" s="622"/>
      <c r="C44" s="622"/>
      <c r="D44" s="623" t="s">
        <v>697</v>
      </c>
      <c r="E44" s="622"/>
      <c r="F44" s="622"/>
      <c r="G44" s="622"/>
      <c r="H44" s="622"/>
      <c r="I44" s="622"/>
      <c r="J44" s="622"/>
      <c r="K44" s="622"/>
      <c r="L44" s="622"/>
    </row>
    <row r="45" spans="1:26" ht="20.399999999999999" x14ac:dyDescent="0.2">
      <c r="A45" s="622"/>
      <c r="B45" s="622"/>
      <c r="C45" s="622"/>
      <c r="D45" s="623" t="s">
        <v>709</v>
      </c>
      <c r="E45" s="622"/>
      <c r="F45" s="622"/>
      <c r="G45" s="622"/>
      <c r="H45" s="622"/>
      <c r="I45" s="622"/>
      <c r="J45" s="622"/>
      <c r="K45" s="622"/>
      <c r="L45" s="622"/>
    </row>
    <row r="46" spans="1:26" ht="81.599999999999994" x14ac:dyDescent="0.2">
      <c r="A46" s="622"/>
      <c r="B46" s="622"/>
      <c r="C46" s="622"/>
      <c r="D46" s="623" t="s">
        <v>710</v>
      </c>
      <c r="E46" s="622"/>
      <c r="F46" s="622"/>
      <c r="G46" s="622"/>
      <c r="H46" s="622"/>
      <c r="I46" s="622"/>
      <c r="J46" s="622"/>
      <c r="K46" s="622"/>
      <c r="L46" s="622"/>
    </row>
    <row r="47" spans="1:26" x14ac:dyDescent="0.2">
      <c r="A47" s="622"/>
      <c r="B47" s="622"/>
      <c r="C47" s="622"/>
      <c r="D47" s="624" t="s">
        <v>206</v>
      </c>
      <c r="E47" s="625" t="s">
        <v>711</v>
      </c>
      <c r="F47" s="625"/>
      <c r="G47" s="625"/>
      <c r="H47" s="626">
        <v>279567.84000000003</v>
      </c>
      <c r="I47" s="622"/>
      <c r="J47" s="622"/>
      <c r="K47" s="622"/>
      <c r="L47" s="622"/>
    </row>
    <row r="48" spans="1:26" x14ac:dyDescent="0.2">
      <c r="A48" s="622"/>
      <c r="B48" s="622"/>
      <c r="C48" s="622"/>
      <c r="D48" s="624" t="s">
        <v>207</v>
      </c>
      <c r="E48" s="625" t="s">
        <v>712</v>
      </c>
      <c r="F48" s="625"/>
      <c r="G48" s="625"/>
      <c r="H48" s="626">
        <v>148006.5</v>
      </c>
      <c r="I48" s="622"/>
      <c r="J48" s="622"/>
      <c r="K48" s="622"/>
      <c r="L48" s="622"/>
    </row>
    <row r="49" spans="1:26" x14ac:dyDescent="0.2">
      <c r="A49" s="622"/>
      <c r="B49" s="622"/>
      <c r="C49" s="622"/>
      <c r="D49" s="627" t="s">
        <v>698</v>
      </c>
      <c r="E49" s="628"/>
      <c r="F49" s="628"/>
      <c r="G49" s="628"/>
      <c r="H49" s="629">
        <v>701660.46</v>
      </c>
      <c r="I49" s="622"/>
      <c r="J49" s="622"/>
      <c r="K49" s="622"/>
      <c r="L49" s="622"/>
    </row>
    <row r="50" spans="1:26" ht="40.799999999999997" x14ac:dyDescent="0.2">
      <c r="A50" s="612">
        <v>2</v>
      </c>
      <c r="B50" s="612">
        <v>2</v>
      </c>
      <c r="C50" s="612" t="s">
        <v>713</v>
      </c>
      <c r="D50" s="612" t="s">
        <v>901</v>
      </c>
      <c r="E50" s="613">
        <v>44</v>
      </c>
      <c r="F50" s="614">
        <v>84.548000000000002</v>
      </c>
      <c r="G50" s="614">
        <v>27.209</v>
      </c>
      <c r="H50" s="615">
        <v>128802.08</v>
      </c>
      <c r="I50" s="615">
        <v>112951.08</v>
      </c>
      <c r="J50" s="615">
        <v>15851</v>
      </c>
      <c r="K50" s="614">
        <v>6.8425000000000002</v>
      </c>
      <c r="L50" s="614">
        <v>301.07</v>
      </c>
      <c r="M50" s="616"/>
      <c r="N50" s="616"/>
      <c r="O50" s="616"/>
      <c r="T50" s="573">
        <v>319777.78000000003</v>
      </c>
      <c r="V50" s="573">
        <v>112951.08</v>
      </c>
      <c r="W50" s="573">
        <v>15851</v>
      </c>
      <c r="X50" s="573">
        <v>9469.24</v>
      </c>
      <c r="Y50" s="573">
        <v>301.07</v>
      </c>
      <c r="Z50" s="573">
        <v>18.216000000000001</v>
      </c>
    </row>
    <row r="51" spans="1:26" x14ac:dyDescent="0.2">
      <c r="A51" s="617"/>
      <c r="B51" s="617"/>
      <c r="C51" s="617"/>
      <c r="D51" s="618" t="s">
        <v>708</v>
      </c>
      <c r="E51" s="619"/>
      <c r="F51" s="620">
        <v>57.338999999999999</v>
      </c>
      <c r="G51" s="620">
        <v>4.8070000000000004</v>
      </c>
      <c r="H51" s="619"/>
      <c r="I51" s="619"/>
      <c r="J51" s="621">
        <v>9469.24</v>
      </c>
      <c r="K51" s="620">
        <v>0.41399999999999998</v>
      </c>
      <c r="L51" s="620">
        <v>18.216000000000001</v>
      </c>
    </row>
    <row r="52" spans="1:26" ht="20.399999999999999" x14ac:dyDescent="0.2">
      <c r="A52" s="622"/>
      <c r="B52" s="622"/>
      <c r="C52" s="622"/>
      <c r="D52" s="623" t="s">
        <v>697</v>
      </c>
      <c r="E52" s="622"/>
      <c r="F52" s="622"/>
      <c r="G52" s="622"/>
      <c r="H52" s="622"/>
      <c r="I52" s="622"/>
      <c r="J52" s="622"/>
      <c r="K52" s="622"/>
      <c r="L52" s="622"/>
    </row>
    <row r="53" spans="1:26" ht="20.399999999999999" x14ac:dyDescent="0.2">
      <c r="A53" s="622"/>
      <c r="B53" s="622"/>
      <c r="C53" s="622"/>
      <c r="D53" s="623" t="s">
        <v>709</v>
      </c>
      <c r="E53" s="622"/>
      <c r="F53" s="622"/>
      <c r="G53" s="622"/>
      <c r="H53" s="622"/>
      <c r="I53" s="622"/>
      <c r="J53" s="622"/>
      <c r="K53" s="622"/>
      <c r="L53" s="622"/>
    </row>
    <row r="54" spans="1:26" ht="81.599999999999994" x14ac:dyDescent="0.2">
      <c r="A54" s="622"/>
      <c r="B54" s="622"/>
      <c r="C54" s="622"/>
      <c r="D54" s="623" t="s">
        <v>710</v>
      </c>
      <c r="E54" s="622"/>
      <c r="F54" s="622"/>
      <c r="G54" s="622"/>
      <c r="H54" s="622"/>
      <c r="I54" s="622"/>
      <c r="J54" s="622"/>
      <c r="K54" s="622"/>
      <c r="L54" s="622"/>
    </row>
    <row r="55" spans="1:26" x14ac:dyDescent="0.2">
      <c r="A55" s="622"/>
      <c r="B55" s="622"/>
      <c r="C55" s="622"/>
      <c r="D55" s="624" t="s">
        <v>206</v>
      </c>
      <c r="E55" s="625" t="s">
        <v>711</v>
      </c>
      <c r="F55" s="625"/>
      <c r="G55" s="625"/>
      <c r="H55" s="626">
        <v>124868.73</v>
      </c>
      <c r="I55" s="622"/>
      <c r="J55" s="622"/>
      <c r="K55" s="622"/>
      <c r="L55" s="622"/>
    </row>
    <row r="56" spans="1:26" x14ac:dyDescent="0.2">
      <c r="A56" s="622"/>
      <c r="B56" s="622"/>
      <c r="C56" s="622"/>
      <c r="D56" s="624" t="s">
        <v>207</v>
      </c>
      <c r="E56" s="625" t="s">
        <v>712</v>
      </c>
      <c r="F56" s="625"/>
      <c r="G56" s="625"/>
      <c r="H56" s="626">
        <v>66106.97</v>
      </c>
      <c r="I56" s="622"/>
      <c r="J56" s="622"/>
      <c r="K56" s="622"/>
      <c r="L56" s="622"/>
    </row>
    <row r="57" spans="1:26" x14ac:dyDescent="0.2">
      <c r="A57" s="622"/>
      <c r="B57" s="622"/>
      <c r="C57" s="622"/>
      <c r="D57" s="627" t="s">
        <v>698</v>
      </c>
      <c r="E57" s="628"/>
      <c r="F57" s="628"/>
      <c r="G57" s="628"/>
      <c r="H57" s="629">
        <v>319777.78000000003</v>
      </c>
      <c r="I57" s="622"/>
      <c r="J57" s="622"/>
      <c r="K57" s="622"/>
      <c r="L57" s="622"/>
    </row>
    <row r="58" spans="1:26" ht="20.399999999999999" x14ac:dyDescent="0.2">
      <c r="A58" s="612">
        <v>3</v>
      </c>
      <c r="B58" s="612">
        <v>3</v>
      </c>
      <c r="C58" s="612" t="s">
        <v>714</v>
      </c>
      <c r="D58" s="612" t="s">
        <v>715</v>
      </c>
      <c r="E58" s="613">
        <v>191.91</v>
      </c>
      <c r="F58" s="614">
        <v>12.12</v>
      </c>
      <c r="G58" s="614" t="s">
        <v>281</v>
      </c>
      <c r="H58" s="615">
        <v>30795.8</v>
      </c>
      <c r="I58" s="615" t="s">
        <v>281</v>
      </c>
      <c r="J58" s="615" t="s">
        <v>281</v>
      </c>
      <c r="K58" s="614" t="s">
        <v>281</v>
      </c>
      <c r="L58" s="614" t="s">
        <v>281</v>
      </c>
      <c r="M58" s="616"/>
      <c r="N58" s="616"/>
      <c r="O58" s="616"/>
      <c r="T58" s="573">
        <v>30795.8</v>
      </c>
      <c r="V58" s="573" t="s">
        <v>281</v>
      </c>
      <c r="W58" s="573" t="s">
        <v>281</v>
      </c>
      <c r="X58" s="573" t="s">
        <v>281</v>
      </c>
      <c r="Y58" s="573" t="s">
        <v>281</v>
      </c>
      <c r="Z58" s="573" t="s">
        <v>281</v>
      </c>
    </row>
    <row r="59" spans="1:26" x14ac:dyDescent="0.2">
      <c r="A59" s="617"/>
      <c r="B59" s="617"/>
      <c r="C59" s="617"/>
      <c r="D59" s="618" t="s">
        <v>716</v>
      </c>
      <c r="E59" s="619"/>
      <c r="F59" s="620" t="s">
        <v>281</v>
      </c>
      <c r="G59" s="620" t="s">
        <v>281</v>
      </c>
      <c r="H59" s="619"/>
      <c r="I59" s="619"/>
      <c r="J59" s="621" t="s">
        <v>281</v>
      </c>
      <c r="K59" s="620" t="s">
        <v>281</v>
      </c>
      <c r="L59" s="620" t="s">
        <v>281</v>
      </c>
    </row>
    <row r="60" spans="1:26" x14ac:dyDescent="0.2">
      <c r="A60" s="622"/>
      <c r="B60" s="622"/>
      <c r="C60" s="622"/>
      <c r="D60" s="623" t="s">
        <v>699</v>
      </c>
      <c r="E60" s="622"/>
      <c r="F60" s="622"/>
      <c r="G60" s="622"/>
      <c r="H60" s="622"/>
      <c r="I60" s="622"/>
      <c r="J60" s="622"/>
      <c r="K60" s="622"/>
      <c r="L60" s="622"/>
    </row>
    <row r="61" spans="1:26" x14ac:dyDescent="0.2">
      <c r="A61" s="622"/>
      <c r="B61" s="622"/>
      <c r="C61" s="622"/>
      <c r="D61" s="627" t="s">
        <v>698</v>
      </c>
      <c r="E61" s="628"/>
      <c r="F61" s="628"/>
      <c r="G61" s="628"/>
      <c r="H61" s="629">
        <v>30795.8</v>
      </c>
      <c r="I61" s="622"/>
      <c r="J61" s="622"/>
      <c r="K61" s="622"/>
      <c r="L61" s="622"/>
    </row>
    <row r="62" spans="1:26" ht="40.799999999999997" x14ac:dyDescent="0.2">
      <c r="A62" s="612">
        <v>4</v>
      </c>
      <c r="B62" s="612">
        <v>4</v>
      </c>
      <c r="C62" s="612" t="s">
        <v>717</v>
      </c>
      <c r="D62" s="612" t="s">
        <v>902</v>
      </c>
      <c r="E62" s="613">
        <v>239.36</v>
      </c>
      <c r="F62" s="614">
        <v>162.38</v>
      </c>
      <c r="G62" s="614" t="s">
        <v>281</v>
      </c>
      <c r="H62" s="615">
        <v>317156.78999999998</v>
      </c>
      <c r="I62" s="615" t="s">
        <v>281</v>
      </c>
      <c r="J62" s="615" t="s">
        <v>281</v>
      </c>
      <c r="K62" s="614" t="s">
        <v>281</v>
      </c>
      <c r="L62" s="614" t="s">
        <v>281</v>
      </c>
      <c r="M62" s="616"/>
      <c r="N62" s="616"/>
      <c r="O62" s="616"/>
      <c r="T62" s="573">
        <v>317156.78999999998</v>
      </c>
      <c r="V62" s="573" t="s">
        <v>281</v>
      </c>
      <c r="W62" s="573" t="s">
        <v>281</v>
      </c>
      <c r="X62" s="573" t="s">
        <v>281</v>
      </c>
      <c r="Y62" s="573" t="s">
        <v>281</v>
      </c>
      <c r="Z62" s="573" t="s">
        <v>281</v>
      </c>
    </row>
    <row r="63" spans="1:26" x14ac:dyDescent="0.2">
      <c r="A63" s="617"/>
      <c r="B63" s="617"/>
      <c r="C63" s="617"/>
      <c r="D63" s="618" t="s">
        <v>718</v>
      </c>
      <c r="E63" s="619"/>
      <c r="F63" s="620" t="s">
        <v>281</v>
      </c>
      <c r="G63" s="620" t="s">
        <v>281</v>
      </c>
      <c r="H63" s="619"/>
      <c r="I63" s="619"/>
      <c r="J63" s="621" t="s">
        <v>281</v>
      </c>
      <c r="K63" s="620" t="s">
        <v>281</v>
      </c>
      <c r="L63" s="620" t="s">
        <v>281</v>
      </c>
    </row>
    <row r="64" spans="1:26" x14ac:dyDescent="0.2">
      <c r="A64" s="622"/>
      <c r="B64" s="622"/>
      <c r="C64" s="622"/>
      <c r="D64" s="623" t="s">
        <v>701</v>
      </c>
      <c r="E64" s="622"/>
      <c r="F64" s="622"/>
      <c r="G64" s="622"/>
      <c r="H64" s="622"/>
      <c r="I64" s="622"/>
      <c r="J64" s="622"/>
      <c r="K64" s="622"/>
      <c r="L64" s="622"/>
    </row>
    <row r="65" spans="1:26" ht="20.399999999999999" x14ac:dyDescent="0.2">
      <c r="A65" s="622"/>
      <c r="B65" s="622"/>
      <c r="C65" s="622"/>
      <c r="D65" s="623" t="s">
        <v>709</v>
      </c>
      <c r="E65" s="622"/>
      <c r="F65" s="622"/>
      <c r="G65" s="622"/>
      <c r="H65" s="622"/>
      <c r="I65" s="622"/>
      <c r="J65" s="622"/>
      <c r="K65" s="622"/>
      <c r="L65" s="622"/>
    </row>
    <row r="66" spans="1:26" ht="81.599999999999994" x14ac:dyDescent="0.2">
      <c r="A66" s="622"/>
      <c r="B66" s="622"/>
      <c r="C66" s="622"/>
      <c r="D66" s="623" t="s">
        <v>710</v>
      </c>
      <c r="E66" s="622"/>
      <c r="F66" s="622"/>
      <c r="G66" s="622"/>
      <c r="H66" s="622"/>
      <c r="I66" s="622"/>
      <c r="J66" s="622"/>
      <c r="K66" s="622"/>
      <c r="L66" s="622"/>
    </row>
    <row r="67" spans="1:26" ht="40.799999999999997" x14ac:dyDescent="0.2">
      <c r="A67" s="612">
        <v>5</v>
      </c>
      <c r="B67" s="612">
        <v>5</v>
      </c>
      <c r="C67" s="612" t="s">
        <v>719</v>
      </c>
      <c r="D67" s="612" t="s">
        <v>903</v>
      </c>
      <c r="E67" s="613">
        <v>1.5920000000000001</v>
      </c>
      <c r="F67" s="614">
        <v>4857.4895999999999</v>
      </c>
      <c r="G67" s="614">
        <v>3920.1016</v>
      </c>
      <c r="H67" s="615">
        <v>149439.46</v>
      </c>
      <c r="I67" s="615">
        <v>66811.240000000005</v>
      </c>
      <c r="J67" s="615">
        <v>82628.22</v>
      </c>
      <c r="K67" s="614">
        <v>105.8</v>
      </c>
      <c r="L67" s="614">
        <v>168.43360000000001</v>
      </c>
      <c r="M67" s="616"/>
      <c r="N67" s="616"/>
      <c r="O67" s="616"/>
      <c r="T67" s="573">
        <v>332752.32</v>
      </c>
      <c r="V67" s="573">
        <v>66811.240000000005</v>
      </c>
      <c r="W67" s="573">
        <v>82628.22</v>
      </c>
      <c r="X67" s="573">
        <v>33359.72</v>
      </c>
      <c r="Y67" s="573">
        <v>168.43360000000001</v>
      </c>
      <c r="Z67" s="573">
        <v>55.993186999999999</v>
      </c>
    </row>
    <row r="68" spans="1:26" x14ac:dyDescent="0.2">
      <c r="A68" s="617"/>
      <c r="B68" s="617"/>
      <c r="C68" s="617"/>
      <c r="D68" s="618" t="s">
        <v>720</v>
      </c>
      <c r="E68" s="619"/>
      <c r="F68" s="620">
        <v>937.38800000000003</v>
      </c>
      <c r="G68" s="620">
        <v>468.05</v>
      </c>
      <c r="H68" s="619"/>
      <c r="I68" s="619"/>
      <c r="J68" s="621">
        <v>33359.72</v>
      </c>
      <c r="K68" s="620">
        <v>35.171599999999998</v>
      </c>
      <c r="L68" s="620">
        <v>55.993186999999999</v>
      </c>
    </row>
    <row r="69" spans="1:26" ht="20.399999999999999" x14ac:dyDescent="0.2">
      <c r="A69" s="622"/>
      <c r="B69" s="622"/>
      <c r="C69" s="622"/>
      <c r="D69" s="623" t="s">
        <v>697</v>
      </c>
      <c r="E69" s="622"/>
      <c r="F69" s="622"/>
      <c r="G69" s="622"/>
      <c r="H69" s="622"/>
      <c r="I69" s="622"/>
      <c r="J69" s="622"/>
      <c r="K69" s="622"/>
      <c r="L69" s="622"/>
    </row>
    <row r="70" spans="1:26" ht="30.6" x14ac:dyDescent="0.2">
      <c r="A70" s="622"/>
      <c r="B70" s="622"/>
      <c r="C70" s="622"/>
      <c r="D70" s="623" t="s">
        <v>721</v>
      </c>
      <c r="E70" s="622"/>
      <c r="F70" s="622"/>
      <c r="G70" s="622"/>
      <c r="H70" s="622"/>
      <c r="I70" s="622"/>
      <c r="J70" s="622"/>
      <c r="K70" s="622"/>
      <c r="L70" s="622"/>
    </row>
    <row r="71" spans="1:26" ht="102" x14ac:dyDescent="0.2">
      <c r="A71" s="622"/>
      <c r="B71" s="622"/>
      <c r="C71" s="622"/>
      <c r="D71" s="623" t="s">
        <v>722</v>
      </c>
      <c r="E71" s="622"/>
      <c r="F71" s="622"/>
      <c r="G71" s="622"/>
      <c r="H71" s="622"/>
      <c r="I71" s="622"/>
      <c r="J71" s="622"/>
      <c r="K71" s="622"/>
      <c r="L71" s="622"/>
    </row>
    <row r="72" spans="1:26" x14ac:dyDescent="0.2">
      <c r="A72" s="622"/>
      <c r="B72" s="622"/>
      <c r="C72" s="622"/>
      <c r="D72" s="624" t="s">
        <v>206</v>
      </c>
      <c r="E72" s="625" t="s">
        <v>723</v>
      </c>
      <c r="F72" s="625"/>
      <c r="G72" s="625"/>
      <c r="H72" s="626">
        <v>110188.06</v>
      </c>
      <c r="I72" s="622"/>
      <c r="J72" s="622"/>
      <c r="K72" s="622"/>
      <c r="L72" s="622"/>
    </row>
    <row r="73" spans="1:26" x14ac:dyDescent="0.2">
      <c r="A73" s="622"/>
      <c r="B73" s="622"/>
      <c r="C73" s="622"/>
      <c r="D73" s="624" t="s">
        <v>207</v>
      </c>
      <c r="E73" s="625" t="s">
        <v>724</v>
      </c>
      <c r="F73" s="625"/>
      <c r="G73" s="625"/>
      <c r="H73" s="626">
        <v>73124.800000000003</v>
      </c>
      <c r="I73" s="622"/>
      <c r="J73" s="622"/>
      <c r="K73" s="622"/>
      <c r="L73" s="622"/>
    </row>
    <row r="74" spans="1:26" x14ac:dyDescent="0.2">
      <c r="A74" s="622"/>
      <c r="B74" s="622"/>
      <c r="C74" s="622"/>
      <c r="D74" s="627" t="s">
        <v>698</v>
      </c>
      <c r="E74" s="628"/>
      <c r="F74" s="628"/>
      <c r="G74" s="628"/>
      <c r="H74" s="629">
        <v>332752.32</v>
      </c>
      <c r="I74" s="622"/>
      <c r="J74" s="622"/>
      <c r="K74" s="622"/>
      <c r="L74" s="622"/>
    </row>
    <row r="75" spans="1:26" ht="40.799999999999997" x14ac:dyDescent="0.2">
      <c r="A75" s="612">
        <v>6</v>
      </c>
      <c r="B75" s="612">
        <v>6</v>
      </c>
      <c r="C75" s="612" t="s">
        <v>725</v>
      </c>
      <c r="D75" s="612" t="s">
        <v>904</v>
      </c>
      <c r="E75" s="613">
        <v>64</v>
      </c>
      <c r="F75" s="614">
        <v>10.71</v>
      </c>
      <c r="G75" s="614" t="s">
        <v>281</v>
      </c>
      <c r="H75" s="615">
        <v>9075.2000000000007</v>
      </c>
      <c r="I75" s="615" t="s">
        <v>281</v>
      </c>
      <c r="J75" s="615" t="s">
        <v>281</v>
      </c>
      <c r="K75" s="614" t="s">
        <v>281</v>
      </c>
      <c r="L75" s="614" t="s">
        <v>281</v>
      </c>
      <c r="M75" s="616"/>
      <c r="N75" s="616"/>
      <c r="O75" s="616"/>
      <c r="T75" s="573">
        <v>9075.2000000000007</v>
      </c>
      <c r="V75" s="573" t="s">
        <v>281</v>
      </c>
      <c r="W75" s="573" t="s">
        <v>281</v>
      </c>
      <c r="X75" s="573" t="s">
        <v>281</v>
      </c>
      <c r="Y75" s="573" t="s">
        <v>281</v>
      </c>
      <c r="Z75" s="573" t="s">
        <v>281</v>
      </c>
    </row>
    <row r="76" spans="1:26" x14ac:dyDescent="0.2">
      <c r="A76" s="617"/>
      <c r="B76" s="617"/>
      <c r="C76" s="617"/>
      <c r="D76" s="618" t="s">
        <v>716</v>
      </c>
      <c r="E76" s="619"/>
      <c r="F76" s="620" t="s">
        <v>281</v>
      </c>
      <c r="G76" s="620" t="s">
        <v>281</v>
      </c>
      <c r="H76" s="619"/>
      <c r="I76" s="619"/>
      <c r="J76" s="621" t="s">
        <v>281</v>
      </c>
      <c r="K76" s="620" t="s">
        <v>281</v>
      </c>
      <c r="L76" s="620" t="s">
        <v>281</v>
      </c>
    </row>
    <row r="77" spans="1:26" x14ac:dyDescent="0.2">
      <c r="A77" s="622"/>
      <c r="B77" s="622"/>
      <c r="C77" s="622"/>
      <c r="D77" s="623" t="s">
        <v>699</v>
      </c>
      <c r="E77" s="622"/>
      <c r="F77" s="622"/>
      <c r="G77" s="622"/>
      <c r="H77" s="622"/>
      <c r="I77" s="622"/>
      <c r="J77" s="622"/>
      <c r="K77" s="622"/>
      <c r="L77" s="622"/>
    </row>
    <row r="78" spans="1:26" ht="20.399999999999999" x14ac:dyDescent="0.2">
      <c r="A78" s="622"/>
      <c r="B78" s="622"/>
      <c r="C78" s="622"/>
      <c r="D78" s="623" t="s">
        <v>709</v>
      </c>
      <c r="E78" s="622"/>
      <c r="F78" s="622"/>
      <c r="G78" s="622"/>
      <c r="H78" s="622"/>
      <c r="I78" s="622"/>
      <c r="J78" s="622"/>
      <c r="K78" s="622"/>
      <c r="L78" s="622"/>
    </row>
    <row r="79" spans="1:26" ht="81.599999999999994" x14ac:dyDescent="0.2">
      <c r="A79" s="622"/>
      <c r="B79" s="622"/>
      <c r="C79" s="622"/>
      <c r="D79" s="623" t="s">
        <v>710</v>
      </c>
      <c r="E79" s="622"/>
      <c r="F79" s="622"/>
      <c r="G79" s="622"/>
      <c r="H79" s="622"/>
      <c r="I79" s="622"/>
      <c r="J79" s="622"/>
      <c r="K79" s="622"/>
      <c r="L79" s="622"/>
    </row>
    <row r="80" spans="1:26" x14ac:dyDescent="0.2">
      <c r="A80" s="622"/>
      <c r="B80" s="622"/>
      <c r="C80" s="622"/>
      <c r="D80" s="627" t="s">
        <v>698</v>
      </c>
      <c r="E80" s="628"/>
      <c r="F80" s="628"/>
      <c r="G80" s="628"/>
      <c r="H80" s="629">
        <v>9075.2000000000007</v>
      </c>
      <c r="I80" s="622"/>
      <c r="J80" s="622"/>
      <c r="K80" s="622"/>
      <c r="L80" s="622"/>
    </row>
    <row r="81" spans="1:26" ht="30.6" x14ac:dyDescent="0.2">
      <c r="A81" s="612">
        <v>7</v>
      </c>
      <c r="B81" s="612">
        <v>7</v>
      </c>
      <c r="C81" s="612" t="s">
        <v>726</v>
      </c>
      <c r="D81" s="612" t="s">
        <v>727</v>
      </c>
      <c r="E81" s="613">
        <v>21.76</v>
      </c>
      <c r="F81" s="614">
        <v>3.28</v>
      </c>
      <c r="G81" s="614">
        <v>3.28</v>
      </c>
      <c r="H81" s="615">
        <v>945.04</v>
      </c>
      <c r="I81" s="615" t="s">
        <v>281</v>
      </c>
      <c r="J81" s="615">
        <v>945.04</v>
      </c>
      <c r="K81" s="614" t="s">
        <v>281</v>
      </c>
      <c r="L81" s="614" t="s">
        <v>281</v>
      </c>
      <c r="M81" s="616"/>
      <c r="N81" s="616"/>
      <c r="O81" s="616"/>
      <c r="T81" s="573">
        <v>945.04</v>
      </c>
      <c r="V81" s="573" t="s">
        <v>281</v>
      </c>
      <c r="W81" s="573">
        <v>945.04</v>
      </c>
      <c r="X81" s="573" t="s">
        <v>281</v>
      </c>
      <c r="Y81" s="573" t="s">
        <v>281</v>
      </c>
      <c r="Z81" s="573" t="s">
        <v>281</v>
      </c>
    </row>
    <row r="82" spans="1:26" x14ac:dyDescent="0.2">
      <c r="A82" s="617"/>
      <c r="B82" s="617"/>
      <c r="C82" s="617"/>
      <c r="D82" s="618" t="s">
        <v>716</v>
      </c>
      <c r="E82" s="619"/>
      <c r="F82" s="620" t="s">
        <v>281</v>
      </c>
      <c r="G82" s="620" t="s">
        <v>281</v>
      </c>
      <c r="H82" s="619"/>
      <c r="I82" s="619"/>
      <c r="J82" s="621" t="s">
        <v>281</v>
      </c>
      <c r="K82" s="620" t="s">
        <v>281</v>
      </c>
      <c r="L82" s="620" t="s">
        <v>281</v>
      </c>
    </row>
    <row r="83" spans="1:26" x14ac:dyDescent="0.2">
      <c r="A83" s="622"/>
      <c r="B83" s="622"/>
      <c r="C83" s="622"/>
      <c r="D83" s="623" t="s">
        <v>699</v>
      </c>
      <c r="E83" s="622"/>
      <c r="F83" s="622"/>
      <c r="G83" s="622"/>
      <c r="H83" s="622"/>
      <c r="I83" s="622"/>
      <c r="J83" s="622"/>
      <c r="K83" s="622"/>
      <c r="L83" s="622"/>
    </row>
    <row r="84" spans="1:26" x14ac:dyDescent="0.2">
      <c r="A84" s="622"/>
      <c r="B84" s="622"/>
      <c r="C84" s="622"/>
      <c r="D84" s="627" t="s">
        <v>698</v>
      </c>
      <c r="E84" s="628"/>
      <c r="F84" s="628"/>
      <c r="G84" s="628"/>
      <c r="H84" s="629">
        <v>945.04</v>
      </c>
      <c r="I84" s="622"/>
      <c r="J84" s="622"/>
      <c r="K84" s="622"/>
      <c r="L84" s="622"/>
    </row>
    <row r="85" spans="1:26" ht="30.6" x14ac:dyDescent="0.2">
      <c r="A85" s="612">
        <v>8</v>
      </c>
      <c r="B85" s="612">
        <v>8</v>
      </c>
      <c r="C85" s="612" t="s">
        <v>728</v>
      </c>
      <c r="D85" s="612" t="s">
        <v>905</v>
      </c>
      <c r="E85" s="613">
        <v>5.44</v>
      </c>
      <c r="F85" s="614">
        <v>49.427</v>
      </c>
      <c r="G85" s="614">
        <v>49.427</v>
      </c>
      <c r="H85" s="615">
        <v>3559.99</v>
      </c>
      <c r="I85" s="615" t="s">
        <v>281</v>
      </c>
      <c r="J85" s="615">
        <v>3559.99</v>
      </c>
      <c r="K85" s="614" t="s">
        <v>281</v>
      </c>
      <c r="L85" s="614" t="s">
        <v>281</v>
      </c>
      <c r="M85" s="616"/>
      <c r="N85" s="616"/>
      <c r="O85" s="616"/>
      <c r="T85" s="573">
        <v>3559.99</v>
      </c>
      <c r="V85" s="573" t="s">
        <v>281</v>
      </c>
      <c r="W85" s="573">
        <v>3559.99</v>
      </c>
      <c r="X85" s="573" t="s">
        <v>281</v>
      </c>
      <c r="Y85" s="573" t="s">
        <v>281</v>
      </c>
      <c r="Z85" s="573" t="s">
        <v>281</v>
      </c>
    </row>
    <row r="86" spans="1:26" x14ac:dyDescent="0.2">
      <c r="A86" s="617"/>
      <c r="B86" s="617"/>
      <c r="C86" s="617"/>
      <c r="D86" s="618" t="s">
        <v>716</v>
      </c>
      <c r="E86" s="619"/>
      <c r="F86" s="620" t="s">
        <v>281</v>
      </c>
      <c r="G86" s="620" t="s">
        <v>281</v>
      </c>
      <c r="H86" s="619"/>
      <c r="I86" s="619"/>
      <c r="J86" s="621" t="s">
        <v>281</v>
      </c>
      <c r="K86" s="620" t="s">
        <v>281</v>
      </c>
      <c r="L86" s="620" t="s">
        <v>281</v>
      </c>
    </row>
    <row r="87" spans="1:26" x14ac:dyDescent="0.2">
      <c r="A87" s="622"/>
      <c r="B87" s="622"/>
      <c r="C87" s="622"/>
      <c r="D87" s="623" t="s">
        <v>699</v>
      </c>
      <c r="E87" s="622"/>
      <c r="F87" s="622"/>
      <c r="G87" s="622"/>
      <c r="H87" s="622"/>
      <c r="I87" s="622"/>
      <c r="J87" s="622"/>
      <c r="K87" s="622"/>
      <c r="L87" s="622"/>
    </row>
    <row r="88" spans="1:26" ht="20.399999999999999" x14ac:dyDescent="0.2">
      <c r="A88" s="622"/>
      <c r="B88" s="622"/>
      <c r="C88" s="622"/>
      <c r="D88" s="623" t="s">
        <v>709</v>
      </c>
      <c r="E88" s="622"/>
      <c r="F88" s="622"/>
      <c r="G88" s="622"/>
      <c r="H88" s="622"/>
      <c r="I88" s="622"/>
      <c r="J88" s="622"/>
      <c r="K88" s="622"/>
      <c r="L88" s="622"/>
    </row>
    <row r="89" spans="1:26" ht="81.599999999999994" x14ac:dyDescent="0.2">
      <c r="A89" s="622"/>
      <c r="B89" s="622"/>
      <c r="C89" s="622"/>
      <c r="D89" s="623" t="s">
        <v>710</v>
      </c>
      <c r="E89" s="622"/>
      <c r="F89" s="622"/>
      <c r="G89" s="622"/>
      <c r="H89" s="622"/>
      <c r="I89" s="622"/>
      <c r="J89" s="622"/>
      <c r="K89" s="622"/>
      <c r="L89" s="622"/>
    </row>
    <row r="90" spans="1:26" x14ac:dyDescent="0.2">
      <c r="A90" s="622"/>
      <c r="B90" s="622"/>
      <c r="C90" s="622"/>
      <c r="D90" s="627" t="s">
        <v>698</v>
      </c>
      <c r="E90" s="628"/>
      <c r="F90" s="628"/>
      <c r="G90" s="628"/>
      <c r="H90" s="629">
        <v>3559.99</v>
      </c>
      <c r="I90" s="622"/>
      <c r="J90" s="622"/>
      <c r="K90" s="622"/>
      <c r="L90" s="622"/>
    </row>
    <row r="91" spans="1:26" ht="30.6" x14ac:dyDescent="0.2">
      <c r="A91" s="612">
        <v>9</v>
      </c>
      <c r="B91" s="612">
        <v>9</v>
      </c>
      <c r="C91" s="612" t="s">
        <v>717</v>
      </c>
      <c r="D91" s="612" t="s">
        <v>906</v>
      </c>
      <c r="E91" s="613">
        <v>79.2</v>
      </c>
      <c r="F91" s="614">
        <v>162.38</v>
      </c>
      <c r="G91" s="614" t="s">
        <v>281</v>
      </c>
      <c r="H91" s="615">
        <v>104941.58</v>
      </c>
      <c r="I91" s="615" t="s">
        <v>281</v>
      </c>
      <c r="J91" s="615" t="s">
        <v>281</v>
      </c>
      <c r="K91" s="614" t="s">
        <v>281</v>
      </c>
      <c r="L91" s="614" t="s">
        <v>281</v>
      </c>
      <c r="M91" s="616"/>
      <c r="N91" s="616"/>
      <c r="O91" s="616"/>
      <c r="T91" s="573">
        <v>104941.58</v>
      </c>
      <c r="V91" s="573" t="s">
        <v>281</v>
      </c>
      <c r="W91" s="573" t="s">
        <v>281</v>
      </c>
      <c r="X91" s="573" t="s">
        <v>281</v>
      </c>
      <c r="Y91" s="573" t="s">
        <v>281</v>
      </c>
      <c r="Z91" s="573" t="s">
        <v>281</v>
      </c>
    </row>
    <row r="92" spans="1:26" x14ac:dyDescent="0.2">
      <c r="A92" s="617"/>
      <c r="B92" s="617"/>
      <c r="C92" s="617"/>
      <c r="D92" s="618" t="s">
        <v>718</v>
      </c>
      <c r="E92" s="619"/>
      <c r="F92" s="620" t="s">
        <v>281</v>
      </c>
      <c r="G92" s="620" t="s">
        <v>281</v>
      </c>
      <c r="H92" s="619"/>
      <c r="I92" s="619"/>
      <c r="J92" s="621" t="s">
        <v>281</v>
      </c>
      <c r="K92" s="620" t="s">
        <v>281</v>
      </c>
      <c r="L92" s="620" t="s">
        <v>281</v>
      </c>
    </row>
    <row r="93" spans="1:26" x14ac:dyDescent="0.2">
      <c r="A93" s="622"/>
      <c r="B93" s="622"/>
      <c r="C93" s="622"/>
      <c r="D93" s="623" t="s">
        <v>701</v>
      </c>
      <c r="E93" s="622"/>
      <c r="F93" s="622"/>
      <c r="G93" s="622"/>
      <c r="H93" s="622"/>
      <c r="I93" s="622"/>
      <c r="J93" s="622"/>
      <c r="K93" s="622"/>
      <c r="L93" s="622"/>
    </row>
    <row r="94" spans="1:26" ht="51" x14ac:dyDescent="0.2">
      <c r="A94" s="612">
        <v>10</v>
      </c>
      <c r="B94" s="612">
        <v>10</v>
      </c>
      <c r="C94" s="612" t="s">
        <v>729</v>
      </c>
      <c r="D94" s="612" t="s">
        <v>907</v>
      </c>
      <c r="E94" s="613">
        <v>3.6480000000000001</v>
      </c>
      <c r="F94" s="614">
        <v>1174.2535</v>
      </c>
      <c r="G94" s="614">
        <v>798.65200000000004</v>
      </c>
      <c r="H94" s="615">
        <v>99918.1</v>
      </c>
      <c r="I94" s="615">
        <v>61343.6</v>
      </c>
      <c r="J94" s="615">
        <v>38574.5</v>
      </c>
      <c r="K94" s="614">
        <v>44.033499999999997</v>
      </c>
      <c r="L94" s="614">
        <v>160.634208</v>
      </c>
      <c r="M94" s="616"/>
      <c r="N94" s="616"/>
      <c r="O94" s="616"/>
      <c r="T94" s="573">
        <v>217476.12</v>
      </c>
      <c r="V94" s="573">
        <v>61343.6</v>
      </c>
      <c r="W94" s="573">
        <v>38574.5</v>
      </c>
      <c r="X94" s="573">
        <v>20864.810000000001</v>
      </c>
      <c r="Y94" s="573">
        <v>160.634208</v>
      </c>
      <c r="Z94" s="573">
        <v>36.498240000000003</v>
      </c>
    </row>
    <row r="95" spans="1:26" x14ac:dyDescent="0.2">
      <c r="A95" s="617"/>
      <c r="B95" s="617"/>
      <c r="C95" s="617"/>
      <c r="D95" s="618" t="s">
        <v>730</v>
      </c>
      <c r="E95" s="619"/>
      <c r="F95" s="620">
        <v>375.60149999999999</v>
      </c>
      <c r="G95" s="620">
        <v>127.7535</v>
      </c>
      <c r="H95" s="619"/>
      <c r="I95" s="619"/>
      <c r="J95" s="621">
        <v>20864.810000000001</v>
      </c>
      <c r="K95" s="620">
        <v>10.005000000000001</v>
      </c>
      <c r="L95" s="620">
        <v>36.498240000000003</v>
      </c>
    </row>
    <row r="96" spans="1:26" ht="20.399999999999999" x14ac:dyDescent="0.2">
      <c r="A96" s="622"/>
      <c r="B96" s="622"/>
      <c r="C96" s="622"/>
      <c r="D96" s="623" t="s">
        <v>697</v>
      </c>
      <c r="E96" s="622"/>
      <c r="F96" s="622"/>
      <c r="G96" s="622"/>
      <c r="H96" s="622"/>
      <c r="I96" s="622"/>
      <c r="J96" s="622"/>
      <c r="K96" s="622"/>
      <c r="L96" s="622"/>
    </row>
    <row r="97" spans="1:26" ht="20.399999999999999" x14ac:dyDescent="0.2">
      <c r="A97" s="622"/>
      <c r="B97" s="622"/>
      <c r="C97" s="622"/>
      <c r="D97" s="623" t="s">
        <v>709</v>
      </c>
      <c r="E97" s="622"/>
      <c r="F97" s="622"/>
      <c r="G97" s="622"/>
      <c r="H97" s="622"/>
      <c r="I97" s="622"/>
      <c r="J97" s="622"/>
      <c r="K97" s="622"/>
      <c r="L97" s="622"/>
    </row>
    <row r="98" spans="1:26" ht="81.599999999999994" x14ac:dyDescent="0.2">
      <c r="A98" s="622"/>
      <c r="B98" s="622"/>
      <c r="C98" s="622"/>
      <c r="D98" s="623" t="s">
        <v>710</v>
      </c>
      <c r="E98" s="622"/>
      <c r="F98" s="622"/>
      <c r="G98" s="622"/>
      <c r="H98" s="622"/>
      <c r="I98" s="622"/>
      <c r="J98" s="622"/>
      <c r="K98" s="622"/>
      <c r="L98" s="622"/>
    </row>
    <row r="99" spans="1:26" x14ac:dyDescent="0.2">
      <c r="A99" s="622"/>
      <c r="B99" s="622"/>
      <c r="C99" s="622"/>
      <c r="D99" s="624" t="s">
        <v>206</v>
      </c>
      <c r="E99" s="625" t="s">
        <v>731</v>
      </c>
      <c r="F99" s="625"/>
      <c r="G99" s="625"/>
      <c r="H99" s="626">
        <v>74809.649999999994</v>
      </c>
      <c r="I99" s="622"/>
      <c r="J99" s="622"/>
      <c r="K99" s="622"/>
      <c r="L99" s="622"/>
    </row>
    <row r="100" spans="1:26" x14ac:dyDescent="0.2">
      <c r="A100" s="622"/>
      <c r="B100" s="622"/>
      <c r="C100" s="622"/>
      <c r="D100" s="624" t="s">
        <v>207</v>
      </c>
      <c r="E100" s="625" t="s">
        <v>732</v>
      </c>
      <c r="F100" s="625"/>
      <c r="G100" s="625"/>
      <c r="H100" s="626">
        <v>42748.37</v>
      </c>
      <c r="I100" s="622"/>
      <c r="J100" s="622"/>
      <c r="K100" s="622"/>
      <c r="L100" s="622"/>
    </row>
    <row r="101" spans="1:26" x14ac:dyDescent="0.2">
      <c r="A101" s="622"/>
      <c r="B101" s="622"/>
      <c r="C101" s="622"/>
      <c r="D101" s="627" t="s">
        <v>698</v>
      </c>
      <c r="E101" s="628"/>
      <c r="F101" s="628"/>
      <c r="G101" s="628"/>
      <c r="H101" s="629">
        <v>217476.12</v>
      </c>
      <c r="I101" s="622"/>
      <c r="J101" s="622"/>
      <c r="K101" s="622"/>
      <c r="L101" s="622"/>
    </row>
    <row r="102" spans="1:26" ht="40.799999999999997" x14ac:dyDescent="0.2">
      <c r="A102" s="612">
        <v>11</v>
      </c>
      <c r="B102" s="612">
        <v>11</v>
      </c>
      <c r="C102" s="612" t="s">
        <v>733</v>
      </c>
      <c r="D102" s="612" t="s">
        <v>908</v>
      </c>
      <c r="E102" s="613">
        <v>67.2</v>
      </c>
      <c r="F102" s="614">
        <v>1912.9349999999999</v>
      </c>
      <c r="G102" s="614">
        <v>1380.0920000000001</v>
      </c>
      <c r="H102" s="615">
        <v>2775756.48</v>
      </c>
      <c r="I102" s="615">
        <v>1535539.49</v>
      </c>
      <c r="J102" s="615">
        <v>1227906.6200000001</v>
      </c>
      <c r="K102" s="614">
        <v>59.834499999999998</v>
      </c>
      <c r="L102" s="614">
        <v>4020.8784000000001</v>
      </c>
      <c r="M102" s="616"/>
      <c r="N102" s="616"/>
      <c r="O102" s="616"/>
      <c r="T102" s="573">
        <v>4971577.95</v>
      </c>
      <c r="V102" s="573">
        <v>1535539.49</v>
      </c>
      <c r="W102" s="573">
        <v>1227906.6200000001</v>
      </c>
      <c r="X102" s="573" t="s">
        <v>281</v>
      </c>
      <c r="Y102" s="573">
        <v>4020.8784000000001</v>
      </c>
      <c r="Z102" s="573" t="s">
        <v>281</v>
      </c>
    </row>
    <row r="103" spans="1:26" x14ac:dyDescent="0.2">
      <c r="A103" s="617"/>
      <c r="B103" s="617"/>
      <c r="C103" s="617"/>
      <c r="D103" s="618" t="s">
        <v>718</v>
      </c>
      <c r="E103" s="619"/>
      <c r="F103" s="620">
        <v>510.39299999999997</v>
      </c>
      <c r="G103" s="620" t="s">
        <v>281</v>
      </c>
      <c r="H103" s="619"/>
      <c r="I103" s="619"/>
      <c r="J103" s="621" t="s">
        <v>281</v>
      </c>
      <c r="K103" s="620" t="s">
        <v>281</v>
      </c>
      <c r="L103" s="620" t="s">
        <v>281</v>
      </c>
    </row>
    <row r="104" spans="1:26" ht="20.399999999999999" x14ac:dyDescent="0.2">
      <c r="A104" s="622"/>
      <c r="B104" s="622"/>
      <c r="C104" s="622"/>
      <c r="D104" s="623" t="s">
        <v>697</v>
      </c>
      <c r="E104" s="622"/>
      <c r="F104" s="622"/>
      <c r="G104" s="622"/>
      <c r="H104" s="622"/>
      <c r="I104" s="622"/>
      <c r="J104" s="622"/>
      <c r="K104" s="622"/>
      <c r="L104" s="622"/>
    </row>
    <row r="105" spans="1:26" ht="20.399999999999999" x14ac:dyDescent="0.2">
      <c r="A105" s="622"/>
      <c r="B105" s="622"/>
      <c r="C105" s="622"/>
      <c r="D105" s="623" t="s">
        <v>709</v>
      </c>
      <c r="E105" s="622"/>
      <c r="F105" s="622"/>
      <c r="G105" s="622"/>
      <c r="H105" s="622"/>
      <c r="I105" s="622"/>
      <c r="J105" s="622"/>
      <c r="K105" s="622"/>
      <c r="L105" s="622"/>
    </row>
    <row r="106" spans="1:26" ht="81.599999999999994" x14ac:dyDescent="0.2">
      <c r="A106" s="622"/>
      <c r="B106" s="622"/>
      <c r="C106" s="622"/>
      <c r="D106" s="623" t="s">
        <v>710</v>
      </c>
      <c r="E106" s="622"/>
      <c r="F106" s="622"/>
      <c r="G106" s="622"/>
      <c r="H106" s="622"/>
      <c r="I106" s="622"/>
      <c r="J106" s="622"/>
      <c r="K106" s="622"/>
      <c r="L106" s="622"/>
    </row>
    <row r="107" spans="1:26" x14ac:dyDescent="0.2">
      <c r="A107" s="622"/>
      <c r="B107" s="622"/>
      <c r="C107" s="622"/>
      <c r="D107" s="624" t="s">
        <v>206</v>
      </c>
      <c r="E107" s="625" t="s">
        <v>731</v>
      </c>
      <c r="F107" s="625"/>
      <c r="G107" s="625"/>
      <c r="H107" s="626">
        <v>1397340.94</v>
      </c>
      <c r="I107" s="622"/>
      <c r="J107" s="622"/>
      <c r="K107" s="622"/>
      <c r="L107" s="622"/>
    </row>
    <row r="108" spans="1:26" x14ac:dyDescent="0.2">
      <c r="A108" s="622"/>
      <c r="B108" s="622"/>
      <c r="C108" s="622"/>
      <c r="D108" s="624" t="s">
        <v>207</v>
      </c>
      <c r="E108" s="625" t="s">
        <v>732</v>
      </c>
      <c r="F108" s="625"/>
      <c r="G108" s="625"/>
      <c r="H108" s="626">
        <v>798480.53</v>
      </c>
      <c r="I108" s="622"/>
      <c r="J108" s="622"/>
      <c r="K108" s="622"/>
      <c r="L108" s="622"/>
    </row>
    <row r="109" spans="1:26" x14ac:dyDescent="0.2">
      <c r="A109" s="622"/>
      <c r="B109" s="622"/>
      <c r="C109" s="622"/>
      <c r="D109" s="627" t="s">
        <v>698</v>
      </c>
      <c r="E109" s="628"/>
      <c r="F109" s="628"/>
      <c r="G109" s="628"/>
      <c r="H109" s="629">
        <v>4971577.95</v>
      </c>
      <c r="I109" s="622"/>
      <c r="J109" s="622"/>
      <c r="K109" s="622"/>
      <c r="L109" s="622"/>
    </row>
    <row r="110" spans="1:26" ht="30.6" x14ac:dyDescent="0.2">
      <c r="A110" s="612">
        <v>12</v>
      </c>
      <c r="B110" s="612">
        <v>12</v>
      </c>
      <c r="C110" s="612" t="s">
        <v>726</v>
      </c>
      <c r="D110" s="612" t="s">
        <v>727</v>
      </c>
      <c r="E110" s="613">
        <v>134.4</v>
      </c>
      <c r="F110" s="614">
        <v>3.28</v>
      </c>
      <c r="G110" s="614">
        <v>3.28</v>
      </c>
      <c r="H110" s="615">
        <v>5836.99</v>
      </c>
      <c r="I110" s="615" t="s">
        <v>281</v>
      </c>
      <c r="J110" s="615">
        <v>5836.99</v>
      </c>
      <c r="K110" s="614" t="s">
        <v>281</v>
      </c>
      <c r="L110" s="614" t="s">
        <v>281</v>
      </c>
      <c r="M110" s="616"/>
      <c r="N110" s="616"/>
      <c r="O110" s="616"/>
      <c r="T110" s="573">
        <v>5836.99</v>
      </c>
      <c r="V110" s="573" t="s">
        <v>281</v>
      </c>
      <c r="W110" s="573">
        <v>5836.99</v>
      </c>
      <c r="X110" s="573" t="s">
        <v>281</v>
      </c>
      <c r="Y110" s="573" t="s">
        <v>281</v>
      </c>
      <c r="Z110" s="573" t="s">
        <v>281</v>
      </c>
    </row>
    <row r="111" spans="1:26" x14ac:dyDescent="0.2">
      <c r="A111" s="617"/>
      <c r="B111" s="617"/>
      <c r="C111" s="617"/>
      <c r="D111" s="618" t="s">
        <v>716</v>
      </c>
      <c r="E111" s="619"/>
      <c r="F111" s="620" t="s">
        <v>281</v>
      </c>
      <c r="G111" s="620" t="s">
        <v>281</v>
      </c>
      <c r="H111" s="619"/>
      <c r="I111" s="619"/>
      <c r="J111" s="621" t="s">
        <v>281</v>
      </c>
      <c r="K111" s="620" t="s">
        <v>281</v>
      </c>
      <c r="L111" s="620" t="s">
        <v>281</v>
      </c>
    </row>
    <row r="112" spans="1:26" x14ac:dyDescent="0.2">
      <c r="A112" s="622"/>
      <c r="B112" s="622"/>
      <c r="C112" s="622"/>
      <c r="D112" s="623" t="s">
        <v>699</v>
      </c>
      <c r="E112" s="622"/>
      <c r="F112" s="622"/>
      <c r="G112" s="622"/>
      <c r="H112" s="622"/>
      <c r="I112" s="622"/>
      <c r="J112" s="622"/>
      <c r="K112" s="622"/>
      <c r="L112" s="622"/>
    </row>
    <row r="113" spans="1:26" x14ac:dyDescent="0.2">
      <c r="A113" s="622"/>
      <c r="B113" s="622"/>
      <c r="C113" s="622"/>
      <c r="D113" s="627" t="s">
        <v>698</v>
      </c>
      <c r="E113" s="628"/>
      <c r="F113" s="628"/>
      <c r="G113" s="628"/>
      <c r="H113" s="629">
        <v>5836.99</v>
      </c>
      <c r="I113" s="622"/>
      <c r="J113" s="622"/>
      <c r="K113" s="622"/>
      <c r="L113" s="622"/>
    </row>
    <row r="114" spans="1:26" ht="30.6" x14ac:dyDescent="0.2">
      <c r="A114" s="612">
        <v>13</v>
      </c>
      <c r="B114" s="612">
        <v>13</v>
      </c>
      <c r="C114" s="612" t="s">
        <v>728</v>
      </c>
      <c r="D114" s="612" t="s">
        <v>905</v>
      </c>
      <c r="E114" s="613">
        <v>33.6</v>
      </c>
      <c r="F114" s="614">
        <v>49.427</v>
      </c>
      <c r="G114" s="614">
        <v>49.427</v>
      </c>
      <c r="H114" s="615">
        <v>21988.18</v>
      </c>
      <c r="I114" s="615" t="s">
        <v>281</v>
      </c>
      <c r="J114" s="615">
        <v>21988.18</v>
      </c>
      <c r="K114" s="614" t="s">
        <v>281</v>
      </c>
      <c r="L114" s="614" t="s">
        <v>281</v>
      </c>
      <c r="M114" s="616"/>
      <c r="N114" s="616"/>
      <c r="O114" s="616"/>
      <c r="T114" s="573">
        <v>21988.18</v>
      </c>
      <c r="V114" s="573" t="s">
        <v>281</v>
      </c>
      <c r="W114" s="573">
        <v>21988.18</v>
      </c>
      <c r="X114" s="573" t="s">
        <v>281</v>
      </c>
      <c r="Y114" s="573" t="s">
        <v>281</v>
      </c>
      <c r="Z114" s="573" t="s">
        <v>281</v>
      </c>
    </row>
    <row r="115" spans="1:26" x14ac:dyDescent="0.2">
      <c r="A115" s="617"/>
      <c r="B115" s="617"/>
      <c r="C115" s="617"/>
      <c r="D115" s="618" t="s">
        <v>716</v>
      </c>
      <c r="E115" s="619"/>
      <c r="F115" s="620" t="s">
        <v>281</v>
      </c>
      <c r="G115" s="620" t="s">
        <v>281</v>
      </c>
      <c r="H115" s="619"/>
      <c r="I115" s="619"/>
      <c r="J115" s="621" t="s">
        <v>281</v>
      </c>
      <c r="K115" s="620" t="s">
        <v>281</v>
      </c>
      <c r="L115" s="620" t="s">
        <v>281</v>
      </c>
    </row>
    <row r="116" spans="1:26" x14ac:dyDescent="0.2">
      <c r="A116" s="622"/>
      <c r="B116" s="622"/>
      <c r="C116" s="622"/>
      <c r="D116" s="623" t="s">
        <v>699</v>
      </c>
      <c r="E116" s="622"/>
      <c r="F116" s="622"/>
      <c r="G116" s="622"/>
      <c r="H116" s="622"/>
      <c r="I116" s="622"/>
      <c r="J116" s="622"/>
      <c r="K116" s="622"/>
      <c r="L116" s="622"/>
    </row>
    <row r="117" spans="1:26" ht="20.399999999999999" x14ac:dyDescent="0.2">
      <c r="A117" s="622"/>
      <c r="B117" s="622"/>
      <c r="C117" s="622"/>
      <c r="D117" s="623" t="s">
        <v>709</v>
      </c>
      <c r="E117" s="622"/>
      <c r="F117" s="622"/>
      <c r="G117" s="622"/>
      <c r="H117" s="622"/>
      <c r="I117" s="622"/>
      <c r="J117" s="622"/>
      <c r="K117" s="622"/>
      <c r="L117" s="622"/>
    </row>
    <row r="118" spans="1:26" ht="81.599999999999994" x14ac:dyDescent="0.2">
      <c r="A118" s="622"/>
      <c r="B118" s="622"/>
      <c r="C118" s="622"/>
      <c r="D118" s="623" t="s">
        <v>710</v>
      </c>
      <c r="E118" s="622"/>
      <c r="F118" s="622"/>
      <c r="G118" s="622"/>
      <c r="H118" s="622"/>
      <c r="I118" s="622"/>
      <c r="J118" s="622"/>
      <c r="K118" s="622"/>
      <c r="L118" s="622"/>
    </row>
    <row r="119" spans="1:26" x14ac:dyDescent="0.2">
      <c r="A119" s="622"/>
      <c r="B119" s="622"/>
      <c r="C119" s="622"/>
      <c r="D119" s="627" t="s">
        <v>698</v>
      </c>
      <c r="E119" s="628"/>
      <c r="F119" s="628"/>
      <c r="G119" s="628"/>
      <c r="H119" s="629">
        <v>21988.18</v>
      </c>
      <c r="I119" s="622"/>
      <c r="J119" s="622"/>
      <c r="K119" s="622"/>
      <c r="L119" s="622"/>
    </row>
    <row r="120" spans="1:26" ht="30.6" x14ac:dyDescent="0.2">
      <c r="A120" s="612">
        <v>14</v>
      </c>
      <c r="B120" s="612">
        <v>14</v>
      </c>
      <c r="C120" s="612" t="s">
        <v>717</v>
      </c>
      <c r="D120" s="612" t="s">
        <v>906</v>
      </c>
      <c r="E120" s="613">
        <v>67.2</v>
      </c>
      <c r="F120" s="614">
        <v>162.38</v>
      </c>
      <c r="G120" s="614" t="s">
        <v>281</v>
      </c>
      <c r="H120" s="615">
        <v>89041.34</v>
      </c>
      <c r="I120" s="615" t="s">
        <v>281</v>
      </c>
      <c r="J120" s="615" t="s">
        <v>281</v>
      </c>
      <c r="K120" s="614" t="s">
        <v>281</v>
      </c>
      <c r="L120" s="614" t="s">
        <v>281</v>
      </c>
      <c r="M120" s="616"/>
      <c r="N120" s="616"/>
      <c r="O120" s="616"/>
      <c r="T120" s="573">
        <v>89041.34</v>
      </c>
      <c r="V120" s="573" t="s">
        <v>281</v>
      </c>
      <c r="W120" s="573" t="s">
        <v>281</v>
      </c>
      <c r="X120" s="573" t="s">
        <v>281</v>
      </c>
      <c r="Y120" s="573" t="s">
        <v>281</v>
      </c>
      <c r="Z120" s="573" t="s">
        <v>281</v>
      </c>
    </row>
    <row r="121" spans="1:26" x14ac:dyDescent="0.2">
      <c r="A121" s="617"/>
      <c r="B121" s="617"/>
      <c r="C121" s="617"/>
      <c r="D121" s="618" t="s">
        <v>718</v>
      </c>
      <c r="E121" s="619"/>
      <c r="F121" s="620" t="s">
        <v>281</v>
      </c>
      <c r="G121" s="620" t="s">
        <v>281</v>
      </c>
      <c r="H121" s="619"/>
      <c r="I121" s="619"/>
      <c r="J121" s="621" t="s">
        <v>281</v>
      </c>
      <c r="K121" s="620" t="s">
        <v>281</v>
      </c>
      <c r="L121" s="620" t="s">
        <v>281</v>
      </c>
    </row>
    <row r="122" spans="1:26" x14ac:dyDescent="0.2">
      <c r="A122" s="622"/>
      <c r="B122" s="622"/>
      <c r="C122" s="622"/>
      <c r="D122" s="623" t="s">
        <v>701</v>
      </c>
      <c r="E122" s="622"/>
      <c r="F122" s="622"/>
      <c r="G122" s="622"/>
      <c r="H122" s="622"/>
      <c r="I122" s="622"/>
      <c r="J122" s="622"/>
      <c r="K122" s="622"/>
      <c r="L122" s="622"/>
    </row>
    <row r="123" spans="1:26" ht="51" x14ac:dyDescent="0.2">
      <c r="A123" s="612">
        <v>15</v>
      </c>
      <c r="B123" s="612">
        <v>15</v>
      </c>
      <c r="C123" s="612" t="s">
        <v>729</v>
      </c>
      <c r="D123" s="612" t="s">
        <v>907</v>
      </c>
      <c r="E123" s="613">
        <v>3.6480000000000001</v>
      </c>
      <c r="F123" s="614">
        <v>1174.2535</v>
      </c>
      <c r="G123" s="614">
        <v>798.65200000000004</v>
      </c>
      <c r="H123" s="615">
        <v>99918.1</v>
      </c>
      <c r="I123" s="615">
        <v>61343.6</v>
      </c>
      <c r="J123" s="615">
        <v>38574.5</v>
      </c>
      <c r="K123" s="614">
        <v>44.033499999999997</v>
      </c>
      <c r="L123" s="614">
        <v>160.634208</v>
      </c>
      <c r="M123" s="616"/>
      <c r="N123" s="616"/>
      <c r="O123" s="616"/>
      <c r="T123" s="573">
        <v>217476.12</v>
      </c>
      <c r="V123" s="573">
        <v>61343.6</v>
      </c>
      <c r="W123" s="573">
        <v>38574.5</v>
      </c>
      <c r="X123" s="573">
        <v>20864.810000000001</v>
      </c>
      <c r="Y123" s="573">
        <v>160.634208</v>
      </c>
      <c r="Z123" s="573">
        <v>36.498240000000003</v>
      </c>
    </row>
    <row r="124" spans="1:26" x14ac:dyDescent="0.2">
      <c r="A124" s="617"/>
      <c r="B124" s="617"/>
      <c r="C124" s="617"/>
      <c r="D124" s="618" t="s">
        <v>730</v>
      </c>
      <c r="E124" s="619"/>
      <c r="F124" s="620">
        <v>375.60149999999999</v>
      </c>
      <c r="G124" s="620">
        <v>127.7535</v>
      </c>
      <c r="H124" s="619"/>
      <c r="I124" s="619"/>
      <c r="J124" s="621">
        <v>20864.810000000001</v>
      </c>
      <c r="K124" s="620">
        <v>10.005000000000001</v>
      </c>
      <c r="L124" s="620">
        <v>36.498240000000003</v>
      </c>
    </row>
    <row r="125" spans="1:26" ht="20.399999999999999" x14ac:dyDescent="0.2">
      <c r="A125" s="622"/>
      <c r="B125" s="622"/>
      <c r="C125" s="622"/>
      <c r="D125" s="623" t="s">
        <v>697</v>
      </c>
      <c r="E125" s="622"/>
      <c r="F125" s="622"/>
      <c r="G125" s="622"/>
      <c r="H125" s="622"/>
      <c r="I125" s="622"/>
      <c r="J125" s="622"/>
      <c r="K125" s="622"/>
      <c r="L125" s="622"/>
    </row>
    <row r="126" spans="1:26" ht="20.399999999999999" x14ac:dyDescent="0.2">
      <c r="A126" s="622"/>
      <c r="B126" s="622"/>
      <c r="C126" s="622"/>
      <c r="D126" s="623" t="s">
        <v>709</v>
      </c>
      <c r="E126" s="622"/>
      <c r="F126" s="622"/>
      <c r="G126" s="622"/>
      <c r="H126" s="622"/>
      <c r="I126" s="622"/>
      <c r="J126" s="622"/>
      <c r="K126" s="622"/>
      <c r="L126" s="622"/>
    </row>
    <row r="127" spans="1:26" ht="81.599999999999994" x14ac:dyDescent="0.2">
      <c r="A127" s="622"/>
      <c r="B127" s="622"/>
      <c r="C127" s="622"/>
      <c r="D127" s="623" t="s">
        <v>710</v>
      </c>
      <c r="E127" s="622"/>
      <c r="F127" s="622"/>
      <c r="G127" s="622"/>
      <c r="H127" s="622"/>
      <c r="I127" s="622"/>
      <c r="J127" s="622"/>
      <c r="K127" s="622"/>
      <c r="L127" s="622"/>
    </row>
    <row r="128" spans="1:26" x14ac:dyDescent="0.2">
      <c r="A128" s="622"/>
      <c r="B128" s="622"/>
      <c r="C128" s="622"/>
      <c r="D128" s="624" t="s">
        <v>206</v>
      </c>
      <c r="E128" s="625" t="s">
        <v>731</v>
      </c>
      <c r="F128" s="625"/>
      <c r="G128" s="625"/>
      <c r="H128" s="626">
        <v>74809.649999999994</v>
      </c>
      <c r="I128" s="622"/>
      <c r="J128" s="622"/>
      <c r="K128" s="622"/>
      <c r="L128" s="622"/>
    </row>
    <row r="129" spans="1:26" x14ac:dyDescent="0.2">
      <c r="A129" s="622"/>
      <c r="B129" s="622"/>
      <c r="C129" s="622"/>
      <c r="D129" s="624" t="s">
        <v>207</v>
      </c>
      <c r="E129" s="625" t="s">
        <v>732</v>
      </c>
      <c r="F129" s="625"/>
      <c r="G129" s="625"/>
      <c r="H129" s="626">
        <v>42748.37</v>
      </c>
      <c r="I129" s="622"/>
      <c r="J129" s="622"/>
      <c r="K129" s="622"/>
      <c r="L129" s="622"/>
    </row>
    <row r="130" spans="1:26" x14ac:dyDescent="0.2">
      <c r="A130" s="622"/>
      <c r="B130" s="622"/>
      <c r="C130" s="622"/>
      <c r="D130" s="627" t="s">
        <v>698</v>
      </c>
      <c r="E130" s="628"/>
      <c r="F130" s="628"/>
      <c r="G130" s="628"/>
      <c r="H130" s="629">
        <v>217476.12</v>
      </c>
      <c r="I130" s="622"/>
      <c r="J130" s="622"/>
      <c r="K130" s="622"/>
      <c r="L130" s="622"/>
    </row>
    <row r="131" spans="1:26" ht="40.799999999999997" x14ac:dyDescent="0.2">
      <c r="A131" s="612">
        <v>16</v>
      </c>
      <c r="B131" s="612">
        <v>16</v>
      </c>
      <c r="C131" s="612" t="s">
        <v>733</v>
      </c>
      <c r="D131" s="612" t="s">
        <v>908</v>
      </c>
      <c r="E131" s="613">
        <v>41.28</v>
      </c>
      <c r="F131" s="614">
        <v>1912.9349999999999</v>
      </c>
      <c r="G131" s="614">
        <v>1380.0920000000001</v>
      </c>
      <c r="H131" s="615">
        <v>1705107.55</v>
      </c>
      <c r="I131" s="615">
        <v>943259.97</v>
      </c>
      <c r="J131" s="615">
        <v>754285.5</v>
      </c>
      <c r="K131" s="614">
        <v>59.834499999999998</v>
      </c>
      <c r="L131" s="614">
        <v>2469.9681599999999</v>
      </c>
      <c r="M131" s="616"/>
      <c r="N131" s="616"/>
      <c r="O131" s="616"/>
      <c r="T131" s="573">
        <v>3053969.3</v>
      </c>
      <c r="V131" s="573">
        <v>943259.97</v>
      </c>
      <c r="W131" s="573">
        <v>754285.5</v>
      </c>
      <c r="X131" s="573" t="s">
        <v>281</v>
      </c>
      <c r="Y131" s="573">
        <v>2469.9681599999999</v>
      </c>
      <c r="Z131" s="573" t="s">
        <v>281</v>
      </c>
    </row>
    <row r="132" spans="1:26" x14ac:dyDescent="0.2">
      <c r="A132" s="617"/>
      <c r="B132" s="617"/>
      <c r="C132" s="617"/>
      <c r="D132" s="618" t="s">
        <v>718</v>
      </c>
      <c r="E132" s="619"/>
      <c r="F132" s="620">
        <v>510.39299999999997</v>
      </c>
      <c r="G132" s="620" t="s">
        <v>281</v>
      </c>
      <c r="H132" s="619"/>
      <c r="I132" s="619"/>
      <c r="J132" s="621" t="s">
        <v>281</v>
      </c>
      <c r="K132" s="620" t="s">
        <v>281</v>
      </c>
      <c r="L132" s="620" t="s">
        <v>281</v>
      </c>
    </row>
    <row r="133" spans="1:26" ht="20.399999999999999" x14ac:dyDescent="0.2">
      <c r="A133" s="622"/>
      <c r="B133" s="622"/>
      <c r="C133" s="622"/>
      <c r="D133" s="623" t="s">
        <v>697</v>
      </c>
      <c r="E133" s="622"/>
      <c r="F133" s="622"/>
      <c r="G133" s="622"/>
      <c r="H133" s="622"/>
      <c r="I133" s="622"/>
      <c r="J133" s="622"/>
      <c r="K133" s="622"/>
      <c r="L133" s="622"/>
    </row>
    <row r="134" spans="1:26" ht="20.399999999999999" x14ac:dyDescent="0.2">
      <c r="A134" s="622"/>
      <c r="B134" s="622"/>
      <c r="C134" s="622"/>
      <c r="D134" s="623" t="s">
        <v>709</v>
      </c>
      <c r="E134" s="622"/>
      <c r="F134" s="622"/>
      <c r="G134" s="622"/>
      <c r="H134" s="622"/>
      <c r="I134" s="622"/>
      <c r="J134" s="622"/>
      <c r="K134" s="622"/>
      <c r="L134" s="622"/>
    </row>
    <row r="135" spans="1:26" ht="81.599999999999994" x14ac:dyDescent="0.2">
      <c r="A135" s="622"/>
      <c r="B135" s="622"/>
      <c r="C135" s="622"/>
      <c r="D135" s="623" t="s">
        <v>710</v>
      </c>
      <c r="E135" s="622"/>
      <c r="F135" s="622"/>
      <c r="G135" s="622"/>
      <c r="H135" s="622"/>
      <c r="I135" s="622"/>
      <c r="J135" s="622"/>
      <c r="K135" s="622"/>
      <c r="L135" s="622"/>
    </row>
    <row r="136" spans="1:26" x14ac:dyDescent="0.2">
      <c r="A136" s="622"/>
      <c r="B136" s="622"/>
      <c r="C136" s="622"/>
      <c r="D136" s="624" t="s">
        <v>206</v>
      </c>
      <c r="E136" s="625" t="s">
        <v>731</v>
      </c>
      <c r="F136" s="625"/>
      <c r="G136" s="625"/>
      <c r="H136" s="626">
        <v>858366.57</v>
      </c>
      <c r="I136" s="622"/>
      <c r="J136" s="622"/>
      <c r="K136" s="622"/>
      <c r="L136" s="622"/>
    </row>
    <row r="137" spans="1:26" x14ac:dyDescent="0.2">
      <c r="A137" s="622"/>
      <c r="B137" s="622"/>
      <c r="C137" s="622"/>
      <c r="D137" s="624" t="s">
        <v>207</v>
      </c>
      <c r="E137" s="625" t="s">
        <v>732</v>
      </c>
      <c r="F137" s="625"/>
      <c r="G137" s="625"/>
      <c r="H137" s="626">
        <v>490495.18</v>
      </c>
      <c r="I137" s="622"/>
      <c r="J137" s="622"/>
      <c r="K137" s="622"/>
      <c r="L137" s="622"/>
    </row>
    <row r="138" spans="1:26" x14ac:dyDescent="0.2">
      <c r="A138" s="622"/>
      <c r="B138" s="622"/>
      <c r="C138" s="622"/>
      <c r="D138" s="627" t="s">
        <v>698</v>
      </c>
      <c r="E138" s="628"/>
      <c r="F138" s="628"/>
      <c r="G138" s="628"/>
      <c r="H138" s="629">
        <v>3053969.3</v>
      </c>
      <c r="I138" s="622"/>
      <c r="J138" s="622"/>
      <c r="K138" s="622"/>
      <c r="L138" s="622"/>
    </row>
    <row r="139" spans="1:26" ht="30.6" x14ac:dyDescent="0.2">
      <c r="A139" s="612">
        <v>17</v>
      </c>
      <c r="B139" s="612">
        <v>17</v>
      </c>
      <c r="C139" s="612" t="s">
        <v>726</v>
      </c>
      <c r="D139" s="612" t="s">
        <v>727</v>
      </c>
      <c r="E139" s="613">
        <v>82.56</v>
      </c>
      <c r="F139" s="614">
        <v>3.28</v>
      </c>
      <c r="G139" s="614">
        <v>3.28</v>
      </c>
      <c r="H139" s="615">
        <v>3585.58</v>
      </c>
      <c r="I139" s="615" t="s">
        <v>281</v>
      </c>
      <c r="J139" s="615">
        <v>3585.58</v>
      </c>
      <c r="K139" s="614" t="s">
        <v>281</v>
      </c>
      <c r="L139" s="614" t="s">
        <v>281</v>
      </c>
      <c r="M139" s="616"/>
      <c r="N139" s="616"/>
      <c r="O139" s="616"/>
      <c r="T139" s="573">
        <v>3585.58</v>
      </c>
      <c r="V139" s="573" t="s">
        <v>281</v>
      </c>
      <c r="W139" s="573">
        <v>3585.58</v>
      </c>
      <c r="X139" s="573" t="s">
        <v>281</v>
      </c>
      <c r="Y139" s="573" t="s">
        <v>281</v>
      </c>
      <c r="Z139" s="573" t="s">
        <v>281</v>
      </c>
    </row>
    <row r="140" spans="1:26" x14ac:dyDescent="0.2">
      <c r="A140" s="617"/>
      <c r="B140" s="617"/>
      <c r="C140" s="617"/>
      <c r="D140" s="618" t="s">
        <v>716</v>
      </c>
      <c r="E140" s="619"/>
      <c r="F140" s="620" t="s">
        <v>281</v>
      </c>
      <c r="G140" s="620" t="s">
        <v>281</v>
      </c>
      <c r="H140" s="619"/>
      <c r="I140" s="619"/>
      <c r="J140" s="621" t="s">
        <v>281</v>
      </c>
      <c r="K140" s="620" t="s">
        <v>281</v>
      </c>
      <c r="L140" s="620" t="s">
        <v>281</v>
      </c>
    </row>
    <row r="141" spans="1:26" x14ac:dyDescent="0.2">
      <c r="A141" s="622"/>
      <c r="B141" s="622"/>
      <c r="C141" s="622"/>
      <c r="D141" s="623" t="s">
        <v>699</v>
      </c>
      <c r="E141" s="622"/>
      <c r="F141" s="622"/>
      <c r="G141" s="622"/>
      <c r="H141" s="622"/>
      <c r="I141" s="622"/>
      <c r="J141" s="622"/>
      <c r="K141" s="622"/>
      <c r="L141" s="622"/>
    </row>
    <row r="142" spans="1:26" x14ac:dyDescent="0.2">
      <c r="A142" s="622"/>
      <c r="B142" s="622"/>
      <c r="C142" s="622"/>
      <c r="D142" s="627" t="s">
        <v>698</v>
      </c>
      <c r="E142" s="628"/>
      <c r="F142" s="628"/>
      <c r="G142" s="628"/>
      <c r="H142" s="629">
        <v>3585.58</v>
      </c>
      <c r="I142" s="622"/>
      <c r="J142" s="622"/>
      <c r="K142" s="622"/>
      <c r="L142" s="622"/>
    </row>
    <row r="143" spans="1:26" ht="30.6" x14ac:dyDescent="0.2">
      <c r="A143" s="612">
        <v>18</v>
      </c>
      <c r="B143" s="612">
        <v>18</v>
      </c>
      <c r="C143" s="612" t="s">
        <v>728</v>
      </c>
      <c r="D143" s="612" t="s">
        <v>905</v>
      </c>
      <c r="E143" s="613">
        <v>20.64</v>
      </c>
      <c r="F143" s="614">
        <v>49.427</v>
      </c>
      <c r="G143" s="614">
        <v>49.427</v>
      </c>
      <c r="H143" s="615">
        <v>13507.02</v>
      </c>
      <c r="I143" s="615" t="s">
        <v>281</v>
      </c>
      <c r="J143" s="615">
        <v>13507.02</v>
      </c>
      <c r="K143" s="614" t="s">
        <v>281</v>
      </c>
      <c r="L143" s="614" t="s">
        <v>281</v>
      </c>
      <c r="M143" s="616"/>
      <c r="N143" s="616"/>
      <c r="O143" s="616"/>
      <c r="T143" s="573">
        <v>13507.02</v>
      </c>
      <c r="V143" s="573" t="s">
        <v>281</v>
      </c>
      <c r="W143" s="573">
        <v>13507.02</v>
      </c>
      <c r="X143" s="573" t="s">
        <v>281</v>
      </c>
      <c r="Y143" s="573" t="s">
        <v>281</v>
      </c>
      <c r="Z143" s="573" t="s">
        <v>281</v>
      </c>
    </row>
    <row r="144" spans="1:26" x14ac:dyDescent="0.2">
      <c r="A144" s="617"/>
      <c r="B144" s="617"/>
      <c r="C144" s="617"/>
      <c r="D144" s="618" t="s">
        <v>716</v>
      </c>
      <c r="E144" s="619"/>
      <c r="F144" s="620" t="s">
        <v>281</v>
      </c>
      <c r="G144" s="620" t="s">
        <v>281</v>
      </c>
      <c r="H144" s="619"/>
      <c r="I144" s="619"/>
      <c r="J144" s="621" t="s">
        <v>281</v>
      </c>
      <c r="K144" s="620" t="s">
        <v>281</v>
      </c>
      <c r="L144" s="620" t="s">
        <v>281</v>
      </c>
    </row>
    <row r="145" spans="1:26" x14ac:dyDescent="0.2">
      <c r="A145" s="622"/>
      <c r="B145" s="622"/>
      <c r="C145" s="622"/>
      <c r="D145" s="623" t="s">
        <v>699</v>
      </c>
      <c r="E145" s="622"/>
      <c r="F145" s="622"/>
      <c r="G145" s="622"/>
      <c r="H145" s="622"/>
      <c r="I145" s="622"/>
      <c r="J145" s="622"/>
      <c r="K145" s="622"/>
      <c r="L145" s="622"/>
    </row>
    <row r="146" spans="1:26" ht="20.399999999999999" x14ac:dyDescent="0.2">
      <c r="A146" s="622"/>
      <c r="B146" s="622"/>
      <c r="C146" s="622"/>
      <c r="D146" s="623" t="s">
        <v>709</v>
      </c>
      <c r="E146" s="622"/>
      <c r="F146" s="622"/>
      <c r="G146" s="622"/>
      <c r="H146" s="622"/>
      <c r="I146" s="622"/>
      <c r="J146" s="622"/>
      <c r="K146" s="622"/>
      <c r="L146" s="622"/>
    </row>
    <row r="147" spans="1:26" ht="81.599999999999994" x14ac:dyDescent="0.2">
      <c r="A147" s="622"/>
      <c r="B147" s="622"/>
      <c r="C147" s="622"/>
      <c r="D147" s="623" t="s">
        <v>710</v>
      </c>
      <c r="E147" s="622"/>
      <c r="F147" s="622"/>
      <c r="G147" s="622"/>
      <c r="H147" s="622"/>
      <c r="I147" s="622"/>
      <c r="J147" s="622"/>
      <c r="K147" s="622"/>
      <c r="L147" s="622"/>
    </row>
    <row r="148" spans="1:26" x14ac:dyDescent="0.2">
      <c r="A148" s="622"/>
      <c r="B148" s="622"/>
      <c r="C148" s="622"/>
      <c r="D148" s="627" t="s">
        <v>698</v>
      </c>
      <c r="E148" s="628"/>
      <c r="F148" s="628"/>
      <c r="G148" s="628"/>
      <c r="H148" s="629">
        <v>13507.02</v>
      </c>
      <c r="I148" s="622"/>
      <c r="J148" s="622"/>
      <c r="K148" s="622"/>
      <c r="L148" s="622"/>
    </row>
    <row r="149" spans="1:26" ht="30.6" x14ac:dyDescent="0.2">
      <c r="A149" s="612">
        <v>19</v>
      </c>
      <c r="B149" s="612">
        <v>19</v>
      </c>
      <c r="C149" s="612" t="s">
        <v>717</v>
      </c>
      <c r="D149" s="612" t="s">
        <v>906</v>
      </c>
      <c r="E149" s="613">
        <v>41.28</v>
      </c>
      <c r="F149" s="614">
        <v>162.38</v>
      </c>
      <c r="G149" s="614" t="s">
        <v>281</v>
      </c>
      <c r="H149" s="615">
        <v>54696.83</v>
      </c>
      <c r="I149" s="615" t="s">
        <v>281</v>
      </c>
      <c r="J149" s="615" t="s">
        <v>281</v>
      </c>
      <c r="K149" s="614" t="s">
        <v>281</v>
      </c>
      <c r="L149" s="614" t="s">
        <v>281</v>
      </c>
      <c r="M149" s="616"/>
      <c r="N149" s="616"/>
      <c r="O149" s="616"/>
      <c r="T149" s="573">
        <v>54696.83</v>
      </c>
      <c r="V149" s="573" t="s">
        <v>281</v>
      </c>
      <c r="W149" s="573" t="s">
        <v>281</v>
      </c>
      <c r="X149" s="573" t="s">
        <v>281</v>
      </c>
      <c r="Y149" s="573" t="s">
        <v>281</v>
      </c>
      <c r="Z149" s="573" t="s">
        <v>281</v>
      </c>
    </row>
    <row r="150" spans="1:26" x14ac:dyDescent="0.2">
      <c r="A150" s="617"/>
      <c r="B150" s="617"/>
      <c r="C150" s="617"/>
      <c r="D150" s="618" t="s">
        <v>718</v>
      </c>
      <c r="E150" s="619"/>
      <c r="F150" s="620" t="s">
        <v>281</v>
      </c>
      <c r="G150" s="620" t="s">
        <v>281</v>
      </c>
      <c r="H150" s="619"/>
      <c r="I150" s="619"/>
      <c r="J150" s="621" t="s">
        <v>281</v>
      </c>
      <c r="K150" s="620" t="s">
        <v>281</v>
      </c>
      <c r="L150" s="620" t="s">
        <v>281</v>
      </c>
    </row>
    <row r="151" spans="1:26" x14ac:dyDescent="0.2">
      <c r="A151" s="622"/>
      <c r="B151" s="622"/>
      <c r="C151" s="622"/>
      <c r="D151" s="623" t="s">
        <v>701</v>
      </c>
      <c r="E151" s="622"/>
      <c r="F151" s="622"/>
      <c r="G151" s="622"/>
      <c r="H151" s="622"/>
      <c r="I151" s="622"/>
      <c r="J151" s="622"/>
      <c r="K151" s="622"/>
      <c r="L151" s="622"/>
    </row>
    <row r="152" spans="1:26" ht="30.6" x14ac:dyDescent="0.2">
      <c r="A152" s="612">
        <v>20</v>
      </c>
      <c r="B152" s="612">
        <v>21</v>
      </c>
      <c r="C152" s="612" t="s">
        <v>734</v>
      </c>
      <c r="D152" s="612" t="s">
        <v>909</v>
      </c>
      <c r="E152" s="613">
        <v>82.533000000000001</v>
      </c>
      <c r="F152" s="614">
        <v>3165.8694999999998</v>
      </c>
      <c r="G152" s="614">
        <v>2843.72</v>
      </c>
      <c r="H152" s="615">
        <v>4297780.5199999996</v>
      </c>
      <c r="I152" s="615">
        <v>1190342.92</v>
      </c>
      <c r="J152" s="615">
        <v>3107437.6</v>
      </c>
      <c r="K152" s="614">
        <v>37.765999999999998</v>
      </c>
      <c r="L152" s="614">
        <v>3116.9412779999998</v>
      </c>
      <c r="M152" s="616"/>
      <c r="N152" s="616"/>
      <c r="O152" s="616"/>
      <c r="T152" s="573">
        <v>8536941.6600000001</v>
      </c>
      <c r="V152" s="573">
        <v>1190342.92</v>
      </c>
      <c r="W152" s="573">
        <v>3107437.6</v>
      </c>
      <c r="X152" s="573">
        <v>1774105.43</v>
      </c>
      <c r="Y152" s="573">
        <v>3116.9412779999998</v>
      </c>
      <c r="Z152" s="573">
        <v>2993.554443</v>
      </c>
    </row>
    <row r="153" spans="1:26" x14ac:dyDescent="0.2">
      <c r="A153" s="617"/>
      <c r="B153" s="617"/>
      <c r="C153" s="617"/>
      <c r="D153" s="618" t="s">
        <v>730</v>
      </c>
      <c r="E153" s="619"/>
      <c r="F153" s="620">
        <v>322.14949999999999</v>
      </c>
      <c r="G153" s="620">
        <v>480.13650000000001</v>
      </c>
      <c r="H153" s="619"/>
      <c r="I153" s="619"/>
      <c r="J153" s="621">
        <v>1774105.43</v>
      </c>
      <c r="K153" s="620">
        <v>36.271000000000001</v>
      </c>
      <c r="L153" s="620">
        <v>2993.554443</v>
      </c>
    </row>
    <row r="154" spans="1:26" ht="20.399999999999999" x14ac:dyDescent="0.2">
      <c r="A154" s="622"/>
      <c r="B154" s="622"/>
      <c r="C154" s="622"/>
      <c r="D154" s="623" t="s">
        <v>697</v>
      </c>
      <c r="E154" s="622"/>
      <c r="F154" s="622"/>
      <c r="G154" s="622"/>
      <c r="H154" s="622"/>
      <c r="I154" s="622"/>
      <c r="J154" s="622"/>
      <c r="K154" s="622"/>
      <c r="L154" s="622"/>
    </row>
    <row r="155" spans="1:26" ht="20.399999999999999" x14ac:dyDescent="0.2">
      <c r="A155" s="622"/>
      <c r="B155" s="622"/>
      <c r="C155" s="622"/>
      <c r="D155" s="623" t="s">
        <v>709</v>
      </c>
      <c r="E155" s="622"/>
      <c r="F155" s="622"/>
      <c r="G155" s="622"/>
      <c r="H155" s="622"/>
      <c r="I155" s="622"/>
      <c r="J155" s="622"/>
      <c r="K155" s="622"/>
      <c r="L155" s="622"/>
    </row>
    <row r="156" spans="1:26" ht="81.599999999999994" x14ac:dyDescent="0.2">
      <c r="A156" s="622"/>
      <c r="B156" s="622"/>
      <c r="C156" s="622"/>
      <c r="D156" s="623" t="s">
        <v>710</v>
      </c>
      <c r="E156" s="622"/>
      <c r="F156" s="622"/>
      <c r="G156" s="622"/>
      <c r="H156" s="622"/>
      <c r="I156" s="622"/>
      <c r="J156" s="622"/>
      <c r="K156" s="622"/>
      <c r="L156" s="622"/>
    </row>
    <row r="157" spans="1:26" x14ac:dyDescent="0.2">
      <c r="A157" s="622"/>
      <c r="B157" s="622"/>
      <c r="C157" s="622"/>
      <c r="D157" s="624" t="s">
        <v>206</v>
      </c>
      <c r="E157" s="625" t="s">
        <v>731</v>
      </c>
      <c r="F157" s="625"/>
      <c r="G157" s="625"/>
      <c r="H157" s="626">
        <v>2697648</v>
      </c>
      <c r="I157" s="622"/>
      <c r="J157" s="622"/>
      <c r="K157" s="622"/>
      <c r="L157" s="622"/>
    </row>
    <row r="158" spans="1:26" x14ac:dyDescent="0.2">
      <c r="A158" s="622"/>
      <c r="B158" s="622"/>
      <c r="C158" s="622"/>
      <c r="D158" s="624" t="s">
        <v>207</v>
      </c>
      <c r="E158" s="625" t="s">
        <v>732</v>
      </c>
      <c r="F158" s="625"/>
      <c r="G158" s="625"/>
      <c r="H158" s="626">
        <v>1541513.14</v>
      </c>
      <c r="I158" s="622"/>
      <c r="J158" s="622"/>
      <c r="K158" s="622"/>
      <c r="L158" s="622"/>
    </row>
    <row r="159" spans="1:26" x14ac:dyDescent="0.2">
      <c r="A159" s="622"/>
      <c r="B159" s="622"/>
      <c r="C159" s="622"/>
      <c r="D159" s="627" t="s">
        <v>698</v>
      </c>
      <c r="E159" s="628"/>
      <c r="F159" s="628"/>
      <c r="G159" s="628"/>
      <c r="H159" s="629">
        <v>8536941.6600000001</v>
      </c>
      <c r="I159" s="622"/>
      <c r="J159" s="622"/>
      <c r="K159" s="622"/>
      <c r="L159" s="622"/>
    </row>
    <row r="160" spans="1:26" ht="40.799999999999997" x14ac:dyDescent="0.2">
      <c r="A160" s="612">
        <v>21</v>
      </c>
      <c r="B160" s="612">
        <v>22</v>
      </c>
      <c r="C160" s="612" t="s">
        <v>733</v>
      </c>
      <c r="D160" s="612" t="s">
        <v>908</v>
      </c>
      <c r="E160" s="613">
        <v>53.72</v>
      </c>
      <c r="F160" s="614">
        <v>1912.9349999999999</v>
      </c>
      <c r="G160" s="614">
        <v>1380.0920000000001</v>
      </c>
      <c r="H160" s="615">
        <v>2218952.9500000002</v>
      </c>
      <c r="I160" s="615">
        <v>1227517.58</v>
      </c>
      <c r="J160" s="615">
        <v>981594.4</v>
      </c>
      <c r="K160" s="614">
        <v>59.834499999999998</v>
      </c>
      <c r="L160" s="614">
        <v>3214.3093399999998</v>
      </c>
      <c r="M160" s="616"/>
      <c r="N160" s="616"/>
      <c r="O160" s="616"/>
      <c r="T160" s="573">
        <v>3974303.09</v>
      </c>
      <c r="V160" s="573">
        <v>1227517.58</v>
      </c>
      <c r="W160" s="573">
        <v>981594.4</v>
      </c>
      <c r="X160" s="573" t="s">
        <v>281</v>
      </c>
      <c r="Y160" s="573">
        <v>3214.3093399999998</v>
      </c>
      <c r="Z160" s="573" t="s">
        <v>281</v>
      </c>
    </row>
    <row r="161" spans="1:26" x14ac:dyDescent="0.2">
      <c r="A161" s="617"/>
      <c r="B161" s="617"/>
      <c r="C161" s="617"/>
      <c r="D161" s="618" t="s">
        <v>718</v>
      </c>
      <c r="E161" s="619"/>
      <c r="F161" s="620">
        <v>510.39299999999997</v>
      </c>
      <c r="G161" s="620" t="s">
        <v>281</v>
      </c>
      <c r="H161" s="619"/>
      <c r="I161" s="619"/>
      <c r="J161" s="621" t="s">
        <v>281</v>
      </c>
      <c r="K161" s="620" t="s">
        <v>281</v>
      </c>
      <c r="L161" s="620" t="s">
        <v>281</v>
      </c>
    </row>
    <row r="162" spans="1:26" ht="20.399999999999999" x14ac:dyDescent="0.2">
      <c r="A162" s="622"/>
      <c r="B162" s="622"/>
      <c r="C162" s="622"/>
      <c r="D162" s="623" t="s">
        <v>697</v>
      </c>
      <c r="E162" s="622"/>
      <c r="F162" s="622"/>
      <c r="G162" s="622"/>
      <c r="H162" s="622"/>
      <c r="I162" s="622"/>
      <c r="J162" s="622"/>
      <c r="K162" s="622"/>
      <c r="L162" s="622"/>
    </row>
    <row r="163" spans="1:26" ht="20.399999999999999" x14ac:dyDescent="0.2">
      <c r="A163" s="622"/>
      <c r="B163" s="622"/>
      <c r="C163" s="622"/>
      <c r="D163" s="623" t="s">
        <v>709</v>
      </c>
      <c r="E163" s="622"/>
      <c r="F163" s="622"/>
      <c r="G163" s="622"/>
      <c r="H163" s="622"/>
      <c r="I163" s="622"/>
      <c r="J163" s="622"/>
      <c r="K163" s="622"/>
      <c r="L163" s="622"/>
    </row>
    <row r="164" spans="1:26" ht="81.599999999999994" x14ac:dyDescent="0.2">
      <c r="A164" s="622"/>
      <c r="B164" s="622"/>
      <c r="C164" s="622"/>
      <c r="D164" s="623" t="s">
        <v>710</v>
      </c>
      <c r="E164" s="622"/>
      <c r="F164" s="622"/>
      <c r="G164" s="622"/>
      <c r="H164" s="622"/>
      <c r="I164" s="622"/>
      <c r="J164" s="622"/>
      <c r="K164" s="622"/>
      <c r="L164" s="622"/>
    </row>
    <row r="165" spans="1:26" x14ac:dyDescent="0.2">
      <c r="A165" s="622"/>
      <c r="B165" s="622"/>
      <c r="C165" s="622"/>
      <c r="D165" s="624" t="s">
        <v>206</v>
      </c>
      <c r="E165" s="625" t="s">
        <v>731</v>
      </c>
      <c r="F165" s="625"/>
      <c r="G165" s="625"/>
      <c r="H165" s="626">
        <v>1117041</v>
      </c>
      <c r="I165" s="622"/>
      <c r="J165" s="622"/>
      <c r="K165" s="622"/>
      <c r="L165" s="622"/>
    </row>
    <row r="166" spans="1:26" x14ac:dyDescent="0.2">
      <c r="A166" s="622"/>
      <c r="B166" s="622"/>
      <c r="C166" s="622"/>
      <c r="D166" s="624" t="s">
        <v>207</v>
      </c>
      <c r="E166" s="625" t="s">
        <v>732</v>
      </c>
      <c r="F166" s="625"/>
      <c r="G166" s="625"/>
      <c r="H166" s="626">
        <v>638309.14</v>
      </c>
      <c r="I166" s="622"/>
      <c r="J166" s="622"/>
      <c r="K166" s="622"/>
      <c r="L166" s="622"/>
    </row>
    <row r="167" spans="1:26" x14ac:dyDescent="0.2">
      <c r="A167" s="622"/>
      <c r="B167" s="622"/>
      <c r="C167" s="622"/>
      <c r="D167" s="627" t="s">
        <v>698</v>
      </c>
      <c r="E167" s="628"/>
      <c r="F167" s="628"/>
      <c r="G167" s="628"/>
      <c r="H167" s="629">
        <v>3974303.09</v>
      </c>
      <c r="I167" s="622"/>
      <c r="J167" s="622"/>
      <c r="K167" s="622"/>
      <c r="L167" s="622"/>
    </row>
    <row r="168" spans="1:26" ht="30.6" x14ac:dyDescent="0.2">
      <c r="A168" s="612">
        <v>22</v>
      </c>
      <c r="B168" s="612">
        <v>23</v>
      </c>
      <c r="C168" s="612" t="s">
        <v>726</v>
      </c>
      <c r="D168" s="612" t="s">
        <v>727</v>
      </c>
      <c r="E168" s="613">
        <v>3144.7</v>
      </c>
      <c r="F168" s="614">
        <v>3.28</v>
      </c>
      <c r="G168" s="614">
        <v>3.28</v>
      </c>
      <c r="H168" s="615">
        <v>136574.32</v>
      </c>
      <c r="I168" s="615" t="s">
        <v>281</v>
      </c>
      <c r="J168" s="615">
        <v>136574.32</v>
      </c>
      <c r="K168" s="614" t="s">
        <v>281</v>
      </c>
      <c r="L168" s="614" t="s">
        <v>281</v>
      </c>
      <c r="M168" s="616"/>
      <c r="N168" s="616"/>
      <c r="O168" s="616"/>
      <c r="T168" s="573">
        <v>136574.32</v>
      </c>
      <c r="V168" s="573" t="s">
        <v>281</v>
      </c>
      <c r="W168" s="573">
        <v>136574.32</v>
      </c>
      <c r="X168" s="573" t="s">
        <v>281</v>
      </c>
      <c r="Y168" s="573" t="s">
        <v>281</v>
      </c>
      <c r="Z168" s="573" t="s">
        <v>281</v>
      </c>
    </row>
    <row r="169" spans="1:26" x14ac:dyDescent="0.2">
      <c r="A169" s="617"/>
      <c r="B169" s="617"/>
      <c r="C169" s="617"/>
      <c r="D169" s="618" t="s">
        <v>716</v>
      </c>
      <c r="E169" s="619"/>
      <c r="F169" s="620" t="s">
        <v>281</v>
      </c>
      <c r="G169" s="620" t="s">
        <v>281</v>
      </c>
      <c r="H169" s="619"/>
      <c r="I169" s="619"/>
      <c r="J169" s="621" t="s">
        <v>281</v>
      </c>
      <c r="K169" s="620" t="s">
        <v>281</v>
      </c>
      <c r="L169" s="620" t="s">
        <v>281</v>
      </c>
    </row>
    <row r="170" spans="1:26" ht="20.399999999999999" x14ac:dyDescent="0.2">
      <c r="A170" s="622"/>
      <c r="B170" s="622"/>
      <c r="C170" s="622"/>
      <c r="D170" s="623" t="s">
        <v>697</v>
      </c>
      <c r="E170" s="622"/>
      <c r="F170" s="622"/>
      <c r="G170" s="622"/>
      <c r="H170" s="622"/>
      <c r="I170" s="622"/>
      <c r="J170" s="622"/>
      <c r="K170" s="622"/>
      <c r="L170" s="622"/>
    </row>
    <row r="171" spans="1:26" x14ac:dyDescent="0.2">
      <c r="A171" s="622"/>
      <c r="B171" s="622"/>
      <c r="C171" s="622"/>
      <c r="D171" s="627" t="s">
        <v>698</v>
      </c>
      <c r="E171" s="628"/>
      <c r="F171" s="628"/>
      <c r="G171" s="628"/>
      <c r="H171" s="629">
        <v>136574.32</v>
      </c>
      <c r="I171" s="622"/>
      <c r="J171" s="622"/>
      <c r="K171" s="622"/>
      <c r="L171" s="622"/>
    </row>
    <row r="172" spans="1:26" ht="30.6" x14ac:dyDescent="0.2">
      <c r="A172" s="612">
        <v>23</v>
      </c>
      <c r="B172" s="612">
        <v>24</v>
      </c>
      <c r="C172" s="612" t="s">
        <v>728</v>
      </c>
      <c r="D172" s="612" t="s">
        <v>905</v>
      </c>
      <c r="E172" s="613">
        <v>786.16</v>
      </c>
      <c r="F172" s="614">
        <v>49.427</v>
      </c>
      <c r="G172" s="614">
        <v>49.427</v>
      </c>
      <c r="H172" s="615">
        <v>514470.97</v>
      </c>
      <c r="I172" s="615" t="s">
        <v>281</v>
      </c>
      <c r="J172" s="615">
        <v>514470.97</v>
      </c>
      <c r="K172" s="614" t="s">
        <v>281</v>
      </c>
      <c r="L172" s="614" t="s">
        <v>281</v>
      </c>
      <c r="M172" s="616"/>
      <c r="N172" s="616"/>
      <c r="O172" s="616"/>
      <c r="T172" s="573">
        <v>514470.97</v>
      </c>
      <c r="V172" s="573" t="s">
        <v>281</v>
      </c>
      <c r="W172" s="573">
        <v>514470.97</v>
      </c>
      <c r="X172" s="573" t="s">
        <v>281</v>
      </c>
      <c r="Y172" s="573" t="s">
        <v>281</v>
      </c>
      <c r="Z172" s="573" t="s">
        <v>281</v>
      </c>
    </row>
    <row r="173" spans="1:26" x14ac:dyDescent="0.2">
      <c r="A173" s="617"/>
      <c r="B173" s="617"/>
      <c r="C173" s="617"/>
      <c r="D173" s="618" t="s">
        <v>716</v>
      </c>
      <c r="E173" s="619"/>
      <c r="F173" s="620" t="s">
        <v>281</v>
      </c>
      <c r="G173" s="620" t="s">
        <v>281</v>
      </c>
      <c r="H173" s="619"/>
      <c r="I173" s="619"/>
      <c r="J173" s="621" t="s">
        <v>281</v>
      </c>
      <c r="K173" s="620" t="s">
        <v>281</v>
      </c>
      <c r="L173" s="620" t="s">
        <v>281</v>
      </c>
    </row>
    <row r="174" spans="1:26" ht="20.399999999999999" x14ac:dyDescent="0.2">
      <c r="A174" s="622"/>
      <c r="B174" s="622"/>
      <c r="C174" s="622"/>
      <c r="D174" s="623" t="s">
        <v>697</v>
      </c>
      <c r="E174" s="622"/>
      <c r="F174" s="622"/>
      <c r="G174" s="622"/>
      <c r="H174" s="622"/>
      <c r="I174" s="622"/>
      <c r="J174" s="622"/>
      <c r="K174" s="622"/>
      <c r="L174" s="622"/>
    </row>
    <row r="175" spans="1:26" ht="20.399999999999999" x14ac:dyDescent="0.2">
      <c r="A175" s="622"/>
      <c r="B175" s="622"/>
      <c r="C175" s="622"/>
      <c r="D175" s="623" t="s">
        <v>709</v>
      </c>
      <c r="E175" s="622"/>
      <c r="F175" s="622"/>
      <c r="G175" s="622"/>
      <c r="H175" s="622"/>
      <c r="I175" s="622"/>
      <c r="J175" s="622"/>
      <c r="K175" s="622"/>
      <c r="L175" s="622"/>
    </row>
    <row r="176" spans="1:26" ht="81.599999999999994" x14ac:dyDescent="0.2">
      <c r="A176" s="622"/>
      <c r="B176" s="622"/>
      <c r="C176" s="622"/>
      <c r="D176" s="623" t="s">
        <v>710</v>
      </c>
      <c r="E176" s="622"/>
      <c r="F176" s="622"/>
      <c r="G176" s="622"/>
      <c r="H176" s="622"/>
      <c r="I176" s="622"/>
      <c r="J176" s="622"/>
      <c r="K176" s="622"/>
      <c r="L176" s="622"/>
    </row>
    <row r="177" spans="1:26" x14ac:dyDescent="0.2">
      <c r="A177" s="622"/>
      <c r="B177" s="622"/>
      <c r="C177" s="622"/>
      <c r="D177" s="627" t="s">
        <v>698</v>
      </c>
      <c r="E177" s="628"/>
      <c r="F177" s="628"/>
      <c r="G177" s="628"/>
      <c r="H177" s="629">
        <v>514470.97</v>
      </c>
      <c r="I177" s="622"/>
      <c r="J177" s="622"/>
      <c r="K177" s="622"/>
      <c r="L177" s="622"/>
    </row>
    <row r="178" spans="1:26" ht="30.6" x14ac:dyDescent="0.2">
      <c r="A178" s="612">
        <v>24</v>
      </c>
      <c r="B178" s="612">
        <v>25</v>
      </c>
      <c r="C178" s="612" t="s">
        <v>717</v>
      </c>
      <c r="D178" s="612" t="s">
        <v>906</v>
      </c>
      <c r="E178" s="613">
        <v>1876.05</v>
      </c>
      <c r="F178" s="614">
        <v>162.38</v>
      </c>
      <c r="G178" s="614" t="s">
        <v>281</v>
      </c>
      <c r="H178" s="615">
        <v>2485803.77</v>
      </c>
      <c r="I178" s="615" t="s">
        <v>281</v>
      </c>
      <c r="J178" s="615" t="s">
        <v>281</v>
      </c>
      <c r="K178" s="614" t="s">
        <v>281</v>
      </c>
      <c r="L178" s="614" t="s">
        <v>281</v>
      </c>
      <c r="M178" s="616"/>
      <c r="N178" s="616"/>
      <c r="O178" s="616"/>
      <c r="T178" s="573">
        <v>2485803.77</v>
      </c>
      <c r="V178" s="573" t="s">
        <v>281</v>
      </c>
      <c r="W178" s="573" t="s">
        <v>281</v>
      </c>
      <c r="X178" s="573" t="s">
        <v>281</v>
      </c>
      <c r="Y178" s="573" t="s">
        <v>281</v>
      </c>
      <c r="Z178" s="573" t="s">
        <v>281</v>
      </c>
    </row>
    <row r="179" spans="1:26" x14ac:dyDescent="0.2">
      <c r="A179" s="617"/>
      <c r="B179" s="617"/>
      <c r="C179" s="617"/>
      <c r="D179" s="618" t="s">
        <v>718</v>
      </c>
      <c r="E179" s="619"/>
      <c r="F179" s="620" t="s">
        <v>281</v>
      </c>
      <c r="G179" s="620" t="s">
        <v>281</v>
      </c>
      <c r="H179" s="619"/>
      <c r="I179" s="619"/>
      <c r="J179" s="621" t="s">
        <v>281</v>
      </c>
      <c r="K179" s="620" t="s">
        <v>281</v>
      </c>
      <c r="L179" s="620" t="s">
        <v>281</v>
      </c>
    </row>
    <row r="180" spans="1:26" x14ac:dyDescent="0.2">
      <c r="A180" s="622"/>
      <c r="B180" s="622"/>
      <c r="C180" s="622"/>
      <c r="D180" s="623" t="s">
        <v>701</v>
      </c>
      <c r="E180" s="622"/>
      <c r="F180" s="622"/>
      <c r="G180" s="622"/>
      <c r="H180" s="622"/>
      <c r="I180" s="622"/>
      <c r="J180" s="622"/>
      <c r="K180" s="622"/>
      <c r="L180" s="622"/>
    </row>
    <row r="181" spans="1:26" ht="30.6" x14ac:dyDescent="0.2">
      <c r="A181" s="612">
        <v>25</v>
      </c>
      <c r="B181" s="612">
        <v>26</v>
      </c>
      <c r="C181" s="612" t="s">
        <v>734</v>
      </c>
      <c r="D181" s="612" t="s">
        <v>909</v>
      </c>
      <c r="E181" s="613">
        <v>41.709000000000003</v>
      </c>
      <c r="F181" s="614">
        <v>3165.8694999999998</v>
      </c>
      <c r="G181" s="614">
        <v>2843.72</v>
      </c>
      <c r="H181" s="615">
        <v>2171932.77</v>
      </c>
      <c r="I181" s="615">
        <v>601553.47</v>
      </c>
      <c r="J181" s="615">
        <v>1570379.3</v>
      </c>
      <c r="K181" s="614">
        <v>37.765999999999998</v>
      </c>
      <c r="L181" s="614">
        <v>1575.182094</v>
      </c>
      <c r="M181" s="616"/>
      <c r="N181" s="616"/>
      <c r="O181" s="616"/>
      <c r="T181" s="573">
        <v>4314241.57</v>
      </c>
      <c r="V181" s="573">
        <v>601553.47</v>
      </c>
      <c r="W181" s="573">
        <v>1570379.3</v>
      </c>
      <c r="X181" s="573">
        <v>896564.57</v>
      </c>
      <c r="Y181" s="573">
        <v>1575.182094</v>
      </c>
      <c r="Z181" s="573">
        <v>1512.827139</v>
      </c>
    </row>
    <row r="182" spans="1:26" x14ac:dyDescent="0.2">
      <c r="A182" s="617"/>
      <c r="B182" s="617"/>
      <c r="C182" s="617"/>
      <c r="D182" s="618" t="s">
        <v>730</v>
      </c>
      <c r="E182" s="619"/>
      <c r="F182" s="620">
        <v>322.14949999999999</v>
      </c>
      <c r="G182" s="620">
        <v>480.13650000000001</v>
      </c>
      <c r="H182" s="619"/>
      <c r="I182" s="619"/>
      <c r="J182" s="621">
        <v>896564.57</v>
      </c>
      <c r="K182" s="620">
        <v>36.271000000000001</v>
      </c>
      <c r="L182" s="620">
        <v>1512.827139</v>
      </c>
    </row>
    <row r="183" spans="1:26" ht="20.399999999999999" x14ac:dyDescent="0.2">
      <c r="A183" s="622"/>
      <c r="B183" s="622"/>
      <c r="C183" s="622"/>
      <c r="D183" s="623" t="s">
        <v>697</v>
      </c>
      <c r="E183" s="622"/>
      <c r="F183" s="622"/>
      <c r="G183" s="622"/>
      <c r="H183" s="622"/>
      <c r="I183" s="622"/>
      <c r="J183" s="622"/>
      <c r="K183" s="622"/>
      <c r="L183" s="622"/>
    </row>
    <row r="184" spans="1:26" ht="20.399999999999999" x14ac:dyDescent="0.2">
      <c r="A184" s="622"/>
      <c r="B184" s="622"/>
      <c r="C184" s="622"/>
      <c r="D184" s="623" t="s">
        <v>709</v>
      </c>
      <c r="E184" s="622"/>
      <c r="F184" s="622"/>
      <c r="G184" s="622"/>
      <c r="H184" s="622"/>
      <c r="I184" s="622"/>
      <c r="J184" s="622"/>
      <c r="K184" s="622"/>
      <c r="L184" s="622"/>
    </row>
    <row r="185" spans="1:26" ht="81.599999999999994" x14ac:dyDescent="0.2">
      <c r="A185" s="622"/>
      <c r="B185" s="622"/>
      <c r="C185" s="622"/>
      <c r="D185" s="623" t="s">
        <v>710</v>
      </c>
      <c r="E185" s="622"/>
      <c r="F185" s="622"/>
      <c r="G185" s="622"/>
      <c r="H185" s="622"/>
      <c r="I185" s="622"/>
      <c r="J185" s="622"/>
      <c r="K185" s="622"/>
      <c r="L185" s="622"/>
    </row>
    <row r="186" spans="1:26" x14ac:dyDescent="0.2">
      <c r="A186" s="622"/>
      <c r="B186" s="622"/>
      <c r="C186" s="622"/>
      <c r="D186" s="624" t="s">
        <v>206</v>
      </c>
      <c r="E186" s="625" t="s">
        <v>731</v>
      </c>
      <c r="F186" s="625"/>
      <c r="G186" s="625"/>
      <c r="H186" s="626">
        <v>1363287.42</v>
      </c>
      <c r="I186" s="622"/>
      <c r="J186" s="622"/>
      <c r="K186" s="622"/>
      <c r="L186" s="622"/>
    </row>
    <row r="187" spans="1:26" x14ac:dyDescent="0.2">
      <c r="A187" s="622"/>
      <c r="B187" s="622"/>
      <c r="C187" s="622"/>
      <c r="D187" s="624" t="s">
        <v>207</v>
      </c>
      <c r="E187" s="625" t="s">
        <v>732</v>
      </c>
      <c r="F187" s="625"/>
      <c r="G187" s="625"/>
      <c r="H187" s="626">
        <v>779021.38</v>
      </c>
      <c r="I187" s="622"/>
      <c r="J187" s="622"/>
      <c r="K187" s="622"/>
      <c r="L187" s="622"/>
    </row>
    <row r="188" spans="1:26" x14ac:dyDescent="0.2">
      <c r="A188" s="622"/>
      <c r="B188" s="622"/>
      <c r="C188" s="622"/>
      <c r="D188" s="627" t="s">
        <v>698</v>
      </c>
      <c r="E188" s="628"/>
      <c r="F188" s="628"/>
      <c r="G188" s="628"/>
      <c r="H188" s="629">
        <v>4314241.57</v>
      </c>
      <c r="I188" s="622"/>
      <c r="J188" s="622"/>
      <c r="K188" s="622"/>
      <c r="L188" s="622"/>
    </row>
    <row r="189" spans="1:26" ht="40.799999999999997" x14ac:dyDescent="0.2">
      <c r="A189" s="612">
        <v>26</v>
      </c>
      <c r="B189" s="612">
        <v>27</v>
      </c>
      <c r="C189" s="612" t="s">
        <v>733</v>
      </c>
      <c r="D189" s="612" t="s">
        <v>908</v>
      </c>
      <c r="E189" s="613">
        <v>69.760000000000005</v>
      </c>
      <c r="F189" s="614">
        <v>1912.9349999999999</v>
      </c>
      <c r="G189" s="614">
        <v>1380.0920000000001</v>
      </c>
      <c r="H189" s="615">
        <v>2881499.58</v>
      </c>
      <c r="I189" s="615">
        <v>1594036.23</v>
      </c>
      <c r="J189" s="615">
        <v>1274684.02</v>
      </c>
      <c r="K189" s="614">
        <v>59.834499999999998</v>
      </c>
      <c r="L189" s="614">
        <v>4174.0547200000001</v>
      </c>
      <c r="M189" s="616"/>
      <c r="N189" s="616"/>
      <c r="O189" s="616"/>
      <c r="T189" s="573">
        <v>5160971.3899999997</v>
      </c>
      <c r="V189" s="573">
        <v>1594036.23</v>
      </c>
      <c r="W189" s="573">
        <v>1274684.02</v>
      </c>
      <c r="X189" s="573" t="s">
        <v>281</v>
      </c>
      <c r="Y189" s="573">
        <v>4174.0547200000001</v>
      </c>
      <c r="Z189" s="573" t="s">
        <v>281</v>
      </c>
    </row>
    <row r="190" spans="1:26" x14ac:dyDescent="0.2">
      <c r="A190" s="617"/>
      <c r="B190" s="617"/>
      <c r="C190" s="617"/>
      <c r="D190" s="618" t="s">
        <v>718</v>
      </c>
      <c r="E190" s="619"/>
      <c r="F190" s="620">
        <v>510.39299999999997</v>
      </c>
      <c r="G190" s="620" t="s">
        <v>281</v>
      </c>
      <c r="H190" s="619"/>
      <c r="I190" s="619"/>
      <c r="J190" s="621" t="s">
        <v>281</v>
      </c>
      <c r="K190" s="620" t="s">
        <v>281</v>
      </c>
      <c r="L190" s="620" t="s">
        <v>281</v>
      </c>
    </row>
    <row r="191" spans="1:26" ht="20.399999999999999" x14ac:dyDescent="0.2">
      <c r="A191" s="622"/>
      <c r="B191" s="622"/>
      <c r="C191" s="622"/>
      <c r="D191" s="623" t="s">
        <v>697</v>
      </c>
      <c r="E191" s="622"/>
      <c r="F191" s="622"/>
      <c r="G191" s="622"/>
      <c r="H191" s="622"/>
      <c r="I191" s="622"/>
      <c r="J191" s="622"/>
      <c r="K191" s="622"/>
      <c r="L191" s="622"/>
    </row>
    <row r="192" spans="1:26" ht="20.399999999999999" x14ac:dyDescent="0.2">
      <c r="A192" s="622"/>
      <c r="B192" s="622"/>
      <c r="C192" s="622"/>
      <c r="D192" s="623" t="s">
        <v>709</v>
      </c>
      <c r="E192" s="622"/>
      <c r="F192" s="622"/>
      <c r="G192" s="622"/>
      <c r="H192" s="622"/>
      <c r="I192" s="622"/>
      <c r="J192" s="622"/>
      <c r="K192" s="622"/>
      <c r="L192" s="622"/>
    </row>
    <row r="193" spans="1:26" ht="81.599999999999994" x14ac:dyDescent="0.2">
      <c r="A193" s="622"/>
      <c r="B193" s="622"/>
      <c r="C193" s="622"/>
      <c r="D193" s="623" t="s">
        <v>710</v>
      </c>
      <c r="E193" s="622"/>
      <c r="F193" s="622"/>
      <c r="G193" s="622"/>
      <c r="H193" s="622"/>
      <c r="I193" s="622"/>
      <c r="J193" s="622"/>
      <c r="K193" s="622"/>
      <c r="L193" s="622"/>
    </row>
    <row r="194" spans="1:26" x14ac:dyDescent="0.2">
      <c r="A194" s="622"/>
      <c r="B194" s="622"/>
      <c r="C194" s="622"/>
      <c r="D194" s="624" t="s">
        <v>206</v>
      </c>
      <c r="E194" s="625" t="s">
        <v>731</v>
      </c>
      <c r="F194" s="625"/>
      <c r="G194" s="625"/>
      <c r="H194" s="626">
        <v>1450572.97</v>
      </c>
      <c r="I194" s="622"/>
      <c r="J194" s="622"/>
      <c r="K194" s="622"/>
      <c r="L194" s="622"/>
    </row>
    <row r="195" spans="1:26" x14ac:dyDescent="0.2">
      <c r="A195" s="622"/>
      <c r="B195" s="622"/>
      <c r="C195" s="622"/>
      <c r="D195" s="624" t="s">
        <v>207</v>
      </c>
      <c r="E195" s="625" t="s">
        <v>732</v>
      </c>
      <c r="F195" s="625"/>
      <c r="G195" s="625"/>
      <c r="H195" s="626">
        <v>828898.84</v>
      </c>
      <c r="I195" s="622"/>
      <c r="J195" s="622"/>
      <c r="K195" s="622"/>
      <c r="L195" s="622"/>
    </row>
    <row r="196" spans="1:26" x14ac:dyDescent="0.2">
      <c r="A196" s="622"/>
      <c r="B196" s="622"/>
      <c r="C196" s="622"/>
      <c r="D196" s="627" t="s">
        <v>698</v>
      </c>
      <c r="E196" s="628"/>
      <c r="F196" s="628"/>
      <c r="G196" s="628"/>
      <c r="H196" s="629">
        <v>5160971.3899999997</v>
      </c>
      <c r="I196" s="622"/>
      <c r="J196" s="622"/>
      <c r="K196" s="622"/>
      <c r="L196" s="622"/>
    </row>
    <row r="197" spans="1:26" ht="40.799999999999997" x14ac:dyDescent="0.2">
      <c r="A197" s="612">
        <v>27</v>
      </c>
      <c r="B197" s="612">
        <v>28</v>
      </c>
      <c r="C197" s="612" t="s">
        <v>735</v>
      </c>
      <c r="D197" s="612" t="s">
        <v>910</v>
      </c>
      <c r="E197" s="613">
        <v>0.72799999999999998</v>
      </c>
      <c r="F197" s="614">
        <v>551.22950000000003</v>
      </c>
      <c r="G197" s="614">
        <v>551.22950000000003</v>
      </c>
      <c r="H197" s="615">
        <v>5313.15</v>
      </c>
      <c r="I197" s="615" t="s">
        <v>281</v>
      </c>
      <c r="J197" s="615">
        <v>5313.15</v>
      </c>
      <c r="K197" s="614" t="s">
        <v>281</v>
      </c>
      <c r="L197" s="614" t="s">
        <v>281</v>
      </c>
      <c r="M197" s="616"/>
      <c r="N197" s="616"/>
      <c r="O197" s="616"/>
      <c r="T197" s="573">
        <v>10149.370000000001</v>
      </c>
      <c r="V197" s="573" t="s">
        <v>281</v>
      </c>
      <c r="W197" s="573">
        <v>5313.15</v>
      </c>
      <c r="X197" s="573">
        <v>3504.51</v>
      </c>
      <c r="Y197" s="573" t="s">
        <v>281</v>
      </c>
      <c r="Z197" s="573">
        <v>6.7478319999999998</v>
      </c>
    </row>
    <row r="198" spans="1:26" x14ac:dyDescent="0.2">
      <c r="A198" s="617"/>
      <c r="B198" s="617"/>
      <c r="C198" s="617"/>
      <c r="D198" s="618" t="s">
        <v>736</v>
      </c>
      <c r="E198" s="619"/>
      <c r="F198" s="620" t="s">
        <v>281</v>
      </c>
      <c r="G198" s="620">
        <v>107.52500000000001</v>
      </c>
      <c r="H198" s="619"/>
      <c r="I198" s="619"/>
      <c r="J198" s="621">
        <v>3504.51</v>
      </c>
      <c r="K198" s="620">
        <v>9.2690000000000001</v>
      </c>
      <c r="L198" s="620">
        <v>6.7478319999999998</v>
      </c>
    </row>
    <row r="199" spans="1:26" ht="20.399999999999999" x14ac:dyDescent="0.2">
      <c r="A199" s="622"/>
      <c r="B199" s="622"/>
      <c r="C199" s="622"/>
      <c r="D199" s="623" t="s">
        <v>697</v>
      </c>
      <c r="E199" s="622"/>
      <c r="F199" s="622"/>
      <c r="G199" s="622"/>
      <c r="H199" s="622"/>
      <c r="I199" s="622"/>
      <c r="J199" s="622"/>
      <c r="K199" s="622"/>
      <c r="L199" s="622"/>
    </row>
    <row r="200" spans="1:26" ht="20.399999999999999" x14ac:dyDescent="0.2">
      <c r="A200" s="622"/>
      <c r="B200" s="622"/>
      <c r="C200" s="622"/>
      <c r="D200" s="623" t="s">
        <v>709</v>
      </c>
      <c r="E200" s="622"/>
      <c r="F200" s="622"/>
      <c r="G200" s="622"/>
      <c r="H200" s="622"/>
      <c r="I200" s="622"/>
      <c r="J200" s="622"/>
      <c r="K200" s="622"/>
      <c r="L200" s="622"/>
    </row>
    <row r="201" spans="1:26" ht="81.599999999999994" x14ac:dyDescent="0.2">
      <c r="A201" s="622"/>
      <c r="B201" s="622"/>
      <c r="C201" s="622"/>
      <c r="D201" s="623" t="s">
        <v>710</v>
      </c>
      <c r="E201" s="622"/>
      <c r="F201" s="622"/>
      <c r="G201" s="622"/>
      <c r="H201" s="622"/>
      <c r="I201" s="622"/>
      <c r="J201" s="622"/>
      <c r="K201" s="622"/>
      <c r="L201" s="622"/>
    </row>
    <row r="202" spans="1:26" x14ac:dyDescent="0.2">
      <c r="A202" s="622"/>
      <c r="B202" s="622"/>
      <c r="C202" s="622"/>
      <c r="D202" s="624" t="s">
        <v>206</v>
      </c>
      <c r="E202" s="625" t="s">
        <v>737</v>
      </c>
      <c r="F202" s="625"/>
      <c r="G202" s="625"/>
      <c r="H202" s="626">
        <v>3224.15</v>
      </c>
      <c r="I202" s="622"/>
      <c r="J202" s="622"/>
      <c r="K202" s="622"/>
      <c r="L202" s="622"/>
    </row>
    <row r="203" spans="1:26" x14ac:dyDescent="0.2">
      <c r="A203" s="622"/>
      <c r="B203" s="622"/>
      <c r="C203" s="622"/>
      <c r="D203" s="624" t="s">
        <v>207</v>
      </c>
      <c r="E203" s="625" t="s">
        <v>738</v>
      </c>
      <c r="F203" s="625"/>
      <c r="G203" s="625"/>
      <c r="H203" s="626">
        <v>1612.07</v>
      </c>
      <c r="I203" s="622"/>
      <c r="J203" s="622"/>
      <c r="K203" s="622"/>
      <c r="L203" s="622"/>
    </row>
    <row r="204" spans="1:26" x14ac:dyDescent="0.2">
      <c r="A204" s="622"/>
      <c r="B204" s="622"/>
      <c r="C204" s="622"/>
      <c r="D204" s="627" t="s">
        <v>698</v>
      </c>
      <c r="E204" s="628"/>
      <c r="F204" s="628"/>
      <c r="G204" s="628"/>
      <c r="H204" s="629">
        <v>10149.370000000001</v>
      </c>
      <c r="I204" s="622"/>
      <c r="J204" s="622"/>
      <c r="K204" s="622"/>
      <c r="L204" s="622"/>
    </row>
    <row r="205" spans="1:26" ht="30.6" x14ac:dyDescent="0.2">
      <c r="A205" s="612">
        <v>28</v>
      </c>
      <c r="B205" s="612">
        <v>29</v>
      </c>
      <c r="C205" s="612" t="s">
        <v>739</v>
      </c>
      <c r="D205" s="612" t="s">
        <v>911</v>
      </c>
      <c r="E205" s="613">
        <v>821</v>
      </c>
      <c r="F205" s="614">
        <v>72.762799999999999</v>
      </c>
      <c r="G205" s="614" t="s">
        <v>281</v>
      </c>
      <c r="H205" s="615">
        <v>487460.54</v>
      </c>
      <c r="I205" s="615" t="s">
        <v>281</v>
      </c>
      <c r="J205" s="615" t="s">
        <v>281</v>
      </c>
      <c r="K205" s="614" t="s">
        <v>281</v>
      </c>
      <c r="L205" s="614" t="s">
        <v>281</v>
      </c>
      <c r="M205" s="616"/>
      <c r="N205" s="616"/>
      <c r="O205" s="616"/>
      <c r="T205" s="573">
        <v>487460.54</v>
      </c>
      <c r="V205" s="573" t="s">
        <v>281</v>
      </c>
      <c r="W205" s="573" t="s">
        <v>281</v>
      </c>
      <c r="X205" s="573" t="s">
        <v>281</v>
      </c>
      <c r="Y205" s="573" t="s">
        <v>281</v>
      </c>
      <c r="Z205" s="573" t="s">
        <v>281</v>
      </c>
    </row>
    <row r="206" spans="1:26" x14ac:dyDescent="0.2">
      <c r="A206" s="617"/>
      <c r="B206" s="617"/>
      <c r="C206" s="617"/>
      <c r="D206" s="618" t="s">
        <v>718</v>
      </c>
      <c r="E206" s="619"/>
      <c r="F206" s="620" t="s">
        <v>281</v>
      </c>
      <c r="G206" s="620" t="s">
        <v>281</v>
      </c>
      <c r="H206" s="619"/>
      <c r="I206" s="619"/>
      <c r="J206" s="621" t="s">
        <v>281</v>
      </c>
      <c r="K206" s="620" t="s">
        <v>281</v>
      </c>
      <c r="L206" s="620" t="s">
        <v>281</v>
      </c>
    </row>
    <row r="207" spans="1:26" x14ac:dyDescent="0.2">
      <c r="A207" s="622"/>
      <c r="B207" s="622"/>
      <c r="C207" s="622"/>
      <c r="D207" s="623" t="s">
        <v>701</v>
      </c>
      <c r="E207" s="622"/>
      <c r="F207" s="622"/>
      <c r="G207" s="622"/>
      <c r="H207" s="622"/>
      <c r="I207" s="622"/>
      <c r="J207" s="622"/>
      <c r="K207" s="622"/>
      <c r="L207" s="622"/>
    </row>
    <row r="208" spans="1:26" ht="30.6" x14ac:dyDescent="0.2">
      <c r="A208" s="612">
        <v>29</v>
      </c>
      <c r="B208" s="612">
        <v>30</v>
      </c>
      <c r="C208" s="612" t="s">
        <v>726</v>
      </c>
      <c r="D208" s="612" t="s">
        <v>727</v>
      </c>
      <c r="E208" s="613">
        <v>1674.4</v>
      </c>
      <c r="F208" s="614">
        <v>3.28</v>
      </c>
      <c r="G208" s="614">
        <v>3.28</v>
      </c>
      <c r="H208" s="615">
        <v>72719.19</v>
      </c>
      <c r="I208" s="615" t="s">
        <v>281</v>
      </c>
      <c r="J208" s="615">
        <v>72719.19</v>
      </c>
      <c r="K208" s="614" t="s">
        <v>281</v>
      </c>
      <c r="L208" s="614" t="s">
        <v>281</v>
      </c>
      <c r="T208" s="573">
        <v>72719.19</v>
      </c>
      <c r="V208" s="573" t="s">
        <v>281</v>
      </c>
      <c r="W208" s="573">
        <v>72719.19</v>
      </c>
      <c r="X208" s="573" t="s">
        <v>281</v>
      </c>
      <c r="Y208" s="573" t="s">
        <v>281</v>
      </c>
      <c r="Z208" s="573" t="s">
        <v>281</v>
      </c>
    </row>
    <row r="209" spans="1:26" x14ac:dyDescent="0.2">
      <c r="A209" s="617"/>
      <c r="B209" s="617"/>
      <c r="C209" s="617"/>
      <c r="D209" s="618" t="s">
        <v>716</v>
      </c>
      <c r="E209" s="619"/>
      <c r="F209" s="620" t="s">
        <v>281</v>
      </c>
      <c r="G209" s="620" t="s">
        <v>281</v>
      </c>
      <c r="H209" s="619"/>
      <c r="I209" s="619"/>
      <c r="J209" s="621" t="s">
        <v>281</v>
      </c>
      <c r="K209" s="620" t="s">
        <v>281</v>
      </c>
      <c r="L209" s="620" t="s">
        <v>281</v>
      </c>
    </row>
    <row r="210" spans="1:26" ht="20.399999999999999" x14ac:dyDescent="0.2">
      <c r="A210" s="622"/>
      <c r="B210" s="622"/>
      <c r="C210" s="622"/>
      <c r="D210" s="623" t="s">
        <v>697</v>
      </c>
      <c r="E210" s="622"/>
      <c r="F210" s="622"/>
      <c r="G210" s="622"/>
      <c r="H210" s="622"/>
      <c r="I210" s="622"/>
      <c r="J210" s="622"/>
      <c r="K210" s="622"/>
      <c r="L210" s="622"/>
    </row>
    <row r="211" spans="1:26" x14ac:dyDescent="0.2">
      <c r="A211" s="622"/>
      <c r="B211" s="622"/>
      <c r="C211" s="622"/>
      <c r="D211" s="627" t="s">
        <v>698</v>
      </c>
      <c r="E211" s="628"/>
      <c r="F211" s="628"/>
      <c r="G211" s="628"/>
      <c r="H211" s="629">
        <v>72719.19</v>
      </c>
      <c r="I211" s="622"/>
      <c r="J211" s="622"/>
      <c r="K211" s="622"/>
      <c r="L211" s="622"/>
    </row>
    <row r="212" spans="1:26" ht="30.6" x14ac:dyDescent="0.2">
      <c r="A212" s="612">
        <v>30</v>
      </c>
      <c r="B212" s="612">
        <v>31</v>
      </c>
      <c r="C212" s="612" t="s">
        <v>728</v>
      </c>
      <c r="D212" s="612" t="s">
        <v>905</v>
      </c>
      <c r="E212" s="613">
        <v>418.6</v>
      </c>
      <c r="F212" s="614">
        <v>49.427</v>
      </c>
      <c r="G212" s="614">
        <v>49.427</v>
      </c>
      <c r="H212" s="615">
        <v>273936.03000000003</v>
      </c>
      <c r="I212" s="615" t="s">
        <v>281</v>
      </c>
      <c r="J212" s="615">
        <v>273936.03000000003</v>
      </c>
      <c r="K212" s="614" t="s">
        <v>281</v>
      </c>
      <c r="L212" s="614" t="s">
        <v>281</v>
      </c>
      <c r="M212" s="616"/>
      <c r="N212" s="616"/>
      <c r="O212" s="616"/>
      <c r="T212" s="573">
        <v>273936.03000000003</v>
      </c>
      <c r="V212" s="573" t="s">
        <v>281</v>
      </c>
      <c r="W212" s="573">
        <v>273936.03000000003</v>
      </c>
      <c r="X212" s="573" t="s">
        <v>281</v>
      </c>
      <c r="Y212" s="573" t="s">
        <v>281</v>
      </c>
      <c r="Z212" s="573" t="s">
        <v>281</v>
      </c>
    </row>
    <row r="213" spans="1:26" x14ac:dyDescent="0.2">
      <c r="A213" s="617"/>
      <c r="B213" s="617"/>
      <c r="C213" s="617"/>
      <c r="D213" s="618" t="s">
        <v>716</v>
      </c>
      <c r="E213" s="619"/>
      <c r="F213" s="620" t="s">
        <v>281</v>
      </c>
      <c r="G213" s="620" t="s">
        <v>281</v>
      </c>
      <c r="H213" s="619"/>
      <c r="I213" s="619"/>
      <c r="J213" s="621" t="s">
        <v>281</v>
      </c>
      <c r="K213" s="620" t="s">
        <v>281</v>
      </c>
      <c r="L213" s="620" t="s">
        <v>281</v>
      </c>
    </row>
    <row r="214" spans="1:26" ht="20.399999999999999" x14ac:dyDescent="0.2">
      <c r="A214" s="622"/>
      <c r="B214" s="622"/>
      <c r="C214" s="622"/>
      <c r="D214" s="623" t="s">
        <v>697</v>
      </c>
      <c r="E214" s="622"/>
      <c r="F214" s="622"/>
      <c r="G214" s="622"/>
      <c r="H214" s="622"/>
      <c r="I214" s="622"/>
      <c r="J214" s="622"/>
      <c r="K214" s="622"/>
      <c r="L214" s="622"/>
    </row>
    <row r="215" spans="1:26" ht="20.399999999999999" x14ac:dyDescent="0.2">
      <c r="A215" s="622"/>
      <c r="B215" s="622"/>
      <c r="C215" s="622"/>
      <c r="D215" s="623" t="s">
        <v>709</v>
      </c>
      <c r="E215" s="622"/>
      <c r="F215" s="622"/>
      <c r="G215" s="622"/>
      <c r="H215" s="622"/>
      <c r="I215" s="622"/>
      <c r="J215" s="622"/>
      <c r="K215" s="622"/>
      <c r="L215" s="622"/>
    </row>
    <row r="216" spans="1:26" ht="81.599999999999994" x14ac:dyDescent="0.2">
      <c r="A216" s="622"/>
      <c r="B216" s="622"/>
      <c r="C216" s="622"/>
      <c r="D216" s="623" t="s">
        <v>710</v>
      </c>
      <c r="E216" s="622"/>
      <c r="F216" s="622"/>
      <c r="G216" s="622"/>
      <c r="H216" s="622"/>
      <c r="I216" s="622"/>
      <c r="J216" s="622"/>
      <c r="K216" s="622"/>
      <c r="L216" s="622"/>
    </row>
    <row r="217" spans="1:26" x14ac:dyDescent="0.2">
      <c r="A217" s="622"/>
      <c r="B217" s="622"/>
      <c r="C217" s="622"/>
      <c r="D217" s="627" t="s">
        <v>698</v>
      </c>
      <c r="E217" s="628"/>
      <c r="F217" s="628"/>
      <c r="G217" s="628"/>
      <c r="H217" s="629">
        <v>273936.03000000003</v>
      </c>
      <c r="I217" s="622"/>
      <c r="J217" s="622"/>
      <c r="K217" s="622"/>
      <c r="L217" s="622"/>
    </row>
    <row r="218" spans="1:26" ht="30.6" x14ac:dyDescent="0.2">
      <c r="A218" s="612">
        <v>31</v>
      </c>
      <c r="B218" s="612">
        <v>32</v>
      </c>
      <c r="C218" s="612" t="s">
        <v>717</v>
      </c>
      <c r="D218" s="612" t="s">
        <v>906</v>
      </c>
      <c r="E218" s="613">
        <v>990.69</v>
      </c>
      <c r="F218" s="614">
        <v>162.38</v>
      </c>
      <c r="G218" s="614" t="s">
        <v>281</v>
      </c>
      <c r="H218" s="615">
        <v>1312684.06</v>
      </c>
      <c r="I218" s="615" t="s">
        <v>281</v>
      </c>
      <c r="J218" s="615" t="s">
        <v>281</v>
      </c>
      <c r="K218" s="614" t="s">
        <v>281</v>
      </c>
      <c r="L218" s="614" t="s">
        <v>281</v>
      </c>
      <c r="M218" s="616"/>
      <c r="N218" s="616"/>
      <c r="O218" s="616"/>
      <c r="T218" s="573">
        <v>1312684.06</v>
      </c>
      <c r="V218" s="573" t="s">
        <v>281</v>
      </c>
      <c r="W218" s="573" t="s">
        <v>281</v>
      </c>
      <c r="X218" s="573" t="s">
        <v>281</v>
      </c>
      <c r="Y218" s="573" t="s">
        <v>281</v>
      </c>
      <c r="Z218" s="573" t="s">
        <v>281</v>
      </c>
    </row>
    <row r="219" spans="1:26" x14ac:dyDescent="0.2">
      <c r="A219" s="617"/>
      <c r="B219" s="617"/>
      <c r="C219" s="617"/>
      <c r="D219" s="618" t="s">
        <v>718</v>
      </c>
      <c r="E219" s="619"/>
      <c r="F219" s="620" t="s">
        <v>281</v>
      </c>
      <c r="G219" s="620" t="s">
        <v>281</v>
      </c>
      <c r="H219" s="619"/>
      <c r="I219" s="619"/>
      <c r="J219" s="621" t="s">
        <v>281</v>
      </c>
      <c r="K219" s="620" t="s">
        <v>281</v>
      </c>
      <c r="L219" s="620" t="s">
        <v>281</v>
      </c>
    </row>
    <row r="220" spans="1:26" x14ac:dyDescent="0.2">
      <c r="A220" s="622"/>
      <c r="B220" s="622"/>
      <c r="C220" s="622"/>
      <c r="D220" s="623" t="s">
        <v>701</v>
      </c>
      <c r="E220" s="622"/>
      <c r="F220" s="622"/>
      <c r="G220" s="622"/>
      <c r="H220" s="622"/>
      <c r="I220" s="622"/>
      <c r="J220" s="622"/>
      <c r="K220" s="622"/>
      <c r="L220" s="622"/>
    </row>
    <row r="221" spans="1:26" ht="30.6" x14ac:dyDescent="0.2">
      <c r="A221" s="612">
        <v>32</v>
      </c>
      <c r="B221" s="612">
        <v>33</v>
      </c>
      <c r="C221" s="612" t="s">
        <v>734</v>
      </c>
      <c r="D221" s="612" t="s">
        <v>909</v>
      </c>
      <c r="E221" s="613">
        <v>7.48</v>
      </c>
      <c r="F221" s="614">
        <v>3165.8694999999998</v>
      </c>
      <c r="G221" s="614">
        <v>2843.72</v>
      </c>
      <c r="H221" s="615">
        <v>389509.63</v>
      </c>
      <c r="I221" s="615">
        <v>107881.27</v>
      </c>
      <c r="J221" s="615">
        <v>281628.36</v>
      </c>
      <c r="K221" s="614">
        <v>37.765999999999998</v>
      </c>
      <c r="L221" s="614">
        <v>282.48968000000002</v>
      </c>
      <c r="T221" s="573">
        <v>773706.55</v>
      </c>
      <c r="V221" s="573">
        <v>107881.27</v>
      </c>
      <c r="W221" s="573">
        <v>281628.36</v>
      </c>
      <c r="X221" s="573">
        <v>160787.91</v>
      </c>
      <c r="Y221" s="573">
        <v>282.48968000000002</v>
      </c>
      <c r="Z221" s="573">
        <v>271.30707999999998</v>
      </c>
    </row>
    <row r="222" spans="1:26" x14ac:dyDescent="0.2">
      <c r="A222" s="617"/>
      <c r="B222" s="617"/>
      <c r="C222" s="617"/>
      <c r="D222" s="618" t="s">
        <v>730</v>
      </c>
      <c r="E222" s="619"/>
      <c r="F222" s="620">
        <v>322.14949999999999</v>
      </c>
      <c r="G222" s="620">
        <v>480.13650000000001</v>
      </c>
      <c r="H222" s="619"/>
      <c r="I222" s="619"/>
      <c r="J222" s="621">
        <v>160787.91</v>
      </c>
      <c r="K222" s="620">
        <v>36.271000000000001</v>
      </c>
      <c r="L222" s="620">
        <v>271.30707999999998</v>
      </c>
    </row>
    <row r="223" spans="1:26" ht="20.399999999999999" x14ac:dyDescent="0.2">
      <c r="A223" s="622"/>
      <c r="B223" s="622"/>
      <c r="C223" s="622"/>
      <c r="D223" s="623" t="s">
        <v>697</v>
      </c>
      <c r="E223" s="622"/>
      <c r="F223" s="622"/>
      <c r="G223" s="622"/>
      <c r="H223" s="622"/>
      <c r="I223" s="622"/>
      <c r="J223" s="622"/>
      <c r="K223" s="622"/>
      <c r="L223" s="622"/>
    </row>
    <row r="224" spans="1:26" ht="20.399999999999999" x14ac:dyDescent="0.2">
      <c r="A224" s="622"/>
      <c r="B224" s="622"/>
      <c r="C224" s="622"/>
      <c r="D224" s="623" t="s">
        <v>709</v>
      </c>
      <c r="E224" s="622"/>
      <c r="F224" s="622"/>
      <c r="G224" s="622"/>
      <c r="H224" s="622"/>
      <c r="I224" s="622"/>
      <c r="J224" s="622"/>
      <c r="K224" s="622"/>
      <c r="L224" s="622"/>
    </row>
    <row r="225" spans="1:26" ht="81.599999999999994" x14ac:dyDescent="0.2">
      <c r="A225" s="622"/>
      <c r="B225" s="622"/>
      <c r="C225" s="622"/>
      <c r="D225" s="623" t="s">
        <v>710</v>
      </c>
      <c r="E225" s="622"/>
      <c r="F225" s="622"/>
      <c r="G225" s="622"/>
      <c r="H225" s="622"/>
      <c r="I225" s="622"/>
      <c r="J225" s="622"/>
      <c r="K225" s="622"/>
      <c r="L225" s="622"/>
    </row>
    <row r="226" spans="1:26" x14ac:dyDescent="0.2">
      <c r="A226" s="622"/>
      <c r="B226" s="622"/>
      <c r="C226" s="622"/>
      <c r="D226" s="624" t="s">
        <v>206</v>
      </c>
      <c r="E226" s="625" t="s">
        <v>731</v>
      </c>
      <c r="F226" s="625"/>
      <c r="G226" s="625"/>
      <c r="H226" s="626">
        <v>244488.95</v>
      </c>
      <c r="I226" s="622"/>
      <c r="J226" s="622"/>
      <c r="K226" s="622"/>
      <c r="L226" s="622"/>
    </row>
    <row r="227" spans="1:26" x14ac:dyDescent="0.2">
      <c r="A227" s="622"/>
      <c r="B227" s="622"/>
      <c r="C227" s="622"/>
      <c r="D227" s="624" t="s">
        <v>207</v>
      </c>
      <c r="E227" s="625" t="s">
        <v>732</v>
      </c>
      <c r="F227" s="625"/>
      <c r="G227" s="625"/>
      <c r="H227" s="626">
        <v>139707.97</v>
      </c>
      <c r="I227" s="622"/>
      <c r="J227" s="622"/>
      <c r="K227" s="622"/>
      <c r="L227" s="622"/>
    </row>
    <row r="228" spans="1:26" x14ac:dyDescent="0.2">
      <c r="A228" s="622"/>
      <c r="B228" s="622"/>
      <c r="C228" s="622"/>
      <c r="D228" s="627" t="s">
        <v>698</v>
      </c>
      <c r="E228" s="628"/>
      <c r="F228" s="628"/>
      <c r="G228" s="628"/>
      <c r="H228" s="629">
        <v>773706.55</v>
      </c>
      <c r="I228" s="622"/>
      <c r="J228" s="622"/>
      <c r="K228" s="622"/>
      <c r="L228" s="622"/>
    </row>
    <row r="229" spans="1:26" ht="40.799999999999997" x14ac:dyDescent="0.2">
      <c r="A229" s="612">
        <v>33</v>
      </c>
      <c r="B229" s="612">
        <v>34</v>
      </c>
      <c r="C229" s="612" t="s">
        <v>733</v>
      </c>
      <c r="D229" s="612" t="s">
        <v>908</v>
      </c>
      <c r="E229" s="613">
        <v>69.760000000000005</v>
      </c>
      <c r="F229" s="614">
        <v>1912.9349999999999</v>
      </c>
      <c r="G229" s="614">
        <v>1380.0920000000001</v>
      </c>
      <c r="H229" s="615">
        <v>2881499.58</v>
      </c>
      <c r="I229" s="615">
        <v>1594036.23</v>
      </c>
      <c r="J229" s="615">
        <v>1274684.02</v>
      </c>
      <c r="K229" s="614">
        <v>59.834499999999998</v>
      </c>
      <c r="L229" s="614">
        <v>4174.0547200000001</v>
      </c>
      <c r="M229" s="616"/>
      <c r="N229" s="616"/>
      <c r="O229" s="616"/>
      <c r="T229" s="573">
        <v>5160971.3899999997</v>
      </c>
      <c r="V229" s="573">
        <v>1594036.23</v>
      </c>
      <c r="W229" s="573">
        <v>1274684.02</v>
      </c>
      <c r="X229" s="573" t="s">
        <v>281</v>
      </c>
      <c r="Y229" s="573">
        <v>4174.0547200000001</v>
      </c>
      <c r="Z229" s="573" t="s">
        <v>281</v>
      </c>
    </row>
    <row r="230" spans="1:26" x14ac:dyDescent="0.2">
      <c r="A230" s="617"/>
      <c r="B230" s="617"/>
      <c r="C230" s="617"/>
      <c r="D230" s="618" t="s">
        <v>718</v>
      </c>
      <c r="E230" s="619"/>
      <c r="F230" s="620">
        <v>510.39299999999997</v>
      </c>
      <c r="G230" s="620" t="s">
        <v>281</v>
      </c>
      <c r="H230" s="619"/>
      <c r="I230" s="619"/>
      <c r="J230" s="621" t="s">
        <v>281</v>
      </c>
      <c r="K230" s="620" t="s">
        <v>281</v>
      </c>
      <c r="L230" s="620" t="s">
        <v>281</v>
      </c>
    </row>
    <row r="231" spans="1:26" ht="20.399999999999999" x14ac:dyDescent="0.2">
      <c r="A231" s="622"/>
      <c r="B231" s="622"/>
      <c r="C231" s="622"/>
      <c r="D231" s="623" t="s">
        <v>697</v>
      </c>
      <c r="E231" s="622"/>
      <c r="F231" s="622"/>
      <c r="G231" s="622"/>
      <c r="H231" s="622"/>
      <c r="I231" s="622"/>
      <c r="J231" s="622"/>
      <c r="K231" s="622"/>
      <c r="L231" s="622"/>
    </row>
    <row r="232" spans="1:26" ht="20.399999999999999" x14ac:dyDescent="0.2">
      <c r="A232" s="622"/>
      <c r="B232" s="622"/>
      <c r="C232" s="622"/>
      <c r="D232" s="623" t="s">
        <v>709</v>
      </c>
      <c r="E232" s="622"/>
      <c r="F232" s="622"/>
      <c r="G232" s="622"/>
      <c r="H232" s="622"/>
      <c r="I232" s="622"/>
      <c r="J232" s="622"/>
      <c r="K232" s="622"/>
      <c r="L232" s="622"/>
    </row>
    <row r="233" spans="1:26" ht="81.599999999999994" x14ac:dyDescent="0.2">
      <c r="A233" s="622"/>
      <c r="B233" s="622"/>
      <c r="C233" s="622"/>
      <c r="D233" s="623" t="s">
        <v>710</v>
      </c>
      <c r="E233" s="622"/>
      <c r="F233" s="622"/>
      <c r="G233" s="622"/>
      <c r="H233" s="622"/>
      <c r="I233" s="622"/>
      <c r="J233" s="622"/>
      <c r="K233" s="622"/>
      <c r="L233" s="622"/>
    </row>
    <row r="234" spans="1:26" x14ac:dyDescent="0.2">
      <c r="A234" s="622"/>
      <c r="B234" s="622"/>
      <c r="C234" s="622"/>
      <c r="D234" s="624" t="s">
        <v>206</v>
      </c>
      <c r="E234" s="625" t="s">
        <v>731</v>
      </c>
      <c r="F234" s="625"/>
      <c r="G234" s="625"/>
      <c r="H234" s="626">
        <v>1450572.97</v>
      </c>
      <c r="I234" s="622"/>
      <c r="J234" s="622"/>
      <c r="K234" s="622"/>
      <c r="L234" s="622"/>
    </row>
    <row r="235" spans="1:26" x14ac:dyDescent="0.2">
      <c r="A235" s="622"/>
      <c r="B235" s="622"/>
      <c r="C235" s="622"/>
      <c r="D235" s="624" t="s">
        <v>207</v>
      </c>
      <c r="E235" s="625" t="s">
        <v>732</v>
      </c>
      <c r="F235" s="625"/>
      <c r="G235" s="625"/>
      <c r="H235" s="626">
        <v>828898.84</v>
      </c>
      <c r="I235" s="622"/>
      <c r="J235" s="622"/>
      <c r="K235" s="622"/>
      <c r="L235" s="622"/>
    </row>
    <row r="236" spans="1:26" x14ac:dyDescent="0.2">
      <c r="A236" s="622"/>
      <c r="B236" s="622"/>
      <c r="C236" s="622"/>
      <c r="D236" s="627" t="s">
        <v>698</v>
      </c>
      <c r="E236" s="628"/>
      <c r="F236" s="628"/>
      <c r="G236" s="628"/>
      <c r="H236" s="629">
        <v>5160971.3899999997</v>
      </c>
      <c r="I236" s="622"/>
      <c r="J236" s="622"/>
      <c r="K236" s="622"/>
      <c r="L236" s="622"/>
    </row>
    <row r="237" spans="1:26" ht="40.799999999999997" x14ac:dyDescent="0.2">
      <c r="A237" s="612">
        <v>34</v>
      </c>
      <c r="B237" s="612">
        <v>35</v>
      </c>
      <c r="C237" s="612" t="s">
        <v>735</v>
      </c>
      <c r="D237" s="612" t="s">
        <v>910</v>
      </c>
      <c r="E237" s="613">
        <v>6.9000000000000006E-2</v>
      </c>
      <c r="F237" s="614">
        <v>551.22950000000003</v>
      </c>
      <c r="G237" s="614">
        <v>551.22950000000003</v>
      </c>
      <c r="H237" s="615">
        <v>503.58</v>
      </c>
      <c r="I237" s="615" t="s">
        <v>281</v>
      </c>
      <c r="J237" s="615">
        <v>503.58</v>
      </c>
      <c r="K237" s="614" t="s">
        <v>281</v>
      </c>
      <c r="L237" s="614" t="s">
        <v>281</v>
      </c>
      <c r="M237" s="616"/>
      <c r="N237" s="616"/>
      <c r="O237" s="616"/>
      <c r="T237" s="573">
        <v>961.96</v>
      </c>
      <c r="V237" s="573" t="s">
        <v>281</v>
      </c>
      <c r="W237" s="573">
        <v>503.58</v>
      </c>
      <c r="X237" s="573">
        <v>332.16</v>
      </c>
      <c r="Y237" s="573" t="s">
        <v>281</v>
      </c>
      <c r="Z237" s="573">
        <v>0.63956100000000005</v>
      </c>
    </row>
    <row r="238" spans="1:26" x14ac:dyDescent="0.2">
      <c r="A238" s="617"/>
      <c r="B238" s="617"/>
      <c r="C238" s="617"/>
      <c r="D238" s="618" t="s">
        <v>736</v>
      </c>
      <c r="E238" s="619"/>
      <c r="F238" s="620" t="s">
        <v>281</v>
      </c>
      <c r="G238" s="620">
        <v>107.52500000000001</v>
      </c>
      <c r="H238" s="619"/>
      <c r="I238" s="619"/>
      <c r="J238" s="621">
        <v>332.16</v>
      </c>
      <c r="K238" s="620">
        <v>9.2690000000000001</v>
      </c>
      <c r="L238" s="620">
        <v>0.63956100000000005</v>
      </c>
    </row>
    <row r="239" spans="1:26" ht="20.399999999999999" x14ac:dyDescent="0.2">
      <c r="A239" s="622"/>
      <c r="B239" s="622"/>
      <c r="C239" s="622"/>
      <c r="D239" s="623" t="s">
        <v>697</v>
      </c>
      <c r="E239" s="622"/>
      <c r="F239" s="622"/>
      <c r="G239" s="622"/>
      <c r="H239" s="622"/>
      <c r="I239" s="622"/>
      <c r="J239" s="622"/>
      <c r="K239" s="622"/>
      <c r="L239" s="622"/>
    </row>
    <row r="240" spans="1:26" ht="20.399999999999999" x14ac:dyDescent="0.2">
      <c r="A240" s="622"/>
      <c r="B240" s="622"/>
      <c r="C240" s="622"/>
      <c r="D240" s="623" t="s">
        <v>709</v>
      </c>
      <c r="E240" s="622"/>
      <c r="F240" s="622"/>
      <c r="G240" s="622"/>
      <c r="H240" s="622"/>
      <c r="I240" s="622"/>
      <c r="J240" s="622"/>
      <c r="K240" s="622"/>
      <c r="L240" s="622"/>
    </row>
    <row r="241" spans="1:26" ht="81.599999999999994" x14ac:dyDescent="0.2">
      <c r="A241" s="622"/>
      <c r="B241" s="622"/>
      <c r="C241" s="622"/>
      <c r="D241" s="623" t="s">
        <v>710</v>
      </c>
      <c r="E241" s="622"/>
      <c r="F241" s="622"/>
      <c r="G241" s="622"/>
      <c r="H241" s="622"/>
      <c r="I241" s="622"/>
      <c r="J241" s="622"/>
      <c r="K241" s="622"/>
      <c r="L241" s="622"/>
    </row>
    <row r="242" spans="1:26" x14ac:dyDescent="0.2">
      <c r="A242" s="622"/>
      <c r="B242" s="622"/>
      <c r="C242" s="622"/>
      <c r="D242" s="624" t="s">
        <v>206</v>
      </c>
      <c r="E242" s="625" t="s">
        <v>737</v>
      </c>
      <c r="F242" s="625"/>
      <c r="G242" s="625"/>
      <c r="H242" s="626">
        <v>305.58999999999997</v>
      </c>
      <c r="I242" s="622"/>
      <c r="J242" s="622"/>
      <c r="K242" s="622"/>
      <c r="L242" s="622"/>
    </row>
    <row r="243" spans="1:26" x14ac:dyDescent="0.2">
      <c r="A243" s="622"/>
      <c r="B243" s="622"/>
      <c r="C243" s="622"/>
      <c r="D243" s="624" t="s">
        <v>207</v>
      </c>
      <c r="E243" s="625" t="s">
        <v>738</v>
      </c>
      <c r="F243" s="625"/>
      <c r="G243" s="625"/>
      <c r="H243" s="626">
        <v>152.79</v>
      </c>
      <c r="I243" s="622"/>
      <c r="J243" s="622"/>
      <c r="K243" s="622"/>
      <c r="L243" s="622"/>
    </row>
    <row r="244" spans="1:26" x14ac:dyDescent="0.2">
      <c r="A244" s="622"/>
      <c r="B244" s="622"/>
      <c r="C244" s="622"/>
      <c r="D244" s="627" t="s">
        <v>698</v>
      </c>
      <c r="E244" s="628"/>
      <c r="F244" s="628"/>
      <c r="G244" s="628"/>
      <c r="H244" s="629">
        <v>961.96</v>
      </c>
      <c r="I244" s="622"/>
      <c r="J244" s="622"/>
      <c r="K244" s="622"/>
      <c r="L244" s="622"/>
    </row>
    <row r="245" spans="1:26" ht="30.6" x14ac:dyDescent="0.2">
      <c r="A245" s="612">
        <v>35</v>
      </c>
      <c r="B245" s="612">
        <v>36</v>
      </c>
      <c r="C245" s="612" t="s">
        <v>739</v>
      </c>
      <c r="D245" s="612" t="s">
        <v>912</v>
      </c>
      <c r="E245" s="613">
        <v>69</v>
      </c>
      <c r="F245" s="614">
        <v>72.762799999999999</v>
      </c>
      <c r="G245" s="614" t="s">
        <v>281</v>
      </c>
      <c r="H245" s="615">
        <v>40968.06</v>
      </c>
      <c r="I245" s="615" t="s">
        <v>281</v>
      </c>
      <c r="J245" s="615" t="s">
        <v>281</v>
      </c>
      <c r="K245" s="614" t="s">
        <v>281</v>
      </c>
      <c r="L245" s="614" t="s">
        <v>281</v>
      </c>
      <c r="M245" s="616"/>
      <c r="N245" s="616"/>
      <c r="O245" s="616"/>
      <c r="T245" s="573">
        <v>40968.06</v>
      </c>
      <c r="V245" s="573" t="s">
        <v>281</v>
      </c>
      <c r="W245" s="573" t="s">
        <v>281</v>
      </c>
      <c r="X245" s="573" t="s">
        <v>281</v>
      </c>
      <c r="Y245" s="573" t="s">
        <v>281</v>
      </c>
      <c r="Z245" s="573" t="s">
        <v>281</v>
      </c>
    </row>
    <row r="246" spans="1:26" x14ac:dyDescent="0.2">
      <c r="A246" s="617"/>
      <c r="B246" s="617"/>
      <c r="C246" s="617"/>
      <c r="D246" s="618" t="s">
        <v>718</v>
      </c>
      <c r="E246" s="619"/>
      <c r="F246" s="620" t="s">
        <v>281</v>
      </c>
      <c r="G246" s="620" t="s">
        <v>281</v>
      </c>
      <c r="H246" s="619"/>
      <c r="I246" s="619"/>
      <c r="J246" s="621" t="s">
        <v>281</v>
      </c>
      <c r="K246" s="620" t="s">
        <v>281</v>
      </c>
      <c r="L246" s="620" t="s">
        <v>281</v>
      </c>
    </row>
    <row r="247" spans="1:26" x14ac:dyDescent="0.2">
      <c r="A247" s="622"/>
      <c r="B247" s="622"/>
      <c r="C247" s="622"/>
      <c r="D247" s="623" t="s">
        <v>701</v>
      </c>
      <c r="E247" s="622"/>
      <c r="F247" s="622"/>
      <c r="G247" s="622"/>
      <c r="H247" s="622"/>
      <c r="I247" s="622"/>
      <c r="J247" s="622"/>
      <c r="K247" s="622"/>
      <c r="L247" s="622"/>
    </row>
    <row r="248" spans="1:26" ht="30.6" x14ac:dyDescent="0.2">
      <c r="A248" s="612">
        <v>36</v>
      </c>
      <c r="B248" s="612">
        <v>37</v>
      </c>
      <c r="C248" s="612" t="s">
        <v>726</v>
      </c>
      <c r="D248" s="612" t="s">
        <v>727</v>
      </c>
      <c r="E248" s="613">
        <v>413.26</v>
      </c>
      <c r="F248" s="614">
        <v>3.28</v>
      </c>
      <c r="G248" s="614">
        <v>3.28</v>
      </c>
      <c r="H248" s="615">
        <v>17947.88</v>
      </c>
      <c r="I248" s="615" t="s">
        <v>281</v>
      </c>
      <c r="J248" s="615">
        <v>17947.88</v>
      </c>
      <c r="K248" s="614" t="s">
        <v>281</v>
      </c>
      <c r="L248" s="614" t="s">
        <v>281</v>
      </c>
      <c r="M248" s="616"/>
      <c r="N248" s="616"/>
      <c r="O248" s="616"/>
      <c r="T248" s="573">
        <v>17947.88</v>
      </c>
      <c r="V248" s="573" t="s">
        <v>281</v>
      </c>
      <c r="W248" s="573">
        <v>17947.88</v>
      </c>
      <c r="X248" s="573" t="s">
        <v>281</v>
      </c>
      <c r="Y248" s="573" t="s">
        <v>281</v>
      </c>
      <c r="Z248" s="573" t="s">
        <v>281</v>
      </c>
    </row>
    <row r="249" spans="1:26" x14ac:dyDescent="0.2">
      <c r="A249" s="617"/>
      <c r="B249" s="617"/>
      <c r="C249" s="617"/>
      <c r="D249" s="618" t="s">
        <v>716</v>
      </c>
      <c r="E249" s="619"/>
      <c r="F249" s="620" t="s">
        <v>281</v>
      </c>
      <c r="G249" s="620" t="s">
        <v>281</v>
      </c>
      <c r="H249" s="619"/>
      <c r="I249" s="619"/>
      <c r="J249" s="621" t="s">
        <v>281</v>
      </c>
      <c r="K249" s="620" t="s">
        <v>281</v>
      </c>
      <c r="L249" s="620" t="s">
        <v>281</v>
      </c>
    </row>
    <row r="250" spans="1:26" ht="20.399999999999999" x14ac:dyDescent="0.2">
      <c r="A250" s="622"/>
      <c r="B250" s="622"/>
      <c r="C250" s="622"/>
      <c r="D250" s="623" t="s">
        <v>697</v>
      </c>
      <c r="E250" s="622"/>
      <c r="F250" s="622"/>
      <c r="G250" s="622"/>
      <c r="H250" s="622"/>
      <c r="I250" s="622"/>
      <c r="J250" s="622"/>
      <c r="K250" s="622"/>
      <c r="L250" s="622"/>
    </row>
    <row r="251" spans="1:26" x14ac:dyDescent="0.2">
      <c r="A251" s="622"/>
      <c r="B251" s="622"/>
      <c r="C251" s="622"/>
      <c r="D251" s="627" t="s">
        <v>698</v>
      </c>
      <c r="E251" s="628"/>
      <c r="F251" s="628"/>
      <c r="G251" s="628"/>
      <c r="H251" s="629">
        <v>17947.88</v>
      </c>
      <c r="I251" s="622"/>
      <c r="J251" s="622"/>
      <c r="K251" s="622"/>
      <c r="L251" s="622"/>
    </row>
    <row r="252" spans="1:26" ht="30.6" x14ac:dyDescent="0.2">
      <c r="A252" s="612">
        <v>37</v>
      </c>
      <c r="B252" s="612">
        <v>38</v>
      </c>
      <c r="C252" s="612" t="s">
        <v>728</v>
      </c>
      <c r="D252" s="612" t="s">
        <v>905</v>
      </c>
      <c r="E252" s="613">
        <v>103.32</v>
      </c>
      <c r="F252" s="614">
        <v>49.427</v>
      </c>
      <c r="G252" s="614">
        <v>49.427</v>
      </c>
      <c r="H252" s="615">
        <v>67613.64</v>
      </c>
      <c r="I252" s="615" t="s">
        <v>281</v>
      </c>
      <c r="J252" s="615">
        <v>67613.64</v>
      </c>
      <c r="K252" s="614" t="s">
        <v>281</v>
      </c>
      <c r="L252" s="614" t="s">
        <v>281</v>
      </c>
      <c r="M252" s="616"/>
      <c r="N252" s="616"/>
      <c r="O252" s="616"/>
      <c r="T252" s="573">
        <v>67613.64</v>
      </c>
      <c r="V252" s="573" t="s">
        <v>281</v>
      </c>
      <c r="W252" s="573">
        <v>67613.64</v>
      </c>
      <c r="X252" s="573" t="s">
        <v>281</v>
      </c>
      <c r="Y252" s="573" t="s">
        <v>281</v>
      </c>
      <c r="Z252" s="573" t="s">
        <v>281</v>
      </c>
    </row>
    <row r="253" spans="1:26" x14ac:dyDescent="0.2">
      <c r="A253" s="617"/>
      <c r="B253" s="617"/>
      <c r="C253" s="617"/>
      <c r="D253" s="618" t="s">
        <v>716</v>
      </c>
      <c r="E253" s="619"/>
      <c r="F253" s="620" t="s">
        <v>281</v>
      </c>
      <c r="G253" s="620" t="s">
        <v>281</v>
      </c>
      <c r="H253" s="619"/>
      <c r="I253" s="619"/>
      <c r="J253" s="621" t="s">
        <v>281</v>
      </c>
      <c r="K253" s="620" t="s">
        <v>281</v>
      </c>
      <c r="L253" s="620" t="s">
        <v>281</v>
      </c>
    </row>
    <row r="254" spans="1:26" ht="20.399999999999999" x14ac:dyDescent="0.2">
      <c r="A254" s="622"/>
      <c r="B254" s="622"/>
      <c r="C254" s="622"/>
      <c r="D254" s="623" t="s">
        <v>697</v>
      </c>
      <c r="E254" s="622"/>
      <c r="F254" s="622"/>
      <c r="G254" s="622"/>
      <c r="H254" s="622"/>
      <c r="I254" s="622"/>
      <c r="J254" s="622"/>
      <c r="K254" s="622"/>
      <c r="L254" s="622"/>
    </row>
    <row r="255" spans="1:26" ht="20.399999999999999" x14ac:dyDescent="0.2">
      <c r="A255" s="622"/>
      <c r="B255" s="622"/>
      <c r="C255" s="622"/>
      <c r="D255" s="623" t="s">
        <v>709</v>
      </c>
      <c r="E255" s="622"/>
      <c r="F255" s="622"/>
      <c r="G255" s="622"/>
      <c r="H255" s="622"/>
      <c r="I255" s="622"/>
      <c r="J255" s="622"/>
      <c r="K255" s="622"/>
      <c r="L255" s="622"/>
    </row>
    <row r="256" spans="1:26" ht="81.599999999999994" x14ac:dyDescent="0.2">
      <c r="A256" s="622"/>
      <c r="B256" s="622"/>
      <c r="C256" s="622"/>
      <c r="D256" s="623" t="s">
        <v>710</v>
      </c>
      <c r="E256" s="622"/>
      <c r="F256" s="622"/>
      <c r="G256" s="622"/>
      <c r="H256" s="622"/>
      <c r="I256" s="622"/>
      <c r="J256" s="622"/>
      <c r="K256" s="622"/>
      <c r="L256" s="622"/>
    </row>
    <row r="257" spans="1:26" x14ac:dyDescent="0.2">
      <c r="A257" s="622"/>
      <c r="B257" s="622"/>
      <c r="C257" s="622"/>
      <c r="D257" s="627" t="s">
        <v>698</v>
      </c>
      <c r="E257" s="628"/>
      <c r="F257" s="628"/>
      <c r="G257" s="628"/>
      <c r="H257" s="629">
        <v>67613.64</v>
      </c>
      <c r="I257" s="622"/>
      <c r="J257" s="622"/>
      <c r="K257" s="622"/>
      <c r="L257" s="622"/>
    </row>
    <row r="258" spans="1:26" ht="40.799999999999997" x14ac:dyDescent="0.2">
      <c r="A258" s="612">
        <v>38</v>
      </c>
      <c r="B258" s="612">
        <v>39</v>
      </c>
      <c r="C258" s="612" t="s">
        <v>717</v>
      </c>
      <c r="D258" s="612" t="s">
        <v>902</v>
      </c>
      <c r="E258" s="613">
        <v>249.39</v>
      </c>
      <c r="F258" s="614">
        <v>162.38</v>
      </c>
      <c r="G258" s="614" t="s">
        <v>281</v>
      </c>
      <c r="H258" s="615">
        <v>330446.74</v>
      </c>
      <c r="I258" s="615" t="s">
        <v>281</v>
      </c>
      <c r="J258" s="615" t="s">
        <v>281</v>
      </c>
      <c r="K258" s="614" t="s">
        <v>281</v>
      </c>
      <c r="L258" s="614" t="s">
        <v>281</v>
      </c>
      <c r="M258" s="616"/>
      <c r="N258" s="616"/>
      <c r="O258" s="616"/>
      <c r="T258" s="573">
        <v>330446.74</v>
      </c>
      <c r="V258" s="573" t="s">
        <v>281</v>
      </c>
      <c r="W258" s="573" t="s">
        <v>281</v>
      </c>
      <c r="X258" s="573" t="s">
        <v>281</v>
      </c>
      <c r="Y258" s="573" t="s">
        <v>281</v>
      </c>
      <c r="Z258" s="573" t="s">
        <v>281</v>
      </c>
    </row>
    <row r="259" spans="1:26" x14ac:dyDescent="0.2">
      <c r="A259" s="617"/>
      <c r="B259" s="617"/>
      <c r="C259" s="617"/>
      <c r="D259" s="618" t="s">
        <v>718</v>
      </c>
      <c r="E259" s="619"/>
      <c r="F259" s="620" t="s">
        <v>281</v>
      </c>
      <c r="G259" s="620" t="s">
        <v>281</v>
      </c>
      <c r="H259" s="619"/>
      <c r="I259" s="619"/>
      <c r="J259" s="621" t="s">
        <v>281</v>
      </c>
      <c r="K259" s="620" t="s">
        <v>281</v>
      </c>
      <c r="L259" s="620" t="s">
        <v>281</v>
      </c>
    </row>
    <row r="260" spans="1:26" x14ac:dyDescent="0.2">
      <c r="A260" s="622"/>
      <c r="B260" s="622"/>
      <c r="C260" s="622"/>
      <c r="D260" s="623" t="s">
        <v>701</v>
      </c>
      <c r="E260" s="622"/>
      <c r="F260" s="622"/>
      <c r="G260" s="622"/>
      <c r="H260" s="622"/>
      <c r="I260" s="622"/>
      <c r="J260" s="622"/>
      <c r="K260" s="622"/>
      <c r="L260" s="622"/>
    </row>
    <row r="261" spans="1:26" ht="40.799999999999997" x14ac:dyDescent="0.2">
      <c r="A261" s="612">
        <v>39</v>
      </c>
      <c r="B261" s="612">
        <v>40</v>
      </c>
      <c r="C261" s="612" t="s">
        <v>741</v>
      </c>
      <c r="D261" s="612" t="s">
        <v>913</v>
      </c>
      <c r="E261" s="613">
        <v>6.7000000000000004E-2</v>
      </c>
      <c r="F261" s="614">
        <v>4218.6989999999996</v>
      </c>
      <c r="G261" s="614">
        <v>4097.7489999999998</v>
      </c>
      <c r="H261" s="615">
        <v>3987.18</v>
      </c>
      <c r="I261" s="615">
        <v>349.78</v>
      </c>
      <c r="J261" s="615">
        <v>3635.03</v>
      </c>
      <c r="K261" s="614">
        <v>14.95</v>
      </c>
      <c r="L261" s="614">
        <v>1.0016499999999999</v>
      </c>
      <c r="M261" s="616"/>
      <c r="N261" s="616"/>
      <c r="O261" s="616"/>
      <c r="T261" s="573">
        <v>6886.23</v>
      </c>
      <c r="V261" s="573">
        <v>349.78</v>
      </c>
      <c r="W261" s="573">
        <v>3635.03</v>
      </c>
      <c r="X261" s="573">
        <v>1750.98</v>
      </c>
      <c r="Y261" s="573">
        <v>1.0016499999999999</v>
      </c>
      <c r="Z261" s="573">
        <v>2.8970799999999999</v>
      </c>
    </row>
    <row r="262" spans="1:26" x14ac:dyDescent="0.2">
      <c r="A262" s="617"/>
      <c r="B262" s="617"/>
      <c r="C262" s="617"/>
      <c r="D262" s="618" t="s">
        <v>736</v>
      </c>
      <c r="E262" s="619"/>
      <c r="F262" s="620">
        <v>116.61</v>
      </c>
      <c r="G262" s="620">
        <v>583.74</v>
      </c>
      <c r="H262" s="619"/>
      <c r="I262" s="619"/>
      <c r="J262" s="621">
        <v>1750.98</v>
      </c>
      <c r="K262" s="620">
        <v>43.24</v>
      </c>
      <c r="L262" s="620">
        <v>2.8970799999999999</v>
      </c>
    </row>
    <row r="263" spans="1:26" ht="20.399999999999999" x14ac:dyDescent="0.2">
      <c r="A263" s="622"/>
      <c r="B263" s="622"/>
      <c r="C263" s="622"/>
      <c r="D263" s="623" t="s">
        <v>697</v>
      </c>
      <c r="E263" s="622"/>
      <c r="F263" s="622"/>
      <c r="G263" s="622"/>
      <c r="H263" s="622"/>
      <c r="I263" s="622"/>
      <c r="J263" s="622"/>
      <c r="K263" s="622"/>
      <c r="L263" s="622"/>
    </row>
    <row r="264" spans="1:26" ht="20.399999999999999" x14ac:dyDescent="0.2">
      <c r="A264" s="622"/>
      <c r="B264" s="622"/>
      <c r="C264" s="622"/>
      <c r="D264" s="623" t="s">
        <v>709</v>
      </c>
      <c r="E264" s="622"/>
      <c r="F264" s="622"/>
      <c r="G264" s="622"/>
      <c r="H264" s="622"/>
      <c r="I264" s="622"/>
      <c r="J264" s="622"/>
      <c r="K264" s="622"/>
      <c r="L264" s="622"/>
    </row>
    <row r="265" spans="1:26" ht="81.599999999999994" x14ac:dyDescent="0.2">
      <c r="A265" s="622"/>
      <c r="B265" s="622"/>
      <c r="C265" s="622"/>
      <c r="D265" s="623" t="s">
        <v>710</v>
      </c>
      <c r="E265" s="622"/>
      <c r="F265" s="622"/>
      <c r="G265" s="622"/>
      <c r="H265" s="622"/>
      <c r="I265" s="622"/>
      <c r="J265" s="622"/>
      <c r="K265" s="622"/>
      <c r="L265" s="622"/>
    </row>
    <row r="266" spans="1:26" x14ac:dyDescent="0.2">
      <c r="A266" s="622"/>
      <c r="B266" s="622"/>
      <c r="C266" s="622"/>
      <c r="D266" s="624" t="s">
        <v>206</v>
      </c>
      <c r="E266" s="625" t="s">
        <v>737</v>
      </c>
      <c r="F266" s="625"/>
      <c r="G266" s="625"/>
      <c r="H266" s="626">
        <v>1932.7</v>
      </c>
      <c r="I266" s="622"/>
      <c r="J266" s="622"/>
      <c r="K266" s="622"/>
      <c r="L266" s="622"/>
    </row>
    <row r="267" spans="1:26" x14ac:dyDescent="0.2">
      <c r="A267" s="622"/>
      <c r="B267" s="622"/>
      <c r="C267" s="622"/>
      <c r="D267" s="624" t="s">
        <v>207</v>
      </c>
      <c r="E267" s="625" t="s">
        <v>738</v>
      </c>
      <c r="F267" s="625"/>
      <c r="G267" s="625"/>
      <c r="H267" s="626">
        <v>966.35</v>
      </c>
      <c r="I267" s="622"/>
      <c r="J267" s="622"/>
      <c r="K267" s="622"/>
      <c r="L267" s="622"/>
    </row>
    <row r="268" spans="1:26" x14ac:dyDescent="0.2">
      <c r="A268" s="622"/>
      <c r="B268" s="622"/>
      <c r="C268" s="622"/>
      <c r="D268" s="627" t="s">
        <v>698</v>
      </c>
      <c r="E268" s="628"/>
      <c r="F268" s="628"/>
      <c r="G268" s="628"/>
      <c r="H268" s="629">
        <v>6886.23</v>
      </c>
      <c r="I268" s="622"/>
      <c r="J268" s="622"/>
      <c r="K268" s="622"/>
      <c r="L268" s="622"/>
    </row>
    <row r="269" spans="1:26" ht="20.399999999999999" x14ac:dyDescent="0.2">
      <c r="A269" s="612">
        <v>40</v>
      </c>
      <c r="B269" s="612">
        <v>41</v>
      </c>
      <c r="C269" s="612" t="s">
        <v>742</v>
      </c>
      <c r="D269" s="612" t="s">
        <v>914</v>
      </c>
      <c r="E269" s="613">
        <v>3</v>
      </c>
      <c r="F269" s="614">
        <v>20.539000000000001</v>
      </c>
      <c r="G269" s="614" t="s">
        <v>281</v>
      </c>
      <c r="H269" s="615">
        <v>2758.59</v>
      </c>
      <c r="I269" s="615">
        <v>2758.59</v>
      </c>
      <c r="J269" s="615" t="s">
        <v>281</v>
      </c>
      <c r="K269" s="614">
        <v>2.6105</v>
      </c>
      <c r="L269" s="614">
        <v>7.8315000000000001</v>
      </c>
      <c r="M269" s="616"/>
      <c r="N269" s="616"/>
      <c r="O269" s="616"/>
      <c r="T269" s="573">
        <v>6427.52</v>
      </c>
      <c r="V269" s="573">
        <v>2758.59</v>
      </c>
      <c r="W269" s="573" t="s">
        <v>281</v>
      </c>
      <c r="X269" s="573" t="s">
        <v>281</v>
      </c>
      <c r="Y269" s="573">
        <v>7.8315000000000001</v>
      </c>
      <c r="Z269" s="573" t="s">
        <v>281</v>
      </c>
    </row>
    <row r="270" spans="1:26" x14ac:dyDescent="0.2">
      <c r="A270" s="617"/>
      <c r="B270" s="617"/>
      <c r="C270" s="617"/>
      <c r="D270" s="618" t="s">
        <v>708</v>
      </c>
      <c r="E270" s="619"/>
      <c r="F270" s="620">
        <v>20.539000000000001</v>
      </c>
      <c r="G270" s="620" t="s">
        <v>281</v>
      </c>
      <c r="H270" s="619"/>
      <c r="I270" s="619"/>
      <c r="J270" s="621" t="s">
        <v>281</v>
      </c>
      <c r="K270" s="620" t="s">
        <v>281</v>
      </c>
      <c r="L270" s="620" t="s">
        <v>281</v>
      </c>
    </row>
    <row r="271" spans="1:26" ht="20.399999999999999" x14ac:dyDescent="0.2">
      <c r="A271" s="622"/>
      <c r="B271" s="622"/>
      <c r="C271" s="622"/>
      <c r="D271" s="623" t="s">
        <v>697</v>
      </c>
      <c r="E271" s="622"/>
      <c r="F271" s="622"/>
      <c r="G271" s="622"/>
      <c r="H271" s="622"/>
      <c r="I271" s="622"/>
      <c r="J271" s="622"/>
      <c r="K271" s="622"/>
      <c r="L271" s="622"/>
    </row>
    <row r="272" spans="1:26" ht="20.399999999999999" x14ac:dyDescent="0.2">
      <c r="A272" s="622"/>
      <c r="B272" s="622"/>
      <c r="C272" s="622"/>
      <c r="D272" s="623" t="s">
        <v>709</v>
      </c>
      <c r="E272" s="622"/>
      <c r="F272" s="622"/>
      <c r="G272" s="622"/>
      <c r="H272" s="622"/>
      <c r="I272" s="622"/>
      <c r="J272" s="622"/>
      <c r="K272" s="622"/>
      <c r="L272" s="622"/>
    </row>
    <row r="273" spans="1:26" ht="81.599999999999994" x14ac:dyDescent="0.2">
      <c r="A273" s="622"/>
      <c r="B273" s="622"/>
      <c r="C273" s="622"/>
      <c r="D273" s="623" t="s">
        <v>710</v>
      </c>
      <c r="E273" s="622"/>
      <c r="F273" s="622"/>
      <c r="G273" s="622"/>
      <c r="H273" s="622"/>
      <c r="I273" s="622"/>
      <c r="J273" s="622"/>
      <c r="K273" s="622"/>
      <c r="L273" s="622"/>
    </row>
    <row r="274" spans="1:26" x14ac:dyDescent="0.2">
      <c r="A274" s="622"/>
      <c r="B274" s="622"/>
      <c r="C274" s="622"/>
      <c r="D274" s="624" t="s">
        <v>206</v>
      </c>
      <c r="E274" s="625" t="s">
        <v>743</v>
      </c>
      <c r="F274" s="625"/>
      <c r="G274" s="625"/>
      <c r="H274" s="626">
        <v>2455.15</v>
      </c>
      <c r="I274" s="622"/>
      <c r="J274" s="622"/>
      <c r="K274" s="622"/>
      <c r="L274" s="622"/>
    </row>
    <row r="275" spans="1:26" x14ac:dyDescent="0.2">
      <c r="A275" s="622"/>
      <c r="B275" s="622"/>
      <c r="C275" s="622"/>
      <c r="D275" s="624" t="s">
        <v>207</v>
      </c>
      <c r="E275" s="625" t="s">
        <v>744</v>
      </c>
      <c r="F275" s="625"/>
      <c r="G275" s="625"/>
      <c r="H275" s="626">
        <v>1213.78</v>
      </c>
      <c r="I275" s="622"/>
      <c r="J275" s="622"/>
      <c r="K275" s="622"/>
      <c r="L275" s="622"/>
    </row>
    <row r="276" spans="1:26" x14ac:dyDescent="0.2">
      <c r="A276" s="622"/>
      <c r="B276" s="622"/>
      <c r="C276" s="622"/>
      <c r="D276" s="627" t="s">
        <v>698</v>
      </c>
      <c r="E276" s="628"/>
      <c r="F276" s="628"/>
      <c r="G276" s="628"/>
      <c r="H276" s="629">
        <v>6427.52</v>
      </c>
      <c r="I276" s="622"/>
      <c r="J276" s="622"/>
      <c r="K276" s="622"/>
      <c r="L276" s="622"/>
    </row>
    <row r="277" spans="1:26" ht="40.799999999999997" x14ac:dyDescent="0.2">
      <c r="A277" s="612">
        <v>41</v>
      </c>
      <c r="B277" s="612">
        <v>42</v>
      </c>
      <c r="C277" s="612" t="s">
        <v>745</v>
      </c>
      <c r="D277" s="612" t="s">
        <v>915</v>
      </c>
      <c r="E277" s="613">
        <v>76.8</v>
      </c>
      <c r="F277" s="614">
        <v>1197.5455999999999</v>
      </c>
      <c r="G277" s="614">
        <v>1190.4064000000001</v>
      </c>
      <c r="H277" s="615">
        <v>1234990.0800000001</v>
      </c>
      <c r="I277" s="615">
        <v>24546.82</v>
      </c>
      <c r="J277" s="615">
        <v>1210443.26</v>
      </c>
      <c r="K277" s="614">
        <v>0.83720000000000006</v>
      </c>
      <c r="L277" s="614">
        <v>64.296959999999999</v>
      </c>
      <c r="M277" s="616"/>
      <c r="N277" s="616"/>
      <c r="O277" s="616"/>
      <c r="T277" s="573">
        <v>1418959.56</v>
      </c>
      <c r="V277" s="573">
        <v>24546.82</v>
      </c>
      <c r="W277" s="573">
        <v>1210443.26</v>
      </c>
      <c r="X277" s="573">
        <v>104103.17</v>
      </c>
      <c r="Y277" s="573">
        <v>64.296959999999999</v>
      </c>
      <c r="Z277" s="573">
        <v>148.3776</v>
      </c>
    </row>
    <row r="278" spans="1:26" x14ac:dyDescent="0.2">
      <c r="A278" s="617"/>
      <c r="B278" s="617"/>
      <c r="C278" s="617"/>
      <c r="D278" s="618" t="s">
        <v>718</v>
      </c>
      <c r="E278" s="619"/>
      <c r="F278" s="620">
        <v>7.1391999999999998</v>
      </c>
      <c r="G278" s="620">
        <v>30.277200000000001</v>
      </c>
      <c r="H278" s="619"/>
      <c r="I278" s="619"/>
      <c r="J278" s="621">
        <v>104103.17</v>
      </c>
      <c r="K278" s="620">
        <v>1.9319999999999999</v>
      </c>
      <c r="L278" s="620">
        <v>148.3776</v>
      </c>
    </row>
    <row r="279" spans="1:26" ht="20.399999999999999" x14ac:dyDescent="0.2">
      <c r="A279" s="622"/>
      <c r="B279" s="622"/>
      <c r="C279" s="622"/>
      <c r="D279" s="623" t="s">
        <v>697</v>
      </c>
      <c r="E279" s="622"/>
      <c r="F279" s="622"/>
      <c r="G279" s="622"/>
      <c r="H279" s="622"/>
      <c r="I279" s="622"/>
      <c r="J279" s="622"/>
      <c r="K279" s="622"/>
      <c r="L279" s="622"/>
    </row>
    <row r="280" spans="1:26" ht="30.6" x14ac:dyDescent="0.2">
      <c r="A280" s="622"/>
      <c r="B280" s="622"/>
      <c r="C280" s="622"/>
      <c r="D280" s="623" t="s">
        <v>721</v>
      </c>
      <c r="E280" s="622"/>
      <c r="F280" s="622"/>
      <c r="G280" s="622"/>
      <c r="H280" s="622"/>
      <c r="I280" s="622"/>
      <c r="J280" s="622"/>
      <c r="K280" s="622"/>
      <c r="L280" s="622"/>
    </row>
    <row r="281" spans="1:26" ht="102" x14ac:dyDescent="0.2">
      <c r="A281" s="622"/>
      <c r="B281" s="622"/>
      <c r="C281" s="622"/>
      <c r="D281" s="623" t="s">
        <v>722</v>
      </c>
      <c r="E281" s="622"/>
      <c r="F281" s="622"/>
      <c r="G281" s="622"/>
      <c r="H281" s="622"/>
      <c r="I281" s="622"/>
      <c r="J281" s="622"/>
      <c r="K281" s="622"/>
      <c r="L281" s="622"/>
    </row>
    <row r="282" spans="1:26" x14ac:dyDescent="0.2">
      <c r="A282" s="622"/>
      <c r="B282" s="622"/>
      <c r="C282" s="622"/>
      <c r="D282" s="624" t="s">
        <v>206</v>
      </c>
      <c r="E282" s="625" t="s">
        <v>731</v>
      </c>
      <c r="F282" s="625"/>
      <c r="G282" s="625"/>
      <c r="H282" s="626">
        <v>117071.49</v>
      </c>
      <c r="I282" s="622"/>
      <c r="J282" s="622"/>
      <c r="K282" s="622"/>
      <c r="L282" s="622"/>
    </row>
    <row r="283" spans="1:26" x14ac:dyDescent="0.2">
      <c r="A283" s="622"/>
      <c r="B283" s="622"/>
      <c r="C283" s="622"/>
      <c r="D283" s="624" t="s">
        <v>207</v>
      </c>
      <c r="E283" s="625" t="s">
        <v>732</v>
      </c>
      <c r="F283" s="625"/>
      <c r="G283" s="625"/>
      <c r="H283" s="626">
        <v>66897.990000000005</v>
      </c>
      <c r="I283" s="622"/>
      <c r="J283" s="622"/>
      <c r="K283" s="622"/>
      <c r="L283" s="622"/>
    </row>
    <row r="284" spans="1:26" x14ac:dyDescent="0.2">
      <c r="A284" s="622"/>
      <c r="B284" s="622"/>
      <c r="C284" s="622"/>
      <c r="D284" s="627" t="s">
        <v>698</v>
      </c>
      <c r="E284" s="628"/>
      <c r="F284" s="628"/>
      <c r="G284" s="628"/>
      <c r="H284" s="629">
        <v>1418959.56</v>
      </c>
      <c r="I284" s="622"/>
      <c r="J284" s="622"/>
      <c r="K284" s="622"/>
      <c r="L284" s="622"/>
    </row>
    <row r="285" spans="1:26" ht="40.799999999999997" x14ac:dyDescent="0.2">
      <c r="A285" s="612">
        <v>42</v>
      </c>
      <c r="B285" s="612">
        <v>43</v>
      </c>
      <c r="C285" s="612" t="s">
        <v>735</v>
      </c>
      <c r="D285" s="612" t="s">
        <v>910</v>
      </c>
      <c r="E285" s="613">
        <v>1.08</v>
      </c>
      <c r="F285" s="614">
        <v>551.22950000000003</v>
      </c>
      <c r="G285" s="614">
        <v>551.22950000000003</v>
      </c>
      <c r="H285" s="615">
        <v>7882.14</v>
      </c>
      <c r="I285" s="615" t="s">
        <v>281</v>
      </c>
      <c r="J285" s="615">
        <v>7882.14</v>
      </c>
      <c r="K285" s="614" t="s">
        <v>281</v>
      </c>
      <c r="L285" s="614" t="s">
        <v>281</v>
      </c>
      <c r="M285" s="616"/>
      <c r="N285" s="616"/>
      <c r="O285" s="616"/>
      <c r="T285" s="573">
        <v>15056.76</v>
      </c>
      <c r="V285" s="573" t="s">
        <v>281</v>
      </c>
      <c r="W285" s="573">
        <v>7882.14</v>
      </c>
      <c r="X285" s="573">
        <v>5199</v>
      </c>
      <c r="Y285" s="573" t="s">
        <v>281</v>
      </c>
      <c r="Z285" s="573">
        <v>10.01052</v>
      </c>
    </row>
    <row r="286" spans="1:26" x14ac:dyDescent="0.2">
      <c r="A286" s="617"/>
      <c r="B286" s="617"/>
      <c r="C286" s="617"/>
      <c r="D286" s="618" t="s">
        <v>736</v>
      </c>
      <c r="E286" s="619"/>
      <c r="F286" s="620" t="s">
        <v>281</v>
      </c>
      <c r="G286" s="620">
        <v>107.52500000000001</v>
      </c>
      <c r="H286" s="619"/>
      <c r="I286" s="619"/>
      <c r="J286" s="621">
        <v>5199</v>
      </c>
      <c r="K286" s="620">
        <v>9.2690000000000001</v>
      </c>
      <c r="L286" s="620">
        <v>10.01052</v>
      </c>
    </row>
    <row r="287" spans="1:26" ht="20.399999999999999" x14ac:dyDescent="0.2">
      <c r="A287" s="622"/>
      <c r="B287" s="622"/>
      <c r="C287" s="622"/>
      <c r="D287" s="623" t="s">
        <v>697</v>
      </c>
      <c r="E287" s="622"/>
      <c r="F287" s="622"/>
      <c r="G287" s="622"/>
      <c r="H287" s="622"/>
      <c r="I287" s="622"/>
      <c r="J287" s="622"/>
      <c r="K287" s="622"/>
      <c r="L287" s="622"/>
    </row>
    <row r="288" spans="1:26" ht="20.399999999999999" x14ac:dyDescent="0.2">
      <c r="A288" s="622"/>
      <c r="B288" s="622"/>
      <c r="C288" s="622"/>
      <c r="D288" s="623" t="s">
        <v>709</v>
      </c>
      <c r="E288" s="622"/>
      <c r="F288" s="622"/>
      <c r="G288" s="622"/>
      <c r="H288" s="622"/>
      <c r="I288" s="622"/>
      <c r="J288" s="622"/>
      <c r="K288" s="622"/>
      <c r="L288" s="622"/>
    </row>
    <row r="289" spans="1:26" ht="81.599999999999994" x14ac:dyDescent="0.2">
      <c r="A289" s="622"/>
      <c r="B289" s="622"/>
      <c r="C289" s="622"/>
      <c r="D289" s="623" t="s">
        <v>710</v>
      </c>
      <c r="E289" s="622"/>
      <c r="F289" s="622"/>
      <c r="G289" s="622"/>
      <c r="H289" s="622"/>
      <c r="I289" s="622"/>
      <c r="J289" s="622"/>
      <c r="K289" s="622"/>
      <c r="L289" s="622"/>
    </row>
    <row r="290" spans="1:26" x14ac:dyDescent="0.2">
      <c r="A290" s="622"/>
      <c r="B290" s="622"/>
      <c r="C290" s="622"/>
      <c r="D290" s="624" t="s">
        <v>206</v>
      </c>
      <c r="E290" s="625" t="s">
        <v>737</v>
      </c>
      <c r="F290" s="625"/>
      <c r="G290" s="625"/>
      <c r="H290" s="626">
        <v>4783.08</v>
      </c>
      <c r="I290" s="622"/>
      <c r="J290" s="622"/>
      <c r="K290" s="622"/>
      <c r="L290" s="622"/>
    </row>
    <row r="291" spans="1:26" x14ac:dyDescent="0.2">
      <c r="A291" s="622"/>
      <c r="B291" s="622"/>
      <c r="C291" s="622"/>
      <c r="D291" s="624" t="s">
        <v>207</v>
      </c>
      <c r="E291" s="625" t="s">
        <v>738</v>
      </c>
      <c r="F291" s="625"/>
      <c r="G291" s="625"/>
      <c r="H291" s="626">
        <v>2391.54</v>
      </c>
      <c r="I291" s="622"/>
      <c r="J291" s="622"/>
      <c r="K291" s="622"/>
      <c r="L291" s="622"/>
    </row>
    <row r="292" spans="1:26" x14ac:dyDescent="0.2">
      <c r="A292" s="622"/>
      <c r="B292" s="622"/>
      <c r="C292" s="622"/>
      <c r="D292" s="627" t="s">
        <v>698</v>
      </c>
      <c r="E292" s="628"/>
      <c r="F292" s="628"/>
      <c r="G292" s="628"/>
      <c r="H292" s="629">
        <v>15056.76</v>
      </c>
      <c r="I292" s="622"/>
      <c r="J292" s="622"/>
      <c r="K292" s="622"/>
      <c r="L292" s="622"/>
    </row>
    <row r="293" spans="1:26" ht="30.6" x14ac:dyDescent="0.2">
      <c r="A293" s="612">
        <v>43</v>
      </c>
      <c r="B293" s="612">
        <v>44</v>
      </c>
      <c r="C293" s="612" t="s">
        <v>739</v>
      </c>
      <c r="D293" s="612" t="s">
        <v>912</v>
      </c>
      <c r="E293" s="613">
        <v>1003</v>
      </c>
      <c r="F293" s="614">
        <v>72.762799999999999</v>
      </c>
      <c r="G293" s="614" t="s">
        <v>281</v>
      </c>
      <c r="H293" s="615">
        <v>595521.22</v>
      </c>
      <c r="I293" s="615" t="s">
        <v>281</v>
      </c>
      <c r="J293" s="615" t="s">
        <v>281</v>
      </c>
      <c r="K293" s="614" t="s">
        <v>281</v>
      </c>
      <c r="L293" s="614" t="s">
        <v>281</v>
      </c>
      <c r="M293" s="616"/>
      <c r="N293" s="616"/>
      <c r="O293" s="616"/>
      <c r="T293" s="573">
        <v>595521.22</v>
      </c>
      <c r="V293" s="573" t="s">
        <v>281</v>
      </c>
      <c r="W293" s="573" t="s">
        <v>281</v>
      </c>
      <c r="X293" s="573" t="s">
        <v>281</v>
      </c>
      <c r="Y293" s="573" t="s">
        <v>281</v>
      </c>
      <c r="Z293" s="573" t="s">
        <v>281</v>
      </c>
    </row>
    <row r="294" spans="1:26" x14ac:dyDescent="0.2">
      <c r="A294" s="617"/>
      <c r="B294" s="617"/>
      <c r="C294" s="617"/>
      <c r="D294" s="618" t="s">
        <v>718</v>
      </c>
      <c r="E294" s="619"/>
      <c r="F294" s="620" t="s">
        <v>281</v>
      </c>
      <c r="G294" s="620" t="s">
        <v>281</v>
      </c>
      <c r="H294" s="619"/>
      <c r="I294" s="619"/>
      <c r="J294" s="621" t="s">
        <v>281</v>
      </c>
      <c r="K294" s="620" t="s">
        <v>281</v>
      </c>
      <c r="L294" s="620" t="s">
        <v>281</v>
      </c>
    </row>
    <row r="295" spans="1:26" x14ac:dyDescent="0.2">
      <c r="A295" s="622"/>
      <c r="B295" s="622"/>
      <c r="C295" s="622"/>
      <c r="D295" s="623" t="s">
        <v>701</v>
      </c>
      <c r="E295" s="622"/>
      <c r="F295" s="622"/>
      <c r="G295" s="622"/>
      <c r="H295" s="622"/>
      <c r="I295" s="622"/>
      <c r="J295" s="622"/>
      <c r="K295" s="622"/>
      <c r="L295" s="622"/>
    </row>
    <row r="296" spans="1:26" ht="40.799999999999997" x14ac:dyDescent="0.2">
      <c r="A296" s="612">
        <v>44</v>
      </c>
      <c r="B296" s="612">
        <v>45</v>
      </c>
      <c r="C296" s="612" t="s">
        <v>741</v>
      </c>
      <c r="D296" s="612" t="s">
        <v>913</v>
      </c>
      <c r="E296" s="613">
        <v>1.0029999999999999</v>
      </c>
      <c r="F296" s="614">
        <v>4218.6989999999996</v>
      </c>
      <c r="G296" s="614">
        <v>4097.7489999999998</v>
      </c>
      <c r="H296" s="615">
        <v>59688.77</v>
      </c>
      <c r="I296" s="615">
        <v>5236.29</v>
      </c>
      <c r="J296" s="615">
        <v>54416.959999999999</v>
      </c>
      <c r="K296" s="614">
        <v>14.95</v>
      </c>
      <c r="L296" s="614">
        <v>14.99485</v>
      </c>
      <c r="M296" s="616"/>
      <c r="N296" s="616"/>
      <c r="O296" s="616"/>
      <c r="T296" s="573">
        <v>103088.02</v>
      </c>
      <c r="V296" s="573">
        <v>5236.29</v>
      </c>
      <c r="W296" s="573">
        <v>54416.959999999999</v>
      </c>
      <c r="X296" s="573">
        <v>26212.44</v>
      </c>
      <c r="Y296" s="573">
        <v>14.99485</v>
      </c>
      <c r="Z296" s="573">
        <v>43.369720000000001</v>
      </c>
    </row>
    <row r="297" spans="1:26" x14ac:dyDescent="0.2">
      <c r="A297" s="617"/>
      <c r="B297" s="617"/>
      <c r="C297" s="617"/>
      <c r="D297" s="618" t="s">
        <v>736</v>
      </c>
      <c r="E297" s="619"/>
      <c r="F297" s="620">
        <v>116.61</v>
      </c>
      <c r="G297" s="620">
        <v>583.74</v>
      </c>
      <c r="H297" s="619"/>
      <c r="I297" s="619"/>
      <c r="J297" s="621">
        <v>26212.44</v>
      </c>
      <c r="K297" s="620">
        <v>43.24</v>
      </c>
      <c r="L297" s="620">
        <v>43.369720000000001</v>
      </c>
    </row>
    <row r="298" spans="1:26" ht="20.399999999999999" x14ac:dyDescent="0.2">
      <c r="A298" s="622"/>
      <c r="B298" s="622"/>
      <c r="C298" s="622"/>
      <c r="D298" s="623" t="s">
        <v>697</v>
      </c>
      <c r="E298" s="622"/>
      <c r="F298" s="622"/>
      <c r="G298" s="622"/>
      <c r="H298" s="622"/>
      <c r="I298" s="622"/>
      <c r="J298" s="622"/>
      <c r="K298" s="622"/>
      <c r="L298" s="622"/>
    </row>
    <row r="299" spans="1:26" ht="20.399999999999999" x14ac:dyDescent="0.2">
      <c r="A299" s="622"/>
      <c r="B299" s="622"/>
      <c r="C299" s="622"/>
      <c r="D299" s="623" t="s">
        <v>709</v>
      </c>
      <c r="E299" s="622"/>
      <c r="F299" s="622"/>
      <c r="G299" s="622"/>
      <c r="H299" s="622"/>
      <c r="I299" s="622"/>
      <c r="J299" s="622"/>
      <c r="K299" s="622"/>
      <c r="L299" s="622"/>
    </row>
    <row r="300" spans="1:26" ht="81.599999999999994" x14ac:dyDescent="0.2">
      <c r="A300" s="622"/>
      <c r="B300" s="622"/>
      <c r="C300" s="622"/>
      <c r="D300" s="623" t="s">
        <v>710</v>
      </c>
      <c r="E300" s="622"/>
      <c r="F300" s="622"/>
      <c r="G300" s="622"/>
      <c r="H300" s="622"/>
      <c r="I300" s="622"/>
      <c r="J300" s="622"/>
      <c r="K300" s="622"/>
      <c r="L300" s="622"/>
    </row>
    <row r="301" spans="1:26" x14ac:dyDescent="0.2">
      <c r="A301" s="622"/>
      <c r="B301" s="622"/>
      <c r="C301" s="622"/>
      <c r="D301" s="624" t="s">
        <v>206</v>
      </c>
      <c r="E301" s="625" t="s">
        <v>737</v>
      </c>
      <c r="F301" s="625"/>
      <c r="G301" s="625"/>
      <c r="H301" s="626">
        <v>28932.83</v>
      </c>
      <c r="I301" s="622"/>
      <c r="J301" s="622"/>
      <c r="K301" s="622"/>
      <c r="L301" s="622"/>
    </row>
    <row r="302" spans="1:26" x14ac:dyDescent="0.2">
      <c r="A302" s="622"/>
      <c r="B302" s="622"/>
      <c r="C302" s="622"/>
      <c r="D302" s="624" t="s">
        <v>207</v>
      </c>
      <c r="E302" s="625" t="s">
        <v>738</v>
      </c>
      <c r="F302" s="625"/>
      <c r="G302" s="625"/>
      <c r="H302" s="626">
        <v>14466.42</v>
      </c>
      <c r="I302" s="622"/>
      <c r="J302" s="622"/>
      <c r="K302" s="622"/>
      <c r="L302" s="622"/>
    </row>
    <row r="303" spans="1:26" x14ac:dyDescent="0.2">
      <c r="A303" s="622"/>
      <c r="B303" s="622"/>
      <c r="C303" s="622"/>
      <c r="D303" s="627" t="s">
        <v>698</v>
      </c>
      <c r="E303" s="628"/>
      <c r="F303" s="628"/>
      <c r="G303" s="628"/>
      <c r="H303" s="629">
        <v>103088.02</v>
      </c>
      <c r="I303" s="622"/>
      <c r="J303" s="622"/>
      <c r="K303" s="622"/>
      <c r="L303" s="622"/>
    </row>
    <row r="304" spans="1:26" ht="30.6" x14ac:dyDescent="0.2">
      <c r="A304" s="612">
        <v>45</v>
      </c>
      <c r="B304" s="612">
        <v>46</v>
      </c>
      <c r="C304" s="612" t="s">
        <v>726</v>
      </c>
      <c r="D304" s="612" t="s">
        <v>727</v>
      </c>
      <c r="E304" s="613">
        <v>153.6</v>
      </c>
      <c r="F304" s="614">
        <v>3.28</v>
      </c>
      <c r="G304" s="614">
        <v>3.28</v>
      </c>
      <c r="H304" s="615">
        <v>6670.85</v>
      </c>
      <c r="I304" s="615" t="s">
        <v>281</v>
      </c>
      <c r="J304" s="615">
        <v>6670.85</v>
      </c>
      <c r="K304" s="614" t="s">
        <v>281</v>
      </c>
      <c r="L304" s="614" t="s">
        <v>281</v>
      </c>
      <c r="M304" s="616"/>
      <c r="N304" s="616"/>
      <c r="O304" s="616"/>
      <c r="T304" s="573">
        <v>6670.85</v>
      </c>
      <c r="V304" s="573" t="s">
        <v>281</v>
      </c>
      <c r="W304" s="573">
        <v>6670.85</v>
      </c>
      <c r="X304" s="573" t="s">
        <v>281</v>
      </c>
      <c r="Y304" s="573" t="s">
        <v>281</v>
      </c>
      <c r="Z304" s="573" t="s">
        <v>281</v>
      </c>
    </row>
    <row r="305" spans="1:26" x14ac:dyDescent="0.2">
      <c r="A305" s="617"/>
      <c r="B305" s="617"/>
      <c r="C305" s="617"/>
      <c r="D305" s="618" t="s">
        <v>716</v>
      </c>
      <c r="E305" s="619"/>
      <c r="F305" s="620" t="s">
        <v>281</v>
      </c>
      <c r="G305" s="620" t="s">
        <v>281</v>
      </c>
      <c r="H305" s="619"/>
      <c r="I305" s="619"/>
      <c r="J305" s="621" t="s">
        <v>281</v>
      </c>
      <c r="K305" s="620" t="s">
        <v>281</v>
      </c>
      <c r="L305" s="620" t="s">
        <v>281</v>
      </c>
    </row>
    <row r="306" spans="1:26" ht="20.399999999999999" x14ac:dyDescent="0.2">
      <c r="A306" s="622"/>
      <c r="B306" s="622"/>
      <c r="C306" s="622"/>
      <c r="D306" s="623" t="s">
        <v>697</v>
      </c>
      <c r="E306" s="622"/>
      <c r="F306" s="622"/>
      <c r="G306" s="622"/>
      <c r="H306" s="622"/>
      <c r="I306" s="622"/>
      <c r="J306" s="622"/>
      <c r="K306" s="622"/>
      <c r="L306" s="622"/>
    </row>
    <row r="307" spans="1:26" x14ac:dyDescent="0.2">
      <c r="A307" s="622"/>
      <c r="B307" s="622"/>
      <c r="C307" s="622"/>
      <c r="D307" s="627" t="s">
        <v>698</v>
      </c>
      <c r="E307" s="628"/>
      <c r="F307" s="628"/>
      <c r="G307" s="628"/>
      <c r="H307" s="629">
        <v>6670.85</v>
      </c>
      <c r="I307" s="622"/>
      <c r="J307" s="622"/>
      <c r="K307" s="622"/>
      <c r="L307" s="622"/>
    </row>
    <row r="308" spans="1:26" ht="30.6" x14ac:dyDescent="0.2">
      <c r="A308" s="612">
        <v>46</v>
      </c>
      <c r="B308" s="612">
        <v>47</v>
      </c>
      <c r="C308" s="612" t="s">
        <v>728</v>
      </c>
      <c r="D308" s="612" t="s">
        <v>905</v>
      </c>
      <c r="E308" s="613">
        <v>38.4</v>
      </c>
      <c r="F308" s="614">
        <v>49.427</v>
      </c>
      <c r="G308" s="614">
        <v>49.427</v>
      </c>
      <c r="H308" s="615">
        <v>25129.34</v>
      </c>
      <c r="I308" s="615" t="s">
        <v>281</v>
      </c>
      <c r="J308" s="615">
        <v>25129.34</v>
      </c>
      <c r="K308" s="614" t="s">
        <v>281</v>
      </c>
      <c r="L308" s="614" t="s">
        <v>281</v>
      </c>
      <c r="M308" s="616"/>
      <c r="N308" s="616"/>
      <c r="O308" s="616"/>
      <c r="T308" s="573">
        <v>25129.34</v>
      </c>
      <c r="V308" s="573" t="s">
        <v>281</v>
      </c>
      <c r="W308" s="573">
        <v>25129.34</v>
      </c>
      <c r="X308" s="573" t="s">
        <v>281</v>
      </c>
      <c r="Y308" s="573" t="s">
        <v>281</v>
      </c>
      <c r="Z308" s="573" t="s">
        <v>281</v>
      </c>
    </row>
    <row r="309" spans="1:26" x14ac:dyDescent="0.2">
      <c r="A309" s="617"/>
      <c r="B309" s="617"/>
      <c r="C309" s="617"/>
      <c r="D309" s="618" t="s">
        <v>716</v>
      </c>
      <c r="E309" s="619"/>
      <c r="F309" s="620" t="s">
        <v>281</v>
      </c>
      <c r="G309" s="620" t="s">
        <v>281</v>
      </c>
      <c r="H309" s="619"/>
      <c r="I309" s="619"/>
      <c r="J309" s="621" t="s">
        <v>281</v>
      </c>
      <c r="K309" s="620" t="s">
        <v>281</v>
      </c>
      <c r="L309" s="620" t="s">
        <v>281</v>
      </c>
    </row>
    <row r="310" spans="1:26" ht="20.399999999999999" x14ac:dyDescent="0.2">
      <c r="A310" s="622"/>
      <c r="B310" s="622"/>
      <c r="C310" s="622"/>
      <c r="D310" s="623" t="s">
        <v>697</v>
      </c>
      <c r="E310" s="622"/>
      <c r="F310" s="622"/>
      <c r="G310" s="622"/>
      <c r="H310" s="622"/>
      <c r="I310" s="622"/>
      <c r="J310" s="622"/>
      <c r="K310" s="622"/>
      <c r="L310" s="622"/>
    </row>
    <row r="311" spans="1:26" ht="20.399999999999999" x14ac:dyDescent="0.2">
      <c r="A311" s="622"/>
      <c r="B311" s="622"/>
      <c r="C311" s="622"/>
      <c r="D311" s="623" t="s">
        <v>709</v>
      </c>
      <c r="E311" s="622"/>
      <c r="F311" s="622"/>
      <c r="G311" s="622"/>
      <c r="H311" s="622"/>
      <c r="I311" s="622"/>
      <c r="J311" s="622"/>
      <c r="K311" s="622"/>
      <c r="L311" s="622"/>
    </row>
    <row r="312" spans="1:26" ht="81.599999999999994" x14ac:dyDescent="0.2">
      <c r="A312" s="622"/>
      <c r="B312" s="622"/>
      <c r="C312" s="622"/>
      <c r="D312" s="623" t="s">
        <v>710</v>
      </c>
      <c r="E312" s="622"/>
      <c r="F312" s="622"/>
      <c r="G312" s="622"/>
      <c r="H312" s="622"/>
      <c r="I312" s="622"/>
      <c r="J312" s="622"/>
      <c r="K312" s="622"/>
      <c r="L312" s="622"/>
    </row>
    <row r="313" spans="1:26" x14ac:dyDescent="0.2">
      <c r="A313" s="622"/>
      <c r="B313" s="622"/>
      <c r="C313" s="622"/>
      <c r="D313" s="627" t="s">
        <v>698</v>
      </c>
      <c r="E313" s="628"/>
      <c r="F313" s="628"/>
      <c r="G313" s="628"/>
      <c r="H313" s="629">
        <v>25129.34</v>
      </c>
      <c r="I313" s="622"/>
      <c r="J313" s="622"/>
      <c r="K313" s="622"/>
      <c r="L313" s="622"/>
    </row>
    <row r="314" spans="1:26" ht="40.799999999999997" x14ac:dyDescent="0.2">
      <c r="A314" s="612">
        <v>47</v>
      </c>
      <c r="B314" s="612">
        <v>48</v>
      </c>
      <c r="C314" s="612" t="s">
        <v>717</v>
      </c>
      <c r="D314" s="612" t="s">
        <v>902</v>
      </c>
      <c r="E314" s="613">
        <v>76.8</v>
      </c>
      <c r="F314" s="614">
        <v>162.38</v>
      </c>
      <c r="G314" s="614" t="s">
        <v>281</v>
      </c>
      <c r="H314" s="615">
        <v>101761.54</v>
      </c>
      <c r="I314" s="615" t="s">
        <v>281</v>
      </c>
      <c r="J314" s="615" t="s">
        <v>281</v>
      </c>
      <c r="K314" s="614" t="s">
        <v>281</v>
      </c>
      <c r="L314" s="614" t="s">
        <v>281</v>
      </c>
      <c r="M314" s="616"/>
      <c r="N314" s="616"/>
      <c r="O314" s="616"/>
      <c r="T314" s="573">
        <v>101761.54</v>
      </c>
      <c r="V314" s="573" t="s">
        <v>281</v>
      </c>
      <c r="W314" s="573" t="s">
        <v>281</v>
      </c>
      <c r="X314" s="573" t="s">
        <v>281</v>
      </c>
      <c r="Y314" s="573" t="s">
        <v>281</v>
      </c>
      <c r="Z314" s="573" t="s">
        <v>281</v>
      </c>
    </row>
    <row r="315" spans="1:26" x14ac:dyDescent="0.2">
      <c r="A315" s="617"/>
      <c r="B315" s="617"/>
      <c r="C315" s="617"/>
      <c r="D315" s="618" t="s">
        <v>718</v>
      </c>
      <c r="E315" s="619"/>
      <c r="F315" s="620" t="s">
        <v>281</v>
      </c>
      <c r="G315" s="620" t="s">
        <v>281</v>
      </c>
      <c r="H315" s="619"/>
      <c r="I315" s="619"/>
      <c r="J315" s="621" t="s">
        <v>281</v>
      </c>
      <c r="K315" s="620" t="s">
        <v>281</v>
      </c>
      <c r="L315" s="620" t="s">
        <v>281</v>
      </c>
    </row>
    <row r="316" spans="1:26" x14ac:dyDescent="0.2">
      <c r="A316" s="622"/>
      <c r="B316" s="622"/>
      <c r="C316" s="622"/>
      <c r="D316" s="623" t="s">
        <v>701</v>
      </c>
      <c r="E316" s="622"/>
      <c r="F316" s="622"/>
      <c r="G316" s="622"/>
      <c r="H316" s="622"/>
      <c r="I316" s="622"/>
      <c r="J316" s="622"/>
      <c r="K316" s="622"/>
      <c r="L316" s="622"/>
    </row>
    <row r="317" spans="1:26" ht="30.6" x14ac:dyDescent="0.2">
      <c r="A317" s="612">
        <v>48</v>
      </c>
      <c r="B317" s="612">
        <v>49</v>
      </c>
      <c r="C317" s="612" t="s">
        <v>726</v>
      </c>
      <c r="D317" s="612" t="s">
        <v>727</v>
      </c>
      <c r="E317" s="613">
        <v>1920</v>
      </c>
      <c r="F317" s="614">
        <v>3.28</v>
      </c>
      <c r="G317" s="614">
        <v>3.28</v>
      </c>
      <c r="H317" s="615">
        <v>83385.600000000006</v>
      </c>
      <c r="I317" s="615" t="s">
        <v>281</v>
      </c>
      <c r="J317" s="615">
        <v>83385.600000000006</v>
      </c>
      <c r="K317" s="614" t="s">
        <v>281</v>
      </c>
      <c r="L317" s="614" t="s">
        <v>281</v>
      </c>
      <c r="M317" s="616"/>
      <c r="N317" s="616"/>
      <c r="O317" s="616"/>
      <c r="T317" s="573">
        <v>83385.600000000006</v>
      </c>
      <c r="V317" s="573" t="s">
        <v>281</v>
      </c>
      <c r="W317" s="573">
        <v>83385.600000000006</v>
      </c>
      <c r="X317" s="573" t="s">
        <v>281</v>
      </c>
      <c r="Y317" s="573" t="s">
        <v>281</v>
      </c>
      <c r="Z317" s="573" t="s">
        <v>281</v>
      </c>
    </row>
    <row r="318" spans="1:26" x14ac:dyDescent="0.2">
      <c r="A318" s="617"/>
      <c r="B318" s="617"/>
      <c r="C318" s="617"/>
      <c r="D318" s="618" t="s">
        <v>716</v>
      </c>
      <c r="E318" s="619"/>
      <c r="F318" s="620" t="s">
        <v>281</v>
      </c>
      <c r="G318" s="620" t="s">
        <v>281</v>
      </c>
      <c r="H318" s="619"/>
      <c r="I318" s="619"/>
      <c r="J318" s="621" t="s">
        <v>281</v>
      </c>
      <c r="K318" s="620" t="s">
        <v>281</v>
      </c>
      <c r="L318" s="620" t="s">
        <v>281</v>
      </c>
    </row>
    <row r="319" spans="1:26" ht="20.399999999999999" x14ac:dyDescent="0.2">
      <c r="A319" s="622"/>
      <c r="B319" s="622"/>
      <c r="C319" s="622"/>
      <c r="D319" s="623" t="s">
        <v>697</v>
      </c>
      <c r="E319" s="622"/>
      <c r="F319" s="622"/>
      <c r="G319" s="622"/>
      <c r="H319" s="622"/>
      <c r="I319" s="622"/>
      <c r="J319" s="622"/>
      <c r="K319" s="622"/>
      <c r="L319" s="622"/>
    </row>
    <row r="320" spans="1:26" x14ac:dyDescent="0.2">
      <c r="A320" s="622"/>
      <c r="B320" s="622"/>
      <c r="C320" s="622"/>
      <c r="D320" s="627" t="s">
        <v>698</v>
      </c>
      <c r="E320" s="628"/>
      <c r="F320" s="628"/>
      <c r="G320" s="628"/>
      <c r="H320" s="629">
        <v>83385.600000000006</v>
      </c>
      <c r="I320" s="622"/>
      <c r="J320" s="622"/>
      <c r="K320" s="622"/>
      <c r="L320" s="622"/>
    </row>
    <row r="321" spans="1:26" ht="30.6" x14ac:dyDescent="0.2">
      <c r="A321" s="612">
        <v>49</v>
      </c>
      <c r="B321" s="612">
        <v>50</v>
      </c>
      <c r="C321" s="612" t="s">
        <v>728</v>
      </c>
      <c r="D321" s="612" t="s">
        <v>905</v>
      </c>
      <c r="E321" s="613">
        <v>480</v>
      </c>
      <c r="F321" s="614">
        <v>49.427</v>
      </c>
      <c r="G321" s="614">
        <v>49.427</v>
      </c>
      <c r="H321" s="615">
        <v>314116.8</v>
      </c>
      <c r="I321" s="615" t="s">
        <v>281</v>
      </c>
      <c r="J321" s="615">
        <v>314116.8</v>
      </c>
      <c r="K321" s="614" t="s">
        <v>281</v>
      </c>
      <c r="L321" s="614" t="s">
        <v>281</v>
      </c>
      <c r="M321" s="616"/>
      <c r="N321" s="616"/>
      <c r="O321" s="616"/>
      <c r="T321" s="573">
        <v>314116.8</v>
      </c>
      <c r="V321" s="573" t="s">
        <v>281</v>
      </c>
      <c r="W321" s="573">
        <v>314116.8</v>
      </c>
      <c r="X321" s="573" t="s">
        <v>281</v>
      </c>
      <c r="Y321" s="573" t="s">
        <v>281</v>
      </c>
      <c r="Z321" s="573" t="s">
        <v>281</v>
      </c>
    </row>
    <row r="322" spans="1:26" x14ac:dyDescent="0.2">
      <c r="A322" s="617"/>
      <c r="B322" s="617"/>
      <c r="C322" s="617"/>
      <c r="D322" s="618" t="s">
        <v>716</v>
      </c>
      <c r="E322" s="619"/>
      <c r="F322" s="620" t="s">
        <v>281</v>
      </c>
      <c r="G322" s="620" t="s">
        <v>281</v>
      </c>
      <c r="H322" s="619"/>
      <c r="I322" s="619"/>
      <c r="J322" s="621" t="s">
        <v>281</v>
      </c>
      <c r="K322" s="620" t="s">
        <v>281</v>
      </c>
      <c r="L322" s="620" t="s">
        <v>281</v>
      </c>
    </row>
    <row r="323" spans="1:26" ht="20.399999999999999" x14ac:dyDescent="0.2">
      <c r="A323" s="622"/>
      <c r="B323" s="622"/>
      <c r="C323" s="622"/>
      <c r="D323" s="623" t="s">
        <v>697</v>
      </c>
      <c r="E323" s="622"/>
      <c r="F323" s="622"/>
      <c r="G323" s="622"/>
      <c r="H323" s="622"/>
      <c r="I323" s="622"/>
      <c r="J323" s="622"/>
      <c r="K323" s="622"/>
      <c r="L323" s="622"/>
    </row>
    <row r="324" spans="1:26" ht="20.399999999999999" x14ac:dyDescent="0.2">
      <c r="A324" s="622"/>
      <c r="B324" s="622"/>
      <c r="C324" s="622"/>
      <c r="D324" s="623" t="s">
        <v>709</v>
      </c>
      <c r="E324" s="622"/>
      <c r="F324" s="622"/>
      <c r="G324" s="622"/>
      <c r="H324" s="622"/>
      <c r="I324" s="622"/>
      <c r="J324" s="622"/>
      <c r="K324" s="622"/>
      <c r="L324" s="622"/>
    </row>
    <row r="325" spans="1:26" ht="81.599999999999994" x14ac:dyDescent="0.2">
      <c r="A325" s="622"/>
      <c r="B325" s="622"/>
      <c r="C325" s="622"/>
      <c r="D325" s="623" t="s">
        <v>710</v>
      </c>
      <c r="E325" s="622"/>
      <c r="F325" s="622"/>
      <c r="G325" s="622"/>
      <c r="H325" s="622"/>
      <c r="I325" s="622"/>
      <c r="J325" s="622"/>
      <c r="K325" s="622"/>
      <c r="L325" s="622"/>
    </row>
    <row r="326" spans="1:26" x14ac:dyDescent="0.2">
      <c r="A326" s="622"/>
      <c r="B326" s="622"/>
      <c r="C326" s="622"/>
      <c r="D326" s="627" t="s">
        <v>698</v>
      </c>
      <c r="E326" s="628"/>
      <c r="F326" s="628"/>
      <c r="G326" s="628"/>
      <c r="H326" s="629">
        <v>314116.8</v>
      </c>
      <c r="I326" s="622"/>
      <c r="J326" s="622"/>
      <c r="K326" s="622"/>
      <c r="L326" s="622"/>
    </row>
    <row r="327" spans="1:26" ht="40.799999999999997" x14ac:dyDescent="0.2">
      <c r="A327" s="612">
        <v>50</v>
      </c>
      <c r="B327" s="612">
        <v>51</v>
      </c>
      <c r="C327" s="612" t="s">
        <v>717</v>
      </c>
      <c r="D327" s="612" t="s">
        <v>902</v>
      </c>
      <c r="E327" s="613">
        <v>1000</v>
      </c>
      <c r="F327" s="614">
        <v>162.38</v>
      </c>
      <c r="G327" s="614" t="s">
        <v>281</v>
      </c>
      <c r="H327" s="615">
        <v>1325020</v>
      </c>
      <c r="I327" s="615" t="s">
        <v>281</v>
      </c>
      <c r="J327" s="615" t="s">
        <v>281</v>
      </c>
      <c r="K327" s="614" t="s">
        <v>281</v>
      </c>
      <c r="L327" s="614" t="s">
        <v>281</v>
      </c>
      <c r="M327" s="616"/>
      <c r="N327" s="616"/>
      <c r="O327" s="616"/>
      <c r="T327" s="573">
        <v>1325020</v>
      </c>
      <c r="V327" s="573" t="s">
        <v>281</v>
      </c>
      <c r="W327" s="573" t="s">
        <v>281</v>
      </c>
      <c r="X327" s="573" t="s">
        <v>281</v>
      </c>
      <c r="Y327" s="573" t="s">
        <v>281</v>
      </c>
      <c r="Z327" s="573" t="s">
        <v>281</v>
      </c>
    </row>
    <row r="328" spans="1:26" x14ac:dyDescent="0.2">
      <c r="A328" s="617"/>
      <c r="B328" s="617"/>
      <c r="C328" s="617"/>
      <c r="D328" s="618" t="s">
        <v>718</v>
      </c>
      <c r="E328" s="619"/>
      <c r="F328" s="620" t="s">
        <v>281</v>
      </c>
      <c r="G328" s="620" t="s">
        <v>281</v>
      </c>
      <c r="H328" s="619"/>
      <c r="I328" s="619"/>
      <c r="J328" s="621" t="s">
        <v>281</v>
      </c>
      <c r="K328" s="620" t="s">
        <v>281</v>
      </c>
      <c r="L328" s="620" t="s">
        <v>281</v>
      </c>
    </row>
    <row r="329" spans="1:26" x14ac:dyDescent="0.2">
      <c r="A329" s="622"/>
      <c r="B329" s="622"/>
      <c r="C329" s="622"/>
      <c r="D329" s="623" t="s">
        <v>701</v>
      </c>
      <c r="E329" s="622"/>
      <c r="F329" s="622"/>
      <c r="G329" s="622"/>
      <c r="H329" s="622"/>
      <c r="I329" s="622"/>
      <c r="J329" s="622"/>
      <c r="K329" s="622"/>
      <c r="L329" s="622"/>
    </row>
    <row r="330" spans="1:26" x14ac:dyDescent="0.2">
      <c r="A330" s="630" t="s">
        <v>746</v>
      </c>
      <c r="B330" s="630"/>
      <c r="C330" s="630"/>
      <c r="D330" s="630"/>
      <c r="E330" s="630"/>
      <c r="F330" s="630"/>
      <c r="G330" s="630"/>
      <c r="H330" s="630"/>
      <c r="I330" s="630"/>
      <c r="J330" s="630"/>
      <c r="K330" s="630"/>
      <c r="L330" s="630"/>
    </row>
    <row r="331" spans="1:26" x14ac:dyDescent="0.2">
      <c r="A331" s="631" t="s">
        <v>747</v>
      </c>
      <c r="B331" s="631"/>
      <c r="C331" s="631"/>
      <c r="D331" s="631"/>
      <c r="E331" s="631"/>
      <c r="F331" s="631"/>
      <c r="G331" s="631"/>
      <c r="H331" s="632">
        <v>30236687.300000001</v>
      </c>
      <c r="I331" s="633"/>
      <c r="J331" s="633"/>
      <c r="K331" s="633"/>
      <c r="L331" s="633"/>
    </row>
    <row r="332" spans="1:26" x14ac:dyDescent="0.2">
      <c r="A332" s="631" t="s">
        <v>748</v>
      </c>
      <c r="B332" s="631"/>
      <c r="C332" s="631"/>
      <c r="D332" s="631"/>
      <c r="E332" s="631"/>
      <c r="F332" s="631"/>
      <c r="G332" s="631"/>
      <c r="H332" s="632">
        <v>7340683.4400000004</v>
      </c>
      <c r="I332" s="633"/>
      <c r="J332" s="633"/>
      <c r="K332" s="633"/>
      <c r="L332" s="633"/>
    </row>
    <row r="333" spans="1:26" x14ac:dyDescent="0.2">
      <c r="A333" s="631" t="s">
        <v>749</v>
      </c>
      <c r="B333" s="631"/>
      <c r="C333" s="631"/>
      <c r="D333" s="631"/>
      <c r="E333" s="631"/>
      <c r="F333" s="631"/>
      <c r="G333" s="631"/>
      <c r="H333" s="632">
        <v>13492409.58</v>
      </c>
      <c r="I333" s="633"/>
      <c r="J333" s="633"/>
      <c r="K333" s="633"/>
      <c r="L333" s="633"/>
    </row>
    <row r="334" spans="1:26" x14ac:dyDescent="0.2">
      <c r="A334" s="631" t="s">
        <v>750</v>
      </c>
      <c r="B334" s="631"/>
      <c r="C334" s="631"/>
      <c r="D334" s="631"/>
      <c r="E334" s="631"/>
      <c r="F334" s="631"/>
      <c r="G334" s="631"/>
      <c r="H334" s="632">
        <v>3057118.75</v>
      </c>
      <c r="I334" s="633"/>
      <c r="J334" s="633"/>
      <c r="K334" s="633"/>
      <c r="L334" s="633"/>
    </row>
    <row r="335" spans="1:26" x14ac:dyDescent="0.2">
      <c r="A335" s="631" t="s">
        <v>751</v>
      </c>
      <c r="B335" s="631"/>
      <c r="C335" s="631"/>
      <c r="D335" s="631"/>
      <c r="E335" s="631"/>
      <c r="F335" s="631"/>
      <c r="G335" s="631"/>
      <c r="H335" s="632">
        <v>9403594.2799999993</v>
      </c>
      <c r="I335" s="633"/>
      <c r="J335" s="633"/>
      <c r="K335" s="633"/>
      <c r="L335" s="633"/>
    </row>
    <row r="336" spans="1:26" x14ac:dyDescent="0.2">
      <c r="A336" s="631" t="s">
        <v>752</v>
      </c>
      <c r="B336" s="631"/>
      <c r="C336" s="631"/>
      <c r="D336" s="631"/>
      <c r="E336" s="631"/>
      <c r="F336" s="631"/>
      <c r="G336" s="631"/>
      <c r="H336" s="632">
        <v>48144716.009999998</v>
      </c>
      <c r="I336" s="633"/>
      <c r="J336" s="633"/>
      <c r="K336" s="633"/>
      <c r="L336" s="633"/>
    </row>
    <row r="337" spans="1:15" x14ac:dyDescent="0.2">
      <c r="A337" s="631" t="s">
        <v>206</v>
      </c>
      <c r="B337" s="631"/>
      <c r="C337" s="631"/>
      <c r="D337" s="631"/>
      <c r="E337" s="631"/>
      <c r="F337" s="631"/>
      <c r="G337" s="631"/>
      <c r="H337" s="632">
        <v>11402267.74</v>
      </c>
      <c r="I337" s="633"/>
      <c r="J337" s="633"/>
      <c r="K337" s="633"/>
      <c r="L337" s="633"/>
    </row>
    <row r="338" spans="1:15" x14ac:dyDescent="0.2">
      <c r="A338" s="631" t="s">
        <v>207</v>
      </c>
      <c r="B338" s="631"/>
      <c r="C338" s="631"/>
      <c r="D338" s="631"/>
      <c r="E338" s="631"/>
      <c r="F338" s="631"/>
      <c r="G338" s="631"/>
      <c r="H338" s="632">
        <v>6505760.9699999997</v>
      </c>
      <c r="I338" s="633"/>
      <c r="J338" s="633"/>
      <c r="K338" s="633"/>
      <c r="L338" s="633"/>
    </row>
    <row r="339" spans="1:15" s="636" customFormat="1" x14ac:dyDescent="0.2">
      <c r="A339" s="630" t="s">
        <v>73</v>
      </c>
      <c r="B339" s="630"/>
      <c r="C339" s="630"/>
      <c r="D339" s="630"/>
      <c r="E339" s="630"/>
      <c r="F339" s="630"/>
      <c r="G339" s="630"/>
      <c r="H339" s="621">
        <v>48144716.009999998</v>
      </c>
      <c r="I339" s="634"/>
      <c r="J339" s="634"/>
      <c r="K339" s="634"/>
      <c r="L339" s="634"/>
      <c r="M339" s="635"/>
      <c r="N339" s="635"/>
      <c r="O339" s="635"/>
    </row>
    <row r="340" spans="1:15" x14ac:dyDescent="0.2">
      <c r="A340" s="631" t="s">
        <v>756</v>
      </c>
      <c r="B340" s="631"/>
      <c r="C340" s="631"/>
      <c r="D340" s="631"/>
      <c r="E340" s="631"/>
      <c r="F340" s="631"/>
      <c r="G340" s="631"/>
      <c r="H340" s="632">
        <f>ROUND(H339*0.082,2)</f>
        <v>3947866.71</v>
      </c>
      <c r="I340" s="633"/>
      <c r="J340" s="633"/>
      <c r="K340" s="633"/>
      <c r="L340" s="633"/>
    </row>
    <row r="341" spans="1:15" s="636" customFormat="1" x14ac:dyDescent="0.2">
      <c r="A341" s="630" t="s">
        <v>757</v>
      </c>
      <c r="B341" s="630"/>
      <c r="C341" s="630"/>
      <c r="D341" s="630"/>
      <c r="E341" s="630"/>
      <c r="F341" s="630"/>
      <c r="G341" s="630"/>
      <c r="H341" s="621">
        <f>H339+H340</f>
        <v>52092582.719999999</v>
      </c>
      <c r="I341" s="634"/>
      <c r="J341" s="634"/>
      <c r="K341" s="634"/>
      <c r="L341" s="634"/>
      <c r="M341" s="635"/>
      <c r="N341" s="635"/>
      <c r="O341" s="635"/>
    </row>
    <row r="342" spans="1:15" x14ac:dyDescent="0.2">
      <c r="A342" s="631" t="s">
        <v>758</v>
      </c>
      <c r="B342" s="631"/>
      <c r="C342" s="631"/>
      <c r="D342" s="631"/>
      <c r="E342" s="631"/>
      <c r="F342" s="631"/>
      <c r="G342" s="631"/>
      <c r="H342" s="632">
        <f>ROUND(H341*0.024,2)</f>
        <v>1250221.99</v>
      </c>
      <c r="I342" s="633"/>
      <c r="J342" s="633"/>
      <c r="K342" s="633"/>
      <c r="L342" s="633"/>
    </row>
    <row r="343" spans="1:15" s="641" customFormat="1" ht="12" x14ac:dyDescent="0.25">
      <c r="A343" s="637" t="s">
        <v>759</v>
      </c>
      <c r="B343" s="637"/>
      <c r="C343" s="637"/>
      <c r="D343" s="637"/>
      <c r="E343" s="637"/>
      <c r="F343" s="637"/>
      <c r="G343" s="637"/>
      <c r="H343" s="638">
        <f>H341+H342</f>
        <v>53342804.710000001</v>
      </c>
      <c r="I343" s="639"/>
      <c r="J343" s="639"/>
      <c r="K343" s="639"/>
      <c r="L343" s="639"/>
      <c r="M343" s="640"/>
      <c r="N343" s="640"/>
      <c r="O343" s="640"/>
    </row>
    <row r="344" spans="1:15" s="641" customFormat="1" ht="12" x14ac:dyDescent="0.25">
      <c r="A344" s="637" t="s">
        <v>895</v>
      </c>
      <c r="B344" s="637"/>
      <c r="C344" s="637"/>
      <c r="D344" s="637"/>
      <c r="E344" s="637"/>
      <c r="F344" s="637"/>
      <c r="G344" s="637"/>
      <c r="H344" s="638">
        <f>ROUND(H343*1.0514,2)</f>
        <v>56084624.869999997</v>
      </c>
      <c r="I344" s="639"/>
      <c r="J344" s="639"/>
      <c r="K344" s="639"/>
      <c r="L344" s="639"/>
      <c r="M344" s="640"/>
      <c r="N344" s="640"/>
      <c r="O344" s="640"/>
    </row>
    <row r="345" spans="1:15" s="641" customFormat="1" ht="12" x14ac:dyDescent="0.25">
      <c r="A345" s="642"/>
      <c r="B345" s="642"/>
      <c r="C345" s="642"/>
      <c r="D345" s="642"/>
      <c r="E345" s="642"/>
      <c r="F345" s="642"/>
      <c r="G345" s="642"/>
      <c r="H345" s="643"/>
      <c r="I345" s="644"/>
      <c r="J345" s="644"/>
      <c r="K345" s="644"/>
      <c r="L345" s="644"/>
      <c r="M345" s="640"/>
      <c r="N345" s="640"/>
      <c r="O345" s="640"/>
    </row>
    <row r="346" spans="1:15" s="641" customFormat="1" ht="12" x14ac:dyDescent="0.25">
      <c r="A346" s="642"/>
      <c r="B346" s="642"/>
      <c r="C346" s="642"/>
      <c r="D346" s="642"/>
      <c r="E346" s="642"/>
      <c r="F346" s="642"/>
      <c r="G346" s="642"/>
      <c r="H346" s="643"/>
      <c r="I346" s="644"/>
      <c r="J346" s="644"/>
      <c r="K346" s="644"/>
      <c r="L346" s="644"/>
      <c r="M346" s="640"/>
      <c r="N346" s="640"/>
      <c r="O346" s="640"/>
    </row>
    <row r="347" spans="1:15" s="641" customFormat="1" ht="12" x14ac:dyDescent="0.25">
      <c r="A347" s="642"/>
      <c r="B347" s="642"/>
      <c r="C347" s="642"/>
      <c r="D347" s="642"/>
      <c r="E347" s="642"/>
      <c r="F347" s="642"/>
      <c r="G347" s="642"/>
      <c r="H347" s="643"/>
      <c r="I347" s="644"/>
      <c r="J347" s="644"/>
      <c r="K347" s="644"/>
      <c r="L347" s="644"/>
      <c r="M347" s="640"/>
      <c r="N347" s="640"/>
      <c r="O347" s="640"/>
    </row>
    <row r="349" spans="1:15" ht="24" x14ac:dyDescent="0.25">
      <c r="C349" s="645" t="s">
        <v>702</v>
      </c>
      <c r="D349" s="646" t="s">
        <v>796</v>
      </c>
      <c r="E349" s="647" t="s">
        <v>281</v>
      </c>
      <c r="F349" s="647"/>
      <c r="G349" s="641" t="s">
        <v>795</v>
      </c>
    </row>
    <row r="350" spans="1:15" ht="12" x14ac:dyDescent="0.25">
      <c r="C350" s="645"/>
      <c r="G350" s="641"/>
    </row>
    <row r="351" spans="1:15" ht="24" x14ac:dyDescent="0.25">
      <c r="C351" s="645" t="s">
        <v>703</v>
      </c>
      <c r="D351" s="646" t="s">
        <v>793</v>
      </c>
      <c r="E351" s="647" t="s">
        <v>281</v>
      </c>
      <c r="F351" s="647"/>
      <c r="G351" s="641" t="s">
        <v>794</v>
      </c>
    </row>
  </sheetData>
  <mergeCells count="77">
    <mergeCell ref="A344:G344"/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H18:J18"/>
    <mergeCell ref="K18:L18"/>
    <mergeCell ref="C11:I11"/>
    <mergeCell ref="K11:L12"/>
    <mergeCell ref="A12:B12"/>
    <mergeCell ref="C12:I12"/>
    <mergeCell ref="C13:I13"/>
    <mergeCell ref="K13:L14"/>
    <mergeCell ref="A14:B14"/>
    <mergeCell ref="C14:I14"/>
    <mergeCell ref="C15:I15"/>
    <mergeCell ref="K15:L16"/>
    <mergeCell ref="A16:B16"/>
    <mergeCell ref="C16:I16"/>
    <mergeCell ref="C17:I17"/>
    <mergeCell ref="F32:I32"/>
    <mergeCell ref="J32:K32"/>
    <mergeCell ref="H19:I19"/>
    <mergeCell ref="K19:L19"/>
    <mergeCell ref="K20:L20"/>
    <mergeCell ref="I21:J21"/>
    <mergeCell ref="K21:L21"/>
    <mergeCell ref="H23:H24"/>
    <mergeCell ref="I23:I24"/>
    <mergeCell ref="J23:K23"/>
    <mergeCell ref="C27:L27"/>
    <mergeCell ref="C28:L28"/>
    <mergeCell ref="C29:L29"/>
    <mergeCell ref="F31:I31"/>
    <mergeCell ref="J31:K31"/>
    <mergeCell ref="F33:I33"/>
    <mergeCell ref="J33:K33"/>
    <mergeCell ref="A35:A38"/>
    <mergeCell ref="B35:B38"/>
    <mergeCell ref="C35:C38"/>
    <mergeCell ref="D35:D38"/>
    <mergeCell ref="E35:E38"/>
    <mergeCell ref="F35:G35"/>
    <mergeCell ref="H35:J35"/>
    <mergeCell ref="K35:L35"/>
    <mergeCell ref="F36:F37"/>
    <mergeCell ref="G36:G37"/>
    <mergeCell ref="H36:H38"/>
    <mergeCell ref="I36:I38"/>
    <mergeCell ref="J36:J37"/>
    <mergeCell ref="A41:L41"/>
    <mergeCell ref="A330:L330"/>
    <mergeCell ref="A331:G331"/>
    <mergeCell ref="A332:G332"/>
    <mergeCell ref="K36:L36"/>
    <mergeCell ref="K37:L37"/>
    <mergeCell ref="A333:G333"/>
    <mergeCell ref="A343:G343"/>
    <mergeCell ref="A334:G334"/>
    <mergeCell ref="A335:G335"/>
    <mergeCell ref="A336:G336"/>
    <mergeCell ref="A337:G337"/>
    <mergeCell ref="A338:G338"/>
    <mergeCell ref="A339:G339"/>
    <mergeCell ref="A340:G340"/>
    <mergeCell ref="A341:G341"/>
    <mergeCell ref="A342:G342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Z530"/>
  <sheetViews>
    <sheetView tabSelected="1" view="pageBreakPreview" topLeftCell="A49" zoomScaleNormal="100" zoomScaleSheetLayoutView="100" workbookViewId="0">
      <selection activeCell="M42" sqref="M42"/>
    </sheetView>
  </sheetViews>
  <sheetFormatPr defaultColWidth="9.109375" defaultRowHeight="10.199999999999999" x14ac:dyDescent="0.2"/>
  <cols>
    <col min="1" max="1" width="6.33203125" style="344" customWidth="1"/>
    <col min="2" max="2" width="6.6640625" style="344" customWidth="1"/>
    <col min="3" max="3" width="15.6640625" style="344" customWidth="1"/>
    <col min="4" max="4" width="41.44140625" style="344" customWidth="1"/>
    <col min="5" max="12" width="12.6640625" style="344" customWidth="1"/>
    <col min="13" max="15" width="22" style="648" customWidth="1"/>
    <col min="16" max="19" width="9.109375" style="344"/>
    <col min="20" max="36" width="0" style="344" hidden="1" customWidth="1"/>
    <col min="37" max="16384" width="9.109375" style="344"/>
  </cols>
  <sheetData>
    <row r="1" spans="1:15" x14ac:dyDescent="0.2">
      <c r="A1" s="477" t="s">
        <v>799</v>
      </c>
      <c r="B1" s="477"/>
      <c r="C1" s="477"/>
      <c r="D1" s="478"/>
      <c r="E1" s="343"/>
      <c r="F1" s="343"/>
      <c r="I1" s="479" t="s">
        <v>663</v>
      </c>
      <c r="J1" s="479"/>
      <c r="K1" s="479"/>
      <c r="L1" s="479"/>
    </row>
    <row r="2" spans="1:15" x14ac:dyDescent="0.2">
      <c r="A2" s="345"/>
      <c r="B2" s="345"/>
      <c r="C2" s="345"/>
      <c r="D2" s="345"/>
      <c r="E2" s="345"/>
      <c r="F2" s="345"/>
      <c r="G2" s="345"/>
      <c r="I2" s="479" t="s">
        <v>241</v>
      </c>
      <c r="J2" s="479"/>
      <c r="K2" s="479"/>
      <c r="L2" s="479"/>
    </row>
    <row r="3" spans="1:15" x14ac:dyDescent="0.2">
      <c r="A3" s="345"/>
      <c r="B3" s="345"/>
      <c r="C3" s="345"/>
      <c r="D3" s="345"/>
      <c r="E3" s="345"/>
      <c r="F3" s="345"/>
      <c r="G3" s="345"/>
      <c r="I3" s="479" t="s">
        <v>664</v>
      </c>
      <c r="J3" s="479"/>
      <c r="K3" s="479"/>
      <c r="L3" s="479"/>
    </row>
    <row r="4" spans="1:15" x14ac:dyDescent="0.2">
      <c r="A4" s="345"/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</row>
    <row r="5" spans="1:15" x14ac:dyDescent="0.2">
      <c r="A5" s="345"/>
      <c r="B5" s="345"/>
      <c r="C5" s="345"/>
      <c r="D5" s="345"/>
      <c r="E5" s="345"/>
      <c r="F5" s="345"/>
      <c r="G5" s="345"/>
      <c r="H5" s="345"/>
      <c r="I5" s="345"/>
      <c r="J5" s="345"/>
      <c r="K5" s="475" t="s">
        <v>0</v>
      </c>
      <c r="L5" s="476"/>
    </row>
    <row r="6" spans="1:15" x14ac:dyDescent="0.2">
      <c r="A6" s="345"/>
      <c r="B6" s="345"/>
      <c r="C6" s="345"/>
      <c r="D6" s="345"/>
      <c r="E6" s="345"/>
      <c r="F6" s="345"/>
      <c r="G6" s="345"/>
      <c r="H6" s="345"/>
      <c r="I6" s="473" t="s">
        <v>1</v>
      </c>
      <c r="J6" s="474"/>
      <c r="K6" s="475" t="s">
        <v>2</v>
      </c>
      <c r="L6" s="476"/>
    </row>
    <row r="7" spans="1:15" x14ac:dyDescent="0.2">
      <c r="A7" s="345"/>
      <c r="B7" s="345"/>
      <c r="C7" s="345"/>
      <c r="D7" s="345"/>
      <c r="E7" s="345"/>
      <c r="F7" s="345"/>
      <c r="G7" s="345"/>
      <c r="H7" s="345"/>
      <c r="I7" s="345"/>
      <c r="J7" s="345"/>
      <c r="K7" s="480" t="s">
        <v>704</v>
      </c>
      <c r="L7" s="481"/>
    </row>
    <row r="8" spans="1:15" x14ac:dyDescent="0.2">
      <c r="A8" s="478" t="s">
        <v>3</v>
      </c>
      <c r="B8" s="478"/>
      <c r="C8" s="484" t="s">
        <v>704</v>
      </c>
      <c r="D8" s="484"/>
      <c r="E8" s="484"/>
      <c r="F8" s="484"/>
      <c r="G8" s="484"/>
      <c r="H8" s="484"/>
      <c r="I8" s="484"/>
      <c r="J8" s="346" t="s">
        <v>4</v>
      </c>
      <c r="K8" s="482"/>
      <c r="L8" s="483"/>
    </row>
    <row r="9" spans="1:15" x14ac:dyDescent="0.2">
      <c r="A9" s="345"/>
      <c r="B9" s="345"/>
      <c r="C9" s="485" t="s">
        <v>226</v>
      </c>
      <c r="D9" s="485"/>
      <c r="E9" s="485"/>
      <c r="F9" s="485"/>
      <c r="G9" s="485"/>
      <c r="H9" s="485"/>
      <c r="I9" s="485"/>
      <c r="J9" s="345"/>
      <c r="K9" s="480" t="s">
        <v>704</v>
      </c>
      <c r="L9" s="481"/>
    </row>
    <row r="10" spans="1:15" s="333" customFormat="1" x14ac:dyDescent="0.2">
      <c r="A10" s="470" t="s">
        <v>665</v>
      </c>
      <c r="B10" s="470"/>
      <c r="C10" s="471" t="s">
        <v>753</v>
      </c>
      <c r="D10" s="471"/>
      <c r="E10" s="471"/>
      <c r="F10" s="471"/>
      <c r="G10" s="471"/>
      <c r="H10" s="471"/>
      <c r="I10" s="471"/>
      <c r="J10" s="326" t="s">
        <v>4</v>
      </c>
      <c r="K10" s="482"/>
      <c r="L10" s="483"/>
      <c r="M10" s="378"/>
      <c r="N10" s="378"/>
      <c r="O10" s="378"/>
    </row>
    <row r="11" spans="1:15" s="333" customFormat="1" x14ac:dyDescent="0.2">
      <c r="A11" s="325"/>
      <c r="B11" s="325"/>
      <c r="C11" s="465" t="s">
        <v>226</v>
      </c>
      <c r="D11" s="465"/>
      <c r="E11" s="465"/>
      <c r="F11" s="465"/>
      <c r="G11" s="465"/>
      <c r="H11" s="465"/>
      <c r="I11" s="465"/>
      <c r="J11" s="325"/>
      <c r="K11" s="466" t="s">
        <v>704</v>
      </c>
      <c r="L11" s="467"/>
      <c r="M11" s="378"/>
      <c r="N11" s="378"/>
      <c r="O11" s="378"/>
    </row>
    <row r="12" spans="1:15" s="333" customFormat="1" x14ac:dyDescent="0.2">
      <c r="A12" s="470" t="s">
        <v>666</v>
      </c>
      <c r="B12" s="470"/>
      <c r="C12" s="471" t="s">
        <v>754</v>
      </c>
      <c r="D12" s="471"/>
      <c r="E12" s="471"/>
      <c r="F12" s="471"/>
      <c r="G12" s="471"/>
      <c r="H12" s="471"/>
      <c r="I12" s="471"/>
      <c r="J12" s="326" t="s">
        <v>4</v>
      </c>
      <c r="K12" s="468"/>
      <c r="L12" s="469"/>
      <c r="M12" s="378"/>
      <c r="N12" s="378"/>
      <c r="O12" s="378"/>
    </row>
    <row r="13" spans="1:15" s="333" customFormat="1" x14ac:dyDescent="0.2">
      <c r="A13" s="325"/>
      <c r="B13" s="325"/>
      <c r="C13" s="465" t="s">
        <v>226</v>
      </c>
      <c r="D13" s="465"/>
      <c r="E13" s="465"/>
      <c r="F13" s="465"/>
      <c r="G13" s="465"/>
      <c r="H13" s="465"/>
      <c r="I13" s="465"/>
      <c r="J13" s="325"/>
      <c r="K13" s="466" t="s">
        <v>704</v>
      </c>
      <c r="L13" s="467"/>
      <c r="M13" s="378"/>
      <c r="N13" s="378"/>
      <c r="O13" s="378"/>
    </row>
    <row r="14" spans="1:15" s="333" customFormat="1" x14ac:dyDescent="0.2">
      <c r="A14" s="470" t="s">
        <v>667</v>
      </c>
      <c r="B14" s="470"/>
      <c r="C14" s="472">
        <v>1</v>
      </c>
      <c r="D14" s="472"/>
      <c r="E14" s="472"/>
      <c r="F14" s="472"/>
      <c r="G14" s="472"/>
      <c r="H14" s="472"/>
      <c r="I14" s="472"/>
      <c r="J14" s="325"/>
      <c r="K14" s="468"/>
      <c r="L14" s="469"/>
      <c r="M14" s="378"/>
      <c r="N14" s="378"/>
      <c r="O14" s="378"/>
    </row>
    <row r="15" spans="1:15" x14ac:dyDescent="0.2">
      <c r="A15" s="345"/>
      <c r="B15" s="345"/>
      <c r="C15" s="485" t="s">
        <v>229</v>
      </c>
      <c r="D15" s="485"/>
      <c r="E15" s="485"/>
      <c r="F15" s="485"/>
      <c r="G15" s="485"/>
      <c r="H15" s="485"/>
      <c r="I15" s="485"/>
      <c r="J15" s="345"/>
      <c r="K15" s="480" t="s">
        <v>704</v>
      </c>
      <c r="L15" s="481"/>
    </row>
    <row r="16" spans="1:15" x14ac:dyDescent="0.2">
      <c r="A16" s="478" t="s">
        <v>669</v>
      </c>
      <c r="B16" s="478"/>
      <c r="C16" s="484" t="s">
        <v>892</v>
      </c>
      <c r="D16" s="484"/>
      <c r="E16" s="484"/>
      <c r="F16" s="484"/>
      <c r="G16" s="484"/>
      <c r="H16" s="484"/>
      <c r="I16" s="484"/>
      <c r="J16" s="345"/>
      <c r="K16" s="482"/>
      <c r="L16" s="483"/>
    </row>
    <row r="17" spans="1:12" x14ac:dyDescent="0.2">
      <c r="A17" s="345"/>
      <c r="B17" s="345"/>
      <c r="C17" s="485" t="s">
        <v>670</v>
      </c>
      <c r="D17" s="485"/>
      <c r="E17" s="485"/>
      <c r="F17" s="485"/>
      <c r="G17" s="485"/>
      <c r="H17" s="485"/>
      <c r="I17" s="485"/>
      <c r="J17" s="345"/>
      <c r="K17" s="345"/>
      <c r="L17" s="345"/>
    </row>
    <row r="18" spans="1:12" ht="11.25" customHeight="1" x14ac:dyDescent="0.2">
      <c r="A18" s="345"/>
      <c r="B18" s="345"/>
      <c r="C18" s="345"/>
      <c r="D18" s="345"/>
      <c r="E18" s="345"/>
      <c r="F18" s="345"/>
      <c r="G18" s="345"/>
      <c r="H18" s="457" t="s">
        <v>671</v>
      </c>
      <c r="I18" s="457"/>
      <c r="J18" s="460"/>
      <c r="K18" s="461" t="s">
        <v>704</v>
      </c>
      <c r="L18" s="462"/>
    </row>
    <row r="19" spans="1:12" ht="11.25" customHeight="1" x14ac:dyDescent="0.2">
      <c r="A19" s="345"/>
      <c r="B19" s="345"/>
      <c r="C19" s="345"/>
      <c r="D19" s="345"/>
      <c r="E19" s="345"/>
      <c r="F19" s="345"/>
      <c r="G19" s="345"/>
      <c r="H19" s="457" t="s">
        <v>672</v>
      </c>
      <c r="I19" s="460"/>
      <c r="J19" s="327" t="s">
        <v>9</v>
      </c>
      <c r="K19" s="461" t="s">
        <v>755</v>
      </c>
      <c r="L19" s="462"/>
    </row>
    <row r="20" spans="1:12" x14ac:dyDescent="0.2">
      <c r="A20" s="345"/>
      <c r="B20" s="345"/>
      <c r="C20" s="345"/>
      <c r="D20" s="345"/>
      <c r="E20" s="345"/>
      <c r="F20" s="345"/>
      <c r="G20" s="345"/>
      <c r="H20" s="325"/>
      <c r="I20" s="325"/>
      <c r="J20" s="328" t="s">
        <v>10</v>
      </c>
      <c r="K20" s="463">
        <v>45110</v>
      </c>
      <c r="L20" s="464"/>
    </row>
    <row r="21" spans="1:12" x14ac:dyDescent="0.2">
      <c r="A21" s="345"/>
      <c r="B21" s="345"/>
      <c r="C21" s="345"/>
      <c r="D21" s="345"/>
      <c r="E21" s="345"/>
      <c r="F21" s="345"/>
      <c r="G21" s="345"/>
      <c r="H21" s="325"/>
      <c r="I21" s="457" t="s">
        <v>673</v>
      </c>
      <c r="J21" s="460"/>
      <c r="K21" s="461" t="s">
        <v>704</v>
      </c>
      <c r="L21" s="462"/>
    </row>
    <row r="22" spans="1:12" x14ac:dyDescent="0.2">
      <c r="A22" s="345"/>
      <c r="B22" s="345"/>
      <c r="C22" s="345"/>
      <c r="D22" s="345"/>
      <c r="E22" s="345"/>
      <c r="F22" s="345"/>
      <c r="G22" s="345"/>
      <c r="H22" s="325"/>
      <c r="I22" s="325"/>
      <c r="J22" s="325"/>
      <c r="K22" s="325"/>
      <c r="L22" s="325"/>
    </row>
    <row r="23" spans="1:12" ht="11.25" customHeight="1" x14ac:dyDescent="0.2">
      <c r="A23" s="345"/>
      <c r="B23" s="345"/>
      <c r="C23" s="345"/>
      <c r="D23" s="345"/>
      <c r="E23" s="345"/>
      <c r="F23" s="345"/>
      <c r="G23" s="345"/>
      <c r="H23" s="458" t="s">
        <v>12</v>
      </c>
      <c r="I23" s="458" t="s">
        <v>13</v>
      </c>
      <c r="J23" s="455" t="s">
        <v>14</v>
      </c>
      <c r="K23" s="456"/>
      <c r="L23" s="325"/>
    </row>
    <row r="24" spans="1:12" x14ac:dyDescent="0.2">
      <c r="A24" s="345"/>
      <c r="B24" s="345"/>
      <c r="C24" s="345"/>
      <c r="D24" s="345"/>
      <c r="E24" s="345"/>
      <c r="F24" s="345"/>
      <c r="G24" s="345"/>
      <c r="H24" s="459"/>
      <c r="I24" s="459"/>
      <c r="J24" s="329" t="s">
        <v>15</v>
      </c>
      <c r="K24" s="330" t="s">
        <v>16</v>
      </c>
      <c r="L24" s="325"/>
    </row>
    <row r="25" spans="1:12" x14ac:dyDescent="0.2">
      <c r="A25" s="345"/>
      <c r="B25" s="345"/>
      <c r="C25" s="345"/>
      <c r="D25" s="345"/>
      <c r="E25" s="345"/>
      <c r="F25" s="345"/>
      <c r="G25" s="345"/>
      <c r="H25" s="328">
        <v>2</v>
      </c>
      <c r="I25" s="331">
        <v>45230</v>
      </c>
      <c r="J25" s="331">
        <v>45200</v>
      </c>
      <c r="K25" s="332">
        <v>45230</v>
      </c>
      <c r="L25" s="325"/>
    </row>
    <row r="26" spans="1:12" x14ac:dyDescent="0.2">
      <c r="A26" s="345"/>
      <c r="B26" s="345"/>
      <c r="C26" s="345"/>
      <c r="D26" s="345"/>
      <c r="E26" s="345"/>
      <c r="F26" s="345"/>
      <c r="G26" s="345"/>
      <c r="H26" s="345"/>
      <c r="I26" s="345"/>
      <c r="J26" s="345"/>
      <c r="K26" s="345"/>
      <c r="L26" s="345"/>
    </row>
    <row r="27" spans="1:12" x14ac:dyDescent="0.2">
      <c r="A27" s="345"/>
      <c r="B27" s="345"/>
      <c r="C27" s="488" t="s">
        <v>674</v>
      </c>
      <c r="D27" s="488"/>
      <c r="E27" s="488"/>
      <c r="F27" s="488"/>
      <c r="G27" s="488"/>
      <c r="H27" s="488"/>
      <c r="I27" s="488"/>
      <c r="J27" s="488"/>
      <c r="K27" s="488"/>
      <c r="L27" s="488"/>
    </row>
    <row r="28" spans="1:12" x14ac:dyDescent="0.2">
      <c r="A28" s="345"/>
      <c r="B28" s="345"/>
      <c r="C28" s="488" t="s">
        <v>705</v>
      </c>
      <c r="D28" s="488"/>
      <c r="E28" s="488"/>
      <c r="F28" s="488"/>
      <c r="G28" s="488"/>
      <c r="H28" s="488"/>
      <c r="I28" s="488"/>
      <c r="J28" s="488"/>
      <c r="K28" s="488"/>
      <c r="L28" s="488"/>
    </row>
    <row r="29" spans="1:12" x14ac:dyDescent="0.2">
      <c r="A29" s="345"/>
      <c r="B29" s="345"/>
      <c r="C29" s="488"/>
      <c r="D29" s="488"/>
      <c r="E29" s="488"/>
      <c r="F29" s="488"/>
      <c r="G29" s="488"/>
      <c r="H29" s="488"/>
      <c r="I29" s="488"/>
      <c r="J29" s="488"/>
      <c r="K29" s="488"/>
      <c r="L29" s="488"/>
    </row>
    <row r="30" spans="1:12" x14ac:dyDescent="0.2">
      <c r="A30" s="345"/>
      <c r="B30" s="345"/>
      <c r="C30" s="347"/>
      <c r="D30" s="347"/>
      <c r="E30" s="347"/>
      <c r="F30" s="347"/>
      <c r="G30" s="347"/>
      <c r="H30" s="347"/>
      <c r="I30" s="347"/>
      <c r="J30" s="347"/>
      <c r="K30" s="347"/>
      <c r="L30" s="347"/>
    </row>
    <row r="31" spans="1:12" x14ac:dyDescent="0.2">
      <c r="A31" s="345"/>
      <c r="B31" s="345"/>
      <c r="C31" s="347"/>
      <c r="D31" s="347"/>
      <c r="E31" s="347"/>
      <c r="F31" s="473" t="s">
        <v>675</v>
      </c>
      <c r="G31" s="473"/>
      <c r="H31" s="473"/>
      <c r="I31" s="473"/>
      <c r="J31" s="486">
        <v>40126.29</v>
      </c>
      <c r="K31" s="487"/>
      <c r="L31" s="345" t="s">
        <v>676</v>
      </c>
    </row>
    <row r="32" spans="1:12" x14ac:dyDescent="0.2">
      <c r="A32" s="345"/>
      <c r="B32" s="345"/>
      <c r="C32" s="347"/>
      <c r="D32" s="347"/>
      <c r="E32" s="347"/>
      <c r="F32" s="473" t="s">
        <v>677</v>
      </c>
      <c r="G32" s="473"/>
      <c r="H32" s="473"/>
      <c r="I32" s="473"/>
      <c r="J32" s="486">
        <v>26533.360000000001</v>
      </c>
      <c r="K32" s="487"/>
      <c r="L32" s="345" t="s">
        <v>678</v>
      </c>
    </row>
    <row r="33" spans="1:26" x14ac:dyDescent="0.2">
      <c r="A33" s="345"/>
      <c r="B33" s="345"/>
      <c r="C33" s="345"/>
      <c r="D33" s="345"/>
      <c r="E33" s="345"/>
      <c r="F33" s="473" t="s">
        <v>679</v>
      </c>
      <c r="G33" s="473"/>
      <c r="H33" s="473"/>
      <c r="I33" s="473"/>
      <c r="J33" s="486">
        <v>10448.06</v>
      </c>
      <c r="K33" s="487"/>
      <c r="L33" s="345" t="s">
        <v>676</v>
      </c>
    </row>
    <row r="35" spans="1:26" x14ac:dyDescent="0.2">
      <c r="A35" s="489" t="s">
        <v>680</v>
      </c>
      <c r="B35" s="489" t="s">
        <v>681</v>
      </c>
      <c r="C35" s="489" t="s">
        <v>682</v>
      </c>
      <c r="D35" s="489" t="s">
        <v>683</v>
      </c>
      <c r="E35" s="489" t="s">
        <v>684</v>
      </c>
      <c r="F35" s="492" t="s">
        <v>685</v>
      </c>
      <c r="G35" s="493"/>
      <c r="H35" s="492" t="s">
        <v>686</v>
      </c>
      <c r="I35" s="494"/>
      <c r="J35" s="493"/>
      <c r="K35" s="492" t="s">
        <v>687</v>
      </c>
      <c r="L35" s="493"/>
    </row>
    <row r="36" spans="1:26" x14ac:dyDescent="0.2">
      <c r="A36" s="490"/>
      <c r="B36" s="490"/>
      <c r="C36" s="490"/>
      <c r="D36" s="490"/>
      <c r="E36" s="490"/>
      <c r="F36" s="489" t="s">
        <v>688</v>
      </c>
      <c r="G36" s="489" t="s">
        <v>689</v>
      </c>
      <c r="H36" s="489" t="s">
        <v>688</v>
      </c>
      <c r="I36" s="489" t="s">
        <v>690</v>
      </c>
      <c r="J36" s="489" t="s">
        <v>689</v>
      </c>
      <c r="K36" s="492" t="s">
        <v>691</v>
      </c>
      <c r="L36" s="493"/>
    </row>
    <row r="37" spans="1:26" x14ac:dyDescent="0.2">
      <c r="A37" s="490"/>
      <c r="B37" s="490"/>
      <c r="C37" s="490"/>
      <c r="D37" s="490"/>
      <c r="E37" s="490"/>
      <c r="F37" s="491"/>
      <c r="G37" s="491"/>
      <c r="H37" s="490"/>
      <c r="I37" s="490"/>
      <c r="J37" s="491"/>
      <c r="K37" s="492" t="s">
        <v>692</v>
      </c>
      <c r="L37" s="493"/>
    </row>
    <row r="38" spans="1:26" ht="20.399999999999999" x14ac:dyDescent="0.2">
      <c r="A38" s="491"/>
      <c r="B38" s="491"/>
      <c r="C38" s="491"/>
      <c r="D38" s="491"/>
      <c r="E38" s="491"/>
      <c r="F38" s="348" t="s">
        <v>690</v>
      </c>
      <c r="G38" s="348" t="s">
        <v>693</v>
      </c>
      <c r="H38" s="491"/>
      <c r="I38" s="491"/>
      <c r="J38" s="348" t="s">
        <v>693</v>
      </c>
      <c r="K38" s="348" t="s">
        <v>694</v>
      </c>
      <c r="L38" s="348" t="s">
        <v>695</v>
      </c>
      <c r="M38" s="610" t="s">
        <v>896</v>
      </c>
      <c r="N38" s="610" t="s">
        <v>1352</v>
      </c>
      <c r="O38" s="610" t="s">
        <v>897</v>
      </c>
    </row>
    <row r="39" spans="1:26" x14ac:dyDescent="0.2">
      <c r="A39" s="348">
        <v>1</v>
      </c>
      <c r="B39" s="348" t="s">
        <v>696</v>
      </c>
      <c r="C39" s="348">
        <v>2</v>
      </c>
      <c r="D39" s="348">
        <v>3</v>
      </c>
      <c r="E39" s="348">
        <v>4</v>
      </c>
      <c r="F39" s="348">
        <v>5</v>
      </c>
      <c r="G39" s="348">
        <v>6</v>
      </c>
      <c r="H39" s="348">
        <v>7</v>
      </c>
      <c r="I39" s="348">
        <v>8</v>
      </c>
      <c r="J39" s="348">
        <v>9</v>
      </c>
      <c r="K39" s="348">
        <v>10</v>
      </c>
      <c r="L39" s="348">
        <v>11</v>
      </c>
    </row>
    <row r="41" spans="1:26" x14ac:dyDescent="0.2">
      <c r="A41" s="495" t="s">
        <v>800</v>
      </c>
      <c r="B41" s="495"/>
      <c r="C41" s="495"/>
      <c r="D41" s="495"/>
      <c r="E41" s="495"/>
      <c r="F41" s="495"/>
      <c r="G41" s="495"/>
      <c r="H41" s="495"/>
      <c r="I41" s="495"/>
      <c r="J41" s="495"/>
      <c r="K41" s="495"/>
      <c r="L41" s="495"/>
    </row>
    <row r="42" spans="1:26" ht="30.6" x14ac:dyDescent="0.2">
      <c r="A42" s="349">
        <v>1</v>
      </c>
      <c r="B42" s="349">
        <v>1</v>
      </c>
      <c r="C42" s="349" t="s">
        <v>801</v>
      </c>
      <c r="D42" s="349" t="s">
        <v>802</v>
      </c>
      <c r="E42" s="350">
        <v>15.4872</v>
      </c>
      <c r="F42" s="351">
        <v>153.59</v>
      </c>
      <c r="G42" s="351">
        <v>41.43</v>
      </c>
      <c r="H42" s="352">
        <v>86262.62</v>
      </c>
      <c r="I42" s="352">
        <v>77767.429999999993</v>
      </c>
      <c r="J42" s="352">
        <v>8495.19</v>
      </c>
      <c r="K42" s="351">
        <v>14.38</v>
      </c>
      <c r="L42" s="351">
        <v>222.70593600000001</v>
      </c>
      <c r="M42" s="649">
        <v>1548.72</v>
      </c>
      <c r="N42" s="649" t="s">
        <v>1347</v>
      </c>
      <c r="O42" s="649"/>
      <c r="T42" s="344">
        <v>197470.04</v>
      </c>
      <c r="V42" s="344">
        <v>77767.429999999993</v>
      </c>
      <c r="W42" s="344">
        <v>8495.19</v>
      </c>
      <c r="X42" s="344" t="s">
        <v>281</v>
      </c>
      <c r="Y42" s="344">
        <v>222.70593600000001</v>
      </c>
      <c r="Z42" s="344" t="s">
        <v>281</v>
      </c>
    </row>
    <row r="43" spans="1:26" x14ac:dyDescent="0.2">
      <c r="A43" s="353"/>
      <c r="B43" s="353"/>
      <c r="C43" s="353"/>
      <c r="D43" s="354" t="s">
        <v>803</v>
      </c>
      <c r="E43" s="355"/>
      <c r="F43" s="356">
        <v>112.16</v>
      </c>
      <c r="G43" s="356" t="s">
        <v>281</v>
      </c>
      <c r="H43" s="355"/>
      <c r="I43" s="355"/>
      <c r="J43" s="357" t="s">
        <v>281</v>
      </c>
      <c r="K43" s="356" t="s">
        <v>281</v>
      </c>
      <c r="L43" s="356" t="s">
        <v>281</v>
      </c>
    </row>
    <row r="44" spans="1:26" ht="20.399999999999999" x14ac:dyDescent="0.2">
      <c r="A44" s="358"/>
      <c r="B44" s="358"/>
      <c r="C44" s="358"/>
      <c r="D44" s="342" t="s">
        <v>697</v>
      </c>
      <c r="E44" s="358"/>
      <c r="F44" s="358"/>
      <c r="G44" s="358"/>
      <c r="H44" s="358"/>
      <c r="I44" s="358"/>
      <c r="J44" s="358"/>
      <c r="K44" s="358"/>
      <c r="L44" s="358"/>
    </row>
    <row r="45" spans="1:26" x14ac:dyDescent="0.2">
      <c r="A45" s="358"/>
      <c r="B45" s="358"/>
      <c r="C45" s="358"/>
      <c r="D45" s="359" t="s">
        <v>206</v>
      </c>
      <c r="E45" s="360" t="s">
        <v>731</v>
      </c>
      <c r="F45" s="360"/>
      <c r="G45" s="360"/>
      <c r="H45" s="361">
        <v>70768.36</v>
      </c>
      <c r="I45" s="358"/>
      <c r="J45" s="358"/>
      <c r="K45" s="358"/>
      <c r="L45" s="358"/>
    </row>
    <row r="46" spans="1:26" x14ac:dyDescent="0.2">
      <c r="A46" s="358"/>
      <c r="B46" s="358"/>
      <c r="C46" s="358"/>
      <c r="D46" s="359" t="s">
        <v>207</v>
      </c>
      <c r="E46" s="360" t="s">
        <v>732</v>
      </c>
      <c r="F46" s="360"/>
      <c r="G46" s="360"/>
      <c r="H46" s="361">
        <v>40439.06</v>
      </c>
      <c r="I46" s="358"/>
      <c r="J46" s="358"/>
      <c r="K46" s="358"/>
      <c r="L46" s="358"/>
    </row>
    <row r="47" spans="1:26" x14ac:dyDescent="0.2">
      <c r="A47" s="358"/>
      <c r="B47" s="358"/>
      <c r="C47" s="358"/>
      <c r="D47" s="362" t="s">
        <v>698</v>
      </c>
      <c r="E47" s="363"/>
      <c r="F47" s="363"/>
      <c r="G47" s="363"/>
      <c r="H47" s="364">
        <v>197470.04</v>
      </c>
      <c r="I47" s="358"/>
      <c r="J47" s="358"/>
      <c r="K47" s="358"/>
      <c r="L47" s="358"/>
    </row>
    <row r="48" spans="1:26" ht="40.799999999999997" x14ac:dyDescent="0.2">
      <c r="A48" s="349">
        <v>2</v>
      </c>
      <c r="B48" s="349">
        <v>2</v>
      </c>
      <c r="C48" s="349" t="s">
        <v>804</v>
      </c>
      <c r="D48" s="349" t="s">
        <v>805</v>
      </c>
      <c r="E48" s="350">
        <v>16.850000000000001</v>
      </c>
      <c r="F48" s="351">
        <v>21.74</v>
      </c>
      <c r="G48" s="351" t="s">
        <v>281</v>
      </c>
      <c r="H48" s="352">
        <v>4850.1000000000004</v>
      </c>
      <c r="I48" s="352" t="s">
        <v>281</v>
      </c>
      <c r="J48" s="352" t="s">
        <v>281</v>
      </c>
      <c r="K48" s="351" t="s">
        <v>281</v>
      </c>
      <c r="L48" s="351" t="s">
        <v>281</v>
      </c>
      <c r="M48" s="649">
        <f>E48</f>
        <v>16.850000000000001</v>
      </c>
      <c r="N48" s="649" t="s">
        <v>1347</v>
      </c>
      <c r="O48" s="649" t="s">
        <v>1345</v>
      </c>
      <c r="T48" s="344">
        <v>4850.1000000000004</v>
      </c>
      <c r="V48" s="344" t="s">
        <v>281</v>
      </c>
      <c r="W48" s="344" t="s">
        <v>281</v>
      </c>
      <c r="X48" s="344" t="s">
        <v>281</v>
      </c>
      <c r="Y48" s="344" t="s">
        <v>281</v>
      </c>
      <c r="Z48" s="344" t="s">
        <v>281</v>
      </c>
    </row>
    <row r="49" spans="1:26" x14ac:dyDescent="0.2">
      <c r="A49" s="353"/>
      <c r="B49" s="353"/>
      <c r="C49" s="353"/>
      <c r="D49" s="354" t="s">
        <v>716</v>
      </c>
      <c r="E49" s="355"/>
      <c r="F49" s="356" t="s">
        <v>281</v>
      </c>
      <c r="G49" s="356" t="s">
        <v>281</v>
      </c>
      <c r="H49" s="355"/>
      <c r="I49" s="355"/>
      <c r="J49" s="357" t="s">
        <v>281</v>
      </c>
      <c r="K49" s="356" t="s">
        <v>281</v>
      </c>
      <c r="L49" s="356" t="s">
        <v>281</v>
      </c>
    </row>
    <row r="50" spans="1:26" x14ac:dyDescent="0.2">
      <c r="A50" s="358"/>
      <c r="B50" s="358"/>
      <c r="C50" s="358"/>
      <c r="D50" s="342" t="s">
        <v>699</v>
      </c>
      <c r="E50" s="358"/>
      <c r="F50" s="358"/>
      <c r="G50" s="358"/>
      <c r="H50" s="358"/>
      <c r="I50" s="358"/>
      <c r="J50" s="358"/>
      <c r="K50" s="358"/>
      <c r="L50" s="358"/>
    </row>
    <row r="51" spans="1:26" x14ac:dyDescent="0.2">
      <c r="A51" s="358"/>
      <c r="B51" s="358"/>
      <c r="C51" s="358"/>
      <c r="D51" s="362" t="s">
        <v>698</v>
      </c>
      <c r="E51" s="363"/>
      <c r="F51" s="363"/>
      <c r="G51" s="363"/>
      <c r="H51" s="364">
        <v>4850.1000000000004</v>
      </c>
      <c r="I51" s="358"/>
      <c r="J51" s="358"/>
      <c r="K51" s="358"/>
      <c r="L51" s="358"/>
    </row>
    <row r="52" spans="1:26" ht="30.6" x14ac:dyDescent="0.2">
      <c r="A52" s="349">
        <v>3</v>
      </c>
      <c r="B52" s="349">
        <v>3</v>
      </c>
      <c r="C52" s="349" t="s">
        <v>728</v>
      </c>
      <c r="D52" s="349" t="s">
        <v>806</v>
      </c>
      <c r="E52" s="350">
        <v>4.21</v>
      </c>
      <c r="F52" s="351">
        <v>42.98</v>
      </c>
      <c r="G52" s="351">
        <v>42.98</v>
      </c>
      <c r="H52" s="352">
        <v>2395.7399999999998</v>
      </c>
      <c r="I52" s="352" t="s">
        <v>281</v>
      </c>
      <c r="J52" s="352">
        <v>2395.7399999999998</v>
      </c>
      <c r="K52" s="351" t="s">
        <v>281</v>
      </c>
      <c r="L52" s="351" t="s">
        <v>281</v>
      </c>
      <c r="M52" s="649">
        <f>E52</f>
        <v>4.21</v>
      </c>
      <c r="N52" s="649" t="s">
        <v>1347</v>
      </c>
      <c r="O52" s="649" t="s">
        <v>1346</v>
      </c>
      <c r="T52" s="344">
        <v>2395.7399999999998</v>
      </c>
      <c r="V52" s="344" t="s">
        <v>281</v>
      </c>
      <c r="W52" s="344">
        <v>2395.7399999999998</v>
      </c>
      <c r="X52" s="344" t="s">
        <v>281</v>
      </c>
      <c r="Y52" s="344" t="s">
        <v>281</v>
      </c>
      <c r="Z52" s="344" t="s">
        <v>281</v>
      </c>
    </row>
    <row r="53" spans="1:26" x14ac:dyDescent="0.2">
      <c r="A53" s="353"/>
      <c r="B53" s="353"/>
      <c r="C53" s="353"/>
      <c r="D53" s="354" t="s">
        <v>716</v>
      </c>
      <c r="E53" s="355"/>
      <c r="F53" s="356" t="s">
        <v>281</v>
      </c>
      <c r="G53" s="356" t="s">
        <v>281</v>
      </c>
      <c r="H53" s="355"/>
      <c r="I53" s="355"/>
      <c r="J53" s="357" t="s">
        <v>281</v>
      </c>
      <c r="K53" s="356" t="s">
        <v>281</v>
      </c>
      <c r="L53" s="356" t="s">
        <v>281</v>
      </c>
    </row>
    <row r="54" spans="1:26" x14ac:dyDescent="0.2">
      <c r="A54" s="358"/>
      <c r="B54" s="358"/>
      <c r="C54" s="358"/>
      <c r="D54" s="342" t="s">
        <v>699</v>
      </c>
      <c r="E54" s="358"/>
      <c r="F54" s="358"/>
      <c r="G54" s="358"/>
      <c r="H54" s="358"/>
      <c r="I54" s="358"/>
      <c r="J54" s="358"/>
      <c r="K54" s="358"/>
      <c r="L54" s="358"/>
    </row>
    <row r="55" spans="1:26" x14ac:dyDescent="0.2">
      <c r="A55" s="358"/>
      <c r="B55" s="358"/>
      <c r="C55" s="358"/>
      <c r="D55" s="362" t="s">
        <v>698</v>
      </c>
      <c r="E55" s="363"/>
      <c r="F55" s="363"/>
      <c r="G55" s="363"/>
      <c r="H55" s="364">
        <v>2395.7399999999998</v>
      </c>
      <c r="I55" s="358"/>
      <c r="J55" s="358"/>
      <c r="K55" s="358"/>
      <c r="L55" s="358"/>
    </row>
    <row r="56" spans="1:26" ht="30.6" x14ac:dyDescent="0.2">
      <c r="A56" s="349">
        <v>4</v>
      </c>
      <c r="B56" s="349">
        <v>4</v>
      </c>
      <c r="C56" s="349" t="s">
        <v>807</v>
      </c>
      <c r="D56" s="349" t="s">
        <v>760</v>
      </c>
      <c r="E56" s="350">
        <v>15.4872</v>
      </c>
      <c r="F56" s="351">
        <v>319.904</v>
      </c>
      <c r="G56" s="351">
        <v>151.94399999999999</v>
      </c>
      <c r="H56" s="352">
        <v>147613.29999999999</v>
      </c>
      <c r="I56" s="352">
        <v>116457.08</v>
      </c>
      <c r="J56" s="352">
        <v>31156.22</v>
      </c>
      <c r="K56" s="351">
        <v>19.440000000000001</v>
      </c>
      <c r="L56" s="351">
        <v>301.071168</v>
      </c>
      <c r="M56" s="649">
        <v>1548.72</v>
      </c>
      <c r="N56" s="649" t="s">
        <v>1348</v>
      </c>
      <c r="O56" s="649" t="s">
        <v>1349</v>
      </c>
      <c r="T56" s="344">
        <v>361060.47</v>
      </c>
      <c r="V56" s="344">
        <v>116457.08</v>
      </c>
      <c r="W56" s="344">
        <v>31156.22</v>
      </c>
      <c r="X56" s="344">
        <v>12125.55</v>
      </c>
      <c r="Y56" s="344">
        <v>301.071168</v>
      </c>
      <c r="Z56" s="344">
        <v>24.036134000000001</v>
      </c>
    </row>
    <row r="57" spans="1:26" x14ac:dyDescent="0.2">
      <c r="A57" s="353"/>
      <c r="B57" s="353"/>
      <c r="C57" s="353"/>
      <c r="D57" s="354" t="s">
        <v>803</v>
      </c>
      <c r="E57" s="355"/>
      <c r="F57" s="356">
        <v>167.96</v>
      </c>
      <c r="G57" s="356">
        <v>17.488</v>
      </c>
      <c r="H57" s="355"/>
      <c r="I57" s="355"/>
      <c r="J57" s="357">
        <v>12125.55</v>
      </c>
      <c r="K57" s="356">
        <v>1.552</v>
      </c>
      <c r="L57" s="356">
        <v>24.036134000000001</v>
      </c>
    </row>
    <row r="58" spans="1:26" ht="20.399999999999999" x14ac:dyDescent="0.2">
      <c r="A58" s="358"/>
      <c r="B58" s="358"/>
      <c r="C58" s="358"/>
      <c r="D58" s="342" t="s">
        <v>697</v>
      </c>
      <c r="E58" s="358"/>
      <c r="F58" s="358"/>
      <c r="G58" s="358"/>
      <c r="H58" s="358"/>
      <c r="I58" s="358"/>
      <c r="J58" s="358"/>
      <c r="K58" s="358"/>
      <c r="L58" s="358"/>
    </row>
    <row r="59" spans="1:26" ht="20.399999999999999" x14ac:dyDescent="0.2">
      <c r="A59" s="358"/>
      <c r="B59" s="358"/>
      <c r="C59" s="358"/>
      <c r="D59" s="342" t="s">
        <v>808</v>
      </c>
      <c r="E59" s="358"/>
      <c r="F59" s="358"/>
      <c r="G59" s="358"/>
      <c r="H59" s="358"/>
      <c r="I59" s="358"/>
      <c r="J59" s="358"/>
      <c r="K59" s="358"/>
      <c r="L59" s="358"/>
    </row>
    <row r="60" spans="1:26" ht="20.399999999999999" x14ac:dyDescent="0.2">
      <c r="A60" s="358"/>
      <c r="B60" s="358"/>
      <c r="C60" s="358"/>
      <c r="D60" s="342" t="s">
        <v>809</v>
      </c>
      <c r="E60" s="358"/>
      <c r="F60" s="358"/>
      <c r="G60" s="358"/>
      <c r="H60" s="358"/>
      <c r="I60" s="358"/>
      <c r="J60" s="358"/>
      <c r="K60" s="358"/>
      <c r="L60" s="358"/>
    </row>
    <row r="61" spans="1:26" x14ac:dyDescent="0.2">
      <c r="A61" s="358"/>
      <c r="B61" s="358"/>
      <c r="C61" s="358"/>
      <c r="D61" s="359" t="s">
        <v>206</v>
      </c>
      <c r="E61" s="360" t="s">
        <v>810</v>
      </c>
      <c r="F61" s="360"/>
      <c r="G61" s="360"/>
      <c r="H61" s="361">
        <v>140155.07</v>
      </c>
      <c r="I61" s="358"/>
      <c r="J61" s="358"/>
      <c r="K61" s="358"/>
      <c r="L61" s="358"/>
    </row>
    <row r="62" spans="1:26" x14ac:dyDescent="0.2">
      <c r="A62" s="358"/>
      <c r="B62" s="358"/>
      <c r="C62" s="358"/>
      <c r="D62" s="359" t="s">
        <v>207</v>
      </c>
      <c r="E62" s="360" t="s">
        <v>811</v>
      </c>
      <c r="F62" s="360"/>
      <c r="G62" s="360"/>
      <c r="H62" s="361">
        <v>73292.100000000006</v>
      </c>
      <c r="I62" s="358"/>
      <c r="J62" s="358"/>
      <c r="K62" s="358"/>
      <c r="L62" s="358"/>
    </row>
    <row r="63" spans="1:26" x14ac:dyDescent="0.2">
      <c r="A63" s="358"/>
      <c r="B63" s="358"/>
      <c r="C63" s="358"/>
      <c r="D63" s="362" t="s">
        <v>698</v>
      </c>
      <c r="E63" s="363"/>
      <c r="F63" s="363"/>
      <c r="G63" s="363"/>
      <c r="H63" s="364">
        <v>361060.47</v>
      </c>
      <c r="I63" s="358"/>
      <c r="J63" s="358"/>
      <c r="K63" s="358"/>
      <c r="L63" s="358"/>
    </row>
    <row r="64" spans="1:26" ht="40.799999999999997" x14ac:dyDescent="0.2">
      <c r="A64" s="349">
        <v>5</v>
      </c>
      <c r="B64" s="349">
        <v>5</v>
      </c>
      <c r="C64" s="349" t="s">
        <v>812</v>
      </c>
      <c r="D64" s="349" t="s">
        <v>761</v>
      </c>
      <c r="E64" s="350">
        <v>15.4872</v>
      </c>
      <c r="F64" s="351">
        <v>316.39999999999998</v>
      </c>
      <c r="G64" s="351">
        <v>74.48</v>
      </c>
      <c r="H64" s="352">
        <v>183010.39</v>
      </c>
      <c r="I64" s="352">
        <v>167738.15</v>
      </c>
      <c r="J64" s="352">
        <v>15272.24</v>
      </c>
      <c r="K64" s="351">
        <v>28</v>
      </c>
      <c r="L64" s="351">
        <v>433.64159999999998</v>
      </c>
      <c r="M64" s="649">
        <v>1548.72</v>
      </c>
      <c r="N64" s="649" t="s">
        <v>1348</v>
      </c>
      <c r="O64" s="649" t="s">
        <v>1349</v>
      </c>
      <c r="T64" s="344">
        <v>472413.05</v>
      </c>
      <c r="V64" s="344">
        <v>167738.15</v>
      </c>
      <c r="W64" s="344">
        <v>15272.24</v>
      </c>
      <c r="X64" s="344">
        <v>6600.8</v>
      </c>
      <c r="Y64" s="344">
        <v>433.64159999999998</v>
      </c>
      <c r="Z64" s="344">
        <v>13.009247999999999</v>
      </c>
    </row>
    <row r="65" spans="1:26" x14ac:dyDescent="0.2">
      <c r="A65" s="353"/>
      <c r="B65" s="353"/>
      <c r="C65" s="353"/>
      <c r="D65" s="354" t="s">
        <v>803</v>
      </c>
      <c r="E65" s="355"/>
      <c r="F65" s="356">
        <v>241.92</v>
      </c>
      <c r="G65" s="356">
        <v>9.52</v>
      </c>
      <c r="H65" s="355"/>
      <c r="I65" s="355"/>
      <c r="J65" s="357">
        <v>6600.8</v>
      </c>
      <c r="K65" s="356">
        <v>0.84</v>
      </c>
      <c r="L65" s="356">
        <v>13.009247999999999</v>
      </c>
    </row>
    <row r="66" spans="1:26" ht="20.399999999999999" x14ac:dyDescent="0.2">
      <c r="A66" s="358"/>
      <c r="B66" s="358"/>
      <c r="C66" s="358"/>
      <c r="D66" s="342" t="s">
        <v>697</v>
      </c>
      <c r="E66" s="358"/>
      <c r="F66" s="358"/>
      <c r="G66" s="358"/>
      <c r="H66" s="358"/>
      <c r="I66" s="358"/>
      <c r="J66" s="358"/>
      <c r="K66" s="358"/>
      <c r="L66" s="358"/>
    </row>
    <row r="67" spans="1:26" ht="20.399999999999999" x14ac:dyDescent="0.2">
      <c r="A67" s="358"/>
      <c r="B67" s="358"/>
      <c r="C67" s="358"/>
      <c r="D67" s="342" t="s">
        <v>813</v>
      </c>
      <c r="E67" s="358"/>
      <c r="F67" s="358"/>
      <c r="G67" s="358"/>
      <c r="H67" s="358"/>
      <c r="I67" s="358"/>
      <c r="J67" s="358"/>
      <c r="K67" s="358"/>
      <c r="L67" s="358"/>
    </row>
    <row r="68" spans="1:26" ht="30.6" x14ac:dyDescent="0.2">
      <c r="A68" s="358"/>
      <c r="B68" s="358"/>
      <c r="C68" s="358"/>
      <c r="D68" s="342" t="s">
        <v>814</v>
      </c>
      <c r="E68" s="358"/>
      <c r="F68" s="358"/>
      <c r="G68" s="358"/>
      <c r="H68" s="358"/>
      <c r="I68" s="358"/>
      <c r="J68" s="358"/>
      <c r="K68" s="358"/>
      <c r="L68" s="358"/>
    </row>
    <row r="69" spans="1:26" x14ac:dyDescent="0.2">
      <c r="A69" s="358"/>
      <c r="B69" s="358"/>
      <c r="C69" s="358"/>
      <c r="D69" s="359" t="s">
        <v>206</v>
      </c>
      <c r="E69" s="360" t="s">
        <v>810</v>
      </c>
      <c r="F69" s="360"/>
      <c r="G69" s="360"/>
      <c r="H69" s="361">
        <v>190029.46</v>
      </c>
      <c r="I69" s="358"/>
      <c r="J69" s="358"/>
      <c r="K69" s="358"/>
      <c r="L69" s="358"/>
    </row>
    <row r="70" spans="1:26" x14ac:dyDescent="0.2">
      <c r="A70" s="358"/>
      <c r="B70" s="358"/>
      <c r="C70" s="358"/>
      <c r="D70" s="359" t="s">
        <v>207</v>
      </c>
      <c r="E70" s="360" t="s">
        <v>811</v>
      </c>
      <c r="F70" s="360"/>
      <c r="G70" s="360"/>
      <c r="H70" s="361">
        <v>99373.2</v>
      </c>
      <c r="I70" s="358"/>
      <c r="J70" s="358"/>
      <c r="K70" s="358"/>
      <c r="L70" s="358"/>
    </row>
    <row r="71" spans="1:26" x14ac:dyDescent="0.2">
      <c r="A71" s="358"/>
      <c r="B71" s="358"/>
      <c r="C71" s="358"/>
      <c r="D71" s="362" t="s">
        <v>698</v>
      </c>
      <c r="E71" s="363"/>
      <c r="F71" s="363"/>
      <c r="G71" s="363"/>
      <c r="H71" s="364">
        <v>472413.05</v>
      </c>
      <c r="I71" s="358"/>
      <c r="J71" s="358"/>
      <c r="K71" s="358"/>
      <c r="L71" s="358"/>
    </row>
    <row r="72" spans="1:26" ht="30.6" x14ac:dyDescent="0.2">
      <c r="A72" s="349">
        <v>6</v>
      </c>
      <c r="B72" s="349">
        <v>6</v>
      </c>
      <c r="C72" s="349" t="s">
        <v>726</v>
      </c>
      <c r="D72" s="349" t="s">
        <v>727</v>
      </c>
      <c r="E72" s="350">
        <v>111.5</v>
      </c>
      <c r="F72" s="351">
        <v>3.28</v>
      </c>
      <c r="G72" s="351">
        <v>3.28</v>
      </c>
      <c r="H72" s="352">
        <v>4842.45</v>
      </c>
      <c r="I72" s="352" t="s">
        <v>281</v>
      </c>
      <c r="J72" s="352">
        <v>4842.45</v>
      </c>
      <c r="K72" s="351" t="s">
        <v>281</v>
      </c>
      <c r="L72" s="351" t="s">
        <v>281</v>
      </c>
      <c r="M72" s="649">
        <f>139.4*0.8</f>
        <v>111.52</v>
      </c>
      <c r="N72" s="649" t="s">
        <v>1348</v>
      </c>
      <c r="O72" s="649" t="s">
        <v>1350</v>
      </c>
      <c r="T72" s="344">
        <v>4842.45</v>
      </c>
      <c r="V72" s="344" t="s">
        <v>281</v>
      </c>
      <c r="W72" s="344">
        <v>4842.45</v>
      </c>
      <c r="X72" s="344" t="s">
        <v>281</v>
      </c>
      <c r="Y72" s="344" t="s">
        <v>281</v>
      </c>
      <c r="Z72" s="344" t="s">
        <v>281</v>
      </c>
    </row>
    <row r="73" spans="1:26" x14ac:dyDescent="0.2">
      <c r="A73" s="353"/>
      <c r="B73" s="353"/>
      <c r="C73" s="353"/>
      <c r="D73" s="354" t="s">
        <v>716</v>
      </c>
      <c r="E73" s="355"/>
      <c r="F73" s="356" t="s">
        <v>281</v>
      </c>
      <c r="G73" s="356" t="s">
        <v>281</v>
      </c>
      <c r="H73" s="355"/>
      <c r="I73" s="355"/>
      <c r="J73" s="357" t="s">
        <v>281</v>
      </c>
      <c r="K73" s="356" t="s">
        <v>281</v>
      </c>
      <c r="L73" s="356" t="s">
        <v>281</v>
      </c>
    </row>
    <row r="74" spans="1:26" x14ac:dyDescent="0.2">
      <c r="A74" s="358"/>
      <c r="B74" s="358"/>
      <c r="C74" s="358"/>
      <c r="D74" s="342" t="s">
        <v>699</v>
      </c>
      <c r="E74" s="358"/>
      <c r="F74" s="358"/>
      <c r="G74" s="358"/>
      <c r="H74" s="358"/>
      <c r="I74" s="358"/>
      <c r="J74" s="358"/>
      <c r="K74" s="358"/>
      <c r="L74" s="358"/>
    </row>
    <row r="75" spans="1:26" x14ac:dyDescent="0.2">
      <c r="A75" s="358"/>
      <c r="B75" s="358"/>
      <c r="C75" s="358"/>
      <c r="D75" s="362" t="s">
        <v>698</v>
      </c>
      <c r="E75" s="363"/>
      <c r="F75" s="363"/>
      <c r="G75" s="363"/>
      <c r="H75" s="364">
        <v>4842.45</v>
      </c>
      <c r="I75" s="358"/>
      <c r="J75" s="358"/>
      <c r="K75" s="358"/>
      <c r="L75" s="358"/>
    </row>
    <row r="76" spans="1:26" ht="30.6" x14ac:dyDescent="0.2">
      <c r="A76" s="349">
        <v>7</v>
      </c>
      <c r="B76" s="349">
        <v>7</v>
      </c>
      <c r="C76" s="349" t="s">
        <v>728</v>
      </c>
      <c r="D76" s="349" t="s">
        <v>806</v>
      </c>
      <c r="E76" s="350">
        <v>27.88</v>
      </c>
      <c r="F76" s="351">
        <v>42.98</v>
      </c>
      <c r="G76" s="351">
        <v>42.98</v>
      </c>
      <c r="H76" s="352">
        <v>15865.39</v>
      </c>
      <c r="I76" s="352" t="s">
        <v>281</v>
      </c>
      <c r="J76" s="352">
        <v>15865.39</v>
      </c>
      <c r="K76" s="351" t="s">
        <v>281</v>
      </c>
      <c r="L76" s="351" t="s">
        <v>281</v>
      </c>
      <c r="M76" s="649">
        <f>139.4*0.2</f>
        <v>27.88</v>
      </c>
      <c r="N76" s="649" t="s">
        <v>1348</v>
      </c>
      <c r="O76" s="649" t="s">
        <v>1351</v>
      </c>
      <c r="T76" s="344">
        <v>15865.39</v>
      </c>
      <c r="V76" s="344" t="s">
        <v>281</v>
      </c>
      <c r="W76" s="344">
        <v>15865.39</v>
      </c>
      <c r="X76" s="344" t="s">
        <v>281</v>
      </c>
      <c r="Y76" s="344" t="s">
        <v>281</v>
      </c>
      <c r="Z76" s="344" t="s">
        <v>281</v>
      </c>
    </row>
    <row r="77" spans="1:26" x14ac:dyDescent="0.2">
      <c r="A77" s="353"/>
      <c r="B77" s="353"/>
      <c r="C77" s="353"/>
      <c r="D77" s="354" t="s">
        <v>716</v>
      </c>
      <c r="E77" s="355"/>
      <c r="F77" s="356" t="s">
        <v>281</v>
      </c>
      <c r="G77" s="356" t="s">
        <v>281</v>
      </c>
      <c r="H77" s="355"/>
      <c r="I77" s="355"/>
      <c r="J77" s="357" t="s">
        <v>281</v>
      </c>
      <c r="K77" s="356" t="s">
        <v>281</v>
      </c>
      <c r="L77" s="356" t="s">
        <v>281</v>
      </c>
    </row>
    <row r="78" spans="1:26" x14ac:dyDescent="0.2">
      <c r="A78" s="358"/>
      <c r="B78" s="358"/>
      <c r="C78" s="358"/>
      <c r="D78" s="342" t="s">
        <v>699</v>
      </c>
      <c r="E78" s="358"/>
      <c r="F78" s="358"/>
      <c r="G78" s="358"/>
      <c r="H78" s="358"/>
      <c r="I78" s="358"/>
      <c r="J78" s="358"/>
      <c r="K78" s="358"/>
      <c r="L78" s="358"/>
    </row>
    <row r="79" spans="1:26" x14ac:dyDescent="0.2">
      <c r="A79" s="358"/>
      <c r="B79" s="358"/>
      <c r="C79" s="358"/>
      <c r="D79" s="362" t="s">
        <v>698</v>
      </c>
      <c r="E79" s="363"/>
      <c r="F79" s="363"/>
      <c r="G79" s="363"/>
      <c r="H79" s="364">
        <v>15865.39</v>
      </c>
      <c r="I79" s="358"/>
      <c r="J79" s="358"/>
      <c r="K79" s="358"/>
      <c r="L79" s="358"/>
    </row>
    <row r="80" spans="1:26" ht="20.399999999999999" x14ac:dyDescent="0.2">
      <c r="A80" s="349">
        <v>8</v>
      </c>
      <c r="B80" s="349">
        <v>8</v>
      </c>
      <c r="C80" s="349" t="s">
        <v>815</v>
      </c>
      <c r="D80" s="349" t="s">
        <v>762</v>
      </c>
      <c r="E80" s="350">
        <v>154.87</v>
      </c>
      <c r="F80" s="351">
        <v>41.048000000000002</v>
      </c>
      <c r="G80" s="351">
        <v>24.135999999999999</v>
      </c>
      <c r="H80" s="352">
        <v>166750.07999999999</v>
      </c>
      <c r="I80" s="352">
        <v>117259.82</v>
      </c>
      <c r="J80" s="352">
        <v>49490.26</v>
      </c>
      <c r="K80" s="351">
        <v>2.1680000000000001</v>
      </c>
      <c r="L80" s="351">
        <v>335.75815999999998</v>
      </c>
      <c r="T80" s="344">
        <v>396668.2</v>
      </c>
      <c r="V80" s="344">
        <v>117259.82</v>
      </c>
      <c r="W80" s="344">
        <v>49490.26</v>
      </c>
      <c r="X80" s="344">
        <v>21245.07</v>
      </c>
      <c r="Y80" s="344">
        <v>335.75815999999998</v>
      </c>
      <c r="Z80" s="344">
        <v>42.124639999999999</v>
      </c>
    </row>
    <row r="81" spans="1:26" x14ac:dyDescent="0.2">
      <c r="A81" s="353"/>
      <c r="B81" s="353"/>
      <c r="C81" s="353"/>
      <c r="D81" s="354" t="s">
        <v>718</v>
      </c>
      <c r="E81" s="355"/>
      <c r="F81" s="356">
        <v>16.911999999999999</v>
      </c>
      <c r="G81" s="356">
        <v>3.0640000000000001</v>
      </c>
      <c r="H81" s="355"/>
      <c r="I81" s="355"/>
      <c r="J81" s="357">
        <v>21245.07</v>
      </c>
      <c r="K81" s="356">
        <v>0.27200000000000002</v>
      </c>
      <c r="L81" s="356">
        <v>42.124639999999999</v>
      </c>
    </row>
    <row r="82" spans="1:26" ht="20.399999999999999" x14ac:dyDescent="0.2">
      <c r="A82" s="358"/>
      <c r="B82" s="358"/>
      <c r="C82" s="358"/>
      <c r="D82" s="342" t="s">
        <v>697</v>
      </c>
      <c r="E82" s="358"/>
      <c r="F82" s="358"/>
      <c r="G82" s="358"/>
      <c r="H82" s="358"/>
      <c r="I82" s="358"/>
      <c r="J82" s="358"/>
      <c r="K82" s="358"/>
      <c r="L82" s="358"/>
    </row>
    <row r="83" spans="1:26" ht="20.399999999999999" x14ac:dyDescent="0.2">
      <c r="A83" s="358"/>
      <c r="B83" s="358"/>
      <c r="C83" s="358"/>
      <c r="D83" s="342" t="s">
        <v>808</v>
      </c>
      <c r="E83" s="358"/>
      <c r="F83" s="358"/>
      <c r="G83" s="358"/>
      <c r="H83" s="358"/>
      <c r="I83" s="358"/>
      <c r="J83" s="358"/>
      <c r="K83" s="358"/>
      <c r="L83" s="358"/>
    </row>
    <row r="84" spans="1:26" ht="20.399999999999999" x14ac:dyDescent="0.2">
      <c r="A84" s="358"/>
      <c r="B84" s="358"/>
      <c r="C84" s="358"/>
      <c r="D84" s="342" t="s">
        <v>809</v>
      </c>
      <c r="E84" s="358"/>
      <c r="F84" s="358"/>
      <c r="G84" s="358"/>
      <c r="H84" s="358"/>
      <c r="I84" s="358"/>
      <c r="J84" s="358"/>
      <c r="K84" s="358"/>
      <c r="L84" s="358"/>
    </row>
    <row r="85" spans="1:26" x14ac:dyDescent="0.2">
      <c r="A85" s="358"/>
      <c r="B85" s="358"/>
      <c r="C85" s="358"/>
      <c r="D85" s="359" t="s">
        <v>206</v>
      </c>
      <c r="E85" s="360" t="s">
        <v>810</v>
      </c>
      <c r="F85" s="360"/>
      <c r="G85" s="360"/>
      <c r="H85" s="361">
        <v>150970.32999999999</v>
      </c>
      <c r="I85" s="358"/>
      <c r="J85" s="358"/>
      <c r="K85" s="358"/>
      <c r="L85" s="358"/>
    </row>
    <row r="86" spans="1:26" x14ac:dyDescent="0.2">
      <c r="A86" s="358"/>
      <c r="B86" s="358"/>
      <c r="C86" s="358"/>
      <c r="D86" s="359" t="s">
        <v>207</v>
      </c>
      <c r="E86" s="360" t="s">
        <v>811</v>
      </c>
      <c r="F86" s="360"/>
      <c r="G86" s="360"/>
      <c r="H86" s="361">
        <v>78947.789999999994</v>
      </c>
      <c r="I86" s="358"/>
      <c r="J86" s="358"/>
      <c r="K86" s="358"/>
      <c r="L86" s="358"/>
    </row>
    <row r="87" spans="1:26" x14ac:dyDescent="0.2">
      <c r="A87" s="358"/>
      <c r="B87" s="358"/>
      <c r="C87" s="358"/>
      <c r="D87" s="362" t="s">
        <v>698</v>
      </c>
      <c r="E87" s="363"/>
      <c r="F87" s="363"/>
      <c r="G87" s="363"/>
      <c r="H87" s="364">
        <v>396668.2</v>
      </c>
      <c r="I87" s="358"/>
      <c r="J87" s="358"/>
      <c r="K87" s="358"/>
      <c r="L87" s="358"/>
    </row>
    <row r="88" spans="1:26" ht="40.799999999999997" x14ac:dyDescent="0.2">
      <c r="A88" s="349">
        <v>9</v>
      </c>
      <c r="B88" s="349">
        <v>9</v>
      </c>
      <c r="C88" s="349" t="s">
        <v>816</v>
      </c>
      <c r="D88" s="349" t="s">
        <v>817</v>
      </c>
      <c r="E88" s="350">
        <v>61.95</v>
      </c>
      <c r="F88" s="351">
        <v>6.43</v>
      </c>
      <c r="G88" s="351" t="s">
        <v>281</v>
      </c>
      <c r="H88" s="352">
        <v>5273.8</v>
      </c>
      <c r="I88" s="352" t="s">
        <v>281</v>
      </c>
      <c r="J88" s="352" t="s">
        <v>281</v>
      </c>
      <c r="K88" s="351" t="s">
        <v>281</v>
      </c>
      <c r="L88" s="351" t="s">
        <v>281</v>
      </c>
      <c r="T88" s="344">
        <v>5273.8</v>
      </c>
      <c r="V88" s="344" t="s">
        <v>281</v>
      </c>
      <c r="W88" s="344" t="s">
        <v>281</v>
      </c>
      <c r="X88" s="344" t="s">
        <v>281</v>
      </c>
      <c r="Y88" s="344" t="s">
        <v>281</v>
      </c>
      <c r="Z88" s="344" t="s">
        <v>281</v>
      </c>
    </row>
    <row r="89" spans="1:26" x14ac:dyDescent="0.2">
      <c r="A89" s="353"/>
      <c r="B89" s="353"/>
      <c r="C89" s="353"/>
      <c r="D89" s="354" t="s">
        <v>716</v>
      </c>
      <c r="E89" s="355"/>
      <c r="F89" s="356" t="s">
        <v>281</v>
      </c>
      <c r="G89" s="356" t="s">
        <v>281</v>
      </c>
      <c r="H89" s="355"/>
      <c r="I89" s="355"/>
      <c r="J89" s="357" t="s">
        <v>281</v>
      </c>
      <c r="K89" s="356" t="s">
        <v>281</v>
      </c>
      <c r="L89" s="356" t="s">
        <v>281</v>
      </c>
    </row>
    <row r="90" spans="1:26" x14ac:dyDescent="0.2">
      <c r="A90" s="358"/>
      <c r="B90" s="358"/>
      <c r="C90" s="358"/>
      <c r="D90" s="342" t="s">
        <v>699</v>
      </c>
      <c r="E90" s="358"/>
      <c r="F90" s="358"/>
      <c r="G90" s="358"/>
      <c r="H90" s="358"/>
      <c r="I90" s="358"/>
      <c r="J90" s="358"/>
      <c r="K90" s="358"/>
      <c r="L90" s="358"/>
    </row>
    <row r="91" spans="1:26" x14ac:dyDescent="0.2">
      <c r="A91" s="358"/>
      <c r="B91" s="358"/>
      <c r="C91" s="358"/>
      <c r="D91" s="362" t="s">
        <v>698</v>
      </c>
      <c r="E91" s="363"/>
      <c r="F91" s="363"/>
      <c r="G91" s="363"/>
      <c r="H91" s="364">
        <v>5273.8</v>
      </c>
      <c r="I91" s="358"/>
      <c r="J91" s="358"/>
      <c r="K91" s="358"/>
      <c r="L91" s="358"/>
    </row>
    <row r="92" spans="1:26" ht="30.6" x14ac:dyDescent="0.2">
      <c r="A92" s="349">
        <v>10</v>
      </c>
      <c r="B92" s="349">
        <v>10</v>
      </c>
      <c r="C92" s="349" t="s">
        <v>717</v>
      </c>
      <c r="D92" s="349" t="s">
        <v>893</v>
      </c>
      <c r="E92" s="350">
        <v>294.26</v>
      </c>
      <c r="F92" s="351">
        <v>162.38</v>
      </c>
      <c r="G92" s="351" t="s">
        <v>281</v>
      </c>
      <c r="H92" s="352">
        <v>389900.39</v>
      </c>
      <c r="I92" s="352" t="s">
        <v>281</v>
      </c>
      <c r="J92" s="352" t="s">
        <v>281</v>
      </c>
      <c r="K92" s="351" t="s">
        <v>281</v>
      </c>
      <c r="L92" s="351" t="s">
        <v>281</v>
      </c>
      <c r="T92" s="344">
        <v>389900.39</v>
      </c>
      <c r="V92" s="344" t="s">
        <v>281</v>
      </c>
      <c r="W92" s="344" t="s">
        <v>281</v>
      </c>
      <c r="X92" s="344" t="s">
        <v>281</v>
      </c>
      <c r="Y92" s="344" t="s">
        <v>281</v>
      </c>
      <c r="Z92" s="344" t="s">
        <v>281</v>
      </c>
    </row>
    <row r="93" spans="1:26" x14ac:dyDescent="0.2">
      <c r="A93" s="353"/>
      <c r="B93" s="353"/>
      <c r="C93" s="353"/>
      <c r="D93" s="354" t="s">
        <v>718</v>
      </c>
      <c r="E93" s="355"/>
      <c r="F93" s="356" t="s">
        <v>281</v>
      </c>
      <c r="G93" s="356" t="s">
        <v>281</v>
      </c>
      <c r="H93" s="355"/>
      <c r="I93" s="355"/>
      <c r="J93" s="357" t="s">
        <v>281</v>
      </c>
      <c r="K93" s="356" t="s">
        <v>281</v>
      </c>
      <c r="L93" s="356" t="s">
        <v>281</v>
      </c>
    </row>
    <row r="94" spans="1:26" x14ac:dyDescent="0.2">
      <c r="A94" s="358"/>
      <c r="B94" s="358"/>
      <c r="C94" s="358"/>
      <c r="D94" s="342" t="s">
        <v>701</v>
      </c>
      <c r="E94" s="358"/>
      <c r="F94" s="358"/>
      <c r="G94" s="358"/>
      <c r="H94" s="358"/>
      <c r="I94" s="358"/>
      <c r="J94" s="358"/>
      <c r="K94" s="358"/>
      <c r="L94" s="358"/>
    </row>
    <row r="95" spans="1:26" ht="30.6" x14ac:dyDescent="0.2">
      <c r="A95" s="349">
        <v>11</v>
      </c>
      <c r="B95" s="349">
        <v>11</v>
      </c>
      <c r="C95" s="349" t="s">
        <v>818</v>
      </c>
      <c r="D95" s="349" t="s">
        <v>763</v>
      </c>
      <c r="E95" s="350">
        <v>1.68</v>
      </c>
      <c r="F95" s="351">
        <v>2962.8416000000002</v>
      </c>
      <c r="G95" s="351">
        <v>1928.136</v>
      </c>
      <c r="H95" s="352">
        <v>120711.84</v>
      </c>
      <c r="I95" s="352">
        <v>77823.929999999993</v>
      </c>
      <c r="J95" s="352">
        <v>42887.91</v>
      </c>
      <c r="K95" s="351">
        <v>114.08</v>
      </c>
      <c r="L95" s="351">
        <v>191.65440000000001</v>
      </c>
      <c r="T95" s="344">
        <v>316800.03999999998</v>
      </c>
      <c r="V95" s="344">
        <v>77823.929999999993</v>
      </c>
      <c r="W95" s="344">
        <v>42887.91</v>
      </c>
      <c r="X95" s="344">
        <v>22221.07</v>
      </c>
      <c r="Y95" s="344">
        <v>191.65440000000001</v>
      </c>
      <c r="Z95" s="344">
        <v>36.939839999999997</v>
      </c>
    </row>
    <row r="96" spans="1:26" x14ac:dyDescent="0.2">
      <c r="A96" s="353"/>
      <c r="B96" s="353"/>
      <c r="C96" s="353"/>
      <c r="D96" s="354" t="s">
        <v>819</v>
      </c>
      <c r="E96" s="355"/>
      <c r="F96" s="356">
        <v>1034.7056</v>
      </c>
      <c r="G96" s="356">
        <v>295.43959999999998</v>
      </c>
      <c r="H96" s="355"/>
      <c r="I96" s="355"/>
      <c r="J96" s="357">
        <v>22221.07</v>
      </c>
      <c r="K96" s="356">
        <v>21.988</v>
      </c>
      <c r="L96" s="356">
        <v>36.939839999999997</v>
      </c>
    </row>
    <row r="97" spans="1:26" ht="20.399999999999999" x14ac:dyDescent="0.2">
      <c r="A97" s="358"/>
      <c r="B97" s="358"/>
      <c r="C97" s="358"/>
      <c r="D97" s="342" t="s">
        <v>697</v>
      </c>
      <c r="E97" s="358"/>
      <c r="F97" s="358"/>
      <c r="G97" s="358"/>
      <c r="H97" s="358"/>
      <c r="I97" s="358"/>
      <c r="J97" s="358"/>
      <c r="K97" s="358"/>
      <c r="L97" s="358"/>
    </row>
    <row r="98" spans="1:26" ht="30.6" x14ac:dyDescent="0.2">
      <c r="A98" s="358"/>
      <c r="B98" s="358"/>
      <c r="C98" s="358"/>
      <c r="D98" s="342" t="s">
        <v>721</v>
      </c>
      <c r="E98" s="358"/>
      <c r="F98" s="358"/>
      <c r="G98" s="358"/>
      <c r="H98" s="358"/>
      <c r="I98" s="358"/>
      <c r="J98" s="358"/>
      <c r="K98" s="358"/>
      <c r="L98" s="358"/>
    </row>
    <row r="99" spans="1:26" ht="102" x14ac:dyDescent="0.2">
      <c r="A99" s="358"/>
      <c r="B99" s="358"/>
      <c r="C99" s="358"/>
      <c r="D99" s="342" t="s">
        <v>722</v>
      </c>
      <c r="E99" s="358"/>
      <c r="F99" s="358"/>
      <c r="G99" s="358"/>
      <c r="H99" s="358"/>
      <c r="I99" s="358"/>
      <c r="J99" s="358"/>
      <c r="K99" s="358"/>
      <c r="L99" s="358"/>
    </row>
    <row r="100" spans="1:26" x14ac:dyDescent="0.2">
      <c r="A100" s="358"/>
      <c r="B100" s="358"/>
      <c r="C100" s="358"/>
      <c r="D100" s="359" t="s">
        <v>206</v>
      </c>
      <c r="E100" s="360" t="s">
        <v>820</v>
      </c>
      <c r="F100" s="360"/>
      <c r="G100" s="360"/>
      <c r="H100" s="361">
        <v>116052.2</v>
      </c>
      <c r="I100" s="358"/>
      <c r="J100" s="358"/>
      <c r="K100" s="358"/>
      <c r="L100" s="358"/>
    </row>
    <row r="101" spans="1:26" x14ac:dyDescent="0.2">
      <c r="A101" s="358"/>
      <c r="B101" s="358"/>
      <c r="C101" s="358"/>
      <c r="D101" s="359" t="s">
        <v>207</v>
      </c>
      <c r="E101" s="360" t="s">
        <v>821</v>
      </c>
      <c r="F101" s="360"/>
      <c r="G101" s="360"/>
      <c r="H101" s="361">
        <v>80036</v>
      </c>
      <c r="I101" s="358"/>
      <c r="J101" s="358"/>
      <c r="K101" s="358"/>
      <c r="L101" s="358"/>
    </row>
    <row r="102" spans="1:26" x14ac:dyDescent="0.2">
      <c r="A102" s="358"/>
      <c r="B102" s="358"/>
      <c r="C102" s="358"/>
      <c r="D102" s="362" t="s">
        <v>698</v>
      </c>
      <c r="E102" s="363"/>
      <c r="F102" s="363"/>
      <c r="G102" s="363"/>
      <c r="H102" s="364">
        <v>316800.03999999998</v>
      </c>
      <c r="I102" s="358"/>
      <c r="J102" s="358"/>
      <c r="K102" s="358"/>
      <c r="L102" s="358"/>
    </row>
    <row r="103" spans="1:26" ht="30.6" x14ac:dyDescent="0.2">
      <c r="A103" s="349">
        <v>12</v>
      </c>
      <c r="B103" s="349">
        <v>12</v>
      </c>
      <c r="C103" s="349" t="s">
        <v>725</v>
      </c>
      <c r="D103" s="349" t="s">
        <v>822</v>
      </c>
      <c r="E103" s="350">
        <v>252</v>
      </c>
      <c r="F103" s="351">
        <v>10.71</v>
      </c>
      <c r="G103" s="351" t="s">
        <v>281</v>
      </c>
      <c r="H103" s="352">
        <v>35733.599999999999</v>
      </c>
      <c r="I103" s="352" t="s">
        <v>281</v>
      </c>
      <c r="J103" s="352" t="s">
        <v>281</v>
      </c>
      <c r="K103" s="351" t="s">
        <v>281</v>
      </c>
      <c r="L103" s="351" t="s">
        <v>281</v>
      </c>
      <c r="T103" s="344">
        <v>35733.599999999999</v>
      </c>
      <c r="V103" s="344" t="s">
        <v>281</v>
      </c>
      <c r="W103" s="344" t="s">
        <v>281</v>
      </c>
      <c r="X103" s="344" t="s">
        <v>281</v>
      </c>
      <c r="Y103" s="344" t="s">
        <v>281</v>
      </c>
      <c r="Z103" s="344" t="s">
        <v>281</v>
      </c>
    </row>
    <row r="104" spans="1:26" x14ac:dyDescent="0.2">
      <c r="A104" s="353"/>
      <c r="B104" s="353"/>
      <c r="C104" s="353"/>
      <c r="D104" s="354" t="s">
        <v>716</v>
      </c>
      <c r="E104" s="355"/>
      <c r="F104" s="356" t="s">
        <v>281</v>
      </c>
      <c r="G104" s="356" t="s">
        <v>281</v>
      </c>
      <c r="H104" s="355"/>
      <c r="I104" s="355"/>
      <c r="J104" s="357" t="s">
        <v>281</v>
      </c>
      <c r="K104" s="356" t="s">
        <v>281</v>
      </c>
      <c r="L104" s="356" t="s">
        <v>281</v>
      </c>
    </row>
    <row r="105" spans="1:26" x14ac:dyDescent="0.2">
      <c r="A105" s="358"/>
      <c r="B105" s="358"/>
      <c r="C105" s="358"/>
      <c r="D105" s="342" t="s">
        <v>699</v>
      </c>
      <c r="E105" s="358"/>
      <c r="F105" s="358"/>
      <c r="G105" s="358"/>
      <c r="H105" s="358"/>
      <c r="I105" s="358"/>
      <c r="J105" s="358"/>
      <c r="K105" s="358"/>
      <c r="L105" s="358"/>
    </row>
    <row r="106" spans="1:26" x14ac:dyDescent="0.2">
      <c r="A106" s="358"/>
      <c r="B106" s="358"/>
      <c r="C106" s="358"/>
      <c r="D106" s="362" t="s">
        <v>698</v>
      </c>
      <c r="E106" s="363"/>
      <c r="F106" s="363"/>
      <c r="G106" s="363"/>
      <c r="H106" s="364">
        <v>35733.599999999999</v>
      </c>
      <c r="I106" s="358"/>
      <c r="J106" s="358"/>
      <c r="K106" s="358"/>
      <c r="L106" s="358"/>
    </row>
    <row r="107" spans="1:26" ht="20.399999999999999" x14ac:dyDescent="0.2">
      <c r="A107" s="349">
        <v>13</v>
      </c>
      <c r="B107" s="349">
        <v>13</v>
      </c>
      <c r="C107" s="349" t="s">
        <v>823</v>
      </c>
      <c r="D107" s="349" t="s">
        <v>824</v>
      </c>
      <c r="E107" s="350">
        <v>252</v>
      </c>
      <c r="F107" s="351">
        <v>8.7899999999999991</v>
      </c>
      <c r="G107" s="351" t="s">
        <v>281</v>
      </c>
      <c r="H107" s="352">
        <v>30169.439999999999</v>
      </c>
      <c r="I107" s="352" t="s">
        <v>281</v>
      </c>
      <c r="J107" s="352" t="s">
        <v>281</v>
      </c>
      <c r="K107" s="351" t="s">
        <v>281</v>
      </c>
      <c r="L107" s="351" t="s">
        <v>281</v>
      </c>
      <c r="T107" s="344">
        <v>30169.439999999999</v>
      </c>
      <c r="V107" s="344" t="s">
        <v>281</v>
      </c>
      <c r="W107" s="344" t="s">
        <v>281</v>
      </c>
      <c r="X107" s="344" t="s">
        <v>281</v>
      </c>
      <c r="Y107" s="344" t="s">
        <v>281</v>
      </c>
      <c r="Z107" s="344" t="s">
        <v>281</v>
      </c>
    </row>
    <row r="108" spans="1:26" x14ac:dyDescent="0.2">
      <c r="A108" s="353"/>
      <c r="B108" s="353"/>
      <c r="C108" s="353"/>
      <c r="D108" s="354" t="s">
        <v>716</v>
      </c>
      <c r="E108" s="355"/>
      <c r="F108" s="356" t="s">
        <v>281</v>
      </c>
      <c r="G108" s="356" t="s">
        <v>281</v>
      </c>
      <c r="H108" s="355"/>
      <c r="I108" s="355"/>
      <c r="J108" s="357" t="s">
        <v>281</v>
      </c>
      <c r="K108" s="356" t="s">
        <v>281</v>
      </c>
      <c r="L108" s="356" t="s">
        <v>281</v>
      </c>
    </row>
    <row r="109" spans="1:26" x14ac:dyDescent="0.2">
      <c r="A109" s="358"/>
      <c r="B109" s="358"/>
      <c r="C109" s="358"/>
      <c r="D109" s="342" t="s">
        <v>764</v>
      </c>
      <c r="E109" s="358"/>
      <c r="F109" s="358"/>
      <c r="G109" s="358"/>
      <c r="H109" s="358"/>
      <c r="I109" s="358"/>
      <c r="J109" s="358"/>
      <c r="K109" s="358"/>
      <c r="L109" s="358"/>
    </row>
    <row r="110" spans="1:26" x14ac:dyDescent="0.2">
      <c r="A110" s="358"/>
      <c r="B110" s="358"/>
      <c r="C110" s="358"/>
      <c r="D110" s="362" t="s">
        <v>698</v>
      </c>
      <c r="E110" s="363"/>
      <c r="F110" s="363"/>
      <c r="G110" s="363"/>
      <c r="H110" s="364">
        <v>30169.439999999999</v>
      </c>
      <c r="I110" s="358"/>
      <c r="J110" s="358"/>
      <c r="K110" s="358"/>
      <c r="L110" s="358"/>
    </row>
    <row r="111" spans="1:26" ht="30.6" x14ac:dyDescent="0.2">
      <c r="A111" s="349">
        <v>14</v>
      </c>
      <c r="B111" s="349">
        <v>14</v>
      </c>
      <c r="C111" s="349" t="s">
        <v>825</v>
      </c>
      <c r="D111" s="349" t="s">
        <v>826</v>
      </c>
      <c r="E111" s="350">
        <v>252</v>
      </c>
      <c r="F111" s="351">
        <v>10.71</v>
      </c>
      <c r="G111" s="351" t="s">
        <v>281</v>
      </c>
      <c r="H111" s="352">
        <v>35733.599999999999</v>
      </c>
      <c r="I111" s="352" t="s">
        <v>281</v>
      </c>
      <c r="J111" s="352" t="s">
        <v>281</v>
      </c>
      <c r="K111" s="351" t="s">
        <v>281</v>
      </c>
      <c r="L111" s="351" t="s">
        <v>281</v>
      </c>
      <c r="T111" s="344">
        <v>35733.599999999999</v>
      </c>
      <c r="V111" s="344" t="s">
        <v>281</v>
      </c>
      <c r="W111" s="344" t="s">
        <v>281</v>
      </c>
      <c r="X111" s="344" t="s">
        <v>281</v>
      </c>
      <c r="Y111" s="344" t="s">
        <v>281</v>
      </c>
      <c r="Z111" s="344" t="s">
        <v>281</v>
      </c>
    </row>
    <row r="112" spans="1:26" x14ac:dyDescent="0.2">
      <c r="A112" s="353"/>
      <c r="B112" s="353"/>
      <c r="C112" s="353"/>
      <c r="D112" s="354" t="s">
        <v>716</v>
      </c>
      <c r="E112" s="355"/>
      <c r="F112" s="356" t="s">
        <v>281</v>
      </c>
      <c r="G112" s="356" t="s">
        <v>281</v>
      </c>
      <c r="H112" s="355"/>
      <c r="I112" s="355"/>
      <c r="J112" s="357" t="s">
        <v>281</v>
      </c>
      <c r="K112" s="356" t="s">
        <v>281</v>
      </c>
      <c r="L112" s="356" t="s">
        <v>281</v>
      </c>
    </row>
    <row r="113" spans="1:26" x14ac:dyDescent="0.2">
      <c r="A113" s="358"/>
      <c r="B113" s="358"/>
      <c r="C113" s="358"/>
      <c r="D113" s="342" t="s">
        <v>699</v>
      </c>
      <c r="E113" s="358"/>
      <c r="F113" s="358"/>
      <c r="G113" s="358"/>
      <c r="H113" s="358"/>
      <c r="I113" s="358"/>
      <c r="J113" s="358"/>
      <c r="K113" s="358"/>
      <c r="L113" s="358"/>
    </row>
    <row r="114" spans="1:26" x14ac:dyDescent="0.2">
      <c r="A114" s="358"/>
      <c r="B114" s="358"/>
      <c r="C114" s="358"/>
      <c r="D114" s="362" t="s">
        <v>698</v>
      </c>
      <c r="E114" s="363"/>
      <c r="F114" s="363"/>
      <c r="G114" s="363"/>
      <c r="H114" s="364">
        <v>35733.599999999999</v>
      </c>
      <c r="I114" s="358"/>
      <c r="J114" s="358"/>
      <c r="K114" s="358"/>
      <c r="L114" s="358"/>
    </row>
    <row r="115" spans="1:26" ht="30.6" x14ac:dyDescent="0.2">
      <c r="A115" s="349">
        <v>15</v>
      </c>
      <c r="B115" s="349">
        <v>15</v>
      </c>
      <c r="C115" s="349" t="s">
        <v>827</v>
      </c>
      <c r="D115" s="349" t="s">
        <v>765</v>
      </c>
      <c r="E115" s="350">
        <v>0.16</v>
      </c>
      <c r="F115" s="351">
        <v>2850.4083999999998</v>
      </c>
      <c r="G115" s="351">
        <v>1363.2652</v>
      </c>
      <c r="H115" s="352">
        <v>13540.64</v>
      </c>
      <c r="I115" s="352">
        <v>10652.7</v>
      </c>
      <c r="J115" s="352">
        <v>2887.94</v>
      </c>
      <c r="K115" s="351">
        <v>160.08000000000001</v>
      </c>
      <c r="L115" s="351">
        <v>25.6128</v>
      </c>
      <c r="T115" s="344">
        <v>37214.720000000001</v>
      </c>
      <c r="V115" s="344">
        <v>10652.7</v>
      </c>
      <c r="W115" s="344">
        <v>2887.94</v>
      </c>
      <c r="X115" s="344">
        <v>1425.91</v>
      </c>
      <c r="Y115" s="344">
        <v>25.6128</v>
      </c>
      <c r="Z115" s="344">
        <v>2.374336</v>
      </c>
    </row>
    <row r="116" spans="1:26" x14ac:dyDescent="0.2">
      <c r="A116" s="353"/>
      <c r="B116" s="353"/>
      <c r="C116" s="353"/>
      <c r="D116" s="354" t="s">
        <v>819</v>
      </c>
      <c r="E116" s="355"/>
      <c r="F116" s="356">
        <v>1487.1432</v>
      </c>
      <c r="G116" s="356">
        <v>199.06039999999999</v>
      </c>
      <c r="H116" s="355"/>
      <c r="I116" s="355"/>
      <c r="J116" s="357">
        <v>1425.91</v>
      </c>
      <c r="K116" s="356">
        <v>14.839600000000001</v>
      </c>
      <c r="L116" s="356">
        <v>2.374336</v>
      </c>
    </row>
    <row r="117" spans="1:26" ht="20.399999999999999" x14ac:dyDescent="0.2">
      <c r="A117" s="358"/>
      <c r="B117" s="358"/>
      <c r="C117" s="358"/>
      <c r="D117" s="342" t="s">
        <v>697</v>
      </c>
      <c r="E117" s="358"/>
      <c r="F117" s="358"/>
      <c r="G117" s="358"/>
      <c r="H117" s="358"/>
      <c r="I117" s="358"/>
      <c r="J117" s="358"/>
      <c r="K117" s="358"/>
      <c r="L117" s="358"/>
    </row>
    <row r="118" spans="1:26" ht="30.6" x14ac:dyDescent="0.2">
      <c r="A118" s="358"/>
      <c r="B118" s="358"/>
      <c r="C118" s="358"/>
      <c r="D118" s="342" t="s">
        <v>721</v>
      </c>
      <c r="E118" s="358"/>
      <c r="F118" s="358"/>
      <c r="G118" s="358"/>
      <c r="H118" s="358"/>
      <c r="I118" s="358"/>
      <c r="J118" s="358"/>
      <c r="K118" s="358"/>
      <c r="L118" s="358"/>
    </row>
    <row r="119" spans="1:26" ht="102" x14ac:dyDescent="0.2">
      <c r="A119" s="358"/>
      <c r="B119" s="358"/>
      <c r="C119" s="358"/>
      <c r="D119" s="342" t="s">
        <v>722</v>
      </c>
      <c r="E119" s="358"/>
      <c r="F119" s="358"/>
      <c r="G119" s="358"/>
      <c r="H119" s="358"/>
      <c r="I119" s="358"/>
      <c r="J119" s="358"/>
      <c r="K119" s="358"/>
      <c r="L119" s="358"/>
    </row>
    <row r="120" spans="1:26" x14ac:dyDescent="0.2">
      <c r="A120" s="358"/>
      <c r="B120" s="358"/>
      <c r="C120" s="358"/>
      <c r="D120" s="359" t="s">
        <v>206</v>
      </c>
      <c r="E120" s="360" t="s">
        <v>820</v>
      </c>
      <c r="F120" s="360"/>
      <c r="G120" s="360"/>
      <c r="H120" s="361">
        <v>14011.19</v>
      </c>
      <c r="I120" s="358"/>
      <c r="J120" s="358"/>
      <c r="K120" s="358"/>
      <c r="L120" s="358"/>
    </row>
    <row r="121" spans="1:26" x14ac:dyDescent="0.2">
      <c r="A121" s="358"/>
      <c r="B121" s="358"/>
      <c r="C121" s="358"/>
      <c r="D121" s="359" t="s">
        <v>207</v>
      </c>
      <c r="E121" s="360" t="s">
        <v>821</v>
      </c>
      <c r="F121" s="360"/>
      <c r="G121" s="360"/>
      <c r="H121" s="361">
        <v>9662.89</v>
      </c>
      <c r="I121" s="358"/>
      <c r="J121" s="358"/>
      <c r="K121" s="358"/>
      <c r="L121" s="358"/>
    </row>
    <row r="122" spans="1:26" x14ac:dyDescent="0.2">
      <c r="A122" s="358"/>
      <c r="B122" s="358"/>
      <c r="C122" s="358"/>
      <c r="D122" s="362" t="s">
        <v>698</v>
      </c>
      <c r="E122" s="363"/>
      <c r="F122" s="363"/>
      <c r="G122" s="363"/>
      <c r="H122" s="364">
        <v>37214.720000000001</v>
      </c>
      <c r="I122" s="358"/>
      <c r="J122" s="358"/>
      <c r="K122" s="358"/>
      <c r="L122" s="358"/>
    </row>
    <row r="123" spans="1:26" ht="30.6" x14ac:dyDescent="0.2">
      <c r="A123" s="349">
        <v>16</v>
      </c>
      <c r="B123" s="349">
        <v>16</v>
      </c>
      <c r="C123" s="349" t="s">
        <v>725</v>
      </c>
      <c r="D123" s="349" t="s">
        <v>822</v>
      </c>
      <c r="E123" s="350">
        <v>20.6</v>
      </c>
      <c r="F123" s="351">
        <v>10.71</v>
      </c>
      <c r="G123" s="351" t="s">
        <v>281</v>
      </c>
      <c r="H123" s="352">
        <v>2921.08</v>
      </c>
      <c r="I123" s="352" t="s">
        <v>281</v>
      </c>
      <c r="J123" s="352" t="s">
        <v>281</v>
      </c>
      <c r="K123" s="351" t="s">
        <v>281</v>
      </c>
      <c r="L123" s="351" t="s">
        <v>281</v>
      </c>
      <c r="T123" s="344">
        <v>2921.08</v>
      </c>
      <c r="V123" s="344" t="s">
        <v>281</v>
      </c>
      <c r="W123" s="344" t="s">
        <v>281</v>
      </c>
      <c r="X123" s="344" t="s">
        <v>281</v>
      </c>
      <c r="Y123" s="344" t="s">
        <v>281</v>
      </c>
      <c r="Z123" s="344" t="s">
        <v>281</v>
      </c>
    </row>
    <row r="124" spans="1:26" x14ac:dyDescent="0.2">
      <c r="A124" s="353"/>
      <c r="B124" s="353"/>
      <c r="C124" s="353"/>
      <c r="D124" s="354" t="s">
        <v>716</v>
      </c>
      <c r="E124" s="355"/>
      <c r="F124" s="356" t="s">
        <v>281</v>
      </c>
      <c r="G124" s="356" t="s">
        <v>281</v>
      </c>
      <c r="H124" s="355"/>
      <c r="I124" s="355"/>
      <c r="J124" s="357" t="s">
        <v>281</v>
      </c>
      <c r="K124" s="356" t="s">
        <v>281</v>
      </c>
      <c r="L124" s="356" t="s">
        <v>281</v>
      </c>
    </row>
    <row r="125" spans="1:26" x14ac:dyDescent="0.2">
      <c r="A125" s="358"/>
      <c r="B125" s="358"/>
      <c r="C125" s="358"/>
      <c r="D125" s="342" t="s">
        <v>699</v>
      </c>
      <c r="E125" s="358"/>
      <c r="F125" s="358"/>
      <c r="G125" s="358"/>
      <c r="H125" s="358"/>
      <c r="I125" s="358"/>
      <c r="J125" s="358"/>
      <c r="K125" s="358"/>
      <c r="L125" s="358"/>
    </row>
    <row r="126" spans="1:26" x14ac:dyDescent="0.2">
      <c r="A126" s="358"/>
      <c r="B126" s="358"/>
      <c r="C126" s="358"/>
      <c r="D126" s="362" t="s">
        <v>698</v>
      </c>
      <c r="E126" s="363"/>
      <c r="F126" s="363"/>
      <c r="G126" s="363"/>
      <c r="H126" s="364">
        <v>2921.08</v>
      </c>
      <c r="I126" s="358"/>
      <c r="J126" s="358"/>
      <c r="K126" s="358"/>
      <c r="L126" s="358"/>
    </row>
    <row r="127" spans="1:26" ht="20.399999999999999" x14ac:dyDescent="0.2">
      <c r="A127" s="349">
        <v>17</v>
      </c>
      <c r="B127" s="349">
        <v>17</v>
      </c>
      <c r="C127" s="349" t="s">
        <v>823</v>
      </c>
      <c r="D127" s="349" t="s">
        <v>824</v>
      </c>
      <c r="E127" s="350">
        <v>20.6</v>
      </c>
      <c r="F127" s="351">
        <v>8.7899999999999991</v>
      </c>
      <c r="G127" s="351" t="s">
        <v>281</v>
      </c>
      <c r="H127" s="352">
        <v>2466.23</v>
      </c>
      <c r="I127" s="352" t="s">
        <v>281</v>
      </c>
      <c r="J127" s="352" t="s">
        <v>281</v>
      </c>
      <c r="K127" s="351" t="s">
        <v>281</v>
      </c>
      <c r="L127" s="351" t="s">
        <v>281</v>
      </c>
      <c r="T127" s="344">
        <v>2466.23</v>
      </c>
      <c r="V127" s="344" t="s">
        <v>281</v>
      </c>
      <c r="W127" s="344" t="s">
        <v>281</v>
      </c>
      <c r="X127" s="344" t="s">
        <v>281</v>
      </c>
      <c r="Y127" s="344" t="s">
        <v>281</v>
      </c>
      <c r="Z127" s="344" t="s">
        <v>281</v>
      </c>
    </row>
    <row r="128" spans="1:26" x14ac:dyDescent="0.2">
      <c r="A128" s="353"/>
      <c r="B128" s="353"/>
      <c r="C128" s="353"/>
      <c r="D128" s="354" t="s">
        <v>716</v>
      </c>
      <c r="E128" s="355"/>
      <c r="F128" s="356" t="s">
        <v>281</v>
      </c>
      <c r="G128" s="356" t="s">
        <v>281</v>
      </c>
      <c r="H128" s="355"/>
      <c r="I128" s="355"/>
      <c r="J128" s="357" t="s">
        <v>281</v>
      </c>
      <c r="K128" s="356" t="s">
        <v>281</v>
      </c>
      <c r="L128" s="356" t="s">
        <v>281</v>
      </c>
    </row>
    <row r="129" spans="1:26" x14ac:dyDescent="0.2">
      <c r="A129" s="358"/>
      <c r="B129" s="358"/>
      <c r="C129" s="358"/>
      <c r="D129" s="342" t="s">
        <v>764</v>
      </c>
      <c r="E129" s="358"/>
      <c r="F129" s="358"/>
      <c r="G129" s="358"/>
      <c r="H129" s="358"/>
      <c r="I129" s="358"/>
      <c r="J129" s="358"/>
      <c r="K129" s="358"/>
      <c r="L129" s="358"/>
    </row>
    <row r="130" spans="1:26" x14ac:dyDescent="0.2">
      <c r="A130" s="358"/>
      <c r="B130" s="358"/>
      <c r="C130" s="358"/>
      <c r="D130" s="362" t="s">
        <v>698</v>
      </c>
      <c r="E130" s="363"/>
      <c r="F130" s="363"/>
      <c r="G130" s="363"/>
      <c r="H130" s="364">
        <v>2466.23</v>
      </c>
      <c r="I130" s="358"/>
      <c r="J130" s="358"/>
      <c r="K130" s="358"/>
      <c r="L130" s="358"/>
    </row>
    <row r="131" spans="1:26" ht="30.6" x14ac:dyDescent="0.2">
      <c r="A131" s="349">
        <v>18</v>
      </c>
      <c r="B131" s="349">
        <v>18</v>
      </c>
      <c r="C131" s="349" t="s">
        <v>825</v>
      </c>
      <c r="D131" s="349" t="s">
        <v>826</v>
      </c>
      <c r="E131" s="350">
        <v>20.6</v>
      </c>
      <c r="F131" s="351">
        <v>10.71</v>
      </c>
      <c r="G131" s="351" t="s">
        <v>281</v>
      </c>
      <c r="H131" s="352">
        <v>2921.08</v>
      </c>
      <c r="I131" s="352" t="s">
        <v>281</v>
      </c>
      <c r="J131" s="352" t="s">
        <v>281</v>
      </c>
      <c r="K131" s="351" t="s">
        <v>281</v>
      </c>
      <c r="L131" s="351" t="s">
        <v>281</v>
      </c>
      <c r="T131" s="344">
        <v>2921.08</v>
      </c>
      <c r="V131" s="344" t="s">
        <v>281</v>
      </c>
      <c r="W131" s="344" t="s">
        <v>281</v>
      </c>
      <c r="X131" s="344" t="s">
        <v>281</v>
      </c>
      <c r="Y131" s="344" t="s">
        <v>281</v>
      </c>
      <c r="Z131" s="344" t="s">
        <v>281</v>
      </c>
    </row>
    <row r="132" spans="1:26" x14ac:dyDescent="0.2">
      <c r="A132" s="353"/>
      <c r="B132" s="353"/>
      <c r="C132" s="353"/>
      <c r="D132" s="354" t="s">
        <v>716</v>
      </c>
      <c r="E132" s="355"/>
      <c r="F132" s="356" t="s">
        <v>281</v>
      </c>
      <c r="G132" s="356" t="s">
        <v>281</v>
      </c>
      <c r="H132" s="355"/>
      <c r="I132" s="355"/>
      <c r="J132" s="357" t="s">
        <v>281</v>
      </c>
      <c r="K132" s="356" t="s">
        <v>281</v>
      </c>
      <c r="L132" s="356" t="s">
        <v>281</v>
      </c>
    </row>
    <row r="133" spans="1:26" x14ac:dyDescent="0.2">
      <c r="A133" s="358"/>
      <c r="B133" s="358"/>
      <c r="C133" s="358"/>
      <c r="D133" s="342" t="s">
        <v>699</v>
      </c>
      <c r="E133" s="358"/>
      <c r="F133" s="358"/>
      <c r="G133" s="358"/>
      <c r="H133" s="358"/>
      <c r="I133" s="358"/>
      <c r="J133" s="358"/>
      <c r="K133" s="358"/>
      <c r="L133" s="358"/>
    </row>
    <row r="134" spans="1:26" x14ac:dyDescent="0.2">
      <c r="A134" s="358"/>
      <c r="B134" s="358"/>
      <c r="C134" s="358"/>
      <c r="D134" s="362" t="s">
        <v>698</v>
      </c>
      <c r="E134" s="363"/>
      <c r="F134" s="363"/>
      <c r="G134" s="363"/>
      <c r="H134" s="364">
        <v>2921.08</v>
      </c>
      <c r="I134" s="358"/>
      <c r="J134" s="358"/>
      <c r="K134" s="358"/>
      <c r="L134" s="358"/>
    </row>
    <row r="135" spans="1:26" ht="30.6" x14ac:dyDescent="0.2">
      <c r="A135" s="349">
        <v>19</v>
      </c>
      <c r="B135" s="349">
        <v>19</v>
      </c>
      <c r="C135" s="349" t="s">
        <v>725</v>
      </c>
      <c r="D135" s="349" t="s">
        <v>822</v>
      </c>
      <c r="E135" s="350">
        <v>272.60000000000002</v>
      </c>
      <c r="F135" s="351">
        <v>10.71</v>
      </c>
      <c r="G135" s="351" t="s">
        <v>281</v>
      </c>
      <c r="H135" s="352">
        <v>38654.68</v>
      </c>
      <c r="I135" s="352" t="s">
        <v>281</v>
      </c>
      <c r="J135" s="352" t="s">
        <v>281</v>
      </c>
      <c r="K135" s="351" t="s">
        <v>281</v>
      </c>
      <c r="L135" s="351" t="s">
        <v>281</v>
      </c>
      <c r="T135" s="344">
        <v>38654.68</v>
      </c>
      <c r="V135" s="344" t="s">
        <v>281</v>
      </c>
      <c r="W135" s="344" t="s">
        <v>281</v>
      </c>
      <c r="X135" s="344" t="s">
        <v>281</v>
      </c>
      <c r="Y135" s="344" t="s">
        <v>281</v>
      </c>
      <c r="Z135" s="344" t="s">
        <v>281</v>
      </c>
    </row>
    <row r="136" spans="1:26" x14ac:dyDescent="0.2">
      <c r="A136" s="353"/>
      <c r="B136" s="353"/>
      <c r="C136" s="353"/>
      <c r="D136" s="354" t="s">
        <v>716</v>
      </c>
      <c r="E136" s="355"/>
      <c r="F136" s="356" t="s">
        <v>281</v>
      </c>
      <c r="G136" s="356" t="s">
        <v>281</v>
      </c>
      <c r="H136" s="355"/>
      <c r="I136" s="355"/>
      <c r="J136" s="357" t="s">
        <v>281</v>
      </c>
      <c r="K136" s="356" t="s">
        <v>281</v>
      </c>
      <c r="L136" s="356" t="s">
        <v>281</v>
      </c>
    </row>
    <row r="137" spans="1:26" x14ac:dyDescent="0.2">
      <c r="A137" s="358"/>
      <c r="B137" s="358"/>
      <c r="C137" s="358"/>
      <c r="D137" s="342" t="s">
        <v>699</v>
      </c>
      <c r="E137" s="358"/>
      <c r="F137" s="358"/>
      <c r="G137" s="358"/>
      <c r="H137" s="358"/>
      <c r="I137" s="358"/>
      <c r="J137" s="358"/>
      <c r="K137" s="358"/>
      <c r="L137" s="358"/>
    </row>
    <row r="138" spans="1:26" x14ac:dyDescent="0.2">
      <c r="A138" s="358"/>
      <c r="B138" s="358"/>
      <c r="C138" s="358"/>
      <c r="D138" s="362" t="s">
        <v>698</v>
      </c>
      <c r="E138" s="363"/>
      <c r="F138" s="363"/>
      <c r="G138" s="363"/>
      <c r="H138" s="364">
        <v>38654.68</v>
      </c>
      <c r="I138" s="358"/>
      <c r="J138" s="358"/>
      <c r="K138" s="358"/>
      <c r="L138" s="358"/>
    </row>
    <row r="139" spans="1:26" ht="30.6" x14ac:dyDescent="0.2">
      <c r="A139" s="349">
        <v>20</v>
      </c>
      <c r="B139" s="349">
        <v>20</v>
      </c>
      <c r="C139" s="349" t="s">
        <v>717</v>
      </c>
      <c r="D139" s="349" t="s">
        <v>893</v>
      </c>
      <c r="E139" s="350">
        <v>112.49</v>
      </c>
      <c r="F139" s="351">
        <v>162.38</v>
      </c>
      <c r="G139" s="351" t="s">
        <v>281</v>
      </c>
      <c r="H139" s="352">
        <v>149051.5</v>
      </c>
      <c r="I139" s="352" t="s">
        <v>281</v>
      </c>
      <c r="J139" s="352" t="s">
        <v>281</v>
      </c>
      <c r="K139" s="351" t="s">
        <v>281</v>
      </c>
      <c r="L139" s="351" t="s">
        <v>281</v>
      </c>
      <c r="T139" s="344">
        <v>149051.5</v>
      </c>
      <c r="V139" s="344" t="s">
        <v>281</v>
      </c>
      <c r="W139" s="344" t="s">
        <v>281</v>
      </c>
      <c r="X139" s="344" t="s">
        <v>281</v>
      </c>
      <c r="Y139" s="344" t="s">
        <v>281</v>
      </c>
      <c r="Z139" s="344" t="s">
        <v>281</v>
      </c>
    </row>
    <row r="140" spans="1:26" x14ac:dyDescent="0.2">
      <c r="A140" s="353"/>
      <c r="B140" s="353"/>
      <c r="C140" s="353"/>
      <c r="D140" s="354" t="s">
        <v>718</v>
      </c>
      <c r="E140" s="355"/>
      <c r="F140" s="356" t="s">
        <v>281</v>
      </c>
      <c r="G140" s="356" t="s">
        <v>281</v>
      </c>
      <c r="H140" s="355"/>
      <c r="I140" s="355"/>
      <c r="J140" s="357" t="s">
        <v>281</v>
      </c>
      <c r="K140" s="356" t="s">
        <v>281</v>
      </c>
      <c r="L140" s="356" t="s">
        <v>281</v>
      </c>
    </row>
    <row r="141" spans="1:26" x14ac:dyDescent="0.2">
      <c r="A141" s="358"/>
      <c r="B141" s="358"/>
      <c r="C141" s="358"/>
      <c r="D141" s="342" t="s">
        <v>701</v>
      </c>
      <c r="E141" s="358"/>
      <c r="F141" s="358"/>
      <c r="G141" s="358"/>
      <c r="H141" s="358"/>
      <c r="I141" s="358"/>
      <c r="J141" s="358"/>
      <c r="K141" s="358"/>
      <c r="L141" s="358"/>
    </row>
    <row r="142" spans="1:26" ht="51" x14ac:dyDescent="0.2">
      <c r="A142" s="349">
        <v>21</v>
      </c>
      <c r="B142" s="349">
        <v>21</v>
      </c>
      <c r="C142" s="349" t="s">
        <v>828</v>
      </c>
      <c r="D142" s="349" t="s">
        <v>766</v>
      </c>
      <c r="E142" s="350">
        <v>0.13</v>
      </c>
      <c r="F142" s="351">
        <v>44960.381600000001</v>
      </c>
      <c r="G142" s="351">
        <v>31809.901600000001</v>
      </c>
      <c r="H142" s="352">
        <v>131288.31</v>
      </c>
      <c r="I142" s="352">
        <v>76537.11</v>
      </c>
      <c r="J142" s="352">
        <v>54751.199999999997</v>
      </c>
      <c r="K142" s="351">
        <v>1288</v>
      </c>
      <c r="L142" s="351">
        <v>167.44</v>
      </c>
      <c r="T142" s="344">
        <v>308693.84999999998</v>
      </c>
      <c r="V142" s="344">
        <v>76537.11</v>
      </c>
      <c r="W142" s="344">
        <v>54751.199999999997</v>
      </c>
      <c r="X142" s="344">
        <v>20405.810000000001</v>
      </c>
      <c r="Y142" s="344">
        <v>167.44</v>
      </c>
      <c r="Z142" s="344">
        <v>33.813312000000003</v>
      </c>
    </row>
    <row r="143" spans="1:26" x14ac:dyDescent="0.2">
      <c r="A143" s="353"/>
      <c r="B143" s="353"/>
      <c r="C143" s="353"/>
      <c r="D143" s="354" t="s">
        <v>819</v>
      </c>
      <c r="E143" s="355"/>
      <c r="F143" s="356">
        <v>13150.48</v>
      </c>
      <c r="G143" s="356">
        <v>3506.0924</v>
      </c>
      <c r="H143" s="355"/>
      <c r="I143" s="355"/>
      <c r="J143" s="357">
        <v>20405.810000000001</v>
      </c>
      <c r="K143" s="356">
        <v>260.10239999999999</v>
      </c>
      <c r="L143" s="356">
        <v>33.813312000000003</v>
      </c>
    </row>
    <row r="144" spans="1:26" ht="20.399999999999999" x14ac:dyDescent="0.2">
      <c r="A144" s="358"/>
      <c r="B144" s="358"/>
      <c r="C144" s="358"/>
      <c r="D144" s="342" t="s">
        <v>697</v>
      </c>
      <c r="E144" s="358"/>
      <c r="F144" s="358"/>
      <c r="G144" s="358"/>
      <c r="H144" s="358"/>
      <c r="I144" s="358"/>
      <c r="J144" s="358"/>
      <c r="K144" s="358"/>
      <c r="L144" s="358"/>
    </row>
    <row r="145" spans="1:26" ht="30.6" x14ac:dyDescent="0.2">
      <c r="A145" s="358"/>
      <c r="B145" s="358"/>
      <c r="C145" s="358"/>
      <c r="D145" s="342" t="s">
        <v>721</v>
      </c>
      <c r="E145" s="358"/>
      <c r="F145" s="358"/>
      <c r="G145" s="358"/>
      <c r="H145" s="358"/>
      <c r="I145" s="358"/>
      <c r="J145" s="358"/>
      <c r="K145" s="358"/>
      <c r="L145" s="358"/>
    </row>
    <row r="146" spans="1:26" ht="102" x14ac:dyDescent="0.2">
      <c r="A146" s="358"/>
      <c r="B146" s="358"/>
      <c r="C146" s="358"/>
      <c r="D146" s="342" t="s">
        <v>722</v>
      </c>
      <c r="E146" s="358"/>
      <c r="F146" s="358"/>
      <c r="G146" s="358"/>
      <c r="H146" s="358"/>
      <c r="I146" s="358"/>
      <c r="J146" s="358"/>
      <c r="K146" s="358"/>
      <c r="L146" s="358"/>
    </row>
    <row r="147" spans="1:26" x14ac:dyDescent="0.2">
      <c r="A147" s="358"/>
      <c r="B147" s="358"/>
      <c r="C147" s="358"/>
      <c r="D147" s="359" t="s">
        <v>206</v>
      </c>
      <c r="E147" s="360" t="s">
        <v>723</v>
      </c>
      <c r="F147" s="360"/>
      <c r="G147" s="360"/>
      <c r="H147" s="361">
        <v>106637.21</v>
      </c>
      <c r="I147" s="358"/>
      <c r="J147" s="358"/>
      <c r="K147" s="358"/>
      <c r="L147" s="358"/>
    </row>
    <row r="148" spans="1:26" x14ac:dyDescent="0.2">
      <c r="A148" s="358"/>
      <c r="B148" s="358"/>
      <c r="C148" s="358"/>
      <c r="D148" s="359" t="s">
        <v>207</v>
      </c>
      <c r="E148" s="360" t="s">
        <v>724</v>
      </c>
      <c r="F148" s="360"/>
      <c r="G148" s="360"/>
      <c r="H148" s="361">
        <v>70768.33</v>
      </c>
      <c r="I148" s="358"/>
      <c r="J148" s="358"/>
      <c r="K148" s="358"/>
      <c r="L148" s="358"/>
    </row>
    <row r="149" spans="1:26" x14ac:dyDescent="0.2">
      <c r="A149" s="358"/>
      <c r="B149" s="358"/>
      <c r="C149" s="358"/>
      <c r="D149" s="362" t="s">
        <v>698</v>
      </c>
      <c r="E149" s="363"/>
      <c r="F149" s="363"/>
      <c r="G149" s="363"/>
      <c r="H149" s="364">
        <v>308693.84999999998</v>
      </c>
      <c r="I149" s="358"/>
      <c r="J149" s="358"/>
      <c r="K149" s="358"/>
      <c r="L149" s="358"/>
    </row>
    <row r="150" spans="1:26" ht="40.799999999999997" x14ac:dyDescent="0.2">
      <c r="A150" s="349">
        <v>22</v>
      </c>
      <c r="B150" s="349">
        <v>22</v>
      </c>
      <c r="C150" s="349" t="s">
        <v>829</v>
      </c>
      <c r="D150" s="349" t="s">
        <v>767</v>
      </c>
      <c r="E150" s="350">
        <v>0.22</v>
      </c>
      <c r="F150" s="351">
        <v>25958.011600000002</v>
      </c>
      <c r="G150" s="351">
        <v>17616.334800000001</v>
      </c>
      <c r="H150" s="352">
        <v>133473.37</v>
      </c>
      <c r="I150" s="352">
        <v>82160.509999999995</v>
      </c>
      <c r="J150" s="352">
        <v>51312.86</v>
      </c>
      <c r="K150" s="351">
        <v>854.68</v>
      </c>
      <c r="L150" s="351">
        <v>188.02959999999999</v>
      </c>
      <c r="T150" s="344">
        <v>317261.3</v>
      </c>
      <c r="V150" s="344">
        <v>82160.509999999995</v>
      </c>
      <c r="W150" s="344">
        <v>51312.86</v>
      </c>
      <c r="X150" s="344">
        <v>18270.05</v>
      </c>
      <c r="Y150" s="344">
        <v>188.02959999999999</v>
      </c>
      <c r="Z150" s="344">
        <v>30.279039999999998</v>
      </c>
    </row>
    <row r="151" spans="1:26" x14ac:dyDescent="0.2">
      <c r="A151" s="353"/>
      <c r="B151" s="353"/>
      <c r="C151" s="353"/>
      <c r="D151" s="354" t="s">
        <v>819</v>
      </c>
      <c r="E151" s="355"/>
      <c r="F151" s="356">
        <v>8341.6767999999993</v>
      </c>
      <c r="G151" s="356">
        <v>1854.9408000000001</v>
      </c>
      <c r="H151" s="355"/>
      <c r="I151" s="355"/>
      <c r="J151" s="357">
        <v>18270.05</v>
      </c>
      <c r="K151" s="356">
        <v>137.63200000000001</v>
      </c>
      <c r="L151" s="356">
        <v>30.279039999999998</v>
      </c>
    </row>
    <row r="152" spans="1:26" ht="20.399999999999999" x14ac:dyDescent="0.2">
      <c r="A152" s="358"/>
      <c r="B152" s="358"/>
      <c r="C152" s="358"/>
      <c r="D152" s="342" t="s">
        <v>697</v>
      </c>
      <c r="E152" s="358"/>
      <c r="F152" s="358"/>
      <c r="G152" s="358"/>
      <c r="H152" s="358"/>
      <c r="I152" s="358"/>
      <c r="J152" s="358"/>
      <c r="K152" s="358"/>
      <c r="L152" s="358"/>
    </row>
    <row r="153" spans="1:26" ht="30.6" x14ac:dyDescent="0.2">
      <c r="A153" s="358"/>
      <c r="B153" s="358"/>
      <c r="C153" s="358"/>
      <c r="D153" s="342" t="s">
        <v>721</v>
      </c>
      <c r="E153" s="358"/>
      <c r="F153" s="358"/>
      <c r="G153" s="358"/>
      <c r="H153" s="358"/>
      <c r="I153" s="358"/>
      <c r="J153" s="358"/>
      <c r="K153" s="358"/>
      <c r="L153" s="358"/>
    </row>
    <row r="154" spans="1:26" ht="102" x14ac:dyDescent="0.2">
      <c r="A154" s="358"/>
      <c r="B154" s="358"/>
      <c r="C154" s="358"/>
      <c r="D154" s="342" t="s">
        <v>722</v>
      </c>
      <c r="E154" s="358"/>
      <c r="F154" s="358"/>
      <c r="G154" s="358"/>
      <c r="H154" s="358"/>
      <c r="I154" s="358"/>
      <c r="J154" s="358"/>
      <c r="K154" s="358"/>
      <c r="L154" s="358"/>
    </row>
    <row r="155" spans="1:26" x14ac:dyDescent="0.2">
      <c r="A155" s="358"/>
      <c r="B155" s="358"/>
      <c r="C155" s="358"/>
      <c r="D155" s="359" t="s">
        <v>206</v>
      </c>
      <c r="E155" s="360" t="s">
        <v>723</v>
      </c>
      <c r="F155" s="360"/>
      <c r="G155" s="360"/>
      <c r="H155" s="361">
        <v>110473.62</v>
      </c>
      <c r="I155" s="358"/>
      <c r="J155" s="358"/>
      <c r="K155" s="358"/>
      <c r="L155" s="358"/>
    </row>
    <row r="156" spans="1:26" x14ac:dyDescent="0.2">
      <c r="A156" s="358"/>
      <c r="B156" s="358"/>
      <c r="C156" s="358"/>
      <c r="D156" s="359" t="s">
        <v>207</v>
      </c>
      <c r="E156" s="360" t="s">
        <v>724</v>
      </c>
      <c r="F156" s="360"/>
      <c r="G156" s="360"/>
      <c r="H156" s="361">
        <v>73314.31</v>
      </c>
      <c r="I156" s="358"/>
      <c r="J156" s="358"/>
      <c r="K156" s="358"/>
      <c r="L156" s="358"/>
    </row>
    <row r="157" spans="1:26" x14ac:dyDescent="0.2">
      <c r="A157" s="358"/>
      <c r="B157" s="358"/>
      <c r="C157" s="358"/>
      <c r="D157" s="362" t="s">
        <v>698</v>
      </c>
      <c r="E157" s="363"/>
      <c r="F157" s="363"/>
      <c r="G157" s="363"/>
      <c r="H157" s="364">
        <v>317261.3</v>
      </c>
      <c r="I157" s="358"/>
      <c r="J157" s="358"/>
      <c r="K157" s="358"/>
      <c r="L157" s="358"/>
    </row>
    <row r="158" spans="1:26" ht="30.6" x14ac:dyDescent="0.2">
      <c r="A158" s="349">
        <v>23</v>
      </c>
      <c r="B158" s="349">
        <v>23</v>
      </c>
      <c r="C158" s="349" t="s">
        <v>830</v>
      </c>
      <c r="D158" s="349" t="s">
        <v>831</v>
      </c>
      <c r="E158" s="350">
        <v>204.36</v>
      </c>
      <c r="F158" s="351">
        <v>10.15</v>
      </c>
      <c r="G158" s="351" t="s">
        <v>281</v>
      </c>
      <c r="H158" s="352">
        <v>27463.94</v>
      </c>
      <c r="I158" s="352" t="s">
        <v>281</v>
      </c>
      <c r="J158" s="352" t="s">
        <v>281</v>
      </c>
      <c r="K158" s="351" t="s">
        <v>281</v>
      </c>
      <c r="L158" s="351" t="s">
        <v>281</v>
      </c>
      <c r="T158" s="344">
        <v>27463.94</v>
      </c>
      <c r="V158" s="344" t="s">
        <v>281</v>
      </c>
      <c r="W158" s="344" t="s">
        <v>281</v>
      </c>
      <c r="X158" s="344" t="s">
        <v>281</v>
      </c>
      <c r="Y158" s="344" t="s">
        <v>281</v>
      </c>
      <c r="Z158" s="344" t="s">
        <v>281</v>
      </c>
    </row>
    <row r="159" spans="1:26" x14ac:dyDescent="0.2">
      <c r="A159" s="353"/>
      <c r="B159" s="353"/>
      <c r="C159" s="353"/>
      <c r="D159" s="354" t="s">
        <v>716</v>
      </c>
      <c r="E159" s="355"/>
      <c r="F159" s="356" t="s">
        <v>281</v>
      </c>
      <c r="G159" s="356" t="s">
        <v>281</v>
      </c>
      <c r="H159" s="355"/>
      <c r="I159" s="355"/>
      <c r="J159" s="357" t="s">
        <v>281</v>
      </c>
      <c r="K159" s="356" t="s">
        <v>281</v>
      </c>
      <c r="L159" s="356" t="s">
        <v>281</v>
      </c>
    </row>
    <row r="160" spans="1:26" x14ac:dyDescent="0.2">
      <c r="A160" s="358"/>
      <c r="B160" s="358"/>
      <c r="C160" s="358"/>
      <c r="D160" s="342" t="s">
        <v>699</v>
      </c>
      <c r="E160" s="358"/>
      <c r="F160" s="358"/>
      <c r="G160" s="358"/>
      <c r="H160" s="358"/>
      <c r="I160" s="358"/>
      <c r="J160" s="358"/>
      <c r="K160" s="358"/>
      <c r="L160" s="358"/>
    </row>
    <row r="161" spans="1:26" x14ac:dyDescent="0.2">
      <c r="A161" s="358"/>
      <c r="B161" s="358"/>
      <c r="C161" s="358"/>
      <c r="D161" s="362" t="s">
        <v>698</v>
      </c>
      <c r="E161" s="363"/>
      <c r="F161" s="363"/>
      <c r="G161" s="363"/>
      <c r="H161" s="364">
        <v>27463.94</v>
      </c>
      <c r="I161" s="358"/>
      <c r="J161" s="358"/>
      <c r="K161" s="358"/>
      <c r="L161" s="358"/>
    </row>
    <row r="162" spans="1:26" ht="20.399999999999999" x14ac:dyDescent="0.2">
      <c r="A162" s="349">
        <v>24</v>
      </c>
      <c r="B162" s="349">
        <v>24</v>
      </c>
      <c r="C162" s="349" t="s">
        <v>823</v>
      </c>
      <c r="D162" s="349" t="s">
        <v>824</v>
      </c>
      <c r="E162" s="350">
        <v>204.36</v>
      </c>
      <c r="F162" s="351">
        <v>8.7899999999999991</v>
      </c>
      <c r="G162" s="351" t="s">
        <v>281</v>
      </c>
      <c r="H162" s="352">
        <v>24465.98</v>
      </c>
      <c r="I162" s="352" t="s">
        <v>281</v>
      </c>
      <c r="J162" s="352" t="s">
        <v>281</v>
      </c>
      <c r="K162" s="351" t="s">
        <v>281</v>
      </c>
      <c r="L162" s="351" t="s">
        <v>281</v>
      </c>
      <c r="T162" s="344">
        <v>24465.98</v>
      </c>
      <c r="V162" s="344" t="s">
        <v>281</v>
      </c>
      <c r="W162" s="344" t="s">
        <v>281</v>
      </c>
      <c r="X162" s="344" t="s">
        <v>281</v>
      </c>
      <c r="Y162" s="344" t="s">
        <v>281</v>
      </c>
      <c r="Z162" s="344" t="s">
        <v>281</v>
      </c>
    </row>
    <row r="163" spans="1:26" x14ac:dyDescent="0.2">
      <c r="A163" s="353"/>
      <c r="B163" s="353"/>
      <c r="C163" s="353"/>
      <c r="D163" s="354" t="s">
        <v>716</v>
      </c>
      <c r="E163" s="355"/>
      <c r="F163" s="356" t="s">
        <v>281</v>
      </c>
      <c r="G163" s="356" t="s">
        <v>281</v>
      </c>
      <c r="H163" s="355"/>
      <c r="I163" s="355"/>
      <c r="J163" s="357" t="s">
        <v>281</v>
      </c>
      <c r="K163" s="356" t="s">
        <v>281</v>
      </c>
      <c r="L163" s="356" t="s">
        <v>281</v>
      </c>
    </row>
    <row r="164" spans="1:26" x14ac:dyDescent="0.2">
      <c r="A164" s="358"/>
      <c r="B164" s="358"/>
      <c r="C164" s="358"/>
      <c r="D164" s="342" t="s">
        <v>764</v>
      </c>
      <c r="E164" s="358"/>
      <c r="F164" s="358"/>
      <c r="G164" s="358"/>
      <c r="H164" s="358"/>
      <c r="I164" s="358"/>
      <c r="J164" s="358"/>
      <c r="K164" s="358"/>
      <c r="L164" s="358"/>
    </row>
    <row r="165" spans="1:26" x14ac:dyDescent="0.2">
      <c r="A165" s="358"/>
      <c r="B165" s="358"/>
      <c r="C165" s="358"/>
      <c r="D165" s="362" t="s">
        <v>698</v>
      </c>
      <c r="E165" s="363"/>
      <c r="F165" s="363"/>
      <c r="G165" s="363"/>
      <c r="H165" s="364">
        <v>24465.98</v>
      </c>
      <c r="I165" s="358"/>
      <c r="J165" s="358"/>
      <c r="K165" s="358"/>
      <c r="L165" s="358"/>
    </row>
    <row r="166" spans="1:26" ht="30.6" x14ac:dyDescent="0.2">
      <c r="A166" s="349">
        <v>25</v>
      </c>
      <c r="B166" s="349">
        <v>25</v>
      </c>
      <c r="C166" s="349" t="s">
        <v>832</v>
      </c>
      <c r="D166" s="349" t="s">
        <v>833</v>
      </c>
      <c r="E166" s="350">
        <v>204.36</v>
      </c>
      <c r="F166" s="351">
        <v>10.15</v>
      </c>
      <c r="G166" s="351" t="s">
        <v>281</v>
      </c>
      <c r="H166" s="352">
        <v>27463.94</v>
      </c>
      <c r="I166" s="352" t="s">
        <v>281</v>
      </c>
      <c r="J166" s="352" t="s">
        <v>281</v>
      </c>
      <c r="K166" s="351" t="s">
        <v>281</v>
      </c>
      <c r="L166" s="351" t="s">
        <v>281</v>
      </c>
      <c r="T166" s="344">
        <v>27463.94</v>
      </c>
      <c r="V166" s="344" t="s">
        <v>281</v>
      </c>
      <c r="W166" s="344" t="s">
        <v>281</v>
      </c>
      <c r="X166" s="344" t="s">
        <v>281</v>
      </c>
      <c r="Y166" s="344" t="s">
        <v>281</v>
      </c>
      <c r="Z166" s="344" t="s">
        <v>281</v>
      </c>
    </row>
    <row r="167" spans="1:26" x14ac:dyDescent="0.2">
      <c r="A167" s="353"/>
      <c r="B167" s="353"/>
      <c r="C167" s="353"/>
      <c r="D167" s="354" t="s">
        <v>716</v>
      </c>
      <c r="E167" s="355"/>
      <c r="F167" s="356" t="s">
        <v>281</v>
      </c>
      <c r="G167" s="356" t="s">
        <v>281</v>
      </c>
      <c r="H167" s="355"/>
      <c r="I167" s="355"/>
      <c r="J167" s="357" t="s">
        <v>281</v>
      </c>
      <c r="K167" s="356" t="s">
        <v>281</v>
      </c>
      <c r="L167" s="356" t="s">
        <v>281</v>
      </c>
    </row>
    <row r="168" spans="1:26" x14ac:dyDescent="0.2">
      <c r="A168" s="358"/>
      <c r="B168" s="358"/>
      <c r="C168" s="358"/>
      <c r="D168" s="342" t="s">
        <v>699</v>
      </c>
      <c r="E168" s="358"/>
      <c r="F168" s="358"/>
      <c r="G168" s="358"/>
      <c r="H168" s="358"/>
      <c r="I168" s="358"/>
      <c r="J168" s="358"/>
      <c r="K168" s="358"/>
      <c r="L168" s="358"/>
    </row>
    <row r="169" spans="1:26" x14ac:dyDescent="0.2">
      <c r="A169" s="358"/>
      <c r="B169" s="358"/>
      <c r="C169" s="358"/>
      <c r="D169" s="362" t="s">
        <v>698</v>
      </c>
      <c r="E169" s="363"/>
      <c r="F169" s="363"/>
      <c r="G169" s="363"/>
      <c r="H169" s="364">
        <v>27463.94</v>
      </c>
      <c r="I169" s="358"/>
      <c r="J169" s="358"/>
      <c r="K169" s="358"/>
      <c r="L169" s="358"/>
    </row>
    <row r="170" spans="1:26" ht="30.6" x14ac:dyDescent="0.2">
      <c r="A170" s="349">
        <v>26</v>
      </c>
      <c r="B170" s="349">
        <v>26</v>
      </c>
      <c r="C170" s="349" t="s">
        <v>830</v>
      </c>
      <c r="D170" s="349" t="s">
        <v>831</v>
      </c>
      <c r="E170" s="350">
        <v>204.36</v>
      </c>
      <c r="F170" s="351">
        <v>10.15</v>
      </c>
      <c r="G170" s="351" t="s">
        <v>281</v>
      </c>
      <c r="H170" s="352">
        <v>27463.94</v>
      </c>
      <c r="I170" s="352" t="s">
        <v>281</v>
      </c>
      <c r="J170" s="352" t="s">
        <v>281</v>
      </c>
      <c r="K170" s="351" t="s">
        <v>281</v>
      </c>
      <c r="L170" s="351" t="s">
        <v>281</v>
      </c>
      <c r="T170" s="344">
        <v>27463.94</v>
      </c>
      <c r="V170" s="344" t="s">
        <v>281</v>
      </c>
      <c r="W170" s="344" t="s">
        <v>281</v>
      </c>
      <c r="X170" s="344" t="s">
        <v>281</v>
      </c>
      <c r="Y170" s="344" t="s">
        <v>281</v>
      </c>
      <c r="Z170" s="344" t="s">
        <v>281</v>
      </c>
    </row>
    <row r="171" spans="1:26" x14ac:dyDescent="0.2">
      <c r="A171" s="353"/>
      <c r="B171" s="353"/>
      <c r="C171" s="353"/>
      <c r="D171" s="354" t="s">
        <v>716</v>
      </c>
      <c r="E171" s="355"/>
      <c r="F171" s="356" t="s">
        <v>281</v>
      </c>
      <c r="G171" s="356" t="s">
        <v>281</v>
      </c>
      <c r="H171" s="355"/>
      <c r="I171" s="355"/>
      <c r="J171" s="357" t="s">
        <v>281</v>
      </c>
      <c r="K171" s="356" t="s">
        <v>281</v>
      </c>
      <c r="L171" s="356" t="s">
        <v>281</v>
      </c>
    </row>
    <row r="172" spans="1:26" x14ac:dyDescent="0.2">
      <c r="A172" s="358"/>
      <c r="B172" s="358"/>
      <c r="C172" s="358"/>
      <c r="D172" s="342" t="s">
        <v>699</v>
      </c>
      <c r="E172" s="358"/>
      <c r="F172" s="358"/>
      <c r="G172" s="358"/>
      <c r="H172" s="358"/>
      <c r="I172" s="358"/>
      <c r="J172" s="358"/>
      <c r="K172" s="358"/>
      <c r="L172" s="358"/>
    </row>
    <row r="173" spans="1:26" x14ac:dyDescent="0.2">
      <c r="A173" s="358"/>
      <c r="B173" s="358"/>
      <c r="C173" s="358"/>
      <c r="D173" s="362" t="s">
        <v>698</v>
      </c>
      <c r="E173" s="363"/>
      <c r="F173" s="363"/>
      <c r="G173" s="363"/>
      <c r="H173" s="364">
        <v>27463.94</v>
      </c>
      <c r="I173" s="358"/>
      <c r="J173" s="358"/>
      <c r="K173" s="358"/>
      <c r="L173" s="358"/>
    </row>
    <row r="174" spans="1:26" ht="30.6" x14ac:dyDescent="0.2">
      <c r="A174" s="349">
        <v>27</v>
      </c>
      <c r="B174" s="349">
        <v>27</v>
      </c>
      <c r="C174" s="349" t="s">
        <v>717</v>
      </c>
      <c r="D174" s="349" t="s">
        <v>768</v>
      </c>
      <c r="E174" s="350">
        <v>44.72</v>
      </c>
      <c r="F174" s="351">
        <v>162.37745100000001</v>
      </c>
      <c r="G174" s="351" t="s">
        <v>281</v>
      </c>
      <c r="H174" s="352">
        <v>59254</v>
      </c>
      <c r="I174" s="352" t="s">
        <v>281</v>
      </c>
      <c r="J174" s="352" t="s">
        <v>281</v>
      </c>
      <c r="K174" s="351" t="s">
        <v>281</v>
      </c>
      <c r="L174" s="351" t="s">
        <v>281</v>
      </c>
      <c r="T174" s="344">
        <v>59254</v>
      </c>
      <c r="V174" s="344" t="s">
        <v>281</v>
      </c>
      <c r="W174" s="344" t="s">
        <v>281</v>
      </c>
      <c r="X174" s="344" t="s">
        <v>281</v>
      </c>
      <c r="Y174" s="344" t="s">
        <v>281</v>
      </c>
      <c r="Z174" s="344" t="s">
        <v>281</v>
      </c>
    </row>
    <row r="175" spans="1:26" x14ac:dyDescent="0.2">
      <c r="A175" s="353"/>
      <c r="B175" s="353"/>
      <c r="C175" s="353"/>
      <c r="D175" s="354" t="s">
        <v>718</v>
      </c>
      <c r="E175" s="355"/>
      <c r="F175" s="356" t="s">
        <v>281</v>
      </c>
      <c r="G175" s="356" t="s">
        <v>281</v>
      </c>
      <c r="H175" s="355"/>
      <c r="I175" s="355"/>
      <c r="J175" s="357" t="s">
        <v>281</v>
      </c>
      <c r="K175" s="356" t="s">
        <v>281</v>
      </c>
      <c r="L175" s="356" t="s">
        <v>281</v>
      </c>
    </row>
    <row r="176" spans="1:26" ht="20.399999999999999" x14ac:dyDescent="0.2">
      <c r="A176" s="358"/>
      <c r="B176" s="358"/>
      <c r="C176" s="358"/>
      <c r="D176" s="342" t="s">
        <v>697</v>
      </c>
      <c r="E176" s="358"/>
      <c r="F176" s="358"/>
      <c r="G176" s="358"/>
      <c r="H176" s="358"/>
      <c r="I176" s="358"/>
      <c r="J176" s="358"/>
      <c r="K176" s="358"/>
      <c r="L176" s="358"/>
    </row>
    <row r="177" spans="1:26" x14ac:dyDescent="0.2">
      <c r="A177" s="358"/>
      <c r="B177" s="358"/>
      <c r="C177" s="358"/>
      <c r="D177" s="362" t="s">
        <v>698</v>
      </c>
      <c r="E177" s="363"/>
      <c r="F177" s="363"/>
      <c r="G177" s="363"/>
      <c r="H177" s="364">
        <v>59254</v>
      </c>
      <c r="I177" s="358"/>
      <c r="J177" s="358"/>
      <c r="K177" s="358"/>
      <c r="L177" s="358"/>
    </row>
    <row r="178" spans="1:26" ht="61.2" x14ac:dyDescent="0.2">
      <c r="A178" s="349">
        <v>28</v>
      </c>
      <c r="B178" s="349">
        <v>28</v>
      </c>
      <c r="C178" s="349" t="s">
        <v>834</v>
      </c>
      <c r="D178" s="349" t="s">
        <v>769</v>
      </c>
      <c r="E178" s="350">
        <v>11.999000000000001</v>
      </c>
      <c r="F178" s="351">
        <v>527.90290000000005</v>
      </c>
      <c r="G178" s="351">
        <v>379.99220000000003</v>
      </c>
      <c r="H178" s="352">
        <v>139825.07</v>
      </c>
      <c r="I178" s="352">
        <v>79456.899999999994</v>
      </c>
      <c r="J178" s="352">
        <v>60368.17</v>
      </c>
      <c r="K178" s="351">
        <v>15.375500000000001</v>
      </c>
      <c r="L178" s="351">
        <v>184.49062499999999</v>
      </c>
      <c r="T178" s="344">
        <v>290860.48</v>
      </c>
      <c r="V178" s="344">
        <v>79456.899999999994</v>
      </c>
      <c r="W178" s="344">
        <v>60368.17</v>
      </c>
      <c r="X178" s="344">
        <v>17985.3</v>
      </c>
      <c r="Y178" s="344">
        <v>184.49062499999999</v>
      </c>
      <c r="Z178" s="344">
        <v>28.591217</v>
      </c>
    </row>
    <row r="179" spans="1:26" x14ac:dyDescent="0.2">
      <c r="A179" s="353"/>
      <c r="B179" s="353"/>
      <c r="C179" s="353"/>
      <c r="D179" s="354" t="s">
        <v>224</v>
      </c>
      <c r="E179" s="355"/>
      <c r="F179" s="356">
        <v>147.91069999999999</v>
      </c>
      <c r="G179" s="356">
        <v>33.479950000000002</v>
      </c>
      <c r="H179" s="355"/>
      <c r="I179" s="355"/>
      <c r="J179" s="357">
        <v>17985.3</v>
      </c>
      <c r="K179" s="356">
        <v>2.3828</v>
      </c>
      <c r="L179" s="356">
        <v>28.591217</v>
      </c>
    </row>
    <row r="180" spans="1:26" ht="20.399999999999999" x14ac:dyDescent="0.2">
      <c r="A180" s="358"/>
      <c r="B180" s="358"/>
      <c r="C180" s="358"/>
      <c r="D180" s="342" t="s">
        <v>697</v>
      </c>
      <c r="E180" s="358"/>
      <c r="F180" s="358"/>
      <c r="G180" s="358"/>
      <c r="H180" s="358"/>
      <c r="I180" s="358"/>
      <c r="J180" s="358"/>
      <c r="K180" s="358"/>
      <c r="L180" s="358"/>
    </row>
    <row r="181" spans="1:26" ht="30.6" x14ac:dyDescent="0.2">
      <c r="A181" s="358"/>
      <c r="B181" s="358"/>
      <c r="C181" s="358"/>
      <c r="D181" s="342" t="s">
        <v>835</v>
      </c>
      <c r="E181" s="358"/>
      <c r="F181" s="358"/>
      <c r="G181" s="358"/>
      <c r="H181" s="358"/>
      <c r="I181" s="358"/>
      <c r="J181" s="358"/>
      <c r="K181" s="358"/>
      <c r="L181" s="358"/>
    </row>
    <row r="182" spans="1:26" ht="102" x14ac:dyDescent="0.2">
      <c r="A182" s="358"/>
      <c r="B182" s="358"/>
      <c r="C182" s="358"/>
      <c r="D182" s="342" t="s">
        <v>836</v>
      </c>
      <c r="E182" s="358"/>
      <c r="F182" s="358"/>
      <c r="G182" s="358"/>
      <c r="H182" s="358"/>
      <c r="I182" s="358"/>
      <c r="J182" s="358"/>
      <c r="K182" s="358"/>
      <c r="L182" s="358"/>
    </row>
    <row r="183" spans="1:26" x14ac:dyDescent="0.2">
      <c r="A183" s="358"/>
      <c r="B183" s="358"/>
      <c r="C183" s="358"/>
      <c r="D183" s="359" t="s">
        <v>206</v>
      </c>
      <c r="E183" s="360" t="s">
        <v>837</v>
      </c>
      <c r="F183" s="360"/>
      <c r="G183" s="360"/>
      <c r="H183" s="361">
        <v>90621.25</v>
      </c>
      <c r="I183" s="358"/>
      <c r="J183" s="358"/>
      <c r="K183" s="358"/>
      <c r="L183" s="358"/>
    </row>
    <row r="184" spans="1:26" x14ac:dyDescent="0.2">
      <c r="A184" s="358"/>
      <c r="B184" s="358"/>
      <c r="C184" s="358"/>
      <c r="D184" s="359" t="s">
        <v>207</v>
      </c>
      <c r="E184" s="360" t="s">
        <v>838</v>
      </c>
      <c r="F184" s="360"/>
      <c r="G184" s="360"/>
      <c r="H184" s="361">
        <v>60414.16</v>
      </c>
      <c r="I184" s="358"/>
      <c r="J184" s="358"/>
      <c r="K184" s="358"/>
      <c r="L184" s="358"/>
    </row>
    <row r="185" spans="1:26" x14ac:dyDescent="0.2">
      <c r="A185" s="358"/>
      <c r="B185" s="358"/>
      <c r="C185" s="358"/>
      <c r="D185" s="362" t="s">
        <v>698</v>
      </c>
      <c r="E185" s="363"/>
      <c r="F185" s="363"/>
      <c r="G185" s="363"/>
      <c r="H185" s="364">
        <v>290860.48</v>
      </c>
      <c r="I185" s="358"/>
      <c r="J185" s="358"/>
      <c r="K185" s="358"/>
      <c r="L185" s="358"/>
    </row>
    <row r="186" spans="1:26" ht="30.6" x14ac:dyDescent="0.2">
      <c r="A186" s="349">
        <v>29</v>
      </c>
      <c r="B186" s="349">
        <v>29</v>
      </c>
      <c r="C186" s="349" t="s">
        <v>839</v>
      </c>
      <c r="D186" s="349" t="s">
        <v>770</v>
      </c>
      <c r="E186" s="350">
        <v>1.9</v>
      </c>
      <c r="F186" s="351">
        <v>759.10694999999998</v>
      </c>
      <c r="G186" s="351">
        <v>540.42065000000002</v>
      </c>
      <c r="H186" s="352">
        <v>32196.94</v>
      </c>
      <c r="I186" s="352">
        <v>18602.12</v>
      </c>
      <c r="J186" s="352">
        <v>13594.82</v>
      </c>
      <c r="K186" s="351">
        <v>23.264500000000002</v>
      </c>
      <c r="L186" s="351">
        <v>44.202550000000002</v>
      </c>
      <c r="T186" s="344">
        <v>69359.89</v>
      </c>
      <c r="V186" s="344">
        <v>18602.12</v>
      </c>
      <c r="W186" s="344">
        <v>13594.82</v>
      </c>
      <c r="X186" s="344">
        <v>5373.98</v>
      </c>
      <c r="Y186" s="344">
        <v>44.202550000000002</v>
      </c>
      <c r="Z186" s="344">
        <v>8.9169850000000004</v>
      </c>
    </row>
    <row r="187" spans="1:26" x14ac:dyDescent="0.2">
      <c r="A187" s="353"/>
      <c r="B187" s="353"/>
      <c r="C187" s="353"/>
      <c r="D187" s="354" t="s">
        <v>224</v>
      </c>
      <c r="E187" s="355"/>
      <c r="F187" s="356">
        <v>218.68629999999999</v>
      </c>
      <c r="G187" s="356">
        <v>63.176400000000001</v>
      </c>
      <c r="H187" s="355"/>
      <c r="I187" s="355"/>
      <c r="J187" s="357">
        <v>5373.98</v>
      </c>
      <c r="K187" s="356">
        <v>4.6931500000000002</v>
      </c>
      <c r="L187" s="356">
        <v>8.9169850000000004</v>
      </c>
    </row>
    <row r="188" spans="1:26" ht="20.399999999999999" x14ac:dyDescent="0.2">
      <c r="A188" s="358"/>
      <c r="B188" s="358"/>
      <c r="C188" s="358"/>
      <c r="D188" s="342" t="s">
        <v>697</v>
      </c>
      <c r="E188" s="358"/>
      <c r="F188" s="358"/>
      <c r="G188" s="358"/>
      <c r="H188" s="358"/>
      <c r="I188" s="358"/>
      <c r="J188" s="358"/>
      <c r="K188" s="358"/>
      <c r="L188" s="358"/>
    </row>
    <row r="189" spans="1:26" ht="30.6" x14ac:dyDescent="0.2">
      <c r="A189" s="358"/>
      <c r="B189" s="358"/>
      <c r="C189" s="358"/>
      <c r="D189" s="342" t="s">
        <v>835</v>
      </c>
      <c r="E189" s="358"/>
      <c r="F189" s="358"/>
      <c r="G189" s="358"/>
      <c r="H189" s="358"/>
      <c r="I189" s="358"/>
      <c r="J189" s="358"/>
      <c r="K189" s="358"/>
      <c r="L189" s="358"/>
    </row>
    <row r="190" spans="1:26" ht="102" x14ac:dyDescent="0.2">
      <c r="A190" s="358"/>
      <c r="B190" s="358"/>
      <c r="C190" s="358"/>
      <c r="D190" s="342" t="s">
        <v>836</v>
      </c>
      <c r="E190" s="358"/>
      <c r="F190" s="358"/>
      <c r="G190" s="358"/>
      <c r="H190" s="358"/>
      <c r="I190" s="358"/>
      <c r="J190" s="358"/>
      <c r="K190" s="358"/>
      <c r="L190" s="358"/>
    </row>
    <row r="191" spans="1:26" x14ac:dyDescent="0.2">
      <c r="A191" s="358"/>
      <c r="B191" s="358"/>
      <c r="C191" s="358"/>
      <c r="D191" s="359" t="s">
        <v>206</v>
      </c>
      <c r="E191" s="360" t="s">
        <v>837</v>
      </c>
      <c r="F191" s="360"/>
      <c r="G191" s="360"/>
      <c r="H191" s="361">
        <v>22297.77</v>
      </c>
      <c r="I191" s="358"/>
      <c r="J191" s="358"/>
      <c r="K191" s="358"/>
      <c r="L191" s="358"/>
    </row>
    <row r="192" spans="1:26" x14ac:dyDescent="0.2">
      <c r="A192" s="358"/>
      <c r="B192" s="358"/>
      <c r="C192" s="358"/>
      <c r="D192" s="359" t="s">
        <v>207</v>
      </c>
      <c r="E192" s="360" t="s">
        <v>838</v>
      </c>
      <c r="F192" s="360"/>
      <c r="G192" s="360"/>
      <c r="H192" s="361">
        <v>14865.18</v>
      </c>
      <c r="I192" s="358"/>
      <c r="J192" s="358"/>
      <c r="K192" s="358"/>
      <c r="L192" s="358"/>
    </row>
    <row r="193" spans="1:26" x14ac:dyDescent="0.2">
      <c r="A193" s="358"/>
      <c r="B193" s="358"/>
      <c r="C193" s="358"/>
      <c r="D193" s="362" t="s">
        <v>698</v>
      </c>
      <c r="E193" s="363"/>
      <c r="F193" s="363"/>
      <c r="G193" s="363"/>
      <c r="H193" s="364">
        <v>69359.89</v>
      </c>
      <c r="I193" s="358"/>
      <c r="J193" s="358"/>
      <c r="K193" s="358"/>
      <c r="L193" s="358"/>
    </row>
    <row r="194" spans="1:26" ht="30.6" x14ac:dyDescent="0.2">
      <c r="A194" s="349">
        <v>30</v>
      </c>
      <c r="B194" s="349">
        <v>30</v>
      </c>
      <c r="C194" s="349" t="s">
        <v>840</v>
      </c>
      <c r="D194" s="349" t="s">
        <v>841</v>
      </c>
      <c r="E194" s="350">
        <v>10.913</v>
      </c>
      <c r="F194" s="351">
        <v>22.33</v>
      </c>
      <c r="G194" s="351" t="s">
        <v>281</v>
      </c>
      <c r="H194" s="352">
        <v>3226.43</v>
      </c>
      <c r="I194" s="352" t="s">
        <v>281</v>
      </c>
      <c r="J194" s="352" t="s">
        <v>281</v>
      </c>
      <c r="K194" s="351" t="s">
        <v>281</v>
      </c>
      <c r="L194" s="351" t="s">
        <v>281</v>
      </c>
      <c r="T194" s="344">
        <v>3226.43</v>
      </c>
      <c r="V194" s="344" t="s">
        <v>281</v>
      </c>
      <c r="W194" s="344" t="s">
        <v>281</v>
      </c>
      <c r="X194" s="344" t="s">
        <v>281</v>
      </c>
      <c r="Y194" s="344" t="s">
        <v>281</v>
      </c>
      <c r="Z194" s="344" t="s">
        <v>281</v>
      </c>
    </row>
    <row r="195" spans="1:26" x14ac:dyDescent="0.2">
      <c r="A195" s="353"/>
      <c r="B195" s="353"/>
      <c r="C195" s="353"/>
      <c r="D195" s="354" t="s">
        <v>716</v>
      </c>
      <c r="E195" s="355"/>
      <c r="F195" s="356" t="s">
        <v>281</v>
      </c>
      <c r="G195" s="356" t="s">
        <v>281</v>
      </c>
      <c r="H195" s="355"/>
      <c r="I195" s="355"/>
      <c r="J195" s="357" t="s">
        <v>281</v>
      </c>
      <c r="K195" s="356" t="s">
        <v>281</v>
      </c>
      <c r="L195" s="356" t="s">
        <v>281</v>
      </c>
    </row>
    <row r="196" spans="1:26" x14ac:dyDescent="0.2">
      <c r="A196" s="358"/>
      <c r="B196" s="358"/>
      <c r="C196" s="358"/>
      <c r="D196" s="342" t="s">
        <v>699</v>
      </c>
      <c r="E196" s="358"/>
      <c r="F196" s="358"/>
      <c r="G196" s="358"/>
      <c r="H196" s="358"/>
      <c r="I196" s="358"/>
      <c r="J196" s="358"/>
      <c r="K196" s="358"/>
      <c r="L196" s="358"/>
    </row>
    <row r="197" spans="1:26" x14ac:dyDescent="0.2">
      <c r="A197" s="358"/>
      <c r="B197" s="358"/>
      <c r="C197" s="358"/>
      <c r="D197" s="362" t="s">
        <v>698</v>
      </c>
      <c r="E197" s="363"/>
      <c r="F197" s="363"/>
      <c r="G197" s="363"/>
      <c r="H197" s="364">
        <v>3226.43</v>
      </c>
      <c r="I197" s="358"/>
      <c r="J197" s="358"/>
      <c r="K197" s="358"/>
      <c r="L197" s="358"/>
    </row>
    <row r="198" spans="1:26" ht="20.399999999999999" x14ac:dyDescent="0.2">
      <c r="A198" s="349">
        <v>31</v>
      </c>
      <c r="B198" s="349">
        <v>31</v>
      </c>
      <c r="C198" s="349" t="s">
        <v>842</v>
      </c>
      <c r="D198" s="349" t="s">
        <v>843</v>
      </c>
      <c r="E198" s="350">
        <v>2.7669999999999999</v>
      </c>
      <c r="F198" s="351">
        <v>10.45</v>
      </c>
      <c r="G198" s="351" t="s">
        <v>281</v>
      </c>
      <c r="H198" s="352">
        <v>382.84</v>
      </c>
      <c r="I198" s="352" t="s">
        <v>281</v>
      </c>
      <c r="J198" s="352" t="s">
        <v>281</v>
      </c>
      <c r="K198" s="351" t="s">
        <v>281</v>
      </c>
      <c r="L198" s="351" t="s">
        <v>281</v>
      </c>
      <c r="T198" s="344">
        <v>382.84</v>
      </c>
      <c r="V198" s="344" t="s">
        <v>281</v>
      </c>
      <c r="W198" s="344" t="s">
        <v>281</v>
      </c>
      <c r="X198" s="344" t="s">
        <v>281</v>
      </c>
      <c r="Y198" s="344" t="s">
        <v>281</v>
      </c>
      <c r="Z198" s="344" t="s">
        <v>281</v>
      </c>
    </row>
    <row r="199" spans="1:26" x14ac:dyDescent="0.2">
      <c r="A199" s="353"/>
      <c r="B199" s="353"/>
      <c r="C199" s="353"/>
      <c r="D199" s="354" t="s">
        <v>716</v>
      </c>
      <c r="E199" s="355"/>
      <c r="F199" s="356" t="s">
        <v>281</v>
      </c>
      <c r="G199" s="356" t="s">
        <v>281</v>
      </c>
      <c r="H199" s="355"/>
      <c r="I199" s="355"/>
      <c r="J199" s="357" t="s">
        <v>281</v>
      </c>
      <c r="K199" s="356" t="s">
        <v>281</v>
      </c>
      <c r="L199" s="356" t="s">
        <v>281</v>
      </c>
    </row>
    <row r="200" spans="1:26" x14ac:dyDescent="0.2">
      <c r="A200" s="358"/>
      <c r="B200" s="358"/>
      <c r="C200" s="358"/>
      <c r="D200" s="342" t="s">
        <v>699</v>
      </c>
      <c r="E200" s="358"/>
      <c r="F200" s="358"/>
      <c r="G200" s="358"/>
      <c r="H200" s="358"/>
      <c r="I200" s="358"/>
      <c r="J200" s="358"/>
      <c r="K200" s="358"/>
      <c r="L200" s="358"/>
    </row>
    <row r="201" spans="1:26" x14ac:dyDescent="0.2">
      <c r="A201" s="358"/>
      <c r="B201" s="358"/>
      <c r="C201" s="358"/>
      <c r="D201" s="362" t="s">
        <v>698</v>
      </c>
      <c r="E201" s="363"/>
      <c r="F201" s="363"/>
      <c r="G201" s="363"/>
      <c r="H201" s="364">
        <v>382.84</v>
      </c>
      <c r="I201" s="358"/>
      <c r="J201" s="358"/>
      <c r="K201" s="358"/>
      <c r="L201" s="358"/>
    </row>
    <row r="202" spans="1:26" ht="20.399999999999999" x14ac:dyDescent="0.2">
      <c r="A202" s="349">
        <v>32</v>
      </c>
      <c r="B202" s="349">
        <v>32</v>
      </c>
      <c r="C202" s="349" t="s">
        <v>823</v>
      </c>
      <c r="D202" s="349" t="s">
        <v>824</v>
      </c>
      <c r="E202" s="350">
        <v>13.898999999999999</v>
      </c>
      <c r="F202" s="351">
        <v>8.7899999999999991</v>
      </c>
      <c r="G202" s="351" t="s">
        <v>281</v>
      </c>
      <c r="H202" s="352">
        <v>1663.99</v>
      </c>
      <c r="I202" s="352" t="s">
        <v>281</v>
      </c>
      <c r="J202" s="352" t="s">
        <v>281</v>
      </c>
      <c r="K202" s="351" t="s">
        <v>281</v>
      </c>
      <c r="L202" s="351" t="s">
        <v>281</v>
      </c>
      <c r="T202" s="344">
        <v>1663.99</v>
      </c>
      <c r="V202" s="344" t="s">
        <v>281</v>
      </c>
      <c r="W202" s="344" t="s">
        <v>281</v>
      </c>
      <c r="X202" s="344" t="s">
        <v>281</v>
      </c>
      <c r="Y202" s="344" t="s">
        <v>281</v>
      </c>
      <c r="Z202" s="344" t="s">
        <v>281</v>
      </c>
    </row>
    <row r="203" spans="1:26" x14ac:dyDescent="0.2">
      <c r="A203" s="353"/>
      <c r="B203" s="353"/>
      <c r="C203" s="353"/>
      <c r="D203" s="354" t="s">
        <v>716</v>
      </c>
      <c r="E203" s="355"/>
      <c r="F203" s="356" t="s">
        <v>281</v>
      </c>
      <c r="G203" s="356" t="s">
        <v>281</v>
      </c>
      <c r="H203" s="355"/>
      <c r="I203" s="355"/>
      <c r="J203" s="357" t="s">
        <v>281</v>
      </c>
      <c r="K203" s="356" t="s">
        <v>281</v>
      </c>
      <c r="L203" s="356" t="s">
        <v>281</v>
      </c>
    </row>
    <row r="204" spans="1:26" x14ac:dyDescent="0.2">
      <c r="A204" s="358"/>
      <c r="B204" s="358"/>
      <c r="C204" s="358"/>
      <c r="D204" s="342" t="s">
        <v>764</v>
      </c>
      <c r="E204" s="358"/>
      <c r="F204" s="358"/>
      <c r="G204" s="358"/>
      <c r="H204" s="358"/>
      <c r="I204" s="358"/>
      <c r="J204" s="358"/>
      <c r="K204" s="358"/>
      <c r="L204" s="358"/>
    </row>
    <row r="205" spans="1:26" x14ac:dyDescent="0.2">
      <c r="A205" s="358"/>
      <c r="B205" s="358"/>
      <c r="C205" s="358"/>
      <c r="D205" s="362" t="s">
        <v>698</v>
      </c>
      <c r="E205" s="363"/>
      <c r="F205" s="363"/>
      <c r="G205" s="363"/>
      <c r="H205" s="364">
        <v>1663.99</v>
      </c>
      <c r="I205" s="358"/>
      <c r="J205" s="358"/>
      <c r="K205" s="358"/>
      <c r="L205" s="358"/>
    </row>
    <row r="206" spans="1:26" ht="20.399999999999999" x14ac:dyDescent="0.2">
      <c r="A206" s="349">
        <v>33</v>
      </c>
      <c r="B206" s="349">
        <v>33</v>
      </c>
      <c r="C206" s="349" t="s">
        <v>844</v>
      </c>
      <c r="D206" s="349" t="s">
        <v>845</v>
      </c>
      <c r="E206" s="350">
        <v>10.913</v>
      </c>
      <c r="F206" s="351">
        <v>22.33</v>
      </c>
      <c r="G206" s="351" t="s">
        <v>281</v>
      </c>
      <c r="H206" s="352">
        <v>3226.43</v>
      </c>
      <c r="I206" s="352" t="s">
        <v>281</v>
      </c>
      <c r="J206" s="352" t="s">
        <v>281</v>
      </c>
      <c r="K206" s="351" t="s">
        <v>281</v>
      </c>
      <c r="L206" s="351" t="s">
        <v>281</v>
      </c>
      <c r="T206" s="344">
        <v>3226.43</v>
      </c>
      <c r="V206" s="344" t="s">
        <v>281</v>
      </c>
      <c r="W206" s="344" t="s">
        <v>281</v>
      </c>
      <c r="X206" s="344" t="s">
        <v>281</v>
      </c>
      <c r="Y206" s="344" t="s">
        <v>281</v>
      </c>
      <c r="Z206" s="344" t="s">
        <v>281</v>
      </c>
    </row>
    <row r="207" spans="1:26" x14ac:dyDescent="0.2">
      <c r="A207" s="353"/>
      <c r="B207" s="353"/>
      <c r="C207" s="353"/>
      <c r="D207" s="354" t="s">
        <v>716</v>
      </c>
      <c r="E207" s="355"/>
      <c r="F207" s="356" t="s">
        <v>281</v>
      </c>
      <c r="G207" s="356" t="s">
        <v>281</v>
      </c>
      <c r="H207" s="355"/>
      <c r="I207" s="355"/>
      <c r="J207" s="357" t="s">
        <v>281</v>
      </c>
      <c r="K207" s="356" t="s">
        <v>281</v>
      </c>
      <c r="L207" s="356" t="s">
        <v>281</v>
      </c>
    </row>
    <row r="208" spans="1:26" x14ac:dyDescent="0.2">
      <c r="A208" s="358"/>
      <c r="B208" s="358"/>
      <c r="C208" s="358"/>
      <c r="D208" s="342" t="s">
        <v>699</v>
      </c>
      <c r="E208" s="358"/>
      <c r="F208" s="358"/>
      <c r="G208" s="358"/>
      <c r="H208" s="358"/>
      <c r="I208" s="358"/>
      <c r="J208" s="358"/>
      <c r="K208" s="358"/>
      <c r="L208" s="358"/>
    </row>
    <row r="209" spans="1:26" x14ac:dyDescent="0.2">
      <c r="A209" s="358"/>
      <c r="B209" s="358"/>
      <c r="C209" s="358"/>
      <c r="D209" s="362" t="s">
        <v>698</v>
      </c>
      <c r="E209" s="363"/>
      <c r="F209" s="363"/>
      <c r="G209" s="363"/>
      <c r="H209" s="364">
        <v>3226.43</v>
      </c>
      <c r="I209" s="358"/>
      <c r="J209" s="358"/>
      <c r="K209" s="358"/>
      <c r="L209" s="358"/>
    </row>
    <row r="210" spans="1:26" ht="20.399999999999999" x14ac:dyDescent="0.2">
      <c r="A210" s="349">
        <v>34</v>
      </c>
      <c r="B210" s="349">
        <v>34</v>
      </c>
      <c r="C210" s="349" t="s">
        <v>846</v>
      </c>
      <c r="D210" s="349" t="s">
        <v>847</v>
      </c>
      <c r="E210" s="350">
        <v>2.7669999999999999</v>
      </c>
      <c r="F210" s="351">
        <v>10.45</v>
      </c>
      <c r="G210" s="351" t="s">
        <v>281</v>
      </c>
      <c r="H210" s="352">
        <v>382.84</v>
      </c>
      <c r="I210" s="352" t="s">
        <v>281</v>
      </c>
      <c r="J210" s="352" t="s">
        <v>281</v>
      </c>
      <c r="K210" s="351" t="s">
        <v>281</v>
      </c>
      <c r="L210" s="351" t="s">
        <v>281</v>
      </c>
      <c r="T210" s="344">
        <v>382.84</v>
      </c>
      <c r="V210" s="344" t="s">
        <v>281</v>
      </c>
      <c r="W210" s="344" t="s">
        <v>281</v>
      </c>
      <c r="X210" s="344" t="s">
        <v>281</v>
      </c>
      <c r="Y210" s="344" t="s">
        <v>281</v>
      </c>
      <c r="Z210" s="344" t="s">
        <v>281</v>
      </c>
    </row>
    <row r="211" spans="1:26" x14ac:dyDescent="0.2">
      <c r="A211" s="353"/>
      <c r="B211" s="353"/>
      <c r="C211" s="353"/>
      <c r="D211" s="354" t="s">
        <v>716</v>
      </c>
      <c r="E211" s="355"/>
      <c r="F211" s="356" t="s">
        <v>281</v>
      </c>
      <c r="G211" s="356" t="s">
        <v>281</v>
      </c>
      <c r="H211" s="355"/>
      <c r="I211" s="355"/>
      <c r="J211" s="357" t="s">
        <v>281</v>
      </c>
      <c r="K211" s="356" t="s">
        <v>281</v>
      </c>
      <c r="L211" s="356" t="s">
        <v>281</v>
      </c>
    </row>
    <row r="212" spans="1:26" x14ac:dyDescent="0.2">
      <c r="A212" s="358"/>
      <c r="B212" s="358"/>
      <c r="C212" s="358"/>
      <c r="D212" s="342" t="s">
        <v>699</v>
      </c>
      <c r="E212" s="358"/>
      <c r="F212" s="358"/>
      <c r="G212" s="358"/>
      <c r="H212" s="358"/>
      <c r="I212" s="358"/>
      <c r="J212" s="358"/>
      <c r="K212" s="358"/>
      <c r="L212" s="358"/>
    </row>
    <row r="213" spans="1:26" x14ac:dyDescent="0.2">
      <c r="A213" s="358"/>
      <c r="B213" s="358"/>
      <c r="C213" s="358"/>
      <c r="D213" s="362" t="s">
        <v>698</v>
      </c>
      <c r="E213" s="363"/>
      <c r="F213" s="363"/>
      <c r="G213" s="363"/>
      <c r="H213" s="364">
        <v>382.84</v>
      </c>
      <c r="I213" s="358"/>
      <c r="J213" s="358"/>
      <c r="K213" s="358"/>
      <c r="L213" s="358"/>
    </row>
    <row r="214" spans="1:26" ht="20.399999999999999" x14ac:dyDescent="0.2">
      <c r="A214" s="349">
        <v>35</v>
      </c>
      <c r="B214" s="349">
        <v>35</v>
      </c>
      <c r="C214" s="349" t="s">
        <v>848</v>
      </c>
      <c r="D214" s="349" t="s">
        <v>771</v>
      </c>
      <c r="E214" s="350">
        <v>21.06</v>
      </c>
      <c r="F214" s="351">
        <v>309.84649999999999</v>
      </c>
      <c r="G214" s="351">
        <v>184.59800000000001</v>
      </c>
      <c r="H214" s="352">
        <v>152254.53</v>
      </c>
      <c r="I214" s="352">
        <v>96924.23</v>
      </c>
      <c r="J214" s="352">
        <v>51472.32</v>
      </c>
      <c r="K214" s="351">
        <v>12.052</v>
      </c>
      <c r="L214" s="351">
        <v>253.81512000000001</v>
      </c>
      <c r="T214" s="344">
        <v>290856.18</v>
      </c>
      <c r="V214" s="344">
        <v>96924.23</v>
      </c>
      <c r="W214" s="344">
        <v>51472.32</v>
      </c>
      <c r="X214" s="344" t="s">
        <v>281</v>
      </c>
      <c r="Y214" s="344">
        <v>253.81512000000001</v>
      </c>
      <c r="Z214" s="344" t="s">
        <v>281</v>
      </c>
    </row>
    <row r="215" spans="1:26" x14ac:dyDescent="0.2">
      <c r="A215" s="353"/>
      <c r="B215" s="353"/>
      <c r="C215" s="353"/>
      <c r="D215" s="354" t="s">
        <v>718</v>
      </c>
      <c r="E215" s="355"/>
      <c r="F215" s="356">
        <v>102.7985</v>
      </c>
      <c r="G215" s="356" t="s">
        <v>281</v>
      </c>
      <c r="H215" s="355"/>
      <c r="I215" s="355"/>
      <c r="J215" s="357" t="s">
        <v>281</v>
      </c>
      <c r="K215" s="356" t="s">
        <v>281</v>
      </c>
      <c r="L215" s="356" t="s">
        <v>281</v>
      </c>
    </row>
    <row r="216" spans="1:26" ht="20.399999999999999" x14ac:dyDescent="0.2">
      <c r="A216" s="358"/>
      <c r="B216" s="358"/>
      <c r="C216" s="358"/>
      <c r="D216" s="342" t="s">
        <v>697</v>
      </c>
      <c r="E216" s="358"/>
      <c r="F216" s="358"/>
      <c r="G216" s="358"/>
      <c r="H216" s="358"/>
      <c r="I216" s="358"/>
      <c r="J216" s="358"/>
      <c r="K216" s="358"/>
      <c r="L216" s="358"/>
    </row>
    <row r="217" spans="1:26" ht="20.399999999999999" x14ac:dyDescent="0.2">
      <c r="A217" s="358"/>
      <c r="B217" s="358"/>
      <c r="C217" s="358"/>
      <c r="D217" s="342" t="s">
        <v>709</v>
      </c>
      <c r="E217" s="358"/>
      <c r="F217" s="358"/>
      <c r="G217" s="358"/>
      <c r="H217" s="358"/>
      <c r="I217" s="358"/>
      <c r="J217" s="358"/>
      <c r="K217" s="358"/>
      <c r="L217" s="358"/>
    </row>
    <row r="218" spans="1:26" ht="81.599999999999994" x14ac:dyDescent="0.2">
      <c r="A218" s="358"/>
      <c r="B218" s="358"/>
      <c r="C218" s="358"/>
      <c r="D218" s="342" t="s">
        <v>710</v>
      </c>
      <c r="E218" s="358"/>
      <c r="F218" s="358"/>
      <c r="G218" s="358"/>
      <c r="H218" s="358"/>
      <c r="I218" s="358"/>
      <c r="J218" s="358"/>
      <c r="K218" s="358"/>
      <c r="L218" s="358"/>
    </row>
    <row r="219" spans="1:26" x14ac:dyDescent="0.2">
      <c r="A219" s="358"/>
      <c r="B219" s="358"/>
      <c r="C219" s="358"/>
      <c r="D219" s="359" t="s">
        <v>206</v>
      </c>
      <c r="E219" s="360" t="s">
        <v>731</v>
      </c>
      <c r="F219" s="360"/>
      <c r="G219" s="360"/>
      <c r="H219" s="361">
        <v>88201.05</v>
      </c>
      <c r="I219" s="358"/>
      <c r="J219" s="358"/>
      <c r="K219" s="358"/>
      <c r="L219" s="358"/>
    </row>
    <row r="220" spans="1:26" x14ac:dyDescent="0.2">
      <c r="A220" s="358"/>
      <c r="B220" s="358"/>
      <c r="C220" s="358"/>
      <c r="D220" s="359" t="s">
        <v>207</v>
      </c>
      <c r="E220" s="360" t="s">
        <v>732</v>
      </c>
      <c r="F220" s="360"/>
      <c r="G220" s="360"/>
      <c r="H220" s="361">
        <v>50400.6</v>
      </c>
      <c r="I220" s="358"/>
      <c r="J220" s="358"/>
      <c r="K220" s="358"/>
      <c r="L220" s="358"/>
    </row>
    <row r="221" spans="1:26" x14ac:dyDescent="0.2">
      <c r="A221" s="358"/>
      <c r="B221" s="358"/>
      <c r="C221" s="358"/>
      <c r="D221" s="362" t="s">
        <v>698</v>
      </c>
      <c r="E221" s="363"/>
      <c r="F221" s="363"/>
      <c r="G221" s="363"/>
      <c r="H221" s="364">
        <v>290856.18</v>
      </c>
      <c r="I221" s="358"/>
      <c r="J221" s="358"/>
      <c r="K221" s="358"/>
      <c r="L221" s="358"/>
    </row>
    <row r="222" spans="1:26" ht="20.399999999999999" x14ac:dyDescent="0.2">
      <c r="A222" s="349">
        <v>36</v>
      </c>
      <c r="B222" s="349">
        <v>36</v>
      </c>
      <c r="C222" s="349" t="s">
        <v>728</v>
      </c>
      <c r="D222" s="349" t="s">
        <v>806</v>
      </c>
      <c r="E222" s="350">
        <v>52.65</v>
      </c>
      <c r="F222" s="351">
        <v>42.98</v>
      </c>
      <c r="G222" s="351">
        <v>42.98</v>
      </c>
      <c r="H222" s="352">
        <v>29961.01</v>
      </c>
      <c r="I222" s="352" t="s">
        <v>281</v>
      </c>
      <c r="J222" s="352">
        <v>29961.01</v>
      </c>
      <c r="K222" s="351" t="s">
        <v>281</v>
      </c>
      <c r="L222" s="351" t="s">
        <v>281</v>
      </c>
      <c r="T222" s="344">
        <v>29961.01</v>
      </c>
      <c r="V222" s="344" t="s">
        <v>281</v>
      </c>
      <c r="W222" s="344">
        <v>29961.01</v>
      </c>
      <c r="X222" s="344" t="s">
        <v>281</v>
      </c>
      <c r="Y222" s="344" t="s">
        <v>281</v>
      </c>
      <c r="Z222" s="344" t="s">
        <v>281</v>
      </c>
    </row>
    <row r="223" spans="1:26" x14ac:dyDescent="0.2">
      <c r="A223" s="353"/>
      <c r="B223" s="353"/>
      <c r="C223" s="353"/>
      <c r="D223" s="354" t="s">
        <v>716</v>
      </c>
      <c r="E223" s="355"/>
      <c r="F223" s="356" t="s">
        <v>281</v>
      </c>
      <c r="G223" s="356" t="s">
        <v>281</v>
      </c>
      <c r="H223" s="355"/>
      <c r="I223" s="355"/>
      <c r="J223" s="357" t="s">
        <v>281</v>
      </c>
      <c r="K223" s="356" t="s">
        <v>281</v>
      </c>
      <c r="L223" s="356" t="s">
        <v>281</v>
      </c>
    </row>
    <row r="224" spans="1:26" x14ac:dyDescent="0.2">
      <c r="A224" s="358"/>
      <c r="B224" s="358"/>
      <c r="C224" s="358"/>
      <c r="D224" s="342" t="s">
        <v>699</v>
      </c>
      <c r="E224" s="358"/>
      <c r="F224" s="358"/>
      <c r="G224" s="358"/>
      <c r="H224" s="358"/>
      <c r="I224" s="358"/>
      <c r="J224" s="358"/>
      <c r="K224" s="358"/>
      <c r="L224" s="358"/>
    </row>
    <row r="225" spans="1:26" x14ac:dyDescent="0.2">
      <c r="A225" s="358"/>
      <c r="B225" s="358"/>
      <c r="C225" s="358"/>
      <c r="D225" s="362" t="s">
        <v>698</v>
      </c>
      <c r="E225" s="363"/>
      <c r="F225" s="363"/>
      <c r="G225" s="363"/>
      <c r="H225" s="364">
        <v>29961.01</v>
      </c>
      <c r="I225" s="358"/>
      <c r="J225" s="358"/>
      <c r="K225" s="358"/>
      <c r="L225" s="358"/>
    </row>
    <row r="226" spans="1:26" ht="30.6" x14ac:dyDescent="0.2">
      <c r="A226" s="349">
        <v>37</v>
      </c>
      <c r="B226" s="349">
        <v>37</v>
      </c>
      <c r="C226" s="349" t="s">
        <v>717</v>
      </c>
      <c r="D226" s="349" t="s">
        <v>768</v>
      </c>
      <c r="E226" s="350">
        <v>21.06</v>
      </c>
      <c r="F226" s="377">
        <v>162.38</v>
      </c>
      <c r="G226" s="351" t="s">
        <v>281</v>
      </c>
      <c r="H226" s="352">
        <v>27904.5</v>
      </c>
      <c r="I226" s="352" t="s">
        <v>281</v>
      </c>
      <c r="J226" s="352" t="s">
        <v>281</v>
      </c>
      <c r="K226" s="351" t="s">
        <v>281</v>
      </c>
      <c r="L226" s="351" t="s">
        <v>281</v>
      </c>
      <c r="T226" s="344">
        <v>27904.5</v>
      </c>
      <c r="V226" s="344" t="s">
        <v>281</v>
      </c>
      <c r="W226" s="344" t="s">
        <v>281</v>
      </c>
      <c r="X226" s="344" t="s">
        <v>281</v>
      </c>
      <c r="Y226" s="344" t="s">
        <v>281</v>
      </c>
      <c r="Z226" s="344" t="s">
        <v>281</v>
      </c>
    </row>
    <row r="227" spans="1:26" x14ac:dyDescent="0.2">
      <c r="A227" s="353"/>
      <c r="B227" s="353"/>
      <c r="C227" s="353"/>
      <c r="D227" s="354" t="s">
        <v>718</v>
      </c>
      <c r="E227" s="355"/>
      <c r="F227" s="356" t="s">
        <v>281</v>
      </c>
      <c r="G227" s="356" t="s">
        <v>281</v>
      </c>
      <c r="H227" s="355"/>
      <c r="I227" s="355"/>
      <c r="J227" s="357" t="s">
        <v>281</v>
      </c>
      <c r="K227" s="356" t="s">
        <v>281</v>
      </c>
      <c r="L227" s="356" t="s">
        <v>281</v>
      </c>
    </row>
    <row r="228" spans="1:26" ht="20.399999999999999" x14ac:dyDescent="0.2">
      <c r="A228" s="358"/>
      <c r="B228" s="358"/>
      <c r="C228" s="358"/>
      <c r="D228" s="342" t="s">
        <v>697</v>
      </c>
      <c r="E228" s="358"/>
      <c r="F228" s="358"/>
      <c r="G228" s="358"/>
      <c r="H228" s="358"/>
      <c r="I228" s="358"/>
      <c r="J228" s="358"/>
      <c r="K228" s="358"/>
      <c r="L228" s="358"/>
    </row>
    <row r="229" spans="1:26" x14ac:dyDescent="0.2">
      <c r="A229" s="358"/>
      <c r="B229" s="358"/>
      <c r="C229" s="358"/>
      <c r="D229" s="362" t="s">
        <v>698</v>
      </c>
      <c r="E229" s="363"/>
      <c r="F229" s="363"/>
      <c r="G229" s="363"/>
      <c r="H229" s="364">
        <v>27904.5</v>
      </c>
      <c r="I229" s="358"/>
      <c r="J229" s="358"/>
      <c r="K229" s="358"/>
      <c r="L229" s="358"/>
    </row>
    <row r="230" spans="1:26" ht="40.799999999999997" x14ac:dyDescent="0.2">
      <c r="A230" s="349">
        <v>38</v>
      </c>
      <c r="B230" s="349">
        <v>38</v>
      </c>
      <c r="C230" s="349" t="s">
        <v>849</v>
      </c>
      <c r="D230" s="349" t="s">
        <v>772</v>
      </c>
      <c r="E230" s="350">
        <v>0.26</v>
      </c>
      <c r="F230" s="351">
        <v>27962.9676</v>
      </c>
      <c r="G230" s="351">
        <v>19484.542000000001</v>
      </c>
      <c r="H230" s="352">
        <v>165764.16</v>
      </c>
      <c r="I230" s="352">
        <v>98690.57</v>
      </c>
      <c r="J230" s="352">
        <v>67073.59</v>
      </c>
      <c r="K230" s="351">
        <v>912.64</v>
      </c>
      <c r="L230" s="351">
        <v>237.28639999999999</v>
      </c>
      <c r="T230" s="344">
        <v>392853.42</v>
      </c>
      <c r="V230" s="344">
        <v>98690.57</v>
      </c>
      <c r="W230" s="344">
        <v>67073.59</v>
      </c>
      <c r="X230" s="344">
        <v>25401.919999999998</v>
      </c>
      <c r="Y230" s="344">
        <v>237.28639999999999</v>
      </c>
      <c r="Z230" s="344">
        <v>42.034616</v>
      </c>
    </row>
    <row r="231" spans="1:26" x14ac:dyDescent="0.2">
      <c r="A231" s="353"/>
      <c r="B231" s="353"/>
      <c r="C231" s="353"/>
      <c r="D231" s="354" t="s">
        <v>819</v>
      </c>
      <c r="E231" s="355"/>
      <c r="F231" s="356">
        <v>8478.4256000000005</v>
      </c>
      <c r="G231" s="356">
        <v>2182.2584000000002</v>
      </c>
      <c r="H231" s="355"/>
      <c r="I231" s="355"/>
      <c r="J231" s="357">
        <v>25401.919999999998</v>
      </c>
      <c r="K231" s="356">
        <v>161.67160000000001</v>
      </c>
      <c r="L231" s="356">
        <v>42.034616</v>
      </c>
    </row>
    <row r="232" spans="1:26" ht="20.399999999999999" x14ac:dyDescent="0.2">
      <c r="A232" s="358"/>
      <c r="B232" s="358"/>
      <c r="C232" s="358"/>
      <c r="D232" s="342" t="s">
        <v>697</v>
      </c>
      <c r="E232" s="358"/>
      <c r="F232" s="358"/>
      <c r="G232" s="358"/>
      <c r="H232" s="358"/>
      <c r="I232" s="358"/>
      <c r="J232" s="358"/>
      <c r="K232" s="358"/>
      <c r="L232" s="358"/>
    </row>
    <row r="233" spans="1:26" ht="30.6" x14ac:dyDescent="0.2">
      <c r="A233" s="358"/>
      <c r="B233" s="358"/>
      <c r="C233" s="358"/>
      <c r="D233" s="342" t="s">
        <v>721</v>
      </c>
      <c r="E233" s="358"/>
      <c r="F233" s="358"/>
      <c r="G233" s="358"/>
      <c r="H233" s="358"/>
      <c r="I233" s="358"/>
      <c r="J233" s="358"/>
      <c r="K233" s="358"/>
      <c r="L233" s="358"/>
    </row>
    <row r="234" spans="1:26" ht="102" x14ac:dyDescent="0.2">
      <c r="A234" s="358"/>
      <c r="B234" s="358"/>
      <c r="C234" s="358"/>
      <c r="D234" s="342" t="s">
        <v>722</v>
      </c>
      <c r="E234" s="358"/>
      <c r="F234" s="358"/>
      <c r="G234" s="358"/>
      <c r="H234" s="358"/>
      <c r="I234" s="358"/>
      <c r="J234" s="358"/>
      <c r="K234" s="358"/>
      <c r="L234" s="358"/>
    </row>
    <row r="235" spans="1:26" x14ac:dyDescent="0.2">
      <c r="A235" s="358"/>
      <c r="B235" s="358"/>
      <c r="C235" s="358"/>
      <c r="D235" s="359" t="s">
        <v>206</v>
      </c>
      <c r="E235" s="360" t="s">
        <v>723</v>
      </c>
      <c r="F235" s="360"/>
      <c r="G235" s="360"/>
      <c r="H235" s="361">
        <v>136501.74</v>
      </c>
      <c r="I235" s="358"/>
      <c r="J235" s="358"/>
      <c r="K235" s="358"/>
      <c r="L235" s="358"/>
    </row>
    <row r="236" spans="1:26" x14ac:dyDescent="0.2">
      <c r="A236" s="358"/>
      <c r="B236" s="358"/>
      <c r="C236" s="358"/>
      <c r="D236" s="359" t="s">
        <v>207</v>
      </c>
      <c r="E236" s="360" t="s">
        <v>724</v>
      </c>
      <c r="F236" s="360"/>
      <c r="G236" s="360"/>
      <c r="H236" s="361">
        <v>90587.520000000004</v>
      </c>
      <c r="I236" s="358"/>
      <c r="J236" s="358"/>
      <c r="K236" s="358"/>
      <c r="L236" s="358"/>
    </row>
    <row r="237" spans="1:26" x14ac:dyDescent="0.2">
      <c r="A237" s="358"/>
      <c r="B237" s="358"/>
      <c r="C237" s="358"/>
      <c r="D237" s="362" t="s">
        <v>698</v>
      </c>
      <c r="E237" s="363"/>
      <c r="F237" s="363"/>
      <c r="G237" s="363"/>
      <c r="H237" s="364">
        <v>392853.42</v>
      </c>
      <c r="I237" s="358"/>
      <c r="J237" s="358"/>
      <c r="K237" s="358"/>
      <c r="L237" s="358"/>
    </row>
    <row r="238" spans="1:26" ht="40.799999999999997" x14ac:dyDescent="0.2">
      <c r="A238" s="349">
        <v>39</v>
      </c>
      <c r="B238" s="349">
        <v>39</v>
      </c>
      <c r="C238" s="349" t="s">
        <v>850</v>
      </c>
      <c r="D238" s="349" t="s">
        <v>773</v>
      </c>
      <c r="E238" s="350">
        <v>0.02</v>
      </c>
      <c r="F238" s="351">
        <v>21953.196400000001</v>
      </c>
      <c r="G238" s="351">
        <v>14320.904</v>
      </c>
      <c r="H238" s="352">
        <v>10626.13</v>
      </c>
      <c r="I238" s="352">
        <v>6833.95</v>
      </c>
      <c r="J238" s="352">
        <v>3792.18</v>
      </c>
      <c r="K238" s="351">
        <v>821.56</v>
      </c>
      <c r="L238" s="351">
        <v>16.4312</v>
      </c>
      <c r="T238" s="344">
        <v>26289.87</v>
      </c>
      <c r="V238" s="344">
        <v>6833.95</v>
      </c>
      <c r="W238" s="344">
        <v>3792.18</v>
      </c>
      <c r="X238" s="344">
        <v>1725.47</v>
      </c>
      <c r="Y238" s="344">
        <v>16.4312</v>
      </c>
      <c r="Z238" s="344">
        <v>2.8553120000000001</v>
      </c>
    </row>
    <row r="239" spans="1:26" x14ac:dyDescent="0.2">
      <c r="A239" s="353"/>
      <c r="B239" s="353"/>
      <c r="C239" s="353"/>
      <c r="D239" s="354" t="s">
        <v>819</v>
      </c>
      <c r="E239" s="355"/>
      <c r="F239" s="356">
        <v>7632.2924000000003</v>
      </c>
      <c r="G239" s="356">
        <v>1927.0411999999999</v>
      </c>
      <c r="H239" s="355"/>
      <c r="I239" s="355"/>
      <c r="J239" s="357">
        <v>1725.47</v>
      </c>
      <c r="K239" s="356">
        <v>142.76560000000001</v>
      </c>
      <c r="L239" s="356">
        <v>2.8553120000000001</v>
      </c>
    </row>
    <row r="240" spans="1:26" ht="20.399999999999999" x14ac:dyDescent="0.2">
      <c r="A240" s="358"/>
      <c r="B240" s="358"/>
      <c r="C240" s="358"/>
      <c r="D240" s="342" t="s">
        <v>697</v>
      </c>
      <c r="E240" s="358"/>
      <c r="F240" s="358"/>
      <c r="G240" s="358"/>
      <c r="H240" s="358"/>
      <c r="I240" s="358"/>
      <c r="J240" s="358"/>
      <c r="K240" s="358"/>
      <c r="L240" s="358"/>
    </row>
    <row r="241" spans="1:26" ht="30.6" x14ac:dyDescent="0.2">
      <c r="A241" s="358"/>
      <c r="B241" s="358"/>
      <c r="C241" s="358"/>
      <c r="D241" s="342" t="s">
        <v>721</v>
      </c>
      <c r="E241" s="358"/>
      <c r="F241" s="358"/>
      <c r="G241" s="358"/>
      <c r="H241" s="358"/>
      <c r="I241" s="358"/>
      <c r="J241" s="358"/>
      <c r="K241" s="358"/>
      <c r="L241" s="358"/>
    </row>
    <row r="242" spans="1:26" ht="102" x14ac:dyDescent="0.2">
      <c r="A242" s="358"/>
      <c r="B242" s="358"/>
      <c r="C242" s="358"/>
      <c r="D242" s="342" t="s">
        <v>722</v>
      </c>
      <c r="E242" s="358"/>
      <c r="F242" s="358"/>
      <c r="G242" s="358"/>
      <c r="H242" s="358"/>
      <c r="I242" s="358"/>
      <c r="J242" s="358"/>
      <c r="K242" s="358"/>
      <c r="L242" s="358"/>
    </row>
    <row r="243" spans="1:26" x14ac:dyDescent="0.2">
      <c r="A243" s="358"/>
      <c r="B243" s="358"/>
      <c r="C243" s="358"/>
      <c r="D243" s="359" t="s">
        <v>206</v>
      </c>
      <c r="E243" s="360" t="s">
        <v>723</v>
      </c>
      <c r="F243" s="360"/>
      <c r="G243" s="360"/>
      <c r="H243" s="361">
        <v>9415.36</v>
      </c>
      <c r="I243" s="358"/>
      <c r="J243" s="358"/>
      <c r="K243" s="358"/>
      <c r="L243" s="358"/>
    </row>
    <row r="244" spans="1:26" x14ac:dyDescent="0.2">
      <c r="A244" s="358"/>
      <c r="B244" s="358"/>
      <c r="C244" s="358"/>
      <c r="D244" s="359" t="s">
        <v>207</v>
      </c>
      <c r="E244" s="360" t="s">
        <v>724</v>
      </c>
      <c r="F244" s="360"/>
      <c r="G244" s="360"/>
      <c r="H244" s="361">
        <v>6248.38</v>
      </c>
      <c r="I244" s="358"/>
      <c r="J244" s="358"/>
      <c r="K244" s="358"/>
      <c r="L244" s="358"/>
    </row>
    <row r="245" spans="1:26" x14ac:dyDescent="0.2">
      <c r="A245" s="358"/>
      <c r="B245" s="358"/>
      <c r="C245" s="358"/>
      <c r="D245" s="362" t="s">
        <v>698</v>
      </c>
      <c r="E245" s="363"/>
      <c r="F245" s="363"/>
      <c r="G245" s="363"/>
      <c r="H245" s="364">
        <v>26289.87</v>
      </c>
      <c r="I245" s="358"/>
      <c r="J245" s="358"/>
      <c r="K245" s="358"/>
      <c r="L245" s="358"/>
    </row>
    <row r="246" spans="1:26" ht="30.6" x14ac:dyDescent="0.2">
      <c r="A246" s="349">
        <v>40</v>
      </c>
      <c r="B246" s="349">
        <v>40</v>
      </c>
      <c r="C246" s="349" t="s">
        <v>851</v>
      </c>
      <c r="D246" s="349" t="s">
        <v>774</v>
      </c>
      <c r="E246" s="350">
        <v>8.8000000000000007</v>
      </c>
      <c r="F246" s="351">
        <v>750.28949999999998</v>
      </c>
      <c r="G246" s="351">
        <v>676.30349999999999</v>
      </c>
      <c r="H246" s="352">
        <v>107169.84</v>
      </c>
      <c r="I246" s="352">
        <v>28199.25</v>
      </c>
      <c r="J246" s="352">
        <v>78797.490000000005</v>
      </c>
      <c r="K246" s="351">
        <v>7.4405000000000001</v>
      </c>
      <c r="L246" s="351">
        <v>65.476399999999998</v>
      </c>
      <c r="T246" s="344">
        <v>152295.82</v>
      </c>
      <c r="V246" s="344">
        <v>28199.25</v>
      </c>
      <c r="W246" s="344">
        <v>78797.490000000005</v>
      </c>
      <c r="X246" s="344">
        <v>4.49</v>
      </c>
      <c r="Y246" s="344">
        <v>65.476399999999998</v>
      </c>
      <c r="Z246" s="344" t="s">
        <v>281</v>
      </c>
    </row>
    <row r="247" spans="1:26" x14ac:dyDescent="0.2">
      <c r="A247" s="353"/>
      <c r="B247" s="353"/>
      <c r="C247" s="353"/>
      <c r="D247" s="354" t="s">
        <v>852</v>
      </c>
      <c r="E247" s="355"/>
      <c r="F247" s="356">
        <v>71.575999999999993</v>
      </c>
      <c r="G247" s="356">
        <v>1.15E-2</v>
      </c>
      <c r="H247" s="355"/>
      <c r="I247" s="355"/>
      <c r="J247" s="357">
        <v>4.49</v>
      </c>
      <c r="K247" s="356" t="s">
        <v>281</v>
      </c>
      <c r="L247" s="356" t="s">
        <v>281</v>
      </c>
    </row>
    <row r="248" spans="1:26" ht="20.399999999999999" x14ac:dyDescent="0.2">
      <c r="A248" s="358"/>
      <c r="B248" s="358"/>
      <c r="C248" s="358"/>
      <c r="D248" s="342" t="s">
        <v>697</v>
      </c>
      <c r="E248" s="358"/>
      <c r="F248" s="358"/>
      <c r="G248" s="358"/>
      <c r="H248" s="358"/>
      <c r="I248" s="358"/>
      <c r="J248" s="358"/>
      <c r="K248" s="358"/>
      <c r="L248" s="358"/>
    </row>
    <row r="249" spans="1:26" ht="20.399999999999999" x14ac:dyDescent="0.2">
      <c r="A249" s="358"/>
      <c r="B249" s="358"/>
      <c r="C249" s="358"/>
      <c r="D249" s="342" t="s">
        <v>709</v>
      </c>
      <c r="E249" s="358"/>
      <c r="F249" s="358"/>
      <c r="G249" s="358"/>
      <c r="H249" s="358"/>
      <c r="I249" s="358"/>
      <c r="J249" s="358"/>
      <c r="K249" s="358"/>
      <c r="L249" s="358"/>
    </row>
    <row r="250" spans="1:26" ht="81.599999999999994" x14ac:dyDescent="0.2">
      <c r="A250" s="358"/>
      <c r="B250" s="358"/>
      <c r="C250" s="358"/>
      <c r="D250" s="342" t="s">
        <v>710</v>
      </c>
      <c r="E250" s="358"/>
      <c r="F250" s="358"/>
      <c r="G250" s="358"/>
      <c r="H250" s="358"/>
      <c r="I250" s="358"/>
      <c r="J250" s="358"/>
      <c r="K250" s="358"/>
      <c r="L250" s="358"/>
    </row>
    <row r="251" spans="1:26" x14ac:dyDescent="0.2">
      <c r="A251" s="358"/>
      <c r="B251" s="358"/>
      <c r="C251" s="358"/>
      <c r="D251" s="359" t="s">
        <v>206</v>
      </c>
      <c r="E251" s="360" t="s">
        <v>711</v>
      </c>
      <c r="F251" s="360"/>
      <c r="G251" s="360"/>
      <c r="H251" s="361">
        <v>28767.81</v>
      </c>
      <c r="I251" s="358"/>
      <c r="J251" s="358"/>
      <c r="K251" s="358"/>
      <c r="L251" s="358"/>
    </row>
    <row r="252" spans="1:26" x14ac:dyDescent="0.2">
      <c r="A252" s="358"/>
      <c r="B252" s="358"/>
      <c r="C252" s="358"/>
      <c r="D252" s="359" t="s">
        <v>207</v>
      </c>
      <c r="E252" s="360" t="s">
        <v>853</v>
      </c>
      <c r="F252" s="360"/>
      <c r="G252" s="360"/>
      <c r="H252" s="361">
        <v>16358.17</v>
      </c>
      <c r="I252" s="358"/>
      <c r="J252" s="358"/>
      <c r="K252" s="358"/>
      <c r="L252" s="358"/>
    </row>
    <row r="253" spans="1:26" x14ac:dyDescent="0.2">
      <c r="A253" s="358"/>
      <c r="B253" s="358"/>
      <c r="C253" s="358"/>
      <c r="D253" s="362" t="s">
        <v>698</v>
      </c>
      <c r="E253" s="363"/>
      <c r="F253" s="363"/>
      <c r="G253" s="363"/>
      <c r="H253" s="364">
        <v>152295.82</v>
      </c>
      <c r="I253" s="358"/>
      <c r="J253" s="358"/>
      <c r="K253" s="358"/>
      <c r="L253" s="358"/>
    </row>
    <row r="254" spans="1:26" ht="30.6" x14ac:dyDescent="0.2">
      <c r="A254" s="349">
        <v>41</v>
      </c>
      <c r="B254" s="349">
        <v>41</v>
      </c>
      <c r="C254" s="349" t="s">
        <v>854</v>
      </c>
      <c r="D254" s="349" t="s">
        <v>775</v>
      </c>
      <c r="E254" s="350">
        <v>8.8000000000000007</v>
      </c>
      <c r="F254" s="351">
        <v>1094.48</v>
      </c>
      <c r="G254" s="351" t="s">
        <v>281</v>
      </c>
      <c r="H254" s="352">
        <v>78592.45</v>
      </c>
      <c r="I254" s="352" t="s">
        <v>281</v>
      </c>
      <c r="J254" s="352" t="s">
        <v>281</v>
      </c>
      <c r="K254" s="351" t="s">
        <v>281</v>
      </c>
      <c r="L254" s="351" t="s">
        <v>281</v>
      </c>
      <c r="T254" s="344">
        <v>78592.45</v>
      </c>
      <c r="V254" s="344" t="s">
        <v>281</v>
      </c>
      <c r="W254" s="344" t="s">
        <v>281</v>
      </c>
      <c r="X254" s="344" t="s">
        <v>281</v>
      </c>
      <c r="Y254" s="344" t="s">
        <v>281</v>
      </c>
      <c r="Z254" s="344" t="s">
        <v>281</v>
      </c>
    </row>
    <row r="255" spans="1:26" x14ac:dyDescent="0.2">
      <c r="A255" s="353"/>
      <c r="B255" s="353"/>
      <c r="C255" s="353"/>
      <c r="D255" s="354" t="s">
        <v>855</v>
      </c>
      <c r="E255" s="355"/>
      <c r="F255" s="356" t="s">
        <v>281</v>
      </c>
      <c r="G255" s="356" t="s">
        <v>281</v>
      </c>
      <c r="H255" s="355"/>
      <c r="I255" s="355"/>
      <c r="J255" s="357" t="s">
        <v>281</v>
      </c>
      <c r="K255" s="356" t="s">
        <v>281</v>
      </c>
      <c r="L255" s="356" t="s">
        <v>281</v>
      </c>
    </row>
    <row r="256" spans="1:26" x14ac:dyDescent="0.2">
      <c r="A256" s="358"/>
      <c r="B256" s="358"/>
      <c r="C256" s="358"/>
      <c r="D256" s="342" t="s">
        <v>701</v>
      </c>
      <c r="E256" s="358"/>
      <c r="F256" s="358"/>
      <c r="G256" s="358"/>
      <c r="H256" s="358"/>
      <c r="I256" s="358"/>
      <c r="J256" s="358"/>
      <c r="K256" s="358"/>
      <c r="L256" s="358"/>
    </row>
    <row r="257" spans="1:26" ht="20.399999999999999" x14ac:dyDescent="0.2">
      <c r="A257" s="358"/>
      <c r="B257" s="358"/>
      <c r="C257" s="358"/>
      <c r="D257" s="342" t="s">
        <v>709</v>
      </c>
      <c r="E257" s="358"/>
      <c r="F257" s="358"/>
      <c r="G257" s="358"/>
      <c r="H257" s="358"/>
      <c r="I257" s="358"/>
      <c r="J257" s="358"/>
      <c r="K257" s="358"/>
      <c r="L257" s="358"/>
    </row>
    <row r="258" spans="1:26" ht="81.599999999999994" x14ac:dyDescent="0.2">
      <c r="A258" s="358"/>
      <c r="B258" s="358"/>
      <c r="C258" s="358"/>
      <c r="D258" s="342" t="s">
        <v>710</v>
      </c>
      <c r="E258" s="358"/>
      <c r="F258" s="358"/>
      <c r="G258" s="358"/>
      <c r="H258" s="358"/>
      <c r="I258" s="358"/>
      <c r="J258" s="358"/>
      <c r="K258" s="358"/>
      <c r="L258" s="358"/>
    </row>
    <row r="259" spans="1:26" ht="30.6" x14ac:dyDescent="0.2">
      <c r="A259" s="349">
        <v>42</v>
      </c>
      <c r="B259" s="349">
        <v>42</v>
      </c>
      <c r="C259" s="349" t="s">
        <v>830</v>
      </c>
      <c r="D259" s="349" t="s">
        <v>831</v>
      </c>
      <c r="E259" s="350">
        <v>204</v>
      </c>
      <c r="F259" s="351">
        <v>10.15</v>
      </c>
      <c r="G259" s="351" t="s">
        <v>281</v>
      </c>
      <c r="H259" s="352">
        <v>27415.56</v>
      </c>
      <c r="I259" s="352" t="s">
        <v>281</v>
      </c>
      <c r="J259" s="352" t="s">
        <v>281</v>
      </c>
      <c r="K259" s="351" t="s">
        <v>281</v>
      </c>
      <c r="L259" s="351" t="s">
        <v>281</v>
      </c>
      <c r="T259" s="344">
        <v>27415.56</v>
      </c>
      <c r="V259" s="344" t="s">
        <v>281</v>
      </c>
      <c r="W259" s="344" t="s">
        <v>281</v>
      </c>
      <c r="X259" s="344" t="s">
        <v>281</v>
      </c>
      <c r="Y259" s="344" t="s">
        <v>281</v>
      </c>
      <c r="Z259" s="344" t="s">
        <v>281</v>
      </c>
    </row>
    <row r="260" spans="1:26" x14ac:dyDescent="0.2">
      <c r="A260" s="353"/>
      <c r="B260" s="353"/>
      <c r="C260" s="353"/>
      <c r="D260" s="354" t="s">
        <v>716</v>
      </c>
      <c r="E260" s="355"/>
      <c r="F260" s="356" t="s">
        <v>281</v>
      </c>
      <c r="G260" s="356" t="s">
        <v>281</v>
      </c>
      <c r="H260" s="355"/>
      <c r="I260" s="355"/>
      <c r="J260" s="357" t="s">
        <v>281</v>
      </c>
      <c r="K260" s="356" t="s">
        <v>281</v>
      </c>
      <c r="L260" s="356" t="s">
        <v>281</v>
      </c>
    </row>
    <row r="261" spans="1:26" x14ac:dyDescent="0.2">
      <c r="A261" s="358"/>
      <c r="B261" s="358"/>
      <c r="C261" s="358"/>
      <c r="D261" s="342" t="s">
        <v>699</v>
      </c>
      <c r="E261" s="358"/>
      <c r="F261" s="358"/>
      <c r="G261" s="358"/>
      <c r="H261" s="358"/>
      <c r="I261" s="358"/>
      <c r="J261" s="358"/>
      <c r="K261" s="358"/>
      <c r="L261" s="358"/>
    </row>
    <row r="262" spans="1:26" x14ac:dyDescent="0.2">
      <c r="A262" s="358"/>
      <c r="B262" s="358"/>
      <c r="C262" s="358"/>
      <c r="D262" s="362" t="s">
        <v>698</v>
      </c>
      <c r="E262" s="363"/>
      <c r="F262" s="363"/>
      <c r="G262" s="363"/>
      <c r="H262" s="364">
        <v>27415.56</v>
      </c>
      <c r="I262" s="358"/>
      <c r="J262" s="358"/>
      <c r="K262" s="358"/>
      <c r="L262" s="358"/>
    </row>
    <row r="263" spans="1:26" ht="20.399999999999999" x14ac:dyDescent="0.2">
      <c r="A263" s="349">
        <v>43</v>
      </c>
      <c r="B263" s="349">
        <v>43</v>
      </c>
      <c r="C263" s="349" t="s">
        <v>823</v>
      </c>
      <c r="D263" s="349" t="s">
        <v>824</v>
      </c>
      <c r="E263" s="350">
        <v>204</v>
      </c>
      <c r="F263" s="351">
        <v>8.7899999999999991</v>
      </c>
      <c r="G263" s="351" t="s">
        <v>281</v>
      </c>
      <c r="H263" s="352">
        <v>24422.880000000001</v>
      </c>
      <c r="I263" s="352" t="s">
        <v>281</v>
      </c>
      <c r="J263" s="352" t="s">
        <v>281</v>
      </c>
      <c r="K263" s="351" t="s">
        <v>281</v>
      </c>
      <c r="L263" s="351" t="s">
        <v>281</v>
      </c>
      <c r="T263" s="344">
        <v>24422.880000000001</v>
      </c>
      <c r="V263" s="344" t="s">
        <v>281</v>
      </c>
      <c r="W263" s="344" t="s">
        <v>281</v>
      </c>
      <c r="X263" s="344" t="s">
        <v>281</v>
      </c>
      <c r="Y263" s="344" t="s">
        <v>281</v>
      </c>
      <c r="Z263" s="344" t="s">
        <v>281</v>
      </c>
    </row>
    <row r="264" spans="1:26" x14ac:dyDescent="0.2">
      <c r="A264" s="353"/>
      <c r="B264" s="353"/>
      <c r="C264" s="353"/>
      <c r="D264" s="354" t="s">
        <v>716</v>
      </c>
      <c r="E264" s="355"/>
      <c r="F264" s="356" t="s">
        <v>281</v>
      </c>
      <c r="G264" s="356" t="s">
        <v>281</v>
      </c>
      <c r="H264" s="355"/>
      <c r="I264" s="355"/>
      <c r="J264" s="357" t="s">
        <v>281</v>
      </c>
      <c r="K264" s="356" t="s">
        <v>281</v>
      </c>
      <c r="L264" s="356" t="s">
        <v>281</v>
      </c>
    </row>
    <row r="265" spans="1:26" x14ac:dyDescent="0.2">
      <c r="A265" s="358"/>
      <c r="B265" s="358"/>
      <c r="C265" s="358"/>
      <c r="D265" s="342" t="s">
        <v>764</v>
      </c>
      <c r="E265" s="358"/>
      <c r="F265" s="358"/>
      <c r="G265" s="358"/>
      <c r="H265" s="358"/>
      <c r="I265" s="358"/>
      <c r="J265" s="358"/>
      <c r="K265" s="358"/>
      <c r="L265" s="358"/>
    </row>
    <row r="266" spans="1:26" x14ac:dyDescent="0.2">
      <c r="A266" s="358"/>
      <c r="B266" s="358"/>
      <c r="C266" s="358"/>
      <c r="D266" s="362" t="s">
        <v>698</v>
      </c>
      <c r="E266" s="363"/>
      <c r="F266" s="363"/>
      <c r="G266" s="363"/>
      <c r="H266" s="364">
        <v>24422.880000000001</v>
      </c>
      <c r="I266" s="358"/>
      <c r="J266" s="358"/>
      <c r="K266" s="358"/>
      <c r="L266" s="358"/>
    </row>
    <row r="267" spans="1:26" ht="30.6" x14ac:dyDescent="0.2">
      <c r="A267" s="349">
        <v>44</v>
      </c>
      <c r="B267" s="349">
        <v>44</v>
      </c>
      <c r="C267" s="349" t="s">
        <v>832</v>
      </c>
      <c r="D267" s="349" t="s">
        <v>833</v>
      </c>
      <c r="E267" s="350">
        <v>204</v>
      </c>
      <c r="F267" s="351">
        <v>10.15</v>
      </c>
      <c r="G267" s="351" t="s">
        <v>281</v>
      </c>
      <c r="H267" s="352">
        <v>27415.56</v>
      </c>
      <c r="I267" s="352" t="s">
        <v>281</v>
      </c>
      <c r="J267" s="352" t="s">
        <v>281</v>
      </c>
      <c r="K267" s="351" t="s">
        <v>281</v>
      </c>
      <c r="L267" s="351" t="s">
        <v>281</v>
      </c>
      <c r="T267" s="344">
        <v>27415.56</v>
      </c>
      <c r="V267" s="344" t="s">
        <v>281</v>
      </c>
      <c r="W267" s="344" t="s">
        <v>281</v>
      </c>
      <c r="X267" s="344" t="s">
        <v>281</v>
      </c>
      <c r="Y267" s="344" t="s">
        <v>281</v>
      </c>
      <c r="Z267" s="344" t="s">
        <v>281</v>
      </c>
    </row>
    <row r="268" spans="1:26" x14ac:dyDescent="0.2">
      <c r="A268" s="353"/>
      <c r="B268" s="353"/>
      <c r="C268" s="353"/>
      <c r="D268" s="354" t="s">
        <v>716</v>
      </c>
      <c r="E268" s="355"/>
      <c r="F268" s="356" t="s">
        <v>281</v>
      </c>
      <c r="G268" s="356" t="s">
        <v>281</v>
      </c>
      <c r="H268" s="355"/>
      <c r="I268" s="355"/>
      <c r="J268" s="357" t="s">
        <v>281</v>
      </c>
      <c r="K268" s="356" t="s">
        <v>281</v>
      </c>
      <c r="L268" s="356" t="s">
        <v>281</v>
      </c>
    </row>
    <row r="269" spans="1:26" x14ac:dyDescent="0.2">
      <c r="A269" s="358"/>
      <c r="B269" s="358"/>
      <c r="C269" s="358"/>
      <c r="D269" s="342" t="s">
        <v>699</v>
      </c>
      <c r="E269" s="358"/>
      <c r="F269" s="358"/>
      <c r="G269" s="358"/>
      <c r="H269" s="358"/>
      <c r="I269" s="358"/>
      <c r="J269" s="358"/>
      <c r="K269" s="358"/>
      <c r="L269" s="358"/>
    </row>
    <row r="270" spans="1:26" x14ac:dyDescent="0.2">
      <c r="A270" s="358"/>
      <c r="B270" s="358"/>
      <c r="C270" s="358"/>
      <c r="D270" s="362" t="s">
        <v>698</v>
      </c>
      <c r="E270" s="363"/>
      <c r="F270" s="363"/>
      <c r="G270" s="363"/>
      <c r="H270" s="364">
        <v>27415.56</v>
      </c>
      <c r="I270" s="358"/>
      <c r="J270" s="358"/>
      <c r="K270" s="358"/>
      <c r="L270" s="358"/>
    </row>
    <row r="271" spans="1:26" ht="30.6" x14ac:dyDescent="0.2">
      <c r="A271" s="349">
        <v>45</v>
      </c>
      <c r="B271" s="349">
        <v>45</v>
      </c>
      <c r="C271" s="349" t="s">
        <v>830</v>
      </c>
      <c r="D271" s="349" t="s">
        <v>831</v>
      </c>
      <c r="E271" s="350">
        <v>204</v>
      </c>
      <c r="F271" s="351">
        <v>10.15</v>
      </c>
      <c r="G271" s="351" t="s">
        <v>281</v>
      </c>
      <c r="H271" s="352">
        <v>27415.56</v>
      </c>
      <c r="I271" s="352" t="s">
        <v>281</v>
      </c>
      <c r="J271" s="352" t="s">
        <v>281</v>
      </c>
      <c r="K271" s="351" t="s">
        <v>281</v>
      </c>
      <c r="L271" s="351" t="s">
        <v>281</v>
      </c>
      <c r="T271" s="344">
        <v>27415.56</v>
      </c>
      <c r="V271" s="344" t="s">
        <v>281</v>
      </c>
      <c r="W271" s="344" t="s">
        <v>281</v>
      </c>
      <c r="X271" s="344" t="s">
        <v>281</v>
      </c>
      <c r="Y271" s="344" t="s">
        <v>281</v>
      </c>
      <c r="Z271" s="344" t="s">
        <v>281</v>
      </c>
    </row>
    <row r="272" spans="1:26" x14ac:dyDescent="0.2">
      <c r="A272" s="353"/>
      <c r="B272" s="353"/>
      <c r="C272" s="353"/>
      <c r="D272" s="354" t="s">
        <v>716</v>
      </c>
      <c r="E272" s="355"/>
      <c r="F272" s="356" t="s">
        <v>281</v>
      </c>
      <c r="G272" s="356" t="s">
        <v>281</v>
      </c>
      <c r="H272" s="355"/>
      <c r="I272" s="355"/>
      <c r="J272" s="357" t="s">
        <v>281</v>
      </c>
      <c r="K272" s="356" t="s">
        <v>281</v>
      </c>
      <c r="L272" s="356" t="s">
        <v>281</v>
      </c>
    </row>
    <row r="273" spans="1:26" x14ac:dyDescent="0.2">
      <c r="A273" s="358"/>
      <c r="B273" s="358"/>
      <c r="C273" s="358"/>
      <c r="D273" s="342" t="s">
        <v>699</v>
      </c>
      <c r="E273" s="358"/>
      <c r="F273" s="358"/>
      <c r="G273" s="358"/>
      <c r="H273" s="358"/>
      <c r="I273" s="358"/>
      <c r="J273" s="358"/>
      <c r="K273" s="358"/>
      <c r="L273" s="358"/>
    </row>
    <row r="274" spans="1:26" x14ac:dyDescent="0.2">
      <c r="A274" s="358"/>
      <c r="B274" s="358"/>
      <c r="C274" s="358"/>
      <c r="D274" s="362" t="s">
        <v>698</v>
      </c>
      <c r="E274" s="363"/>
      <c r="F274" s="363"/>
      <c r="G274" s="363"/>
      <c r="H274" s="364">
        <v>27415.56</v>
      </c>
      <c r="I274" s="358"/>
      <c r="J274" s="358"/>
      <c r="K274" s="358"/>
      <c r="L274" s="358"/>
    </row>
    <row r="275" spans="1:26" ht="30.6" x14ac:dyDescent="0.2">
      <c r="A275" s="349">
        <v>46</v>
      </c>
      <c r="B275" s="349">
        <v>46</v>
      </c>
      <c r="C275" s="349" t="s">
        <v>717</v>
      </c>
      <c r="D275" s="349" t="s">
        <v>893</v>
      </c>
      <c r="E275" s="350">
        <v>82.64</v>
      </c>
      <c r="F275" s="351">
        <v>162.38</v>
      </c>
      <c r="G275" s="351" t="s">
        <v>281</v>
      </c>
      <c r="H275" s="352">
        <v>109499.65</v>
      </c>
      <c r="I275" s="352" t="s">
        <v>281</v>
      </c>
      <c r="J275" s="352" t="s">
        <v>281</v>
      </c>
      <c r="K275" s="351" t="s">
        <v>281</v>
      </c>
      <c r="L275" s="351" t="s">
        <v>281</v>
      </c>
      <c r="T275" s="344">
        <v>109499.65</v>
      </c>
      <c r="V275" s="344" t="s">
        <v>281</v>
      </c>
      <c r="W275" s="344" t="s">
        <v>281</v>
      </c>
      <c r="X275" s="344" t="s">
        <v>281</v>
      </c>
      <c r="Y275" s="344" t="s">
        <v>281</v>
      </c>
      <c r="Z275" s="344" t="s">
        <v>281</v>
      </c>
    </row>
    <row r="276" spans="1:26" x14ac:dyDescent="0.2">
      <c r="A276" s="353"/>
      <c r="B276" s="353"/>
      <c r="C276" s="353"/>
      <c r="D276" s="354" t="s">
        <v>718</v>
      </c>
      <c r="E276" s="355"/>
      <c r="F276" s="356" t="s">
        <v>281</v>
      </c>
      <c r="G276" s="356" t="s">
        <v>281</v>
      </c>
      <c r="H276" s="355"/>
      <c r="I276" s="355"/>
      <c r="J276" s="357" t="s">
        <v>281</v>
      </c>
      <c r="K276" s="356" t="s">
        <v>281</v>
      </c>
      <c r="L276" s="356" t="s">
        <v>281</v>
      </c>
    </row>
    <row r="277" spans="1:26" x14ac:dyDescent="0.2">
      <c r="A277" s="358"/>
      <c r="B277" s="358"/>
      <c r="C277" s="358"/>
      <c r="D277" s="342" t="s">
        <v>701</v>
      </c>
      <c r="E277" s="358"/>
      <c r="F277" s="358"/>
      <c r="G277" s="358"/>
      <c r="H277" s="358"/>
      <c r="I277" s="358"/>
      <c r="J277" s="358"/>
      <c r="K277" s="358"/>
      <c r="L277" s="358"/>
    </row>
    <row r="278" spans="1:26" ht="30.6" x14ac:dyDescent="0.2">
      <c r="A278" s="349">
        <v>47</v>
      </c>
      <c r="B278" s="349">
        <v>47</v>
      </c>
      <c r="C278" s="349" t="s">
        <v>856</v>
      </c>
      <c r="D278" s="349" t="s">
        <v>776</v>
      </c>
      <c r="E278" s="350">
        <v>1.1200000000000001</v>
      </c>
      <c r="F278" s="351">
        <v>1688.0965000000001</v>
      </c>
      <c r="G278" s="351">
        <v>278.24250000000001</v>
      </c>
      <c r="H278" s="352">
        <v>74819.460000000006</v>
      </c>
      <c r="I278" s="352">
        <v>70693.460000000006</v>
      </c>
      <c r="J278" s="352">
        <v>4126</v>
      </c>
      <c r="K278" s="351">
        <v>174.27099999999999</v>
      </c>
      <c r="L278" s="351">
        <v>195.18351999999999</v>
      </c>
      <c r="T278" s="344">
        <v>184527.27</v>
      </c>
      <c r="V278" s="344">
        <v>70693.460000000006</v>
      </c>
      <c r="W278" s="344">
        <v>4126</v>
      </c>
      <c r="X278" s="344">
        <v>6025.29</v>
      </c>
      <c r="Y278" s="344">
        <v>195.18351999999999</v>
      </c>
      <c r="Z278" s="344">
        <v>9.9691200000000002</v>
      </c>
    </row>
    <row r="279" spans="1:26" x14ac:dyDescent="0.2">
      <c r="A279" s="353"/>
      <c r="B279" s="353"/>
      <c r="C279" s="353"/>
      <c r="D279" s="354" t="s">
        <v>803</v>
      </c>
      <c r="E279" s="355"/>
      <c r="F279" s="356">
        <v>1409.854</v>
      </c>
      <c r="G279" s="356">
        <v>120.1635</v>
      </c>
      <c r="H279" s="355"/>
      <c r="I279" s="355"/>
      <c r="J279" s="357">
        <v>6025.29</v>
      </c>
      <c r="K279" s="356">
        <v>8.9009999999999998</v>
      </c>
      <c r="L279" s="356">
        <v>9.9691200000000002</v>
      </c>
    </row>
    <row r="280" spans="1:26" ht="20.399999999999999" x14ac:dyDescent="0.2">
      <c r="A280" s="358"/>
      <c r="B280" s="358"/>
      <c r="C280" s="358"/>
      <c r="D280" s="342" t="s">
        <v>697</v>
      </c>
      <c r="E280" s="358"/>
      <c r="F280" s="358"/>
      <c r="G280" s="358"/>
      <c r="H280" s="358"/>
      <c r="I280" s="358"/>
      <c r="J280" s="358"/>
      <c r="K280" s="358"/>
      <c r="L280" s="358"/>
    </row>
    <row r="281" spans="1:26" ht="20.399999999999999" x14ac:dyDescent="0.2">
      <c r="A281" s="358"/>
      <c r="B281" s="358"/>
      <c r="C281" s="358"/>
      <c r="D281" s="342" t="s">
        <v>709</v>
      </c>
      <c r="E281" s="358"/>
      <c r="F281" s="358"/>
      <c r="G281" s="358"/>
      <c r="H281" s="358"/>
      <c r="I281" s="358"/>
      <c r="J281" s="358"/>
      <c r="K281" s="358"/>
      <c r="L281" s="358"/>
    </row>
    <row r="282" spans="1:26" ht="81.599999999999994" x14ac:dyDescent="0.2">
      <c r="A282" s="358"/>
      <c r="B282" s="358"/>
      <c r="C282" s="358"/>
      <c r="D282" s="342" t="s">
        <v>710</v>
      </c>
      <c r="E282" s="358"/>
      <c r="F282" s="358"/>
      <c r="G282" s="358"/>
      <c r="H282" s="358"/>
      <c r="I282" s="358"/>
      <c r="J282" s="358"/>
      <c r="K282" s="358"/>
      <c r="L282" s="358"/>
    </row>
    <row r="283" spans="1:26" x14ac:dyDescent="0.2">
      <c r="A283" s="358"/>
      <c r="B283" s="358"/>
      <c r="C283" s="358"/>
      <c r="D283" s="359" t="s">
        <v>206</v>
      </c>
      <c r="E283" s="360" t="s">
        <v>731</v>
      </c>
      <c r="F283" s="360"/>
      <c r="G283" s="360"/>
      <c r="H283" s="361">
        <v>69814.06</v>
      </c>
      <c r="I283" s="358"/>
      <c r="J283" s="358"/>
      <c r="K283" s="358"/>
      <c r="L283" s="358"/>
    </row>
    <row r="284" spans="1:26" x14ac:dyDescent="0.2">
      <c r="A284" s="358"/>
      <c r="B284" s="358"/>
      <c r="C284" s="358"/>
      <c r="D284" s="359" t="s">
        <v>207</v>
      </c>
      <c r="E284" s="360" t="s">
        <v>732</v>
      </c>
      <c r="F284" s="360"/>
      <c r="G284" s="360"/>
      <c r="H284" s="361">
        <v>39893.75</v>
      </c>
      <c r="I284" s="358"/>
      <c r="J284" s="358"/>
      <c r="K284" s="358"/>
      <c r="L284" s="358"/>
    </row>
    <row r="285" spans="1:26" x14ac:dyDescent="0.2">
      <c r="A285" s="358"/>
      <c r="B285" s="358"/>
      <c r="C285" s="358"/>
      <c r="D285" s="362" t="s">
        <v>698</v>
      </c>
      <c r="E285" s="363"/>
      <c r="F285" s="363"/>
      <c r="G285" s="363"/>
      <c r="H285" s="364">
        <v>184527.27</v>
      </c>
      <c r="I285" s="358"/>
      <c r="J285" s="358"/>
      <c r="K285" s="358"/>
      <c r="L285" s="358"/>
    </row>
    <row r="286" spans="1:26" ht="20.399999999999999" x14ac:dyDescent="0.2">
      <c r="A286" s="349">
        <v>48</v>
      </c>
      <c r="B286" s="349">
        <v>48</v>
      </c>
      <c r="C286" s="349" t="s">
        <v>857</v>
      </c>
      <c r="D286" s="349" t="s">
        <v>858</v>
      </c>
      <c r="E286" s="350">
        <v>2.67</v>
      </c>
      <c r="F286" s="351">
        <v>17.95</v>
      </c>
      <c r="G286" s="351" t="s">
        <v>281</v>
      </c>
      <c r="H286" s="352">
        <v>634.54999999999995</v>
      </c>
      <c r="I286" s="352" t="s">
        <v>281</v>
      </c>
      <c r="J286" s="352" t="s">
        <v>281</v>
      </c>
      <c r="K286" s="351" t="s">
        <v>281</v>
      </c>
      <c r="L286" s="351" t="s">
        <v>281</v>
      </c>
      <c r="T286" s="344">
        <v>634.54999999999995</v>
      </c>
      <c r="V286" s="344" t="s">
        <v>281</v>
      </c>
      <c r="W286" s="344" t="s">
        <v>281</v>
      </c>
      <c r="X286" s="344" t="s">
        <v>281</v>
      </c>
      <c r="Y286" s="344" t="s">
        <v>281</v>
      </c>
      <c r="Z286" s="344" t="s">
        <v>281</v>
      </c>
    </row>
    <row r="287" spans="1:26" x14ac:dyDescent="0.2">
      <c r="A287" s="353"/>
      <c r="B287" s="353"/>
      <c r="C287" s="353"/>
      <c r="D287" s="354" t="s">
        <v>716</v>
      </c>
      <c r="E287" s="355"/>
      <c r="F287" s="356" t="s">
        <v>281</v>
      </c>
      <c r="G287" s="356" t="s">
        <v>281</v>
      </c>
      <c r="H287" s="355"/>
      <c r="I287" s="355"/>
      <c r="J287" s="357" t="s">
        <v>281</v>
      </c>
      <c r="K287" s="356" t="s">
        <v>281</v>
      </c>
      <c r="L287" s="356" t="s">
        <v>281</v>
      </c>
    </row>
    <row r="288" spans="1:26" x14ac:dyDescent="0.2">
      <c r="A288" s="358"/>
      <c r="B288" s="358"/>
      <c r="C288" s="358"/>
      <c r="D288" s="342" t="s">
        <v>699</v>
      </c>
      <c r="E288" s="358"/>
      <c r="F288" s="358"/>
      <c r="G288" s="358"/>
      <c r="H288" s="358"/>
      <c r="I288" s="358"/>
      <c r="J288" s="358"/>
      <c r="K288" s="358"/>
      <c r="L288" s="358"/>
    </row>
    <row r="289" spans="1:26" x14ac:dyDescent="0.2">
      <c r="A289" s="358"/>
      <c r="B289" s="358"/>
      <c r="C289" s="358"/>
      <c r="D289" s="362" t="s">
        <v>698</v>
      </c>
      <c r="E289" s="363"/>
      <c r="F289" s="363"/>
      <c r="G289" s="363"/>
      <c r="H289" s="364">
        <v>634.54999999999995</v>
      </c>
      <c r="I289" s="358"/>
      <c r="J289" s="358"/>
      <c r="K289" s="358"/>
      <c r="L289" s="358"/>
    </row>
    <row r="290" spans="1:26" ht="30.6" x14ac:dyDescent="0.2">
      <c r="A290" s="349">
        <v>49</v>
      </c>
      <c r="B290" s="349">
        <v>49</v>
      </c>
      <c r="C290" s="349" t="s">
        <v>717</v>
      </c>
      <c r="D290" s="349" t="s">
        <v>894</v>
      </c>
      <c r="E290" s="350">
        <v>4.45</v>
      </c>
      <c r="F290" s="377">
        <v>162.38</v>
      </c>
      <c r="G290" s="351" t="s">
        <v>281</v>
      </c>
      <c r="H290" s="352">
        <v>5896.25</v>
      </c>
      <c r="I290" s="352" t="s">
        <v>281</v>
      </c>
      <c r="J290" s="352" t="s">
        <v>281</v>
      </c>
      <c r="K290" s="351" t="s">
        <v>281</v>
      </c>
      <c r="L290" s="351" t="s">
        <v>281</v>
      </c>
      <c r="T290" s="344">
        <v>5896.25</v>
      </c>
      <c r="V290" s="344" t="s">
        <v>281</v>
      </c>
      <c r="W290" s="344" t="s">
        <v>281</v>
      </c>
      <c r="X290" s="344" t="s">
        <v>281</v>
      </c>
      <c r="Y290" s="344" t="s">
        <v>281</v>
      </c>
      <c r="Z290" s="344" t="s">
        <v>281</v>
      </c>
    </row>
    <row r="291" spans="1:26" x14ac:dyDescent="0.2">
      <c r="A291" s="353"/>
      <c r="B291" s="353"/>
      <c r="C291" s="353"/>
      <c r="D291" s="354" t="s">
        <v>718</v>
      </c>
      <c r="E291" s="355"/>
      <c r="F291" s="356" t="s">
        <v>281</v>
      </c>
      <c r="G291" s="356" t="s">
        <v>281</v>
      </c>
      <c r="H291" s="355"/>
      <c r="I291" s="355"/>
      <c r="J291" s="357" t="s">
        <v>281</v>
      </c>
      <c r="K291" s="356" t="s">
        <v>281</v>
      </c>
      <c r="L291" s="356" t="s">
        <v>281</v>
      </c>
    </row>
    <row r="292" spans="1:26" x14ac:dyDescent="0.2">
      <c r="A292" s="358"/>
      <c r="B292" s="358"/>
      <c r="C292" s="358"/>
      <c r="D292" s="342" t="s">
        <v>701</v>
      </c>
      <c r="E292" s="358"/>
      <c r="F292" s="358"/>
      <c r="G292" s="358"/>
      <c r="H292" s="358"/>
      <c r="I292" s="358"/>
      <c r="J292" s="358"/>
      <c r="K292" s="358"/>
      <c r="L292" s="358"/>
    </row>
    <row r="293" spans="1:26" ht="30.6" x14ac:dyDescent="0.2">
      <c r="A293" s="349">
        <v>50</v>
      </c>
      <c r="B293" s="349">
        <v>50</v>
      </c>
      <c r="C293" s="349" t="s">
        <v>859</v>
      </c>
      <c r="D293" s="349" t="s">
        <v>777</v>
      </c>
      <c r="E293" s="350">
        <v>1.76</v>
      </c>
      <c r="F293" s="351">
        <v>2280.1624999999999</v>
      </c>
      <c r="G293" s="351">
        <v>1944.8960999999999</v>
      </c>
      <c r="H293" s="352">
        <v>71738.13</v>
      </c>
      <c r="I293" s="352">
        <v>26417.39</v>
      </c>
      <c r="J293" s="352">
        <v>45320.74</v>
      </c>
      <c r="K293" s="351">
        <v>33.326999999999998</v>
      </c>
      <c r="L293" s="351">
        <v>58.655520000000003</v>
      </c>
      <c r="T293" s="344">
        <v>124861.62</v>
      </c>
      <c r="V293" s="344">
        <v>26417.39</v>
      </c>
      <c r="W293" s="344">
        <v>45320.74</v>
      </c>
      <c r="X293" s="344">
        <v>7855.83</v>
      </c>
      <c r="Y293" s="344">
        <v>58.655520000000003</v>
      </c>
      <c r="Z293" s="344">
        <v>12.567016000000001</v>
      </c>
    </row>
    <row r="294" spans="1:26" x14ac:dyDescent="0.2">
      <c r="A294" s="353"/>
      <c r="B294" s="353"/>
      <c r="C294" s="353"/>
      <c r="D294" s="354" t="s">
        <v>224</v>
      </c>
      <c r="E294" s="355"/>
      <c r="F294" s="356">
        <v>335.26639999999998</v>
      </c>
      <c r="G294" s="356">
        <v>99.699250000000006</v>
      </c>
      <c r="H294" s="355"/>
      <c r="I294" s="355"/>
      <c r="J294" s="357">
        <v>7855.83</v>
      </c>
      <c r="K294" s="356">
        <v>7.1403499999999998</v>
      </c>
      <c r="L294" s="356">
        <v>12.567016000000001</v>
      </c>
    </row>
    <row r="295" spans="1:26" ht="20.399999999999999" x14ac:dyDescent="0.2">
      <c r="A295" s="358"/>
      <c r="B295" s="358"/>
      <c r="C295" s="358"/>
      <c r="D295" s="342" t="s">
        <v>697</v>
      </c>
      <c r="E295" s="358"/>
      <c r="F295" s="358"/>
      <c r="G295" s="358"/>
      <c r="H295" s="358"/>
      <c r="I295" s="358"/>
      <c r="J295" s="358"/>
      <c r="K295" s="358"/>
      <c r="L295" s="358"/>
    </row>
    <row r="296" spans="1:26" ht="30.6" x14ac:dyDescent="0.2">
      <c r="A296" s="358"/>
      <c r="B296" s="358"/>
      <c r="C296" s="358"/>
      <c r="D296" s="342" t="s">
        <v>835</v>
      </c>
      <c r="E296" s="358"/>
      <c r="F296" s="358"/>
      <c r="G296" s="358"/>
      <c r="H296" s="358"/>
      <c r="I296" s="358"/>
      <c r="J296" s="358"/>
      <c r="K296" s="358"/>
      <c r="L296" s="358"/>
    </row>
    <row r="297" spans="1:26" ht="102" x14ac:dyDescent="0.2">
      <c r="A297" s="358"/>
      <c r="B297" s="358"/>
      <c r="C297" s="358"/>
      <c r="D297" s="342" t="s">
        <v>836</v>
      </c>
      <c r="E297" s="358"/>
      <c r="F297" s="358"/>
      <c r="G297" s="358"/>
      <c r="H297" s="358"/>
      <c r="I297" s="358"/>
      <c r="J297" s="358"/>
      <c r="K297" s="358"/>
      <c r="L297" s="358"/>
    </row>
    <row r="298" spans="1:26" x14ac:dyDescent="0.2">
      <c r="A298" s="358"/>
      <c r="B298" s="358"/>
      <c r="C298" s="358"/>
      <c r="D298" s="359" t="s">
        <v>206</v>
      </c>
      <c r="E298" s="360" t="s">
        <v>837</v>
      </c>
      <c r="F298" s="360"/>
      <c r="G298" s="360"/>
      <c r="H298" s="361">
        <v>31874.09</v>
      </c>
      <c r="I298" s="358"/>
      <c r="J298" s="358"/>
      <c r="K298" s="358"/>
      <c r="L298" s="358"/>
    </row>
    <row r="299" spans="1:26" x14ac:dyDescent="0.2">
      <c r="A299" s="358"/>
      <c r="B299" s="358"/>
      <c r="C299" s="358"/>
      <c r="D299" s="359" t="s">
        <v>207</v>
      </c>
      <c r="E299" s="360" t="s">
        <v>838</v>
      </c>
      <c r="F299" s="360"/>
      <c r="G299" s="360"/>
      <c r="H299" s="361">
        <v>21249.4</v>
      </c>
      <c r="I299" s="358"/>
      <c r="J299" s="358"/>
      <c r="K299" s="358"/>
      <c r="L299" s="358"/>
    </row>
    <row r="300" spans="1:26" x14ac:dyDescent="0.2">
      <c r="A300" s="358"/>
      <c r="B300" s="358"/>
      <c r="C300" s="358"/>
      <c r="D300" s="362" t="s">
        <v>698</v>
      </c>
      <c r="E300" s="363"/>
      <c r="F300" s="363"/>
      <c r="G300" s="363"/>
      <c r="H300" s="364">
        <v>124861.62</v>
      </c>
      <c r="I300" s="358"/>
      <c r="J300" s="358"/>
      <c r="K300" s="358"/>
      <c r="L300" s="358"/>
    </row>
    <row r="301" spans="1:26" ht="30.6" x14ac:dyDescent="0.2">
      <c r="A301" s="349">
        <v>51</v>
      </c>
      <c r="B301" s="349">
        <v>51</v>
      </c>
      <c r="C301" s="349" t="s">
        <v>840</v>
      </c>
      <c r="D301" s="349" t="s">
        <v>841</v>
      </c>
      <c r="E301" s="350">
        <v>1.76</v>
      </c>
      <c r="F301" s="351">
        <v>22.33</v>
      </c>
      <c r="G301" s="351" t="s">
        <v>281</v>
      </c>
      <c r="H301" s="352">
        <v>520.34</v>
      </c>
      <c r="I301" s="352" t="s">
        <v>281</v>
      </c>
      <c r="J301" s="352" t="s">
        <v>281</v>
      </c>
      <c r="K301" s="351" t="s">
        <v>281</v>
      </c>
      <c r="L301" s="351" t="s">
        <v>281</v>
      </c>
      <c r="T301" s="344">
        <v>520.34</v>
      </c>
      <c r="V301" s="344" t="s">
        <v>281</v>
      </c>
      <c r="W301" s="344" t="s">
        <v>281</v>
      </c>
      <c r="X301" s="344" t="s">
        <v>281</v>
      </c>
      <c r="Y301" s="344" t="s">
        <v>281</v>
      </c>
      <c r="Z301" s="344" t="s">
        <v>281</v>
      </c>
    </row>
    <row r="302" spans="1:26" x14ac:dyDescent="0.2">
      <c r="A302" s="353"/>
      <c r="B302" s="353"/>
      <c r="C302" s="353"/>
      <c r="D302" s="354" t="s">
        <v>716</v>
      </c>
      <c r="E302" s="355"/>
      <c r="F302" s="356" t="s">
        <v>281</v>
      </c>
      <c r="G302" s="356" t="s">
        <v>281</v>
      </c>
      <c r="H302" s="355"/>
      <c r="I302" s="355"/>
      <c r="J302" s="357" t="s">
        <v>281</v>
      </c>
      <c r="K302" s="356" t="s">
        <v>281</v>
      </c>
      <c r="L302" s="356" t="s">
        <v>281</v>
      </c>
    </row>
    <row r="303" spans="1:26" x14ac:dyDescent="0.2">
      <c r="A303" s="358"/>
      <c r="B303" s="358"/>
      <c r="C303" s="358"/>
      <c r="D303" s="342" t="s">
        <v>699</v>
      </c>
      <c r="E303" s="358"/>
      <c r="F303" s="358"/>
      <c r="G303" s="358"/>
      <c r="H303" s="358"/>
      <c r="I303" s="358"/>
      <c r="J303" s="358"/>
      <c r="K303" s="358"/>
      <c r="L303" s="358"/>
    </row>
    <row r="304" spans="1:26" x14ac:dyDescent="0.2">
      <c r="A304" s="358"/>
      <c r="B304" s="358"/>
      <c r="C304" s="358"/>
      <c r="D304" s="362" t="s">
        <v>698</v>
      </c>
      <c r="E304" s="363"/>
      <c r="F304" s="363"/>
      <c r="G304" s="363"/>
      <c r="H304" s="364">
        <v>520.34</v>
      </c>
      <c r="I304" s="358"/>
      <c r="J304" s="358"/>
      <c r="K304" s="358"/>
      <c r="L304" s="358"/>
    </row>
    <row r="305" spans="1:26" ht="30.6" x14ac:dyDescent="0.2">
      <c r="A305" s="349">
        <v>52</v>
      </c>
      <c r="B305" s="349">
        <v>52</v>
      </c>
      <c r="C305" s="349" t="s">
        <v>860</v>
      </c>
      <c r="D305" s="349" t="s">
        <v>861</v>
      </c>
      <c r="E305" s="350">
        <v>1.76</v>
      </c>
      <c r="F305" s="351">
        <v>2.91</v>
      </c>
      <c r="G305" s="351">
        <v>2.91</v>
      </c>
      <c r="H305" s="352">
        <v>69.75</v>
      </c>
      <c r="I305" s="352" t="s">
        <v>281</v>
      </c>
      <c r="J305" s="352">
        <v>69.75</v>
      </c>
      <c r="K305" s="351" t="s">
        <v>281</v>
      </c>
      <c r="L305" s="351" t="s">
        <v>281</v>
      </c>
      <c r="T305" s="344">
        <v>69.75</v>
      </c>
      <c r="V305" s="344" t="s">
        <v>281</v>
      </c>
      <c r="W305" s="344">
        <v>69.75</v>
      </c>
      <c r="X305" s="344" t="s">
        <v>281</v>
      </c>
      <c r="Y305" s="344" t="s">
        <v>281</v>
      </c>
      <c r="Z305" s="344" t="s">
        <v>281</v>
      </c>
    </row>
    <row r="306" spans="1:26" x14ac:dyDescent="0.2">
      <c r="A306" s="353"/>
      <c r="B306" s="353"/>
      <c r="C306" s="353"/>
      <c r="D306" s="354" t="s">
        <v>716</v>
      </c>
      <c r="E306" s="355"/>
      <c r="F306" s="356" t="s">
        <v>281</v>
      </c>
      <c r="G306" s="356" t="s">
        <v>281</v>
      </c>
      <c r="H306" s="355"/>
      <c r="I306" s="355"/>
      <c r="J306" s="357" t="s">
        <v>281</v>
      </c>
      <c r="K306" s="356" t="s">
        <v>281</v>
      </c>
      <c r="L306" s="356" t="s">
        <v>281</v>
      </c>
    </row>
    <row r="307" spans="1:26" x14ac:dyDescent="0.2">
      <c r="A307" s="358"/>
      <c r="B307" s="358"/>
      <c r="C307" s="358"/>
      <c r="D307" s="342" t="s">
        <v>764</v>
      </c>
      <c r="E307" s="358"/>
      <c r="F307" s="358"/>
      <c r="G307" s="358"/>
      <c r="H307" s="358"/>
      <c r="I307" s="358"/>
      <c r="J307" s="358"/>
      <c r="K307" s="358"/>
      <c r="L307" s="358"/>
    </row>
    <row r="308" spans="1:26" x14ac:dyDescent="0.2">
      <c r="A308" s="358"/>
      <c r="B308" s="358"/>
      <c r="C308" s="358"/>
      <c r="D308" s="362" t="s">
        <v>698</v>
      </c>
      <c r="E308" s="363"/>
      <c r="F308" s="363"/>
      <c r="G308" s="363"/>
      <c r="H308" s="364">
        <v>69.75</v>
      </c>
      <c r="I308" s="358"/>
      <c r="J308" s="358"/>
      <c r="K308" s="358"/>
      <c r="L308" s="358"/>
    </row>
    <row r="309" spans="1:26" ht="20.399999999999999" x14ac:dyDescent="0.2">
      <c r="A309" s="349">
        <v>53</v>
      </c>
      <c r="B309" s="349">
        <v>53</v>
      </c>
      <c r="C309" s="349" t="s">
        <v>844</v>
      </c>
      <c r="D309" s="349" t="s">
        <v>845</v>
      </c>
      <c r="E309" s="350">
        <v>1.76</v>
      </c>
      <c r="F309" s="351">
        <v>22.33</v>
      </c>
      <c r="G309" s="351" t="s">
        <v>281</v>
      </c>
      <c r="H309" s="352">
        <v>520.34</v>
      </c>
      <c r="I309" s="352" t="s">
        <v>281</v>
      </c>
      <c r="J309" s="352" t="s">
        <v>281</v>
      </c>
      <c r="K309" s="351" t="s">
        <v>281</v>
      </c>
      <c r="L309" s="351" t="s">
        <v>281</v>
      </c>
      <c r="T309" s="344">
        <v>520.34</v>
      </c>
      <c r="V309" s="344" t="s">
        <v>281</v>
      </c>
      <c r="W309" s="344" t="s">
        <v>281</v>
      </c>
      <c r="X309" s="344" t="s">
        <v>281</v>
      </c>
      <c r="Y309" s="344" t="s">
        <v>281</v>
      </c>
      <c r="Z309" s="344" t="s">
        <v>281</v>
      </c>
    </row>
    <row r="310" spans="1:26" x14ac:dyDescent="0.2">
      <c r="A310" s="353"/>
      <c r="B310" s="353"/>
      <c r="C310" s="353"/>
      <c r="D310" s="354" t="s">
        <v>716</v>
      </c>
      <c r="E310" s="355"/>
      <c r="F310" s="356" t="s">
        <v>281</v>
      </c>
      <c r="G310" s="356" t="s">
        <v>281</v>
      </c>
      <c r="H310" s="355"/>
      <c r="I310" s="355"/>
      <c r="J310" s="357" t="s">
        <v>281</v>
      </c>
      <c r="K310" s="356" t="s">
        <v>281</v>
      </c>
      <c r="L310" s="356" t="s">
        <v>281</v>
      </c>
    </row>
    <row r="311" spans="1:26" x14ac:dyDescent="0.2">
      <c r="A311" s="358"/>
      <c r="B311" s="358"/>
      <c r="C311" s="358"/>
      <c r="D311" s="342" t="s">
        <v>699</v>
      </c>
      <c r="E311" s="358"/>
      <c r="F311" s="358"/>
      <c r="G311" s="358"/>
      <c r="H311" s="358"/>
      <c r="I311" s="358"/>
      <c r="J311" s="358"/>
      <c r="K311" s="358"/>
      <c r="L311" s="358"/>
    </row>
    <row r="312" spans="1:26" x14ac:dyDescent="0.2">
      <c r="A312" s="358"/>
      <c r="B312" s="358"/>
      <c r="C312" s="358"/>
      <c r="D312" s="362" t="s">
        <v>698</v>
      </c>
      <c r="E312" s="363"/>
      <c r="F312" s="363"/>
      <c r="G312" s="363"/>
      <c r="H312" s="364">
        <v>520.34</v>
      </c>
      <c r="I312" s="358"/>
      <c r="J312" s="358"/>
      <c r="K312" s="358"/>
      <c r="L312" s="358"/>
    </row>
    <row r="313" spans="1:26" ht="20.399999999999999" x14ac:dyDescent="0.2">
      <c r="A313" s="349">
        <v>54</v>
      </c>
      <c r="B313" s="349">
        <v>54</v>
      </c>
      <c r="C313" s="349" t="s">
        <v>862</v>
      </c>
      <c r="D313" s="349" t="s">
        <v>778</v>
      </c>
      <c r="E313" s="350">
        <v>8.6814</v>
      </c>
      <c r="F313" s="351">
        <v>7483.3536000000004</v>
      </c>
      <c r="G313" s="351">
        <v>6984.7412000000004</v>
      </c>
      <c r="H313" s="352">
        <v>996632.1</v>
      </c>
      <c r="I313" s="352">
        <v>193793.85</v>
      </c>
      <c r="J313" s="352">
        <v>802838.25</v>
      </c>
      <c r="K313" s="351">
        <v>57.049199999999999</v>
      </c>
      <c r="L313" s="351">
        <v>495.26692500000001</v>
      </c>
      <c r="T313" s="344">
        <v>1488605.07</v>
      </c>
      <c r="V313" s="344">
        <v>193793.85</v>
      </c>
      <c r="W313" s="344">
        <v>802838.25</v>
      </c>
      <c r="X313" s="344">
        <v>75043.839999999997</v>
      </c>
      <c r="Y313" s="344">
        <v>495.26692500000001</v>
      </c>
      <c r="Z313" s="344">
        <v>97.280296000000007</v>
      </c>
    </row>
    <row r="314" spans="1:26" x14ac:dyDescent="0.2">
      <c r="A314" s="353"/>
      <c r="B314" s="353"/>
      <c r="C314" s="353"/>
      <c r="D314" s="354" t="s">
        <v>803</v>
      </c>
      <c r="E314" s="355"/>
      <c r="F314" s="356">
        <v>498.61239999999998</v>
      </c>
      <c r="G314" s="356">
        <v>193.0804</v>
      </c>
      <c r="H314" s="355"/>
      <c r="I314" s="355"/>
      <c r="J314" s="357">
        <v>75043.839999999997</v>
      </c>
      <c r="K314" s="356">
        <v>11.2056</v>
      </c>
      <c r="L314" s="356">
        <v>97.280296000000007</v>
      </c>
    </row>
    <row r="315" spans="1:26" ht="20.399999999999999" x14ac:dyDescent="0.2">
      <c r="A315" s="358"/>
      <c r="B315" s="358"/>
      <c r="C315" s="358"/>
      <c r="D315" s="342" t="s">
        <v>697</v>
      </c>
      <c r="E315" s="358"/>
      <c r="F315" s="358"/>
      <c r="G315" s="358"/>
      <c r="H315" s="358"/>
      <c r="I315" s="358"/>
      <c r="J315" s="358"/>
      <c r="K315" s="358"/>
      <c r="L315" s="358"/>
    </row>
    <row r="316" spans="1:26" ht="30.6" x14ac:dyDescent="0.2">
      <c r="A316" s="358"/>
      <c r="B316" s="358"/>
      <c r="C316" s="358"/>
      <c r="D316" s="342" t="s">
        <v>721</v>
      </c>
      <c r="E316" s="358"/>
      <c r="F316" s="358"/>
      <c r="G316" s="358"/>
      <c r="H316" s="358"/>
      <c r="I316" s="358"/>
      <c r="J316" s="358"/>
      <c r="K316" s="358"/>
      <c r="L316" s="358"/>
    </row>
    <row r="317" spans="1:26" ht="102" x14ac:dyDescent="0.2">
      <c r="A317" s="358"/>
      <c r="B317" s="358"/>
      <c r="C317" s="358"/>
      <c r="D317" s="342" t="s">
        <v>722</v>
      </c>
      <c r="E317" s="358"/>
      <c r="F317" s="358"/>
      <c r="G317" s="358"/>
      <c r="H317" s="358"/>
      <c r="I317" s="358"/>
      <c r="J317" s="358"/>
      <c r="K317" s="358"/>
      <c r="L317" s="358"/>
    </row>
    <row r="318" spans="1:26" x14ac:dyDescent="0.2">
      <c r="A318" s="358"/>
      <c r="B318" s="358"/>
      <c r="C318" s="358"/>
      <c r="D318" s="359" t="s">
        <v>206</v>
      </c>
      <c r="E318" s="360" t="s">
        <v>723</v>
      </c>
      <c r="F318" s="360"/>
      <c r="G318" s="360"/>
      <c r="H318" s="361">
        <v>295721.46000000002</v>
      </c>
      <c r="I318" s="358"/>
      <c r="J318" s="358"/>
      <c r="K318" s="358"/>
      <c r="L318" s="358"/>
    </row>
    <row r="319" spans="1:26" x14ac:dyDescent="0.2">
      <c r="A319" s="358"/>
      <c r="B319" s="358"/>
      <c r="C319" s="358"/>
      <c r="D319" s="359" t="s">
        <v>207</v>
      </c>
      <c r="E319" s="360" t="s">
        <v>724</v>
      </c>
      <c r="F319" s="360"/>
      <c r="G319" s="360"/>
      <c r="H319" s="361">
        <v>196251.51</v>
      </c>
      <c r="I319" s="358"/>
      <c r="J319" s="358"/>
      <c r="K319" s="358"/>
      <c r="L319" s="358"/>
    </row>
    <row r="320" spans="1:26" x14ac:dyDescent="0.2">
      <c r="A320" s="358"/>
      <c r="B320" s="358"/>
      <c r="C320" s="358"/>
      <c r="D320" s="362" t="s">
        <v>698</v>
      </c>
      <c r="E320" s="363"/>
      <c r="F320" s="363"/>
      <c r="G320" s="363"/>
      <c r="H320" s="364">
        <v>1488605.07</v>
      </c>
      <c r="I320" s="358"/>
      <c r="J320" s="358"/>
      <c r="K320" s="358"/>
      <c r="L320" s="358"/>
    </row>
    <row r="321" spans="1:26" ht="30.6" x14ac:dyDescent="0.2">
      <c r="A321" s="349">
        <v>55</v>
      </c>
      <c r="B321" s="349">
        <v>55</v>
      </c>
      <c r="C321" s="349" t="s">
        <v>863</v>
      </c>
      <c r="D321" s="349" t="s">
        <v>864</v>
      </c>
      <c r="E321" s="350">
        <v>437.5</v>
      </c>
      <c r="F321" s="351">
        <v>10.4</v>
      </c>
      <c r="G321" s="351" t="s">
        <v>281</v>
      </c>
      <c r="H321" s="352">
        <v>60243.75</v>
      </c>
      <c r="I321" s="352" t="s">
        <v>281</v>
      </c>
      <c r="J321" s="352" t="s">
        <v>281</v>
      </c>
      <c r="K321" s="351" t="s">
        <v>281</v>
      </c>
      <c r="L321" s="351" t="s">
        <v>281</v>
      </c>
      <c r="T321" s="344">
        <v>60243.75</v>
      </c>
      <c r="V321" s="344" t="s">
        <v>281</v>
      </c>
      <c r="W321" s="344" t="s">
        <v>281</v>
      </c>
      <c r="X321" s="344" t="s">
        <v>281</v>
      </c>
      <c r="Y321" s="344" t="s">
        <v>281</v>
      </c>
      <c r="Z321" s="344" t="s">
        <v>281</v>
      </c>
    </row>
    <row r="322" spans="1:26" x14ac:dyDescent="0.2">
      <c r="A322" s="353"/>
      <c r="B322" s="353"/>
      <c r="C322" s="353"/>
      <c r="D322" s="354" t="s">
        <v>716</v>
      </c>
      <c r="E322" s="355"/>
      <c r="F322" s="356" t="s">
        <v>281</v>
      </c>
      <c r="G322" s="356" t="s">
        <v>281</v>
      </c>
      <c r="H322" s="355"/>
      <c r="I322" s="355"/>
      <c r="J322" s="357" t="s">
        <v>281</v>
      </c>
      <c r="K322" s="356" t="s">
        <v>281</v>
      </c>
      <c r="L322" s="356" t="s">
        <v>281</v>
      </c>
    </row>
    <row r="323" spans="1:26" x14ac:dyDescent="0.2">
      <c r="A323" s="358"/>
      <c r="B323" s="358"/>
      <c r="C323" s="358"/>
      <c r="D323" s="342" t="s">
        <v>699</v>
      </c>
      <c r="E323" s="358"/>
      <c r="F323" s="358"/>
      <c r="G323" s="358"/>
      <c r="H323" s="358"/>
      <c r="I323" s="358"/>
      <c r="J323" s="358"/>
      <c r="K323" s="358"/>
      <c r="L323" s="358"/>
    </row>
    <row r="324" spans="1:26" x14ac:dyDescent="0.2">
      <c r="A324" s="358"/>
      <c r="B324" s="358"/>
      <c r="C324" s="358"/>
      <c r="D324" s="362" t="s">
        <v>698</v>
      </c>
      <c r="E324" s="363"/>
      <c r="F324" s="363"/>
      <c r="G324" s="363"/>
      <c r="H324" s="364">
        <v>60243.75</v>
      </c>
      <c r="I324" s="358"/>
      <c r="J324" s="358"/>
      <c r="K324" s="358"/>
      <c r="L324" s="358"/>
    </row>
    <row r="325" spans="1:26" ht="20.399999999999999" x14ac:dyDescent="0.2">
      <c r="A325" s="349">
        <v>56</v>
      </c>
      <c r="B325" s="349">
        <v>56</v>
      </c>
      <c r="C325" s="349" t="s">
        <v>823</v>
      </c>
      <c r="D325" s="349" t="s">
        <v>824</v>
      </c>
      <c r="E325" s="350">
        <v>437.5</v>
      </c>
      <c r="F325" s="351">
        <v>8.7899999999999991</v>
      </c>
      <c r="G325" s="351" t="s">
        <v>281</v>
      </c>
      <c r="H325" s="352">
        <v>52377.5</v>
      </c>
      <c r="I325" s="352" t="s">
        <v>281</v>
      </c>
      <c r="J325" s="352" t="s">
        <v>281</v>
      </c>
      <c r="K325" s="351" t="s">
        <v>281</v>
      </c>
      <c r="L325" s="351" t="s">
        <v>281</v>
      </c>
      <c r="T325" s="344">
        <v>52377.5</v>
      </c>
      <c r="V325" s="344" t="s">
        <v>281</v>
      </c>
      <c r="W325" s="344" t="s">
        <v>281</v>
      </c>
      <c r="X325" s="344" t="s">
        <v>281</v>
      </c>
      <c r="Y325" s="344" t="s">
        <v>281</v>
      </c>
      <c r="Z325" s="344" t="s">
        <v>281</v>
      </c>
    </row>
    <row r="326" spans="1:26" x14ac:dyDescent="0.2">
      <c r="A326" s="353"/>
      <c r="B326" s="353"/>
      <c r="C326" s="353"/>
      <c r="D326" s="354" t="s">
        <v>716</v>
      </c>
      <c r="E326" s="355"/>
      <c r="F326" s="356" t="s">
        <v>281</v>
      </c>
      <c r="G326" s="356" t="s">
        <v>281</v>
      </c>
      <c r="H326" s="355"/>
      <c r="I326" s="355"/>
      <c r="J326" s="357" t="s">
        <v>281</v>
      </c>
      <c r="K326" s="356" t="s">
        <v>281</v>
      </c>
      <c r="L326" s="356" t="s">
        <v>281</v>
      </c>
    </row>
    <row r="327" spans="1:26" x14ac:dyDescent="0.2">
      <c r="A327" s="358"/>
      <c r="B327" s="358"/>
      <c r="C327" s="358"/>
      <c r="D327" s="342" t="s">
        <v>764</v>
      </c>
      <c r="E327" s="358"/>
      <c r="F327" s="358"/>
      <c r="G327" s="358"/>
      <c r="H327" s="358"/>
      <c r="I327" s="358"/>
      <c r="J327" s="358"/>
      <c r="K327" s="358"/>
      <c r="L327" s="358"/>
    </row>
    <row r="328" spans="1:26" x14ac:dyDescent="0.2">
      <c r="A328" s="358"/>
      <c r="B328" s="358"/>
      <c r="C328" s="358"/>
      <c r="D328" s="362" t="s">
        <v>698</v>
      </c>
      <c r="E328" s="363"/>
      <c r="F328" s="363"/>
      <c r="G328" s="363"/>
      <c r="H328" s="364">
        <v>52377.5</v>
      </c>
      <c r="I328" s="358"/>
      <c r="J328" s="358"/>
      <c r="K328" s="358"/>
      <c r="L328" s="358"/>
    </row>
    <row r="329" spans="1:26" ht="30.6" x14ac:dyDescent="0.2">
      <c r="A329" s="349">
        <v>57</v>
      </c>
      <c r="B329" s="349">
        <v>57</v>
      </c>
      <c r="C329" s="349" t="s">
        <v>865</v>
      </c>
      <c r="D329" s="349" t="s">
        <v>866</v>
      </c>
      <c r="E329" s="350">
        <v>437.5</v>
      </c>
      <c r="F329" s="351">
        <v>10.4</v>
      </c>
      <c r="G329" s="351" t="s">
        <v>281</v>
      </c>
      <c r="H329" s="352">
        <v>60243.75</v>
      </c>
      <c r="I329" s="352" t="s">
        <v>281</v>
      </c>
      <c r="J329" s="352" t="s">
        <v>281</v>
      </c>
      <c r="K329" s="351" t="s">
        <v>281</v>
      </c>
      <c r="L329" s="351" t="s">
        <v>281</v>
      </c>
      <c r="T329" s="344">
        <v>60243.75</v>
      </c>
      <c r="V329" s="344" t="s">
        <v>281</v>
      </c>
      <c r="W329" s="344" t="s">
        <v>281</v>
      </c>
      <c r="X329" s="344" t="s">
        <v>281</v>
      </c>
      <c r="Y329" s="344" t="s">
        <v>281</v>
      </c>
      <c r="Z329" s="344" t="s">
        <v>281</v>
      </c>
    </row>
    <row r="330" spans="1:26" x14ac:dyDescent="0.2">
      <c r="A330" s="353"/>
      <c r="B330" s="353"/>
      <c r="C330" s="353"/>
      <c r="D330" s="354" t="s">
        <v>716</v>
      </c>
      <c r="E330" s="355"/>
      <c r="F330" s="356" t="s">
        <v>281</v>
      </c>
      <c r="G330" s="356" t="s">
        <v>281</v>
      </c>
      <c r="H330" s="355"/>
      <c r="I330" s="355"/>
      <c r="J330" s="357" t="s">
        <v>281</v>
      </c>
      <c r="K330" s="356" t="s">
        <v>281</v>
      </c>
      <c r="L330" s="356" t="s">
        <v>281</v>
      </c>
    </row>
    <row r="331" spans="1:26" x14ac:dyDescent="0.2">
      <c r="A331" s="358"/>
      <c r="B331" s="358"/>
      <c r="C331" s="358"/>
      <c r="D331" s="342" t="s">
        <v>699</v>
      </c>
      <c r="E331" s="358"/>
      <c r="F331" s="358"/>
      <c r="G331" s="358"/>
      <c r="H331" s="358"/>
      <c r="I331" s="358"/>
      <c r="J331" s="358"/>
      <c r="K331" s="358"/>
      <c r="L331" s="358"/>
    </row>
    <row r="332" spans="1:26" x14ac:dyDescent="0.2">
      <c r="A332" s="358"/>
      <c r="B332" s="358"/>
      <c r="C332" s="358"/>
      <c r="D332" s="362" t="s">
        <v>698</v>
      </c>
      <c r="E332" s="363"/>
      <c r="F332" s="363"/>
      <c r="G332" s="363"/>
      <c r="H332" s="364">
        <v>60243.75</v>
      </c>
      <c r="I332" s="358"/>
      <c r="J332" s="358"/>
      <c r="K332" s="358"/>
      <c r="L332" s="358"/>
    </row>
    <row r="333" spans="1:26" ht="30.6" x14ac:dyDescent="0.2">
      <c r="A333" s="349">
        <v>58</v>
      </c>
      <c r="B333" s="349">
        <v>58</v>
      </c>
      <c r="C333" s="349" t="s">
        <v>863</v>
      </c>
      <c r="D333" s="349" t="s">
        <v>864</v>
      </c>
      <c r="E333" s="350">
        <v>437.5</v>
      </c>
      <c r="F333" s="351">
        <v>10.4</v>
      </c>
      <c r="G333" s="351" t="s">
        <v>281</v>
      </c>
      <c r="H333" s="352">
        <v>60243.75</v>
      </c>
      <c r="I333" s="352" t="s">
        <v>281</v>
      </c>
      <c r="J333" s="352" t="s">
        <v>281</v>
      </c>
      <c r="K333" s="351" t="s">
        <v>281</v>
      </c>
      <c r="L333" s="351" t="s">
        <v>281</v>
      </c>
      <c r="T333" s="344">
        <v>60243.75</v>
      </c>
      <c r="V333" s="344" t="s">
        <v>281</v>
      </c>
      <c r="W333" s="344" t="s">
        <v>281</v>
      </c>
      <c r="X333" s="344" t="s">
        <v>281</v>
      </c>
      <c r="Y333" s="344" t="s">
        <v>281</v>
      </c>
      <c r="Z333" s="344" t="s">
        <v>281</v>
      </c>
    </row>
    <row r="334" spans="1:26" x14ac:dyDescent="0.2">
      <c r="A334" s="353"/>
      <c r="B334" s="353"/>
      <c r="C334" s="353"/>
      <c r="D334" s="354" t="s">
        <v>716</v>
      </c>
      <c r="E334" s="355"/>
      <c r="F334" s="356" t="s">
        <v>281</v>
      </c>
      <c r="G334" s="356" t="s">
        <v>281</v>
      </c>
      <c r="H334" s="355"/>
      <c r="I334" s="355"/>
      <c r="J334" s="357" t="s">
        <v>281</v>
      </c>
      <c r="K334" s="356" t="s">
        <v>281</v>
      </c>
      <c r="L334" s="356" t="s">
        <v>281</v>
      </c>
    </row>
    <row r="335" spans="1:26" x14ac:dyDescent="0.2">
      <c r="A335" s="358"/>
      <c r="B335" s="358"/>
      <c r="C335" s="358"/>
      <c r="D335" s="342" t="s">
        <v>699</v>
      </c>
      <c r="E335" s="358"/>
      <c r="F335" s="358"/>
      <c r="G335" s="358"/>
      <c r="H335" s="358"/>
      <c r="I335" s="358"/>
      <c r="J335" s="358"/>
      <c r="K335" s="358"/>
      <c r="L335" s="358"/>
    </row>
    <row r="336" spans="1:26" x14ac:dyDescent="0.2">
      <c r="A336" s="358"/>
      <c r="B336" s="358"/>
      <c r="C336" s="358"/>
      <c r="D336" s="362" t="s">
        <v>698</v>
      </c>
      <c r="E336" s="363"/>
      <c r="F336" s="363"/>
      <c r="G336" s="363"/>
      <c r="H336" s="364">
        <v>60243.75</v>
      </c>
      <c r="I336" s="358"/>
      <c r="J336" s="358"/>
      <c r="K336" s="358"/>
      <c r="L336" s="358"/>
    </row>
    <row r="337" spans="1:26" ht="30.6" x14ac:dyDescent="0.2">
      <c r="A337" s="349">
        <v>59</v>
      </c>
      <c r="B337" s="349">
        <v>59</v>
      </c>
      <c r="C337" s="349" t="s">
        <v>717</v>
      </c>
      <c r="D337" s="349" t="s">
        <v>894</v>
      </c>
      <c r="E337" s="350">
        <v>208.35</v>
      </c>
      <c r="F337" s="351">
        <v>162.37745100000001</v>
      </c>
      <c r="G337" s="351" t="s">
        <v>281</v>
      </c>
      <c r="H337" s="352">
        <v>276063.75</v>
      </c>
      <c r="I337" s="352" t="s">
        <v>281</v>
      </c>
      <c r="J337" s="352" t="s">
        <v>281</v>
      </c>
      <c r="K337" s="351" t="s">
        <v>281</v>
      </c>
      <c r="L337" s="351" t="s">
        <v>281</v>
      </c>
      <c r="T337" s="344">
        <v>276063.75</v>
      </c>
      <c r="V337" s="344" t="s">
        <v>281</v>
      </c>
      <c r="W337" s="344" t="s">
        <v>281</v>
      </c>
      <c r="X337" s="344" t="s">
        <v>281</v>
      </c>
      <c r="Y337" s="344" t="s">
        <v>281</v>
      </c>
      <c r="Z337" s="344" t="s">
        <v>281</v>
      </c>
    </row>
    <row r="338" spans="1:26" x14ac:dyDescent="0.2">
      <c r="A338" s="353"/>
      <c r="B338" s="353"/>
      <c r="C338" s="353"/>
      <c r="D338" s="354" t="s">
        <v>718</v>
      </c>
      <c r="E338" s="355"/>
      <c r="F338" s="356" t="s">
        <v>281</v>
      </c>
      <c r="G338" s="356" t="s">
        <v>281</v>
      </c>
      <c r="H338" s="355"/>
      <c r="I338" s="355"/>
      <c r="J338" s="357" t="s">
        <v>281</v>
      </c>
      <c r="K338" s="356" t="s">
        <v>281</v>
      </c>
      <c r="L338" s="356" t="s">
        <v>281</v>
      </c>
    </row>
    <row r="339" spans="1:26" ht="20.399999999999999" x14ac:dyDescent="0.2">
      <c r="A339" s="358"/>
      <c r="B339" s="358"/>
      <c r="C339" s="358"/>
      <c r="D339" s="342" t="s">
        <v>697</v>
      </c>
      <c r="E339" s="358"/>
      <c r="F339" s="358"/>
      <c r="G339" s="358"/>
      <c r="H339" s="358"/>
      <c r="I339" s="358"/>
      <c r="J339" s="358"/>
      <c r="K339" s="358"/>
      <c r="L339" s="358"/>
    </row>
    <row r="340" spans="1:26" x14ac:dyDescent="0.2">
      <c r="A340" s="358"/>
      <c r="B340" s="358"/>
      <c r="C340" s="358"/>
      <c r="D340" s="362" t="s">
        <v>698</v>
      </c>
      <c r="E340" s="363"/>
      <c r="F340" s="363"/>
      <c r="G340" s="363"/>
      <c r="H340" s="364">
        <v>276063.75</v>
      </c>
      <c r="I340" s="358"/>
      <c r="J340" s="358"/>
      <c r="K340" s="358"/>
      <c r="L340" s="358"/>
    </row>
    <row r="341" spans="1:26" ht="20.399999999999999" x14ac:dyDescent="0.2">
      <c r="A341" s="349">
        <v>60</v>
      </c>
      <c r="B341" s="349">
        <v>60</v>
      </c>
      <c r="C341" s="349" t="s">
        <v>867</v>
      </c>
      <c r="D341" s="349" t="s">
        <v>779</v>
      </c>
      <c r="E341" s="350">
        <v>179.99</v>
      </c>
      <c r="F341" s="351">
        <v>140.94399999999999</v>
      </c>
      <c r="G341" s="351">
        <v>68.597499999999997</v>
      </c>
      <c r="H341" s="352">
        <v>746450.93</v>
      </c>
      <c r="I341" s="352">
        <v>582978.61</v>
      </c>
      <c r="J341" s="352">
        <v>163472.32000000001</v>
      </c>
      <c r="K341" s="351">
        <v>8.1649999999999991</v>
      </c>
      <c r="L341" s="351">
        <v>1469.61835</v>
      </c>
      <c r="T341" s="344">
        <v>1580110.35</v>
      </c>
      <c r="V341" s="344">
        <v>582978.61</v>
      </c>
      <c r="W341" s="344">
        <v>163472.32000000001</v>
      </c>
      <c r="X341" s="344" t="s">
        <v>281</v>
      </c>
      <c r="Y341" s="344">
        <v>1469.61835</v>
      </c>
      <c r="Z341" s="344" t="s">
        <v>281</v>
      </c>
    </row>
    <row r="342" spans="1:26" x14ac:dyDescent="0.2">
      <c r="A342" s="353"/>
      <c r="B342" s="353"/>
      <c r="C342" s="353"/>
      <c r="D342" s="354" t="s">
        <v>718</v>
      </c>
      <c r="E342" s="355"/>
      <c r="F342" s="356">
        <v>72.346500000000006</v>
      </c>
      <c r="G342" s="356" t="s">
        <v>281</v>
      </c>
      <c r="H342" s="355"/>
      <c r="I342" s="355"/>
      <c r="J342" s="357" t="s">
        <v>281</v>
      </c>
      <c r="K342" s="356" t="s">
        <v>281</v>
      </c>
      <c r="L342" s="356" t="s">
        <v>281</v>
      </c>
    </row>
    <row r="343" spans="1:26" ht="20.399999999999999" x14ac:dyDescent="0.2">
      <c r="A343" s="358"/>
      <c r="B343" s="358"/>
      <c r="C343" s="358"/>
      <c r="D343" s="342" t="s">
        <v>697</v>
      </c>
      <c r="E343" s="358"/>
      <c r="F343" s="358"/>
      <c r="G343" s="358"/>
      <c r="H343" s="358"/>
      <c r="I343" s="358"/>
      <c r="J343" s="358"/>
      <c r="K343" s="358"/>
      <c r="L343" s="358"/>
    </row>
    <row r="344" spans="1:26" ht="20.399999999999999" x14ac:dyDescent="0.2">
      <c r="A344" s="358"/>
      <c r="B344" s="358"/>
      <c r="C344" s="358"/>
      <c r="D344" s="342" t="s">
        <v>709</v>
      </c>
      <c r="E344" s="358"/>
      <c r="F344" s="358"/>
      <c r="G344" s="358"/>
      <c r="H344" s="358"/>
      <c r="I344" s="358"/>
      <c r="J344" s="358"/>
      <c r="K344" s="358"/>
      <c r="L344" s="358"/>
    </row>
    <row r="345" spans="1:26" ht="81.599999999999994" x14ac:dyDescent="0.2">
      <c r="A345" s="358"/>
      <c r="B345" s="358"/>
      <c r="C345" s="358"/>
      <c r="D345" s="342" t="s">
        <v>710</v>
      </c>
      <c r="E345" s="358"/>
      <c r="F345" s="358"/>
      <c r="G345" s="358"/>
      <c r="H345" s="358"/>
      <c r="I345" s="358"/>
      <c r="J345" s="358"/>
      <c r="K345" s="358"/>
      <c r="L345" s="358"/>
    </row>
    <row r="346" spans="1:26" x14ac:dyDescent="0.2">
      <c r="A346" s="358"/>
      <c r="B346" s="358"/>
      <c r="C346" s="358"/>
      <c r="D346" s="359" t="s">
        <v>206</v>
      </c>
      <c r="E346" s="360" t="s">
        <v>731</v>
      </c>
      <c r="F346" s="360"/>
      <c r="G346" s="360"/>
      <c r="H346" s="361">
        <v>530510.54</v>
      </c>
      <c r="I346" s="358"/>
      <c r="J346" s="358"/>
      <c r="K346" s="358"/>
      <c r="L346" s="358"/>
    </row>
    <row r="347" spans="1:26" x14ac:dyDescent="0.2">
      <c r="A347" s="358"/>
      <c r="B347" s="358"/>
      <c r="C347" s="358"/>
      <c r="D347" s="359" t="s">
        <v>207</v>
      </c>
      <c r="E347" s="360" t="s">
        <v>732</v>
      </c>
      <c r="F347" s="360"/>
      <c r="G347" s="360"/>
      <c r="H347" s="361">
        <v>303148.88</v>
      </c>
      <c r="I347" s="358"/>
      <c r="J347" s="358"/>
      <c r="K347" s="358"/>
      <c r="L347" s="358"/>
    </row>
    <row r="348" spans="1:26" x14ac:dyDescent="0.2">
      <c r="A348" s="358"/>
      <c r="B348" s="358"/>
      <c r="C348" s="358"/>
      <c r="D348" s="362" t="s">
        <v>698</v>
      </c>
      <c r="E348" s="363"/>
      <c r="F348" s="363"/>
      <c r="G348" s="363"/>
      <c r="H348" s="364">
        <v>1580110.35</v>
      </c>
      <c r="I348" s="358"/>
      <c r="J348" s="358"/>
      <c r="K348" s="358"/>
      <c r="L348" s="358"/>
    </row>
    <row r="349" spans="1:26" ht="30.6" x14ac:dyDescent="0.2">
      <c r="A349" s="349">
        <v>61</v>
      </c>
      <c r="B349" s="349">
        <v>61</v>
      </c>
      <c r="C349" s="349" t="s">
        <v>726</v>
      </c>
      <c r="D349" s="349" t="s">
        <v>727</v>
      </c>
      <c r="E349" s="350">
        <v>265.45999999999998</v>
      </c>
      <c r="F349" s="351">
        <v>3.28</v>
      </c>
      <c r="G349" s="351">
        <v>3.28</v>
      </c>
      <c r="H349" s="352">
        <v>11528.93</v>
      </c>
      <c r="I349" s="352" t="s">
        <v>281</v>
      </c>
      <c r="J349" s="352">
        <v>11528.93</v>
      </c>
      <c r="K349" s="351" t="s">
        <v>281</v>
      </c>
      <c r="L349" s="351" t="s">
        <v>281</v>
      </c>
      <c r="T349" s="344">
        <v>11528.93</v>
      </c>
      <c r="V349" s="344" t="s">
        <v>281</v>
      </c>
      <c r="W349" s="344">
        <v>11528.93</v>
      </c>
      <c r="X349" s="344" t="s">
        <v>281</v>
      </c>
      <c r="Y349" s="344" t="s">
        <v>281</v>
      </c>
      <c r="Z349" s="344" t="s">
        <v>281</v>
      </c>
    </row>
    <row r="350" spans="1:26" x14ac:dyDescent="0.2">
      <c r="A350" s="353"/>
      <c r="B350" s="353"/>
      <c r="C350" s="353"/>
      <c r="D350" s="354" t="s">
        <v>716</v>
      </c>
      <c r="E350" s="355"/>
      <c r="F350" s="356" t="s">
        <v>281</v>
      </c>
      <c r="G350" s="356" t="s">
        <v>281</v>
      </c>
      <c r="H350" s="355"/>
      <c r="I350" s="355"/>
      <c r="J350" s="357" t="s">
        <v>281</v>
      </c>
      <c r="K350" s="356" t="s">
        <v>281</v>
      </c>
      <c r="L350" s="356" t="s">
        <v>281</v>
      </c>
    </row>
    <row r="351" spans="1:26" x14ac:dyDescent="0.2">
      <c r="A351" s="358"/>
      <c r="B351" s="358"/>
      <c r="C351" s="358"/>
      <c r="D351" s="342" t="s">
        <v>699</v>
      </c>
      <c r="E351" s="358"/>
      <c r="F351" s="358"/>
      <c r="G351" s="358"/>
      <c r="H351" s="358"/>
      <c r="I351" s="358"/>
      <c r="J351" s="358"/>
      <c r="K351" s="358"/>
      <c r="L351" s="358"/>
    </row>
    <row r="352" spans="1:26" x14ac:dyDescent="0.2">
      <c r="A352" s="358"/>
      <c r="B352" s="358"/>
      <c r="C352" s="358"/>
      <c r="D352" s="362" t="s">
        <v>698</v>
      </c>
      <c r="E352" s="363"/>
      <c r="F352" s="363"/>
      <c r="G352" s="363"/>
      <c r="H352" s="364">
        <v>11528.93</v>
      </c>
      <c r="I352" s="358"/>
      <c r="J352" s="358"/>
      <c r="K352" s="358"/>
      <c r="L352" s="358"/>
    </row>
    <row r="353" spans="1:26" ht="20.399999999999999" x14ac:dyDescent="0.2">
      <c r="A353" s="349">
        <v>62</v>
      </c>
      <c r="B353" s="349">
        <v>62</v>
      </c>
      <c r="C353" s="349" t="s">
        <v>728</v>
      </c>
      <c r="D353" s="349" t="s">
        <v>806</v>
      </c>
      <c r="E353" s="350">
        <v>66.36</v>
      </c>
      <c r="F353" s="351">
        <v>42.98</v>
      </c>
      <c r="G353" s="351">
        <v>42.98</v>
      </c>
      <c r="H353" s="352">
        <v>37762.82</v>
      </c>
      <c r="I353" s="352" t="s">
        <v>281</v>
      </c>
      <c r="J353" s="352">
        <v>37762.82</v>
      </c>
      <c r="K353" s="351" t="s">
        <v>281</v>
      </c>
      <c r="L353" s="351" t="s">
        <v>281</v>
      </c>
      <c r="T353" s="344">
        <v>37762.82</v>
      </c>
      <c r="V353" s="344" t="s">
        <v>281</v>
      </c>
      <c r="W353" s="344">
        <v>37762.82</v>
      </c>
      <c r="X353" s="344" t="s">
        <v>281</v>
      </c>
      <c r="Y353" s="344" t="s">
        <v>281</v>
      </c>
      <c r="Z353" s="344" t="s">
        <v>281</v>
      </c>
    </row>
    <row r="354" spans="1:26" x14ac:dyDescent="0.2">
      <c r="A354" s="353"/>
      <c r="B354" s="353"/>
      <c r="C354" s="353"/>
      <c r="D354" s="354" t="s">
        <v>716</v>
      </c>
      <c r="E354" s="355"/>
      <c r="F354" s="356" t="s">
        <v>281</v>
      </c>
      <c r="G354" s="356" t="s">
        <v>281</v>
      </c>
      <c r="H354" s="355"/>
      <c r="I354" s="355"/>
      <c r="J354" s="357" t="s">
        <v>281</v>
      </c>
      <c r="K354" s="356" t="s">
        <v>281</v>
      </c>
      <c r="L354" s="356" t="s">
        <v>281</v>
      </c>
    </row>
    <row r="355" spans="1:26" x14ac:dyDescent="0.2">
      <c r="A355" s="358"/>
      <c r="B355" s="358"/>
      <c r="C355" s="358"/>
      <c r="D355" s="342" t="s">
        <v>699</v>
      </c>
      <c r="E355" s="358"/>
      <c r="F355" s="358"/>
      <c r="G355" s="358"/>
      <c r="H355" s="358"/>
      <c r="I355" s="358"/>
      <c r="J355" s="358"/>
      <c r="K355" s="358"/>
      <c r="L355" s="358"/>
    </row>
    <row r="356" spans="1:26" x14ac:dyDescent="0.2">
      <c r="A356" s="358"/>
      <c r="B356" s="358"/>
      <c r="C356" s="358"/>
      <c r="D356" s="362" t="s">
        <v>698</v>
      </c>
      <c r="E356" s="363"/>
      <c r="F356" s="363"/>
      <c r="G356" s="363"/>
      <c r="H356" s="364">
        <v>37762.82</v>
      </c>
      <c r="I356" s="358"/>
      <c r="J356" s="358"/>
      <c r="K356" s="358"/>
      <c r="L356" s="358"/>
    </row>
    <row r="357" spans="1:26" ht="40.799999999999997" x14ac:dyDescent="0.2">
      <c r="A357" s="349">
        <v>63</v>
      </c>
      <c r="B357" s="349">
        <v>63</v>
      </c>
      <c r="C357" s="349" t="s">
        <v>717</v>
      </c>
      <c r="D357" s="349" t="s">
        <v>700</v>
      </c>
      <c r="E357" s="350">
        <v>179.99</v>
      </c>
      <c r="F357" s="351">
        <v>162.38</v>
      </c>
      <c r="G357" s="351" t="s">
        <v>281</v>
      </c>
      <c r="H357" s="352">
        <v>238490.35</v>
      </c>
      <c r="I357" s="352" t="s">
        <v>281</v>
      </c>
      <c r="J357" s="352" t="s">
        <v>281</v>
      </c>
      <c r="K357" s="351" t="s">
        <v>281</v>
      </c>
      <c r="L357" s="351" t="s">
        <v>281</v>
      </c>
      <c r="T357" s="344">
        <v>238490.35</v>
      </c>
      <c r="V357" s="344" t="s">
        <v>281</v>
      </c>
      <c r="W357" s="344" t="s">
        <v>281</v>
      </c>
      <c r="X357" s="344" t="s">
        <v>281</v>
      </c>
      <c r="Y357" s="344" t="s">
        <v>281</v>
      </c>
      <c r="Z357" s="344" t="s">
        <v>281</v>
      </c>
    </row>
    <row r="358" spans="1:26" x14ac:dyDescent="0.2">
      <c r="A358" s="353"/>
      <c r="B358" s="353"/>
      <c r="C358" s="353"/>
      <c r="D358" s="354" t="s">
        <v>718</v>
      </c>
      <c r="E358" s="355"/>
      <c r="F358" s="356" t="s">
        <v>281</v>
      </c>
      <c r="G358" s="356" t="s">
        <v>281</v>
      </c>
      <c r="H358" s="355"/>
      <c r="I358" s="355"/>
      <c r="J358" s="357" t="s">
        <v>281</v>
      </c>
      <c r="K358" s="356" t="s">
        <v>281</v>
      </c>
      <c r="L358" s="356" t="s">
        <v>281</v>
      </c>
    </row>
    <row r="359" spans="1:26" x14ac:dyDescent="0.2">
      <c r="A359" s="358"/>
      <c r="B359" s="358"/>
      <c r="C359" s="358"/>
      <c r="D359" s="342" t="s">
        <v>701</v>
      </c>
      <c r="E359" s="358"/>
      <c r="F359" s="358"/>
      <c r="G359" s="358"/>
      <c r="H359" s="358"/>
      <c r="I359" s="358"/>
      <c r="J359" s="358"/>
      <c r="K359" s="358"/>
      <c r="L359" s="358"/>
    </row>
    <row r="360" spans="1:26" ht="30.6" x14ac:dyDescent="0.2">
      <c r="A360" s="349">
        <v>64</v>
      </c>
      <c r="B360" s="349">
        <v>64</v>
      </c>
      <c r="C360" s="349" t="s">
        <v>868</v>
      </c>
      <c r="D360" s="349" t="s">
        <v>780</v>
      </c>
      <c r="E360" s="350">
        <v>0.25</v>
      </c>
      <c r="F360" s="351">
        <v>1593.8034</v>
      </c>
      <c r="G360" s="351">
        <v>834.77695000000006</v>
      </c>
      <c r="H360" s="352">
        <v>11258.51</v>
      </c>
      <c r="I360" s="352">
        <v>8495.4</v>
      </c>
      <c r="J360" s="352">
        <v>2763.11</v>
      </c>
      <c r="K360" s="351">
        <v>74.341750000000005</v>
      </c>
      <c r="L360" s="351">
        <v>18.585438</v>
      </c>
      <c r="T360" s="344">
        <v>25617.21</v>
      </c>
      <c r="V360" s="344">
        <v>8495.4</v>
      </c>
      <c r="W360" s="344">
        <v>2763.11</v>
      </c>
      <c r="X360" s="344">
        <v>768.28</v>
      </c>
      <c r="Y360" s="344">
        <v>18.585438</v>
      </c>
      <c r="Z360" s="344">
        <v>1.2014629999999999</v>
      </c>
    </row>
    <row r="361" spans="1:26" x14ac:dyDescent="0.2">
      <c r="A361" s="353"/>
      <c r="B361" s="353"/>
      <c r="C361" s="353"/>
      <c r="D361" s="354" t="s">
        <v>224</v>
      </c>
      <c r="E361" s="355"/>
      <c r="F361" s="356">
        <v>759.02644999999995</v>
      </c>
      <c r="G361" s="356">
        <v>68.642349999999993</v>
      </c>
      <c r="H361" s="355"/>
      <c r="I361" s="355"/>
      <c r="J361" s="357">
        <v>768.28</v>
      </c>
      <c r="K361" s="356">
        <v>4.8058500000000004</v>
      </c>
      <c r="L361" s="356">
        <v>1.2014629999999999</v>
      </c>
    </row>
    <row r="362" spans="1:26" ht="20.399999999999999" x14ac:dyDescent="0.2">
      <c r="A362" s="358"/>
      <c r="B362" s="358"/>
      <c r="C362" s="358"/>
      <c r="D362" s="342" t="s">
        <v>697</v>
      </c>
      <c r="E362" s="358"/>
      <c r="F362" s="358"/>
      <c r="G362" s="358"/>
      <c r="H362" s="358"/>
      <c r="I362" s="358"/>
      <c r="J362" s="358"/>
      <c r="K362" s="358"/>
      <c r="L362" s="358"/>
    </row>
    <row r="363" spans="1:26" ht="30.6" x14ac:dyDescent="0.2">
      <c r="A363" s="358"/>
      <c r="B363" s="358"/>
      <c r="C363" s="358"/>
      <c r="D363" s="342" t="s">
        <v>835</v>
      </c>
      <c r="E363" s="358"/>
      <c r="F363" s="358"/>
      <c r="G363" s="358"/>
      <c r="H363" s="358"/>
      <c r="I363" s="358"/>
      <c r="J363" s="358"/>
      <c r="K363" s="358"/>
      <c r="L363" s="358"/>
    </row>
    <row r="364" spans="1:26" ht="102" x14ac:dyDescent="0.2">
      <c r="A364" s="358"/>
      <c r="B364" s="358"/>
      <c r="C364" s="358"/>
      <c r="D364" s="342" t="s">
        <v>836</v>
      </c>
      <c r="E364" s="358"/>
      <c r="F364" s="358"/>
      <c r="G364" s="358"/>
      <c r="H364" s="358"/>
      <c r="I364" s="358"/>
      <c r="J364" s="358"/>
      <c r="K364" s="358"/>
      <c r="L364" s="358"/>
    </row>
    <row r="365" spans="1:26" x14ac:dyDescent="0.2">
      <c r="A365" s="358"/>
      <c r="B365" s="358"/>
      <c r="C365" s="358"/>
      <c r="D365" s="359" t="s">
        <v>206</v>
      </c>
      <c r="E365" s="360" t="s">
        <v>837</v>
      </c>
      <c r="F365" s="360"/>
      <c r="G365" s="360"/>
      <c r="H365" s="361">
        <v>8615.2199999999993</v>
      </c>
      <c r="I365" s="358"/>
      <c r="J365" s="358"/>
      <c r="K365" s="358"/>
      <c r="L365" s="358"/>
    </row>
    <row r="366" spans="1:26" x14ac:dyDescent="0.2">
      <c r="A366" s="358"/>
      <c r="B366" s="358"/>
      <c r="C366" s="358"/>
      <c r="D366" s="359" t="s">
        <v>207</v>
      </c>
      <c r="E366" s="360" t="s">
        <v>838</v>
      </c>
      <c r="F366" s="360"/>
      <c r="G366" s="360"/>
      <c r="H366" s="361">
        <v>5743.48</v>
      </c>
      <c r="I366" s="358"/>
      <c r="J366" s="358"/>
      <c r="K366" s="358"/>
      <c r="L366" s="358"/>
    </row>
    <row r="367" spans="1:26" x14ac:dyDescent="0.2">
      <c r="A367" s="358"/>
      <c r="B367" s="358"/>
      <c r="C367" s="358"/>
      <c r="D367" s="362" t="s">
        <v>698</v>
      </c>
      <c r="E367" s="363"/>
      <c r="F367" s="363"/>
      <c r="G367" s="363"/>
      <c r="H367" s="364">
        <v>25617.21</v>
      </c>
      <c r="I367" s="358"/>
      <c r="J367" s="358"/>
      <c r="K367" s="358"/>
      <c r="L367" s="358"/>
    </row>
    <row r="368" spans="1:26" ht="30.6" x14ac:dyDescent="0.2">
      <c r="A368" s="349">
        <v>65</v>
      </c>
      <c r="B368" s="349">
        <v>65</v>
      </c>
      <c r="C368" s="349" t="s">
        <v>869</v>
      </c>
      <c r="D368" s="349" t="s">
        <v>781</v>
      </c>
      <c r="E368" s="350">
        <v>26</v>
      </c>
      <c r="F368" s="351">
        <v>30.767099999999999</v>
      </c>
      <c r="G368" s="351">
        <v>11.60005</v>
      </c>
      <c r="H368" s="352">
        <v>26303.94</v>
      </c>
      <c r="I368" s="352">
        <v>22310.86</v>
      </c>
      <c r="J368" s="352">
        <v>3993.08</v>
      </c>
      <c r="K368" s="351">
        <v>1.9319999999999999</v>
      </c>
      <c r="L368" s="351">
        <v>50.231999999999999</v>
      </c>
      <c r="T368" s="344">
        <v>63747.07</v>
      </c>
      <c r="V368" s="344">
        <v>22310.86</v>
      </c>
      <c r="W368" s="344">
        <v>3993.08</v>
      </c>
      <c r="X368" s="344">
        <v>1846</v>
      </c>
      <c r="Y368" s="344">
        <v>50.231999999999999</v>
      </c>
      <c r="Z368" s="344">
        <v>3.5581</v>
      </c>
    </row>
    <row r="369" spans="1:26" x14ac:dyDescent="0.2">
      <c r="A369" s="353"/>
      <c r="B369" s="353"/>
      <c r="C369" s="353"/>
      <c r="D369" s="354" t="s">
        <v>870</v>
      </c>
      <c r="E369" s="355"/>
      <c r="F369" s="356">
        <v>19.16705</v>
      </c>
      <c r="G369" s="356">
        <v>1.58585</v>
      </c>
      <c r="H369" s="355"/>
      <c r="I369" s="355"/>
      <c r="J369" s="357">
        <v>1846</v>
      </c>
      <c r="K369" s="356">
        <v>0.13685</v>
      </c>
      <c r="L369" s="356">
        <v>3.5581</v>
      </c>
    </row>
    <row r="370" spans="1:26" ht="20.399999999999999" x14ac:dyDescent="0.2">
      <c r="A370" s="358"/>
      <c r="B370" s="358"/>
      <c r="C370" s="358"/>
      <c r="D370" s="342" t="s">
        <v>697</v>
      </c>
      <c r="E370" s="358"/>
      <c r="F370" s="358"/>
      <c r="G370" s="358"/>
      <c r="H370" s="358"/>
      <c r="I370" s="358"/>
      <c r="J370" s="358"/>
      <c r="K370" s="358"/>
      <c r="L370" s="358"/>
    </row>
    <row r="371" spans="1:26" ht="30.6" x14ac:dyDescent="0.2">
      <c r="A371" s="358"/>
      <c r="B371" s="358"/>
      <c r="C371" s="358"/>
      <c r="D371" s="342" t="s">
        <v>835</v>
      </c>
      <c r="E371" s="358"/>
      <c r="F371" s="358"/>
      <c r="G371" s="358"/>
      <c r="H371" s="358"/>
      <c r="I371" s="358"/>
      <c r="J371" s="358"/>
      <c r="K371" s="358"/>
      <c r="L371" s="358"/>
    </row>
    <row r="372" spans="1:26" ht="102" x14ac:dyDescent="0.2">
      <c r="A372" s="358"/>
      <c r="B372" s="358"/>
      <c r="C372" s="358"/>
      <c r="D372" s="342" t="s">
        <v>836</v>
      </c>
      <c r="E372" s="358"/>
      <c r="F372" s="358"/>
      <c r="G372" s="358"/>
      <c r="H372" s="358"/>
      <c r="I372" s="358"/>
      <c r="J372" s="358"/>
      <c r="K372" s="358"/>
      <c r="L372" s="358"/>
    </row>
    <row r="373" spans="1:26" x14ac:dyDescent="0.2">
      <c r="A373" s="358"/>
      <c r="B373" s="358"/>
      <c r="C373" s="358"/>
      <c r="D373" s="359" t="s">
        <v>206</v>
      </c>
      <c r="E373" s="360" t="s">
        <v>837</v>
      </c>
      <c r="F373" s="360"/>
      <c r="G373" s="360"/>
      <c r="H373" s="361">
        <v>22465.88</v>
      </c>
      <c r="I373" s="358"/>
      <c r="J373" s="358"/>
      <c r="K373" s="358"/>
      <c r="L373" s="358"/>
    </row>
    <row r="374" spans="1:26" x14ac:dyDescent="0.2">
      <c r="A374" s="358"/>
      <c r="B374" s="358"/>
      <c r="C374" s="358"/>
      <c r="D374" s="359" t="s">
        <v>207</v>
      </c>
      <c r="E374" s="360" t="s">
        <v>838</v>
      </c>
      <c r="F374" s="360"/>
      <c r="G374" s="360"/>
      <c r="H374" s="361">
        <v>14977.25</v>
      </c>
      <c r="I374" s="358"/>
      <c r="J374" s="358"/>
      <c r="K374" s="358"/>
      <c r="L374" s="358"/>
    </row>
    <row r="375" spans="1:26" x14ac:dyDescent="0.2">
      <c r="A375" s="358"/>
      <c r="B375" s="358"/>
      <c r="C375" s="358"/>
      <c r="D375" s="362" t="s">
        <v>698</v>
      </c>
      <c r="E375" s="363"/>
      <c r="F375" s="363"/>
      <c r="G375" s="363"/>
      <c r="H375" s="364">
        <v>63747.07</v>
      </c>
      <c r="I375" s="358"/>
      <c r="J375" s="358"/>
      <c r="K375" s="358"/>
      <c r="L375" s="358"/>
    </row>
    <row r="376" spans="1:26" ht="20.399999999999999" x14ac:dyDescent="0.2">
      <c r="A376" s="349">
        <v>66</v>
      </c>
      <c r="B376" s="349">
        <v>66</v>
      </c>
      <c r="C376" s="349" t="s">
        <v>871</v>
      </c>
      <c r="D376" s="349" t="s">
        <v>782</v>
      </c>
      <c r="E376" s="350">
        <v>1.9</v>
      </c>
      <c r="F376" s="351">
        <v>91.355999999999995</v>
      </c>
      <c r="G376" s="351">
        <v>14.398</v>
      </c>
      <c r="H376" s="352">
        <v>6908.48</v>
      </c>
      <c r="I376" s="352">
        <v>6546.28</v>
      </c>
      <c r="J376" s="352">
        <v>362.2</v>
      </c>
      <c r="K376" s="351">
        <v>9.8670000000000009</v>
      </c>
      <c r="L376" s="351">
        <v>18.747299999999999</v>
      </c>
      <c r="T376" s="344">
        <v>16269.66</v>
      </c>
      <c r="V376" s="344">
        <v>6546.28</v>
      </c>
      <c r="W376" s="344">
        <v>362.2</v>
      </c>
      <c r="X376" s="344" t="s">
        <v>281</v>
      </c>
      <c r="Y376" s="344">
        <v>18.747299999999999</v>
      </c>
      <c r="Z376" s="344" t="s">
        <v>281</v>
      </c>
    </row>
    <row r="377" spans="1:26" x14ac:dyDescent="0.2">
      <c r="A377" s="353"/>
      <c r="B377" s="353"/>
      <c r="C377" s="353"/>
      <c r="D377" s="354" t="s">
        <v>803</v>
      </c>
      <c r="E377" s="355"/>
      <c r="F377" s="356">
        <v>76.957999999999998</v>
      </c>
      <c r="G377" s="356" t="s">
        <v>281</v>
      </c>
      <c r="H377" s="355"/>
      <c r="I377" s="355"/>
      <c r="J377" s="357" t="s">
        <v>281</v>
      </c>
      <c r="K377" s="356" t="s">
        <v>281</v>
      </c>
      <c r="L377" s="356" t="s">
        <v>281</v>
      </c>
    </row>
    <row r="378" spans="1:26" ht="20.399999999999999" x14ac:dyDescent="0.2">
      <c r="A378" s="358"/>
      <c r="B378" s="358"/>
      <c r="C378" s="358"/>
      <c r="D378" s="342" t="s">
        <v>697</v>
      </c>
      <c r="E378" s="358"/>
      <c r="F378" s="358"/>
      <c r="G378" s="358"/>
      <c r="H378" s="358"/>
      <c r="I378" s="358"/>
      <c r="J378" s="358"/>
      <c r="K378" s="358"/>
      <c r="L378" s="358"/>
    </row>
    <row r="379" spans="1:26" ht="20.399999999999999" x14ac:dyDescent="0.2">
      <c r="A379" s="358"/>
      <c r="B379" s="358"/>
      <c r="C379" s="358"/>
      <c r="D379" s="342" t="s">
        <v>709</v>
      </c>
      <c r="E379" s="358"/>
      <c r="F379" s="358"/>
      <c r="G379" s="358"/>
      <c r="H379" s="358"/>
      <c r="I379" s="358"/>
      <c r="J379" s="358"/>
      <c r="K379" s="358"/>
      <c r="L379" s="358"/>
    </row>
    <row r="380" spans="1:26" ht="81.599999999999994" x14ac:dyDescent="0.2">
      <c r="A380" s="358"/>
      <c r="B380" s="358"/>
      <c r="C380" s="358"/>
      <c r="D380" s="342" t="s">
        <v>710</v>
      </c>
      <c r="E380" s="358"/>
      <c r="F380" s="358"/>
      <c r="G380" s="358"/>
      <c r="H380" s="358"/>
      <c r="I380" s="358"/>
      <c r="J380" s="358"/>
      <c r="K380" s="358"/>
      <c r="L380" s="358"/>
    </row>
    <row r="381" spans="1:26" x14ac:dyDescent="0.2">
      <c r="A381" s="358"/>
      <c r="B381" s="358"/>
      <c r="C381" s="358"/>
      <c r="D381" s="359" t="s">
        <v>206</v>
      </c>
      <c r="E381" s="360" t="s">
        <v>731</v>
      </c>
      <c r="F381" s="360"/>
      <c r="G381" s="360"/>
      <c r="H381" s="361">
        <v>5957.11</v>
      </c>
      <c r="I381" s="358"/>
      <c r="J381" s="358"/>
      <c r="K381" s="358"/>
      <c r="L381" s="358"/>
    </row>
    <row r="382" spans="1:26" x14ac:dyDescent="0.2">
      <c r="A382" s="358"/>
      <c r="B382" s="358"/>
      <c r="C382" s="358"/>
      <c r="D382" s="359" t="s">
        <v>207</v>
      </c>
      <c r="E382" s="360" t="s">
        <v>732</v>
      </c>
      <c r="F382" s="360"/>
      <c r="G382" s="360"/>
      <c r="H382" s="361">
        <v>3404.07</v>
      </c>
      <c r="I382" s="358"/>
      <c r="J382" s="358"/>
      <c r="K382" s="358"/>
      <c r="L382" s="358"/>
    </row>
    <row r="383" spans="1:26" x14ac:dyDescent="0.2">
      <c r="A383" s="358"/>
      <c r="B383" s="358"/>
      <c r="C383" s="358"/>
      <c r="D383" s="362" t="s">
        <v>698</v>
      </c>
      <c r="E383" s="363"/>
      <c r="F383" s="363"/>
      <c r="G383" s="363"/>
      <c r="H383" s="364">
        <v>16269.66</v>
      </c>
      <c r="I383" s="358"/>
      <c r="J383" s="358"/>
      <c r="K383" s="358"/>
      <c r="L383" s="358"/>
    </row>
    <row r="384" spans="1:26" ht="30.6" x14ac:dyDescent="0.2">
      <c r="A384" s="349">
        <v>67</v>
      </c>
      <c r="B384" s="349">
        <v>67</v>
      </c>
      <c r="C384" s="349" t="s">
        <v>840</v>
      </c>
      <c r="D384" s="349" t="s">
        <v>841</v>
      </c>
      <c r="E384" s="350">
        <v>4.0999999999999996</v>
      </c>
      <c r="F384" s="351">
        <v>22.33</v>
      </c>
      <c r="G384" s="351" t="s">
        <v>281</v>
      </c>
      <c r="H384" s="352">
        <v>1212.17</v>
      </c>
      <c r="I384" s="352" t="s">
        <v>281</v>
      </c>
      <c r="J384" s="352" t="s">
        <v>281</v>
      </c>
      <c r="K384" s="351" t="s">
        <v>281</v>
      </c>
      <c r="L384" s="351" t="s">
        <v>281</v>
      </c>
      <c r="T384" s="344">
        <v>1212.17</v>
      </c>
      <c r="V384" s="344" t="s">
        <v>281</v>
      </c>
      <c r="W384" s="344" t="s">
        <v>281</v>
      </c>
      <c r="X384" s="344" t="s">
        <v>281</v>
      </c>
      <c r="Y384" s="344" t="s">
        <v>281</v>
      </c>
      <c r="Z384" s="344" t="s">
        <v>281</v>
      </c>
    </row>
    <row r="385" spans="1:26" x14ac:dyDescent="0.2">
      <c r="A385" s="353"/>
      <c r="B385" s="353"/>
      <c r="C385" s="353"/>
      <c r="D385" s="354" t="s">
        <v>716</v>
      </c>
      <c r="E385" s="355"/>
      <c r="F385" s="356" t="s">
        <v>281</v>
      </c>
      <c r="G385" s="356" t="s">
        <v>281</v>
      </c>
      <c r="H385" s="355"/>
      <c r="I385" s="355"/>
      <c r="J385" s="357" t="s">
        <v>281</v>
      </c>
      <c r="K385" s="356" t="s">
        <v>281</v>
      </c>
      <c r="L385" s="356" t="s">
        <v>281</v>
      </c>
    </row>
    <row r="386" spans="1:26" x14ac:dyDescent="0.2">
      <c r="A386" s="358"/>
      <c r="B386" s="358"/>
      <c r="C386" s="358"/>
      <c r="D386" s="342" t="s">
        <v>699</v>
      </c>
      <c r="E386" s="358"/>
      <c r="F386" s="358"/>
      <c r="G386" s="358"/>
      <c r="H386" s="358"/>
      <c r="I386" s="358"/>
      <c r="J386" s="358"/>
      <c r="K386" s="358"/>
      <c r="L386" s="358"/>
    </row>
    <row r="387" spans="1:26" x14ac:dyDescent="0.2">
      <c r="A387" s="358"/>
      <c r="B387" s="358"/>
      <c r="C387" s="358"/>
      <c r="D387" s="362" t="s">
        <v>698</v>
      </c>
      <c r="E387" s="363"/>
      <c r="F387" s="363"/>
      <c r="G387" s="363"/>
      <c r="H387" s="364">
        <v>1212.17</v>
      </c>
      <c r="I387" s="358"/>
      <c r="J387" s="358"/>
      <c r="K387" s="358"/>
      <c r="L387" s="358"/>
    </row>
    <row r="388" spans="1:26" ht="30.6" x14ac:dyDescent="0.2">
      <c r="A388" s="349">
        <v>68</v>
      </c>
      <c r="B388" s="349">
        <v>68</v>
      </c>
      <c r="C388" s="349" t="s">
        <v>860</v>
      </c>
      <c r="D388" s="349" t="s">
        <v>861</v>
      </c>
      <c r="E388" s="350">
        <v>4.0999999999999996</v>
      </c>
      <c r="F388" s="351">
        <v>2.91</v>
      </c>
      <c r="G388" s="351">
        <v>2.91</v>
      </c>
      <c r="H388" s="352">
        <v>162.47999999999999</v>
      </c>
      <c r="I388" s="352" t="s">
        <v>281</v>
      </c>
      <c r="J388" s="352">
        <v>162.47999999999999</v>
      </c>
      <c r="K388" s="351" t="s">
        <v>281</v>
      </c>
      <c r="L388" s="351" t="s">
        <v>281</v>
      </c>
      <c r="T388" s="344">
        <v>162.47999999999999</v>
      </c>
      <c r="V388" s="344" t="s">
        <v>281</v>
      </c>
      <c r="W388" s="344">
        <v>162.47999999999999</v>
      </c>
      <c r="X388" s="344" t="s">
        <v>281</v>
      </c>
      <c r="Y388" s="344" t="s">
        <v>281</v>
      </c>
      <c r="Z388" s="344" t="s">
        <v>281</v>
      </c>
    </row>
    <row r="389" spans="1:26" x14ac:dyDescent="0.2">
      <c r="A389" s="353"/>
      <c r="B389" s="353"/>
      <c r="C389" s="353"/>
      <c r="D389" s="354" t="s">
        <v>716</v>
      </c>
      <c r="E389" s="355"/>
      <c r="F389" s="356" t="s">
        <v>281</v>
      </c>
      <c r="G389" s="356" t="s">
        <v>281</v>
      </c>
      <c r="H389" s="355"/>
      <c r="I389" s="355"/>
      <c r="J389" s="357" t="s">
        <v>281</v>
      </c>
      <c r="K389" s="356" t="s">
        <v>281</v>
      </c>
      <c r="L389" s="356" t="s">
        <v>281</v>
      </c>
    </row>
    <row r="390" spans="1:26" x14ac:dyDescent="0.2">
      <c r="A390" s="358"/>
      <c r="B390" s="358"/>
      <c r="C390" s="358"/>
      <c r="D390" s="342" t="s">
        <v>764</v>
      </c>
      <c r="E390" s="358"/>
      <c r="F390" s="358"/>
      <c r="G390" s="358"/>
      <c r="H390" s="358"/>
      <c r="I390" s="358"/>
      <c r="J390" s="358"/>
      <c r="K390" s="358"/>
      <c r="L390" s="358"/>
    </row>
    <row r="391" spans="1:26" x14ac:dyDescent="0.2">
      <c r="A391" s="358"/>
      <c r="B391" s="358"/>
      <c r="C391" s="358"/>
      <c r="D391" s="362" t="s">
        <v>698</v>
      </c>
      <c r="E391" s="363"/>
      <c r="F391" s="363"/>
      <c r="G391" s="363"/>
      <c r="H391" s="364">
        <v>162.47999999999999</v>
      </c>
      <c r="I391" s="358"/>
      <c r="J391" s="358"/>
      <c r="K391" s="358"/>
      <c r="L391" s="358"/>
    </row>
    <row r="392" spans="1:26" ht="20.399999999999999" x14ac:dyDescent="0.2">
      <c r="A392" s="349">
        <v>69</v>
      </c>
      <c r="B392" s="349">
        <v>69</v>
      </c>
      <c r="C392" s="349" t="s">
        <v>872</v>
      </c>
      <c r="D392" s="349" t="s">
        <v>783</v>
      </c>
      <c r="E392" s="350">
        <v>3.54</v>
      </c>
      <c r="F392" s="351">
        <v>436.63200000000001</v>
      </c>
      <c r="G392" s="351">
        <v>330.74</v>
      </c>
      <c r="H392" s="352">
        <v>32284.02</v>
      </c>
      <c r="I392" s="352">
        <v>16782.36</v>
      </c>
      <c r="J392" s="352">
        <v>15501.66</v>
      </c>
      <c r="K392" s="351">
        <v>13.455</v>
      </c>
      <c r="L392" s="351">
        <v>47.630699999999997</v>
      </c>
      <c r="T392" s="344">
        <v>69146.539999999994</v>
      </c>
      <c r="V392" s="344">
        <v>16782.36</v>
      </c>
      <c r="W392" s="344">
        <v>15501.66</v>
      </c>
      <c r="X392" s="344">
        <v>6847.46</v>
      </c>
      <c r="Y392" s="344">
        <v>47.630699999999997</v>
      </c>
      <c r="Z392" s="344">
        <v>12.05016</v>
      </c>
    </row>
    <row r="393" spans="1:26" x14ac:dyDescent="0.2">
      <c r="A393" s="353"/>
      <c r="B393" s="353"/>
      <c r="C393" s="353"/>
      <c r="D393" s="354" t="s">
        <v>873</v>
      </c>
      <c r="E393" s="355"/>
      <c r="F393" s="356">
        <v>105.892</v>
      </c>
      <c r="G393" s="356">
        <v>43.205500000000001</v>
      </c>
      <c r="H393" s="355"/>
      <c r="I393" s="355"/>
      <c r="J393" s="357">
        <v>6847.46</v>
      </c>
      <c r="K393" s="356">
        <v>3.4039999999999999</v>
      </c>
      <c r="L393" s="356">
        <v>12.05016</v>
      </c>
    </row>
    <row r="394" spans="1:26" ht="20.399999999999999" x14ac:dyDescent="0.2">
      <c r="A394" s="358"/>
      <c r="B394" s="358"/>
      <c r="C394" s="358"/>
      <c r="D394" s="342" t="s">
        <v>697</v>
      </c>
      <c r="E394" s="358"/>
      <c r="F394" s="358"/>
      <c r="G394" s="358"/>
      <c r="H394" s="358"/>
      <c r="I394" s="358"/>
      <c r="J394" s="358"/>
      <c r="K394" s="358"/>
      <c r="L394" s="358"/>
    </row>
    <row r="395" spans="1:26" ht="20.399999999999999" x14ac:dyDescent="0.2">
      <c r="A395" s="358"/>
      <c r="B395" s="358"/>
      <c r="C395" s="358"/>
      <c r="D395" s="342" t="s">
        <v>709</v>
      </c>
      <c r="E395" s="358"/>
      <c r="F395" s="358"/>
      <c r="G395" s="358"/>
      <c r="H395" s="358"/>
      <c r="I395" s="358"/>
      <c r="J395" s="358"/>
      <c r="K395" s="358"/>
      <c r="L395" s="358"/>
    </row>
    <row r="396" spans="1:26" ht="81.599999999999994" x14ac:dyDescent="0.2">
      <c r="A396" s="358"/>
      <c r="B396" s="358"/>
      <c r="C396" s="358"/>
      <c r="D396" s="342" t="s">
        <v>710</v>
      </c>
      <c r="E396" s="358"/>
      <c r="F396" s="358"/>
      <c r="G396" s="358"/>
      <c r="H396" s="358"/>
      <c r="I396" s="358"/>
      <c r="J396" s="358"/>
      <c r="K396" s="358"/>
      <c r="L396" s="358"/>
    </row>
    <row r="397" spans="1:26" x14ac:dyDescent="0.2">
      <c r="A397" s="358"/>
      <c r="B397" s="358"/>
      <c r="C397" s="358"/>
      <c r="D397" s="359" t="s">
        <v>206</v>
      </c>
      <c r="E397" s="360" t="s">
        <v>711</v>
      </c>
      <c r="F397" s="360"/>
      <c r="G397" s="360"/>
      <c r="H397" s="361">
        <v>24102.42</v>
      </c>
      <c r="I397" s="358"/>
      <c r="J397" s="358"/>
      <c r="K397" s="358"/>
      <c r="L397" s="358"/>
    </row>
    <row r="398" spans="1:26" x14ac:dyDescent="0.2">
      <c r="A398" s="358"/>
      <c r="B398" s="358"/>
      <c r="C398" s="358"/>
      <c r="D398" s="359" t="s">
        <v>207</v>
      </c>
      <c r="E398" s="360" t="s">
        <v>712</v>
      </c>
      <c r="F398" s="360"/>
      <c r="G398" s="360"/>
      <c r="H398" s="361">
        <v>12760.1</v>
      </c>
      <c r="I398" s="358"/>
      <c r="J398" s="358"/>
      <c r="K398" s="358"/>
      <c r="L398" s="358"/>
    </row>
    <row r="399" spans="1:26" x14ac:dyDescent="0.2">
      <c r="A399" s="358"/>
      <c r="B399" s="358"/>
      <c r="C399" s="358"/>
      <c r="D399" s="362" t="s">
        <v>698</v>
      </c>
      <c r="E399" s="363"/>
      <c r="F399" s="363"/>
      <c r="G399" s="363"/>
      <c r="H399" s="364">
        <v>69146.539999999994</v>
      </c>
      <c r="I399" s="358"/>
      <c r="J399" s="358"/>
      <c r="K399" s="358"/>
      <c r="L399" s="358"/>
    </row>
    <row r="400" spans="1:26" ht="30.6" x14ac:dyDescent="0.2">
      <c r="A400" s="349">
        <v>70</v>
      </c>
      <c r="B400" s="349">
        <v>70</v>
      </c>
      <c r="C400" s="349" t="s">
        <v>874</v>
      </c>
      <c r="D400" s="349" t="s">
        <v>784</v>
      </c>
      <c r="E400" s="350">
        <v>354</v>
      </c>
      <c r="F400" s="351">
        <v>1863.1724999999999</v>
      </c>
      <c r="G400" s="351">
        <v>1376.7225000000001</v>
      </c>
      <c r="H400" s="352">
        <v>14162187.720000001</v>
      </c>
      <c r="I400" s="352">
        <v>7709542.9800000004</v>
      </c>
      <c r="J400" s="352">
        <v>6452644.7400000002</v>
      </c>
      <c r="K400" s="351">
        <v>57.028500000000001</v>
      </c>
      <c r="L400" s="351">
        <v>20188.089</v>
      </c>
      <c r="T400" s="344">
        <v>25186834.18</v>
      </c>
      <c r="V400" s="344">
        <v>7709542.9800000004</v>
      </c>
      <c r="W400" s="344">
        <v>6452644.7400000002</v>
      </c>
      <c r="X400" s="344" t="s">
        <v>281</v>
      </c>
      <c r="Y400" s="344">
        <v>20188.089</v>
      </c>
      <c r="Z400" s="344" t="s">
        <v>281</v>
      </c>
    </row>
    <row r="401" spans="1:26" x14ac:dyDescent="0.2">
      <c r="A401" s="353"/>
      <c r="B401" s="353"/>
      <c r="C401" s="353"/>
      <c r="D401" s="354" t="s">
        <v>718</v>
      </c>
      <c r="E401" s="355"/>
      <c r="F401" s="356">
        <v>486.45</v>
      </c>
      <c r="G401" s="356" t="s">
        <v>281</v>
      </c>
      <c r="H401" s="355"/>
      <c r="I401" s="355"/>
      <c r="J401" s="357" t="s">
        <v>281</v>
      </c>
      <c r="K401" s="356" t="s">
        <v>281</v>
      </c>
      <c r="L401" s="356" t="s">
        <v>281</v>
      </c>
    </row>
    <row r="402" spans="1:26" ht="20.399999999999999" x14ac:dyDescent="0.2">
      <c r="A402" s="358"/>
      <c r="B402" s="358"/>
      <c r="C402" s="358"/>
      <c r="D402" s="342" t="s">
        <v>697</v>
      </c>
      <c r="E402" s="358"/>
      <c r="F402" s="358"/>
      <c r="G402" s="358"/>
      <c r="H402" s="358"/>
      <c r="I402" s="358"/>
      <c r="J402" s="358"/>
      <c r="K402" s="358"/>
      <c r="L402" s="358"/>
    </row>
    <row r="403" spans="1:26" ht="20.399999999999999" x14ac:dyDescent="0.2">
      <c r="A403" s="358"/>
      <c r="B403" s="358"/>
      <c r="C403" s="358"/>
      <c r="D403" s="342" t="s">
        <v>709</v>
      </c>
      <c r="E403" s="358"/>
      <c r="F403" s="358"/>
      <c r="G403" s="358"/>
      <c r="H403" s="358"/>
      <c r="I403" s="358"/>
      <c r="J403" s="358"/>
      <c r="K403" s="358"/>
      <c r="L403" s="358"/>
    </row>
    <row r="404" spans="1:26" ht="81.599999999999994" x14ac:dyDescent="0.2">
      <c r="A404" s="358"/>
      <c r="B404" s="358"/>
      <c r="C404" s="358"/>
      <c r="D404" s="342" t="s">
        <v>710</v>
      </c>
      <c r="E404" s="358"/>
      <c r="F404" s="358"/>
      <c r="G404" s="358"/>
      <c r="H404" s="358"/>
      <c r="I404" s="358"/>
      <c r="J404" s="358"/>
      <c r="K404" s="358"/>
      <c r="L404" s="358"/>
    </row>
    <row r="405" spans="1:26" x14ac:dyDescent="0.2">
      <c r="A405" s="358"/>
      <c r="B405" s="358"/>
      <c r="C405" s="358"/>
      <c r="D405" s="359" t="s">
        <v>206</v>
      </c>
      <c r="E405" s="360" t="s">
        <v>731</v>
      </c>
      <c r="F405" s="360"/>
      <c r="G405" s="360"/>
      <c r="H405" s="361">
        <v>7015684.1100000003</v>
      </c>
      <c r="I405" s="358"/>
      <c r="J405" s="358"/>
      <c r="K405" s="358"/>
      <c r="L405" s="358"/>
    </row>
    <row r="406" spans="1:26" x14ac:dyDescent="0.2">
      <c r="A406" s="358"/>
      <c r="B406" s="358"/>
      <c r="C406" s="358"/>
      <c r="D406" s="359" t="s">
        <v>207</v>
      </c>
      <c r="E406" s="360" t="s">
        <v>732</v>
      </c>
      <c r="F406" s="360"/>
      <c r="G406" s="360"/>
      <c r="H406" s="361">
        <v>4008962.35</v>
      </c>
      <c r="I406" s="358"/>
      <c r="J406" s="358"/>
      <c r="K406" s="358"/>
      <c r="L406" s="358"/>
    </row>
    <row r="407" spans="1:26" x14ac:dyDescent="0.2">
      <c r="A407" s="358"/>
      <c r="B407" s="358"/>
      <c r="C407" s="358"/>
      <c r="D407" s="362" t="s">
        <v>698</v>
      </c>
      <c r="E407" s="363"/>
      <c r="F407" s="363"/>
      <c r="G407" s="363"/>
      <c r="H407" s="364">
        <v>25186834.18</v>
      </c>
      <c r="I407" s="358"/>
      <c r="J407" s="358"/>
      <c r="K407" s="358"/>
      <c r="L407" s="358"/>
    </row>
    <row r="408" spans="1:26" ht="30.6" x14ac:dyDescent="0.2">
      <c r="A408" s="349">
        <v>71</v>
      </c>
      <c r="B408" s="349">
        <v>71</v>
      </c>
      <c r="C408" s="349" t="s">
        <v>726</v>
      </c>
      <c r="D408" s="349" t="s">
        <v>727</v>
      </c>
      <c r="E408" s="350">
        <v>708</v>
      </c>
      <c r="F408" s="351">
        <v>3.28</v>
      </c>
      <c r="G408" s="351">
        <v>3.28</v>
      </c>
      <c r="H408" s="352">
        <v>30748.44</v>
      </c>
      <c r="I408" s="352" t="s">
        <v>281</v>
      </c>
      <c r="J408" s="352">
        <v>30748.44</v>
      </c>
      <c r="K408" s="351" t="s">
        <v>281</v>
      </c>
      <c r="L408" s="351" t="s">
        <v>281</v>
      </c>
      <c r="T408" s="344">
        <v>30748.44</v>
      </c>
      <c r="V408" s="344" t="s">
        <v>281</v>
      </c>
      <c r="W408" s="344">
        <v>30748.44</v>
      </c>
      <c r="X408" s="344" t="s">
        <v>281</v>
      </c>
      <c r="Y408" s="344" t="s">
        <v>281</v>
      </c>
      <c r="Z408" s="344" t="s">
        <v>281</v>
      </c>
    </row>
    <row r="409" spans="1:26" x14ac:dyDescent="0.2">
      <c r="A409" s="353"/>
      <c r="B409" s="353"/>
      <c r="C409" s="353"/>
      <c r="D409" s="354" t="s">
        <v>716</v>
      </c>
      <c r="E409" s="355"/>
      <c r="F409" s="356" t="s">
        <v>281</v>
      </c>
      <c r="G409" s="356" t="s">
        <v>281</v>
      </c>
      <c r="H409" s="355"/>
      <c r="I409" s="355"/>
      <c r="J409" s="357" t="s">
        <v>281</v>
      </c>
      <c r="K409" s="356" t="s">
        <v>281</v>
      </c>
      <c r="L409" s="356" t="s">
        <v>281</v>
      </c>
    </row>
    <row r="410" spans="1:26" x14ac:dyDescent="0.2">
      <c r="A410" s="358"/>
      <c r="B410" s="358"/>
      <c r="C410" s="358"/>
      <c r="D410" s="342" t="s">
        <v>699</v>
      </c>
      <c r="E410" s="358"/>
      <c r="F410" s="358"/>
      <c r="G410" s="358"/>
      <c r="H410" s="358"/>
      <c r="I410" s="358"/>
      <c r="J410" s="358"/>
      <c r="K410" s="358"/>
      <c r="L410" s="358"/>
    </row>
    <row r="411" spans="1:26" x14ac:dyDescent="0.2">
      <c r="A411" s="358"/>
      <c r="B411" s="358"/>
      <c r="C411" s="358"/>
      <c r="D411" s="362" t="s">
        <v>698</v>
      </c>
      <c r="E411" s="363"/>
      <c r="F411" s="363"/>
      <c r="G411" s="363"/>
      <c r="H411" s="364">
        <v>30748.44</v>
      </c>
      <c r="I411" s="358"/>
      <c r="J411" s="358"/>
      <c r="K411" s="358"/>
      <c r="L411" s="358"/>
    </row>
    <row r="412" spans="1:26" ht="20.399999999999999" x14ac:dyDescent="0.2">
      <c r="A412" s="349">
        <v>72</v>
      </c>
      <c r="B412" s="349">
        <v>72</v>
      </c>
      <c r="C412" s="349" t="s">
        <v>728</v>
      </c>
      <c r="D412" s="349" t="s">
        <v>806</v>
      </c>
      <c r="E412" s="350">
        <v>177</v>
      </c>
      <c r="F412" s="351">
        <v>42.98</v>
      </c>
      <c r="G412" s="351">
        <v>42.98</v>
      </c>
      <c r="H412" s="352">
        <v>100723.62</v>
      </c>
      <c r="I412" s="352" t="s">
        <v>281</v>
      </c>
      <c r="J412" s="352">
        <v>100723.62</v>
      </c>
      <c r="K412" s="351" t="s">
        <v>281</v>
      </c>
      <c r="L412" s="351" t="s">
        <v>281</v>
      </c>
      <c r="T412" s="344">
        <v>100723.62</v>
      </c>
      <c r="V412" s="344" t="s">
        <v>281</v>
      </c>
      <c r="W412" s="344">
        <v>100723.62</v>
      </c>
      <c r="X412" s="344" t="s">
        <v>281</v>
      </c>
      <c r="Y412" s="344" t="s">
        <v>281</v>
      </c>
      <c r="Z412" s="344" t="s">
        <v>281</v>
      </c>
    </row>
    <row r="413" spans="1:26" x14ac:dyDescent="0.2">
      <c r="A413" s="353"/>
      <c r="B413" s="353"/>
      <c r="C413" s="353"/>
      <c r="D413" s="354" t="s">
        <v>716</v>
      </c>
      <c r="E413" s="355"/>
      <c r="F413" s="356" t="s">
        <v>281</v>
      </c>
      <c r="G413" s="356" t="s">
        <v>281</v>
      </c>
      <c r="H413" s="355"/>
      <c r="I413" s="355"/>
      <c r="J413" s="357" t="s">
        <v>281</v>
      </c>
      <c r="K413" s="356" t="s">
        <v>281</v>
      </c>
      <c r="L413" s="356" t="s">
        <v>281</v>
      </c>
    </row>
    <row r="414" spans="1:26" x14ac:dyDescent="0.2">
      <c r="A414" s="358"/>
      <c r="B414" s="358"/>
      <c r="C414" s="358"/>
      <c r="D414" s="342" t="s">
        <v>699</v>
      </c>
      <c r="E414" s="358"/>
      <c r="F414" s="358"/>
      <c r="G414" s="358"/>
      <c r="H414" s="358"/>
      <c r="I414" s="358"/>
      <c r="J414" s="358"/>
      <c r="K414" s="358"/>
      <c r="L414" s="358"/>
    </row>
    <row r="415" spans="1:26" x14ac:dyDescent="0.2">
      <c r="A415" s="358"/>
      <c r="B415" s="358"/>
      <c r="C415" s="358"/>
      <c r="D415" s="362" t="s">
        <v>698</v>
      </c>
      <c r="E415" s="363"/>
      <c r="F415" s="363"/>
      <c r="G415" s="363"/>
      <c r="H415" s="364">
        <v>100723.62</v>
      </c>
      <c r="I415" s="358"/>
      <c r="J415" s="358"/>
      <c r="K415" s="358"/>
      <c r="L415" s="358"/>
    </row>
    <row r="416" spans="1:26" ht="40.799999999999997" x14ac:dyDescent="0.2">
      <c r="A416" s="349">
        <v>73</v>
      </c>
      <c r="B416" s="349">
        <v>73</v>
      </c>
      <c r="C416" s="349" t="s">
        <v>717</v>
      </c>
      <c r="D416" s="349" t="s">
        <v>700</v>
      </c>
      <c r="E416" s="350">
        <v>354</v>
      </c>
      <c r="F416" s="351">
        <v>162.38</v>
      </c>
      <c r="G416" s="351" t="s">
        <v>281</v>
      </c>
      <c r="H416" s="352">
        <v>469057.08</v>
      </c>
      <c r="I416" s="352" t="s">
        <v>281</v>
      </c>
      <c r="J416" s="352" t="s">
        <v>281</v>
      </c>
      <c r="K416" s="351" t="s">
        <v>281</v>
      </c>
      <c r="L416" s="351" t="s">
        <v>281</v>
      </c>
      <c r="T416" s="344">
        <v>469057.08</v>
      </c>
      <c r="V416" s="344" t="s">
        <v>281</v>
      </c>
      <c r="W416" s="344" t="s">
        <v>281</v>
      </c>
      <c r="X416" s="344" t="s">
        <v>281</v>
      </c>
      <c r="Y416" s="344" t="s">
        <v>281</v>
      </c>
      <c r="Z416" s="344" t="s">
        <v>281</v>
      </c>
    </row>
    <row r="417" spans="1:26" x14ac:dyDescent="0.2">
      <c r="A417" s="353"/>
      <c r="B417" s="353"/>
      <c r="C417" s="353"/>
      <c r="D417" s="354" t="s">
        <v>718</v>
      </c>
      <c r="E417" s="355"/>
      <c r="F417" s="356" t="s">
        <v>281</v>
      </c>
      <c r="G417" s="356" t="s">
        <v>281</v>
      </c>
      <c r="H417" s="355"/>
      <c r="I417" s="355"/>
      <c r="J417" s="357" t="s">
        <v>281</v>
      </c>
      <c r="K417" s="356" t="s">
        <v>281</v>
      </c>
      <c r="L417" s="356" t="s">
        <v>281</v>
      </c>
    </row>
    <row r="418" spans="1:26" x14ac:dyDescent="0.2">
      <c r="A418" s="358"/>
      <c r="B418" s="358"/>
      <c r="C418" s="358"/>
      <c r="D418" s="342" t="s">
        <v>701</v>
      </c>
      <c r="E418" s="358"/>
      <c r="F418" s="358"/>
      <c r="G418" s="358"/>
      <c r="H418" s="358"/>
      <c r="I418" s="358"/>
      <c r="J418" s="358"/>
      <c r="K418" s="358"/>
      <c r="L418" s="358"/>
    </row>
    <row r="419" spans="1:26" ht="30.6" x14ac:dyDescent="0.2">
      <c r="A419" s="349">
        <v>74</v>
      </c>
      <c r="B419" s="349">
        <v>74</v>
      </c>
      <c r="C419" s="349" t="s">
        <v>745</v>
      </c>
      <c r="D419" s="349" t="s">
        <v>785</v>
      </c>
      <c r="E419" s="350">
        <v>173.39</v>
      </c>
      <c r="F419" s="351">
        <v>1517.952</v>
      </c>
      <c r="G419" s="351">
        <v>1488.008</v>
      </c>
      <c r="H419" s="352">
        <v>3515010.63</v>
      </c>
      <c r="I419" s="352">
        <v>69274.509999999995</v>
      </c>
      <c r="J419" s="352">
        <v>3415996.27</v>
      </c>
      <c r="K419" s="351">
        <v>1.0465</v>
      </c>
      <c r="L419" s="351">
        <v>181.45263499999999</v>
      </c>
      <c r="T419" s="344">
        <v>4034193.28</v>
      </c>
      <c r="V419" s="344">
        <v>69274.509999999995</v>
      </c>
      <c r="W419" s="344">
        <v>3415996.27</v>
      </c>
      <c r="X419" s="344">
        <v>293790.28000000003</v>
      </c>
      <c r="Y419" s="344">
        <v>181.45263499999999</v>
      </c>
      <c r="Z419" s="344">
        <v>418.73685</v>
      </c>
    </row>
    <row r="420" spans="1:26" x14ac:dyDescent="0.2">
      <c r="A420" s="353"/>
      <c r="B420" s="353"/>
      <c r="C420" s="353"/>
      <c r="D420" s="354" t="s">
        <v>718</v>
      </c>
      <c r="E420" s="355"/>
      <c r="F420" s="356">
        <v>8.9239999999999995</v>
      </c>
      <c r="G420" s="356">
        <v>37.846499999999999</v>
      </c>
      <c r="H420" s="355"/>
      <c r="I420" s="355"/>
      <c r="J420" s="357">
        <v>293790.28000000003</v>
      </c>
      <c r="K420" s="356">
        <v>2.415</v>
      </c>
      <c r="L420" s="356">
        <v>418.73685</v>
      </c>
    </row>
    <row r="421" spans="1:26" ht="20.399999999999999" x14ac:dyDescent="0.2">
      <c r="A421" s="358"/>
      <c r="B421" s="358"/>
      <c r="C421" s="358"/>
      <c r="D421" s="342" t="s">
        <v>697</v>
      </c>
      <c r="E421" s="358"/>
      <c r="F421" s="358"/>
      <c r="G421" s="358"/>
      <c r="H421" s="358"/>
      <c r="I421" s="358"/>
      <c r="J421" s="358"/>
      <c r="K421" s="358"/>
      <c r="L421" s="358"/>
    </row>
    <row r="422" spans="1:26" ht="20.399999999999999" x14ac:dyDescent="0.2">
      <c r="A422" s="358"/>
      <c r="B422" s="358"/>
      <c r="C422" s="358"/>
      <c r="D422" s="342" t="s">
        <v>709</v>
      </c>
      <c r="E422" s="358"/>
      <c r="F422" s="358"/>
      <c r="G422" s="358"/>
      <c r="H422" s="358"/>
      <c r="I422" s="358"/>
      <c r="J422" s="358"/>
      <c r="K422" s="358"/>
      <c r="L422" s="358"/>
    </row>
    <row r="423" spans="1:26" ht="81.599999999999994" x14ac:dyDescent="0.2">
      <c r="A423" s="358"/>
      <c r="B423" s="358"/>
      <c r="C423" s="358"/>
      <c r="D423" s="342" t="s">
        <v>710</v>
      </c>
      <c r="E423" s="358"/>
      <c r="F423" s="358"/>
      <c r="G423" s="358"/>
      <c r="H423" s="358"/>
      <c r="I423" s="358"/>
      <c r="J423" s="358"/>
      <c r="K423" s="358"/>
      <c r="L423" s="358"/>
    </row>
    <row r="424" spans="1:26" x14ac:dyDescent="0.2">
      <c r="A424" s="358"/>
      <c r="B424" s="358"/>
      <c r="C424" s="358"/>
      <c r="D424" s="359" t="s">
        <v>206</v>
      </c>
      <c r="E424" s="360" t="s">
        <v>731</v>
      </c>
      <c r="F424" s="360"/>
      <c r="G424" s="360"/>
      <c r="H424" s="361">
        <v>330388.96000000002</v>
      </c>
      <c r="I424" s="358"/>
      <c r="J424" s="358"/>
      <c r="K424" s="358"/>
      <c r="L424" s="358"/>
    </row>
    <row r="425" spans="1:26" x14ac:dyDescent="0.2">
      <c r="A425" s="358"/>
      <c r="B425" s="358"/>
      <c r="C425" s="358"/>
      <c r="D425" s="359" t="s">
        <v>207</v>
      </c>
      <c r="E425" s="360" t="s">
        <v>732</v>
      </c>
      <c r="F425" s="360"/>
      <c r="G425" s="360"/>
      <c r="H425" s="361">
        <v>188793.69</v>
      </c>
      <c r="I425" s="358"/>
      <c r="J425" s="358"/>
      <c r="K425" s="358"/>
      <c r="L425" s="358"/>
    </row>
    <row r="426" spans="1:26" x14ac:dyDescent="0.2">
      <c r="A426" s="358"/>
      <c r="B426" s="358"/>
      <c r="C426" s="358"/>
      <c r="D426" s="362" t="s">
        <v>698</v>
      </c>
      <c r="E426" s="363"/>
      <c r="F426" s="363"/>
      <c r="G426" s="363"/>
      <c r="H426" s="364">
        <v>4034193.28</v>
      </c>
      <c r="I426" s="358"/>
      <c r="J426" s="358"/>
      <c r="K426" s="358"/>
      <c r="L426" s="358"/>
    </row>
    <row r="427" spans="1:26" ht="30.6" x14ac:dyDescent="0.2">
      <c r="A427" s="349">
        <v>75</v>
      </c>
      <c r="B427" s="349">
        <v>75</v>
      </c>
      <c r="C427" s="349" t="s">
        <v>726</v>
      </c>
      <c r="D427" s="349" t="s">
        <v>727</v>
      </c>
      <c r="E427" s="350">
        <v>346.8</v>
      </c>
      <c r="F427" s="351">
        <v>3.28</v>
      </c>
      <c r="G427" s="351">
        <v>3.28</v>
      </c>
      <c r="H427" s="352">
        <v>15061.52</v>
      </c>
      <c r="I427" s="352" t="s">
        <v>281</v>
      </c>
      <c r="J427" s="352">
        <v>15061.52</v>
      </c>
      <c r="K427" s="351" t="s">
        <v>281</v>
      </c>
      <c r="L427" s="351" t="s">
        <v>281</v>
      </c>
      <c r="T427" s="344">
        <v>15061.52</v>
      </c>
      <c r="V427" s="344" t="s">
        <v>281</v>
      </c>
      <c r="W427" s="344">
        <v>15061.52</v>
      </c>
      <c r="X427" s="344" t="s">
        <v>281</v>
      </c>
      <c r="Y427" s="344" t="s">
        <v>281</v>
      </c>
      <c r="Z427" s="344" t="s">
        <v>281</v>
      </c>
    </row>
    <row r="428" spans="1:26" x14ac:dyDescent="0.2">
      <c r="A428" s="353"/>
      <c r="B428" s="353"/>
      <c r="C428" s="353"/>
      <c r="D428" s="354" t="s">
        <v>716</v>
      </c>
      <c r="E428" s="355"/>
      <c r="F428" s="356" t="s">
        <v>281</v>
      </c>
      <c r="G428" s="356" t="s">
        <v>281</v>
      </c>
      <c r="H428" s="355"/>
      <c r="I428" s="355"/>
      <c r="J428" s="357" t="s">
        <v>281</v>
      </c>
      <c r="K428" s="356" t="s">
        <v>281</v>
      </c>
      <c r="L428" s="356" t="s">
        <v>281</v>
      </c>
    </row>
    <row r="429" spans="1:26" x14ac:dyDescent="0.2">
      <c r="A429" s="358"/>
      <c r="B429" s="358"/>
      <c r="C429" s="358"/>
      <c r="D429" s="342" t="s">
        <v>699</v>
      </c>
      <c r="E429" s="358"/>
      <c r="F429" s="358"/>
      <c r="G429" s="358"/>
      <c r="H429" s="358"/>
      <c r="I429" s="358"/>
      <c r="J429" s="358"/>
      <c r="K429" s="358"/>
      <c r="L429" s="358"/>
    </row>
    <row r="430" spans="1:26" x14ac:dyDescent="0.2">
      <c r="A430" s="358"/>
      <c r="B430" s="358"/>
      <c r="C430" s="358"/>
      <c r="D430" s="362" t="s">
        <v>698</v>
      </c>
      <c r="E430" s="363"/>
      <c r="F430" s="363"/>
      <c r="G430" s="363"/>
      <c r="H430" s="364">
        <v>15061.52</v>
      </c>
      <c r="I430" s="358"/>
      <c r="J430" s="358"/>
      <c r="K430" s="358"/>
      <c r="L430" s="358"/>
    </row>
    <row r="431" spans="1:26" ht="20.399999999999999" x14ac:dyDescent="0.2">
      <c r="A431" s="349">
        <v>76</v>
      </c>
      <c r="B431" s="349">
        <v>76</v>
      </c>
      <c r="C431" s="349" t="s">
        <v>728</v>
      </c>
      <c r="D431" s="349" t="s">
        <v>806</v>
      </c>
      <c r="E431" s="350">
        <v>86.7</v>
      </c>
      <c r="F431" s="351">
        <v>42.98</v>
      </c>
      <c r="G431" s="351">
        <v>42.98</v>
      </c>
      <c r="H431" s="352">
        <v>49337.5</v>
      </c>
      <c r="I431" s="352" t="s">
        <v>281</v>
      </c>
      <c r="J431" s="352">
        <v>49337.5</v>
      </c>
      <c r="K431" s="351" t="s">
        <v>281</v>
      </c>
      <c r="L431" s="351" t="s">
        <v>281</v>
      </c>
      <c r="T431" s="344">
        <v>49337.5</v>
      </c>
      <c r="V431" s="344" t="s">
        <v>281</v>
      </c>
      <c r="W431" s="344">
        <v>49337.5</v>
      </c>
      <c r="X431" s="344" t="s">
        <v>281</v>
      </c>
      <c r="Y431" s="344" t="s">
        <v>281</v>
      </c>
      <c r="Z431" s="344" t="s">
        <v>281</v>
      </c>
    </row>
    <row r="432" spans="1:26" x14ac:dyDescent="0.2">
      <c r="A432" s="353"/>
      <c r="B432" s="353"/>
      <c r="C432" s="353"/>
      <c r="D432" s="354" t="s">
        <v>716</v>
      </c>
      <c r="E432" s="355"/>
      <c r="F432" s="356" t="s">
        <v>281</v>
      </c>
      <c r="G432" s="356" t="s">
        <v>281</v>
      </c>
      <c r="H432" s="355"/>
      <c r="I432" s="355"/>
      <c r="J432" s="357" t="s">
        <v>281</v>
      </c>
      <c r="K432" s="356" t="s">
        <v>281</v>
      </c>
      <c r="L432" s="356" t="s">
        <v>281</v>
      </c>
    </row>
    <row r="433" spans="1:26" x14ac:dyDescent="0.2">
      <c r="A433" s="358"/>
      <c r="B433" s="358"/>
      <c r="C433" s="358"/>
      <c r="D433" s="342" t="s">
        <v>699</v>
      </c>
      <c r="E433" s="358"/>
      <c r="F433" s="358"/>
      <c r="G433" s="358"/>
      <c r="H433" s="358"/>
      <c r="I433" s="358"/>
      <c r="J433" s="358"/>
      <c r="K433" s="358"/>
      <c r="L433" s="358"/>
    </row>
    <row r="434" spans="1:26" x14ac:dyDescent="0.2">
      <c r="A434" s="358"/>
      <c r="B434" s="358"/>
      <c r="C434" s="358"/>
      <c r="D434" s="362" t="s">
        <v>698</v>
      </c>
      <c r="E434" s="363"/>
      <c r="F434" s="363"/>
      <c r="G434" s="363"/>
      <c r="H434" s="364">
        <v>49337.5</v>
      </c>
      <c r="I434" s="358"/>
      <c r="J434" s="358"/>
      <c r="K434" s="358"/>
      <c r="L434" s="358"/>
    </row>
    <row r="435" spans="1:26" ht="40.799999999999997" x14ac:dyDescent="0.2">
      <c r="A435" s="349">
        <v>77</v>
      </c>
      <c r="B435" s="349">
        <v>77</v>
      </c>
      <c r="C435" s="349" t="s">
        <v>717</v>
      </c>
      <c r="D435" s="349" t="s">
        <v>700</v>
      </c>
      <c r="E435" s="350">
        <v>173.39</v>
      </c>
      <c r="F435" s="351">
        <v>162.38</v>
      </c>
      <c r="G435" s="351" t="s">
        <v>281</v>
      </c>
      <c r="H435" s="352">
        <v>229745.22</v>
      </c>
      <c r="I435" s="352" t="s">
        <v>281</v>
      </c>
      <c r="J435" s="352" t="s">
        <v>281</v>
      </c>
      <c r="K435" s="351" t="s">
        <v>281</v>
      </c>
      <c r="L435" s="351" t="s">
        <v>281</v>
      </c>
      <c r="T435" s="344">
        <v>229745.22</v>
      </c>
      <c r="V435" s="344" t="s">
        <v>281</v>
      </c>
      <c r="W435" s="344" t="s">
        <v>281</v>
      </c>
      <c r="X435" s="344" t="s">
        <v>281</v>
      </c>
      <c r="Y435" s="344" t="s">
        <v>281</v>
      </c>
      <c r="Z435" s="344" t="s">
        <v>281</v>
      </c>
    </row>
    <row r="436" spans="1:26" x14ac:dyDescent="0.2">
      <c r="A436" s="353"/>
      <c r="B436" s="353"/>
      <c r="C436" s="353"/>
      <c r="D436" s="354" t="s">
        <v>718</v>
      </c>
      <c r="E436" s="355"/>
      <c r="F436" s="356" t="s">
        <v>281</v>
      </c>
      <c r="G436" s="356" t="s">
        <v>281</v>
      </c>
      <c r="H436" s="355"/>
      <c r="I436" s="355"/>
      <c r="J436" s="357" t="s">
        <v>281</v>
      </c>
      <c r="K436" s="356" t="s">
        <v>281</v>
      </c>
      <c r="L436" s="356" t="s">
        <v>281</v>
      </c>
    </row>
    <row r="437" spans="1:26" x14ac:dyDescent="0.2">
      <c r="A437" s="358"/>
      <c r="B437" s="358"/>
      <c r="C437" s="358"/>
      <c r="D437" s="342" t="s">
        <v>701</v>
      </c>
      <c r="E437" s="358"/>
      <c r="F437" s="358"/>
      <c r="G437" s="358"/>
      <c r="H437" s="358"/>
      <c r="I437" s="358"/>
      <c r="J437" s="358"/>
      <c r="K437" s="358"/>
      <c r="L437" s="358"/>
    </row>
    <row r="438" spans="1:26" x14ac:dyDescent="0.2">
      <c r="A438" s="358"/>
      <c r="B438" s="358"/>
      <c r="C438" s="358"/>
      <c r="D438" s="358"/>
      <c r="E438" s="358"/>
      <c r="F438" s="358"/>
      <c r="G438" s="358"/>
      <c r="H438" s="358"/>
      <c r="I438" s="358"/>
      <c r="J438" s="358"/>
      <c r="K438" s="358"/>
      <c r="L438" s="358"/>
    </row>
    <row r="439" spans="1:26" x14ac:dyDescent="0.2">
      <c r="A439" s="495" t="s">
        <v>875</v>
      </c>
      <c r="B439" s="495"/>
      <c r="C439" s="495"/>
      <c r="D439" s="495"/>
      <c r="E439" s="495"/>
      <c r="F439" s="495"/>
      <c r="G439" s="495"/>
      <c r="H439" s="495"/>
      <c r="I439" s="495"/>
      <c r="J439" s="495"/>
      <c r="K439" s="495"/>
      <c r="L439" s="495"/>
    </row>
    <row r="440" spans="1:26" ht="40.799999999999997" x14ac:dyDescent="0.2">
      <c r="A440" s="349">
        <v>78</v>
      </c>
      <c r="B440" s="349">
        <v>78</v>
      </c>
      <c r="C440" s="349" t="s">
        <v>876</v>
      </c>
      <c r="D440" s="349" t="s">
        <v>786</v>
      </c>
      <c r="E440" s="350">
        <v>1.714</v>
      </c>
      <c r="F440" s="351">
        <v>4292.4139999999998</v>
      </c>
      <c r="G440" s="351">
        <v>4182.1589999999997</v>
      </c>
      <c r="H440" s="352">
        <v>103095.4</v>
      </c>
      <c r="I440" s="352">
        <v>8127.46</v>
      </c>
      <c r="J440" s="352">
        <v>94907.25</v>
      </c>
      <c r="K440" s="351">
        <v>13.5792</v>
      </c>
      <c r="L440" s="351">
        <v>23.274749</v>
      </c>
      <c r="T440" s="344">
        <v>170596.9</v>
      </c>
      <c r="V440" s="344">
        <v>8127.46</v>
      </c>
      <c r="W440" s="344">
        <v>94907.25</v>
      </c>
      <c r="X440" s="344">
        <v>40786.67</v>
      </c>
      <c r="Y440" s="344">
        <v>23.274749</v>
      </c>
      <c r="Z440" s="344">
        <v>67.482579999999999</v>
      </c>
    </row>
    <row r="441" spans="1:26" x14ac:dyDescent="0.2">
      <c r="A441" s="353"/>
      <c r="B441" s="353"/>
      <c r="C441" s="353"/>
      <c r="D441" s="354" t="s">
        <v>736</v>
      </c>
      <c r="E441" s="355"/>
      <c r="F441" s="356">
        <v>105.91500000000001</v>
      </c>
      <c r="G441" s="356">
        <v>531.52080000000001</v>
      </c>
      <c r="H441" s="355"/>
      <c r="I441" s="355"/>
      <c r="J441" s="357">
        <v>40786.67</v>
      </c>
      <c r="K441" s="356">
        <v>39.371400000000001</v>
      </c>
      <c r="L441" s="356">
        <v>67.482579999999999</v>
      </c>
    </row>
    <row r="442" spans="1:26" ht="20.399999999999999" x14ac:dyDescent="0.2">
      <c r="A442" s="358"/>
      <c r="B442" s="358"/>
      <c r="C442" s="358"/>
      <c r="D442" s="342" t="s">
        <v>697</v>
      </c>
      <c r="E442" s="358"/>
      <c r="F442" s="358"/>
      <c r="G442" s="358"/>
      <c r="H442" s="358"/>
      <c r="I442" s="358"/>
      <c r="J442" s="358"/>
      <c r="K442" s="358"/>
      <c r="L442" s="358"/>
    </row>
    <row r="443" spans="1:26" ht="20.399999999999999" x14ac:dyDescent="0.2">
      <c r="A443" s="358"/>
      <c r="B443" s="358"/>
      <c r="C443" s="358"/>
      <c r="D443" s="342" t="s">
        <v>877</v>
      </c>
      <c r="E443" s="358"/>
      <c r="F443" s="358"/>
      <c r="G443" s="358"/>
      <c r="H443" s="358"/>
      <c r="I443" s="358"/>
      <c r="J443" s="358"/>
      <c r="K443" s="358"/>
      <c r="L443" s="358"/>
    </row>
    <row r="444" spans="1:26" ht="142.80000000000001" x14ac:dyDescent="0.2">
      <c r="A444" s="358"/>
      <c r="B444" s="358"/>
      <c r="C444" s="358"/>
      <c r="D444" s="342" t="s">
        <v>878</v>
      </c>
      <c r="E444" s="358"/>
      <c r="F444" s="358"/>
      <c r="G444" s="358"/>
      <c r="H444" s="358"/>
      <c r="I444" s="358"/>
      <c r="J444" s="358"/>
      <c r="K444" s="358"/>
      <c r="L444" s="358"/>
    </row>
    <row r="445" spans="1:26" x14ac:dyDescent="0.2">
      <c r="A445" s="358"/>
      <c r="B445" s="358"/>
      <c r="C445" s="358"/>
      <c r="D445" s="359" t="s">
        <v>206</v>
      </c>
      <c r="E445" s="360" t="s">
        <v>737</v>
      </c>
      <c r="F445" s="360"/>
      <c r="G445" s="360"/>
      <c r="H445" s="361">
        <v>45001</v>
      </c>
      <c r="I445" s="358"/>
      <c r="J445" s="358"/>
      <c r="K445" s="358"/>
      <c r="L445" s="358"/>
    </row>
    <row r="446" spans="1:26" x14ac:dyDescent="0.2">
      <c r="A446" s="358"/>
      <c r="B446" s="358"/>
      <c r="C446" s="358"/>
      <c r="D446" s="359" t="s">
        <v>207</v>
      </c>
      <c r="E446" s="360" t="s">
        <v>738</v>
      </c>
      <c r="F446" s="360"/>
      <c r="G446" s="360"/>
      <c r="H446" s="361">
        <v>22500.5</v>
      </c>
      <c r="I446" s="358"/>
      <c r="J446" s="358"/>
      <c r="K446" s="358"/>
      <c r="L446" s="358"/>
    </row>
    <row r="447" spans="1:26" x14ac:dyDescent="0.2">
      <c r="A447" s="358"/>
      <c r="B447" s="358"/>
      <c r="C447" s="358"/>
      <c r="D447" s="362" t="s">
        <v>698</v>
      </c>
      <c r="E447" s="363"/>
      <c r="F447" s="363"/>
      <c r="G447" s="363"/>
      <c r="H447" s="364">
        <v>170596.9</v>
      </c>
      <c r="I447" s="358"/>
      <c r="J447" s="358"/>
      <c r="K447" s="358"/>
      <c r="L447" s="358"/>
    </row>
    <row r="448" spans="1:26" ht="40.799999999999997" x14ac:dyDescent="0.2">
      <c r="A448" s="349">
        <v>79</v>
      </c>
      <c r="B448" s="349">
        <v>79</v>
      </c>
      <c r="C448" s="349" t="s">
        <v>879</v>
      </c>
      <c r="D448" s="349" t="s">
        <v>787</v>
      </c>
      <c r="E448" s="350">
        <v>0.3</v>
      </c>
      <c r="F448" s="351">
        <v>3164.6505000000002</v>
      </c>
      <c r="G448" s="351">
        <v>0.75900000000000001</v>
      </c>
      <c r="H448" s="352">
        <v>42497.25</v>
      </c>
      <c r="I448" s="352">
        <v>42494.23</v>
      </c>
      <c r="J448" s="352">
        <v>3.02</v>
      </c>
      <c r="K448" s="351">
        <v>398.47500000000002</v>
      </c>
      <c r="L448" s="351">
        <v>119.5425</v>
      </c>
      <c r="T448" s="344">
        <v>96467.27</v>
      </c>
      <c r="V448" s="344">
        <v>42494.23</v>
      </c>
      <c r="W448" s="344">
        <v>3.02</v>
      </c>
      <c r="X448" s="344">
        <v>1.85</v>
      </c>
      <c r="Y448" s="344">
        <v>119.5425</v>
      </c>
      <c r="Z448" s="344">
        <v>3.4499999999999999E-3</v>
      </c>
    </row>
    <row r="449" spans="1:26" x14ac:dyDescent="0.2">
      <c r="A449" s="353"/>
      <c r="B449" s="353"/>
      <c r="C449" s="353"/>
      <c r="D449" s="354" t="s">
        <v>873</v>
      </c>
      <c r="E449" s="355"/>
      <c r="F449" s="356">
        <v>3163.8915000000002</v>
      </c>
      <c r="G449" s="356">
        <v>0.13800000000000001</v>
      </c>
      <c r="H449" s="355"/>
      <c r="I449" s="355"/>
      <c r="J449" s="357">
        <v>1.85</v>
      </c>
      <c r="K449" s="356">
        <v>1.15E-2</v>
      </c>
      <c r="L449" s="356">
        <v>3.4499999999999999E-3</v>
      </c>
    </row>
    <row r="450" spans="1:26" ht="20.399999999999999" x14ac:dyDescent="0.2">
      <c r="A450" s="358"/>
      <c r="B450" s="358"/>
      <c r="C450" s="358"/>
      <c r="D450" s="342" t="s">
        <v>697</v>
      </c>
      <c r="E450" s="358"/>
      <c r="F450" s="358"/>
      <c r="G450" s="358"/>
      <c r="H450" s="358"/>
      <c r="I450" s="358"/>
      <c r="J450" s="358"/>
      <c r="K450" s="358"/>
      <c r="L450" s="358"/>
    </row>
    <row r="451" spans="1:26" ht="20.399999999999999" x14ac:dyDescent="0.2">
      <c r="A451" s="358"/>
      <c r="B451" s="358"/>
      <c r="C451" s="358"/>
      <c r="D451" s="342" t="s">
        <v>709</v>
      </c>
      <c r="E451" s="358"/>
      <c r="F451" s="358"/>
      <c r="G451" s="358"/>
      <c r="H451" s="358"/>
      <c r="I451" s="358"/>
      <c r="J451" s="358"/>
      <c r="K451" s="358"/>
      <c r="L451" s="358"/>
    </row>
    <row r="452" spans="1:26" ht="81.599999999999994" x14ac:dyDescent="0.2">
      <c r="A452" s="358"/>
      <c r="B452" s="358"/>
      <c r="C452" s="358"/>
      <c r="D452" s="342" t="s">
        <v>710</v>
      </c>
      <c r="E452" s="358"/>
      <c r="F452" s="358"/>
      <c r="G452" s="358"/>
      <c r="H452" s="358"/>
      <c r="I452" s="358"/>
      <c r="J452" s="358"/>
      <c r="K452" s="358"/>
      <c r="L452" s="358"/>
    </row>
    <row r="453" spans="1:26" x14ac:dyDescent="0.2">
      <c r="A453" s="358"/>
      <c r="B453" s="358"/>
      <c r="C453" s="358"/>
      <c r="D453" s="359" t="s">
        <v>206</v>
      </c>
      <c r="E453" s="360" t="s">
        <v>880</v>
      </c>
      <c r="F453" s="360"/>
      <c r="G453" s="360"/>
      <c r="H453" s="361">
        <v>36971.589999999997</v>
      </c>
      <c r="I453" s="358"/>
      <c r="J453" s="358"/>
      <c r="K453" s="358"/>
      <c r="L453" s="358"/>
    </row>
    <row r="454" spans="1:26" x14ac:dyDescent="0.2">
      <c r="A454" s="358"/>
      <c r="B454" s="358"/>
      <c r="C454" s="358"/>
      <c r="D454" s="359" t="s">
        <v>207</v>
      </c>
      <c r="E454" s="360" t="s">
        <v>881</v>
      </c>
      <c r="F454" s="360"/>
      <c r="G454" s="360"/>
      <c r="H454" s="361">
        <v>16998.43</v>
      </c>
      <c r="I454" s="358"/>
      <c r="J454" s="358"/>
      <c r="K454" s="358"/>
      <c r="L454" s="358"/>
    </row>
    <row r="455" spans="1:26" x14ac:dyDescent="0.2">
      <c r="A455" s="358"/>
      <c r="B455" s="358"/>
      <c r="C455" s="358"/>
      <c r="D455" s="362" t="s">
        <v>698</v>
      </c>
      <c r="E455" s="363"/>
      <c r="F455" s="363"/>
      <c r="G455" s="363"/>
      <c r="H455" s="364">
        <v>96467.27</v>
      </c>
      <c r="I455" s="358"/>
      <c r="J455" s="358"/>
      <c r="K455" s="358"/>
      <c r="L455" s="358"/>
    </row>
    <row r="456" spans="1:26" ht="40.799999999999997" x14ac:dyDescent="0.2">
      <c r="A456" s="349">
        <v>80</v>
      </c>
      <c r="B456" s="349">
        <v>80</v>
      </c>
      <c r="C456" s="349" t="s">
        <v>882</v>
      </c>
      <c r="D456" s="349" t="s">
        <v>788</v>
      </c>
      <c r="E456" s="350">
        <v>0.3</v>
      </c>
      <c r="F456" s="351">
        <v>461.95499999999998</v>
      </c>
      <c r="G456" s="351" t="s">
        <v>281</v>
      </c>
      <c r="H456" s="352">
        <v>6204.52</v>
      </c>
      <c r="I456" s="352">
        <v>6204.52</v>
      </c>
      <c r="J456" s="352" t="s">
        <v>281</v>
      </c>
      <c r="K456" s="351">
        <v>61.594000000000001</v>
      </c>
      <c r="L456" s="351">
        <v>18.478200000000001</v>
      </c>
      <c r="T456" s="344">
        <v>14208.35</v>
      </c>
      <c r="V456" s="344">
        <v>6204.52</v>
      </c>
      <c r="W456" s="344" t="s">
        <v>281</v>
      </c>
      <c r="X456" s="344" t="s">
        <v>281</v>
      </c>
      <c r="Y456" s="344">
        <v>18.478200000000001</v>
      </c>
      <c r="Z456" s="344" t="s">
        <v>281</v>
      </c>
    </row>
    <row r="457" spans="1:26" x14ac:dyDescent="0.2">
      <c r="A457" s="353"/>
      <c r="B457" s="353"/>
      <c r="C457" s="353"/>
      <c r="D457" s="354" t="s">
        <v>873</v>
      </c>
      <c r="E457" s="355"/>
      <c r="F457" s="356">
        <v>461.95499999999998</v>
      </c>
      <c r="G457" s="356" t="s">
        <v>281</v>
      </c>
      <c r="H457" s="355"/>
      <c r="I457" s="355"/>
      <c r="J457" s="357" t="s">
        <v>281</v>
      </c>
      <c r="K457" s="356" t="s">
        <v>281</v>
      </c>
      <c r="L457" s="356" t="s">
        <v>281</v>
      </c>
    </row>
    <row r="458" spans="1:26" ht="20.399999999999999" x14ac:dyDescent="0.2">
      <c r="A458" s="358"/>
      <c r="B458" s="358"/>
      <c r="C458" s="358"/>
      <c r="D458" s="342" t="s">
        <v>697</v>
      </c>
      <c r="E458" s="358"/>
      <c r="F458" s="358"/>
      <c r="G458" s="358"/>
      <c r="H458" s="358"/>
      <c r="I458" s="358"/>
      <c r="J458" s="358"/>
      <c r="K458" s="358"/>
      <c r="L458" s="358"/>
    </row>
    <row r="459" spans="1:26" ht="20.399999999999999" x14ac:dyDescent="0.2">
      <c r="A459" s="358"/>
      <c r="B459" s="358"/>
      <c r="C459" s="358"/>
      <c r="D459" s="342" t="s">
        <v>709</v>
      </c>
      <c r="E459" s="358"/>
      <c r="F459" s="358"/>
      <c r="G459" s="358"/>
      <c r="H459" s="358"/>
      <c r="I459" s="358"/>
      <c r="J459" s="358"/>
      <c r="K459" s="358"/>
      <c r="L459" s="358"/>
    </row>
    <row r="460" spans="1:26" ht="81.599999999999994" x14ac:dyDescent="0.2">
      <c r="A460" s="358"/>
      <c r="B460" s="358"/>
      <c r="C460" s="358"/>
      <c r="D460" s="342" t="s">
        <v>710</v>
      </c>
      <c r="E460" s="358"/>
      <c r="F460" s="358"/>
      <c r="G460" s="358"/>
      <c r="H460" s="358"/>
      <c r="I460" s="358"/>
      <c r="J460" s="358"/>
      <c r="K460" s="358"/>
      <c r="L460" s="358"/>
    </row>
    <row r="461" spans="1:26" x14ac:dyDescent="0.2">
      <c r="A461" s="358"/>
      <c r="B461" s="358"/>
      <c r="C461" s="358"/>
      <c r="D461" s="359" t="s">
        <v>206</v>
      </c>
      <c r="E461" s="360" t="s">
        <v>743</v>
      </c>
      <c r="F461" s="360"/>
      <c r="G461" s="360"/>
      <c r="H461" s="361">
        <v>5522.02</v>
      </c>
      <c r="I461" s="358"/>
      <c r="J461" s="358"/>
      <c r="K461" s="358"/>
      <c r="L461" s="358"/>
    </row>
    <row r="462" spans="1:26" x14ac:dyDescent="0.2">
      <c r="A462" s="358"/>
      <c r="B462" s="358"/>
      <c r="C462" s="358"/>
      <c r="D462" s="359" t="s">
        <v>207</v>
      </c>
      <c r="E462" s="360" t="s">
        <v>881</v>
      </c>
      <c r="F462" s="360"/>
      <c r="G462" s="360"/>
      <c r="H462" s="361">
        <v>2481.81</v>
      </c>
      <c r="I462" s="358"/>
      <c r="J462" s="358"/>
      <c r="K462" s="358"/>
      <c r="L462" s="358"/>
    </row>
    <row r="463" spans="1:26" x14ac:dyDescent="0.2">
      <c r="A463" s="358"/>
      <c r="B463" s="358"/>
      <c r="C463" s="358"/>
      <c r="D463" s="362" t="s">
        <v>698</v>
      </c>
      <c r="E463" s="363"/>
      <c r="F463" s="363"/>
      <c r="G463" s="363"/>
      <c r="H463" s="364">
        <v>14208.35</v>
      </c>
      <c r="I463" s="358"/>
      <c r="J463" s="358"/>
      <c r="K463" s="358"/>
      <c r="L463" s="358"/>
    </row>
    <row r="464" spans="1:26" ht="30.6" x14ac:dyDescent="0.2">
      <c r="A464" s="349">
        <v>81</v>
      </c>
      <c r="B464" s="349">
        <v>81</v>
      </c>
      <c r="C464" s="349" t="s">
        <v>860</v>
      </c>
      <c r="D464" s="349" t="s">
        <v>883</v>
      </c>
      <c r="E464" s="350">
        <v>2790.4</v>
      </c>
      <c r="F464" s="351">
        <v>2.91</v>
      </c>
      <c r="G464" s="351">
        <v>2.91</v>
      </c>
      <c r="H464" s="352">
        <v>110583.55</v>
      </c>
      <c r="I464" s="352" t="s">
        <v>281</v>
      </c>
      <c r="J464" s="352">
        <v>110583.55</v>
      </c>
      <c r="K464" s="351" t="s">
        <v>281</v>
      </c>
      <c r="L464" s="351" t="s">
        <v>281</v>
      </c>
      <c r="T464" s="344">
        <v>110583.55</v>
      </c>
      <c r="V464" s="344" t="s">
        <v>281</v>
      </c>
      <c r="W464" s="344">
        <v>110583.55</v>
      </c>
      <c r="X464" s="344" t="s">
        <v>281</v>
      </c>
      <c r="Y464" s="344" t="s">
        <v>281</v>
      </c>
      <c r="Z464" s="344" t="s">
        <v>281</v>
      </c>
    </row>
    <row r="465" spans="1:26" x14ac:dyDescent="0.2">
      <c r="A465" s="353"/>
      <c r="B465" s="353"/>
      <c r="C465" s="353"/>
      <c r="D465" s="354" t="s">
        <v>716</v>
      </c>
      <c r="E465" s="355"/>
      <c r="F465" s="356" t="s">
        <v>281</v>
      </c>
      <c r="G465" s="356" t="s">
        <v>281</v>
      </c>
      <c r="H465" s="355"/>
      <c r="I465" s="355"/>
      <c r="J465" s="357" t="s">
        <v>281</v>
      </c>
      <c r="K465" s="356" t="s">
        <v>281</v>
      </c>
      <c r="L465" s="356" t="s">
        <v>281</v>
      </c>
    </row>
    <row r="466" spans="1:26" x14ac:dyDescent="0.2">
      <c r="A466" s="358"/>
      <c r="B466" s="358"/>
      <c r="C466" s="358"/>
      <c r="D466" s="342" t="s">
        <v>764</v>
      </c>
      <c r="E466" s="358"/>
      <c r="F466" s="358"/>
      <c r="G466" s="358"/>
      <c r="H466" s="358"/>
      <c r="I466" s="358"/>
      <c r="J466" s="358"/>
      <c r="K466" s="358"/>
      <c r="L466" s="358"/>
    </row>
    <row r="467" spans="1:26" x14ac:dyDescent="0.2">
      <c r="A467" s="358"/>
      <c r="B467" s="358"/>
      <c r="C467" s="358"/>
      <c r="D467" s="362" t="s">
        <v>698</v>
      </c>
      <c r="E467" s="363"/>
      <c r="F467" s="363"/>
      <c r="G467" s="363"/>
      <c r="H467" s="364">
        <v>110583.55</v>
      </c>
      <c r="I467" s="358"/>
      <c r="J467" s="358"/>
      <c r="K467" s="358"/>
      <c r="L467" s="358"/>
    </row>
    <row r="468" spans="1:26" ht="30.6" x14ac:dyDescent="0.2">
      <c r="A468" s="349">
        <v>82</v>
      </c>
      <c r="B468" s="349">
        <v>82</v>
      </c>
      <c r="C468" s="349" t="s">
        <v>884</v>
      </c>
      <c r="D468" s="349" t="s">
        <v>885</v>
      </c>
      <c r="E468" s="350">
        <v>2790.4</v>
      </c>
      <c r="F468" s="351">
        <v>3.96</v>
      </c>
      <c r="G468" s="351" t="s">
        <v>281</v>
      </c>
      <c r="H468" s="352">
        <v>146300.67000000001</v>
      </c>
      <c r="I468" s="352" t="s">
        <v>281</v>
      </c>
      <c r="J468" s="352" t="s">
        <v>281</v>
      </c>
      <c r="K468" s="351" t="s">
        <v>281</v>
      </c>
      <c r="L468" s="351" t="s">
        <v>281</v>
      </c>
      <c r="T468" s="344">
        <v>146300.67000000001</v>
      </c>
      <c r="V468" s="344" t="s">
        <v>281</v>
      </c>
      <c r="W468" s="344" t="s">
        <v>281</v>
      </c>
      <c r="X468" s="344" t="s">
        <v>281</v>
      </c>
      <c r="Y468" s="344" t="s">
        <v>281</v>
      </c>
      <c r="Z468" s="344" t="s">
        <v>281</v>
      </c>
    </row>
    <row r="469" spans="1:26" x14ac:dyDescent="0.2">
      <c r="A469" s="353"/>
      <c r="B469" s="353"/>
      <c r="C469" s="353"/>
      <c r="D469" s="354" t="s">
        <v>716</v>
      </c>
      <c r="E469" s="355"/>
      <c r="F469" s="356" t="s">
        <v>281</v>
      </c>
      <c r="G469" s="356" t="s">
        <v>281</v>
      </c>
      <c r="H469" s="355"/>
      <c r="I469" s="355"/>
      <c r="J469" s="357" t="s">
        <v>281</v>
      </c>
      <c r="K469" s="356" t="s">
        <v>281</v>
      </c>
      <c r="L469" s="356" t="s">
        <v>281</v>
      </c>
    </row>
    <row r="470" spans="1:26" x14ac:dyDescent="0.2">
      <c r="A470" s="358"/>
      <c r="B470" s="358"/>
      <c r="C470" s="358"/>
      <c r="D470" s="342" t="s">
        <v>699</v>
      </c>
      <c r="E470" s="358"/>
      <c r="F470" s="358"/>
      <c r="G470" s="358"/>
      <c r="H470" s="358"/>
      <c r="I470" s="358"/>
      <c r="J470" s="358"/>
      <c r="K470" s="358"/>
      <c r="L470" s="358"/>
    </row>
    <row r="471" spans="1:26" x14ac:dyDescent="0.2">
      <c r="A471" s="358"/>
      <c r="B471" s="358"/>
      <c r="C471" s="358"/>
      <c r="D471" s="362" t="s">
        <v>698</v>
      </c>
      <c r="E471" s="363"/>
      <c r="F471" s="363"/>
      <c r="G471" s="363"/>
      <c r="H471" s="364">
        <v>146300.67000000001</v>
      </c>
      <c r="I471" s="358"/>
      <c r="J471" s="358"/>
      <c r="K471" s="358"/>
      <c r="L471" s="358"/>
    </row>
    <row r="472" spans="1:26" ht="30.6" x14ac:dyDescent="0.2">
      <c r="A472" s="349">
        <v>83</v>
      </c>
      <c r="B472" s="349">
        <v>83</v>
      </c>
      <c r="C472" s="349" t="s">
        <v>860</v>
      </c>
      <c r="D472" s="349" t="s">
        <v>883</v>
      </c>
      <c r="E472" s="350">
        <v>2790.4</v>
      </c>
      <c r="F472" s="351">
        <v>2.91</v>
      </c>
      <c r="G472" s="351">
        <v>2.91</v>
      </c>
      <c r="H472" s="352">
        <v>110583.55</v>
      </c>
      <c r="I472" s="352" t="s">
        <v>281</v>
      </c>
      <c r="J472" s="352">
        <v>110583.55</v>
      </c>
      <c r="K472" s="351" t="s">
        <v>281</v>
      </c>
      <c r="L472" s="351" t="s">
        <v>281</v>
      </c>
      <c r="T472" s="344">
        <v>110583.55</v>
      </c>
      <c r="V472" s="344" t="s">
        <v>281</v>
      </c>
      <c r="W472" s="344">
        <v>110583.55</v>
      </c>
      <c r="X472" s="344" t="s">
        <v>281</v>
      </c>
      <c r="Y472" s="344" t="s">
        <v>281</v>
      </c>
      <c r="Z472" s="344" t="s">
        <v>281</v>
      </c>
    </row>
    <row r="473" spans="1:26" x14ac:dyDescent="0.2">
      <c r="A473" s="353"/>
      <c r="B473" s="353"/>
      <c r="C473" s="353"/>
      <c r="D473" s="354" t="s">
        <v>716</v>
      </c>
      <c r="E473" s="355"/>
      <c r="F473" s="356" t="s">
        <v>281</v>
      </c>
      <c r="G473" s="356" t="s">
        <v>281</v>
      </c>
      <c r="H473" s="355"/>
      <c r="I473" s="355"/>
      <c r="J473" s="357" t="s">
        <v>281</v>
      </c>
      <c r="K473" s="356" t="s">
        <v>281</v>
      </c>
      <c r="L473" s="356" t="s">
        <v>281</v>
      </c>
    </row>
    <row r="474" spans="1:26" x14ac:dyDescent="0.2">
      <c r="A474" s="358"/>
      <c r="B474" s="358"/>
      <c r="C474" s="358"/>
      <c r="D474" s="342" t="s">
        <v>764</v>
      </c>
      <c r="E474" s="358"/>
      <c r="F474" s="358"/>
      <c r="G474" s="358"/>
      <c r="H474" s="358"/>
      <c r="I474" s="358"/>
      <c r="J474" s="358"/>
      <c r="K474" s="358"/>
      <c r="L474" s="358"/>
    </row>
    <row r="475" spans="1:26" x14ac:dyDescent="0.2">
      <c r="A475" s="358"/>
      <c r="B475" s="358"/>
      <c r="C475" s="358"/>
      <c r="D475" s="362" t="s">
        <v>698</v>
      </c>
      <c r="E475" s="363"/>
      <c r="F475" s="363"/>
      <c r="G475" s="363"/>
      <c r="H475" s="364">
        <v>110583.55</v>
      </c>
      <c r="I475" s="358"/>
      <c r="J475" s="358"/>
      <c r="K475" s="358"/>
      <c r="L475" s="358"/>
    </row>
    <row r="476" spans="1:26" ht="40.799999999999997" x14ac:dyDescent="0.2">
      <c r="A476" s="349">
        <v>84</v>
      </c>
      <c r="B476" s="349">
        <v>84</v>
      </c>
      <c r="C476" s="349" t="s">
        <v>735</v>
      </c>
      <c r="D476" s="349" t="s">
        <v>789</v>
      </c>
      <c r="E476" s="350">
        <v>1.879</v>
      </c>
      <c r="F476" s="351">
        <v>551.22950000000003</v>
      </c>
      <c r="G476" s="351">
        <v>551.22950000000003</v>
      </c>
      <c r="H476" s="352">
        <v>13713.47</v>
      </c>
      <c r="I476" s="352" t="s">
        <v>281</v>
      </c>
      <c r="J476" s="352">
        <v>13713.47</v>
      </c>
      <c r="K476" s="351" t="s">
        <v>281</v>
      </c>
      <c r="L476" s="351" t="s">
        <v>281</v>
      </c>
      <c r="T476" s="344">
        <v>26195.99</v>
      </c>
      <c r="V476" s="344" t="s">
        <v>281</v>
      </c>
      <c r="W476" s="344">
        <v>13713.47</v>
      </c>
      <c r="X476" s="344">
        <v>9045.2999999999993</v>
      </c>
      <c r="Y476" s="344" t="s">
        <v>281</v>
      </c>
      <c r="Z476" s="344">
        <v>17.416450999999999</v>
      </c>
    </row>
    <row r="477" spans="1:26" x14ac:dyDescent="0.2">
      <c r="A477" s="353"/>
      <c r="B477" s="353"/>
      <c r="C477" s="353"/>
      <c r="D477" s="354" t="s">
        <v>736</v>
      </c>
      <c r="E477" s="355"/>
      <c r="F477" s="356" t="s">
        <v>281</v>
      </c>
      <c r="G477" s="356">
        <v>107.52500000000001</v>
      </c>
      <c r="H477" s="355"/>
      <c r="I477" s="355"/>
      <c r="J477" s="357">
        <v>9045.2999999999993</v>
      </c>
      <c r="K477" s="356">
        <v>9.2690000000000001</v>
      </c>
      <c r="L477" s="356">
        <v>17.416450999999999</v>
      </c>
    </row>
    <row r="478" spans="1:26" ht="20.399999999999999" x14ac:dyDescent="0.2">
      <c r="A478" s="358"/>
      <c r="B478" s="358"/>
      <c r="C478" s="358"/>
      <c r="D478" s="342" t="s">
        <v>697</v>
      </c>
      <c r="E478" s="358"/>
      <c r="F478" s="358"/>
      <c r="G478" s="358"/>
      <c r="H478" s="358"/>
      <c r="I478" s="358"/>
      <c r="J478" s="358"/>
      <c r="K478" s="358"/>
      <c r="L478" s="358"/>
    </row>
    <row r="479" spans="1:26" ht="20.399999999999999" x14ac:dyDescent="0.2">
      <c r="A479" s="358"/>
      <c r="B479" s="358"/>
      <c r="C479" s="358"/>
      <c r="D479" s="342" t="s">
        <v>709</v>
      </c>
      <c r="E479" s="358"/>
      <c r="F479" s="358"/>
      <c r="G479" s="358"/>
      <c r="H479" s="358"/>
      <c r="I479" s="358"/>
      <c r="J479" s="358"/>
      <c r="K479" s="358"/>
      <c r="L479" s="358"/>
    </row>
    <row r="480" spans="1:26" ht="81.599999999999994" x14ac:dyDescent="0.2">
      <c r="A480" s="358"/>
      <c r="B480" s="358"/>
      <c r="C480" s="358"/>
      <c r="D480" s="342" t="s">
        <v>710</v>
      </c>
      <c r="E480" s="358"/>
      <c r="F480" s="358"/>
      <c r="G480" s="358"/>
      <c r="H480" s="358"/>
      <c r="I480" s="358"/>
      <c r="J480" s="358"/>
      <c r="K480" s="358"/>
      <c r="L480" s="358"/>
    </row>
    <row r="481" spans="1:26" x14ac:dyDescent="0.2">
      <c r="A481" s="358"/>
      <c r="B481" s="358"/>
      <c r="C481" s="358"/>
      <c r="D481" s="359" t="s">
        <v>206</v>
      </c>
      <c r="E481" s="360" t="s">
        <v>737</v>
      </c>
      <c r="F481" s="360"/>
      <c r="G481" s="360"/>
      <c r="H481" s="361">
        <v>8321.68</v>
      </c>
      <c r="I481" s="358"/>
      <c r="J481" s="358"/>
      <c r="K481" s="358"/>
      <c r="L481" s="358"/>
    </row>
    <row r="482" spans="1:26" x14ac:dyDescent="0.2">
      <c r="A482" s="358"/>
      <c r="B482" s="358"/>
      <c r="C482" s="358"/>
      <c r="D482" s="359" t="s">
        <v>207</v>
      </c>
      <c r="E482" s="360" t="s">
        <v>738</v>
      </c>
      <c r="F482" s="360"/>
      <c r="G482" s="360"/>
      <c r="H482" s="361">
        <v>4160.84</v>
      </c>
      <c r="I482" s="358"/>
      <c r="J482" s="358"/>
      <c r="K482" s="358"/>
      <c r="L482" s="358"/>
    </row>
    <row r="483" spans="1:26" x14ac:dyDescent="0.2">
      <c r="A483" s="358"/>
      <c r="B483" s="358"/>
      <c r="C483" s="358"/>
      <c r="D483" s="362" t="s">
        <v>698</v>
      </c>
      <c r="E483" s="363"/>
      <c r="F483" s="363"/>
      <c r="G483" s="363"/>
      <c r="H483" s="364">
        <v>26195.99</v>
      </c>
      <c r="I483" s="358"/>
      <c r="J483" s="358"/>
      <c r="K483" s="358"/>
      <c r="L483" s="358"/>
    </row>
    <row r="484" spans="1:26" ht="30.6" x14ac:dyDescent="0.2">
      <c r="A484" s="349">
        <v>85</v>
      </c>
      <c r="B484" s="349">
        <v>85</v>
      </c>
      <c r="C484" s="349" t="s">
        <v>886</v>
      </c>
      <c r="D484" s="349" t="s">
        <v>790</v>
      </c>
      <c r="E484" s="350">
        <v>0.38300000000000001</v>
      </c>
      <c r="F484" s="351">
        <v>838.35</v>
      </c>
      <c r="G484" s="351" t="s">
        <v>281</v>
      </c>
      <c r="H484" s="352">
        <v>14375.11</v>
      </c>
      <c r="I484" s="352">
        <v>14375.11</v>
      </c>
      <c r="J484" s="352" t="s">
        <v>281</v>
      </c>
      <c r="K484" s="351">
        <v>111.78</v>
      </c>
      <c r="L484" s="351">
        <v>42.81174</v>
      </c>
      <c r="T484" s="344">
        <v>32919</v>
      </c>
      <c r="V484" s="344">
        <v>14375.11</v>
      </c>
      <c r="W484" s="344" t="s">
        <v>281</v>
      </c>
      <c r="X484" s="344" t="s">
        <v>281</v>
      </c>
      <c r="Y484" s="344">
        <v>42.81174</v>
      </c>
      <c r="Z484" s="344" t="s">
        <v>281</v>
      </c>
    </row>
    <row r="485" spans="1:26" x14ac:dyDescent="0.2">
      <c r="A485" s="353"/>
      <c r="B485" s="353"/>
      <c r="C485" s="353"/>
      <c r="D485" s="354" t="s">
        <v>873</v>
      </c>
      <c r="E485" s="355"/>
      <c r="F485" s="356">
        <v>838.35</v>
      </c>
      <c r="G485" s="356" t="s">
        <v>281</v>
      </c>
      <c r="H485" s="355"/>
      <c r="I485" s="355"/>
      <c r="J485" s="357" t="s">
        <v>281</v>
      </c>
      <c r="K485" s="356" t="s">
        <v>281</v>
      </c>
      <c r="L485" s="356" t="s">
        <v>281</v>
      </c>
    </row>
    <row r="486" spans="1:26" ht="20.399999999999999" x14ac:dyDescent="0.2">
      <c r="A486" s="358"/>
      <c r="B486" s="358"/>
      <c r="C486" s="358"/>
      <c r="D486" s="342" t="s">
        <v>697</v>
      </c>
      <c r="E486" s="358"/>
      <c r="F486" s="358"/>
      <c r="G486" s="358"/>
      <c r="H486" s="358"/>
      <c r="I486" s="358"/>
      <c r="J486" s="358"/>
      <c r="K486" s="358"/>
      <c r="L486" s="358"/>
    </row>
    <row r="487" spans="1:26" ht="20.399999999999999" x14ac:dyDescent="0.2">
      <c r="A487" s="358"/>
      <c r="B487" s="358"/>
      <c r="C487" s="358"/>
      <c r="D487" s="342" t="s">
        <v>709</v>
      </c>
      <c r="E487" s="358"/>
      <c r="F487" s="358"/>
      <c r="G487" s="358"/>
      <c r="H487" s="358"/>
      <c r="I487" s="358"/>
      <c r="J487" s="358"/>
      <c r="K487" s="358"/>
      <c r="L487" s="358"/>
    </row>
    <row r="488" spans="1:26" ht="81.599999999999994" x14ac:dyDescent="0.2">
      <c r="A488" s="358"/>
      <c r="B488" s="358"/>
      <c r="C488" s="358"/>
      <c r="D488" s="342" t="s">
        <v>710</v>
      </c>
      <c r="E488" s="358"/>
      <c r="F488" s="358"/>
      <c r="G488" s="358"/>
      <c r="H488" s="358"/>
      <c r="I488" s="358"/>
      <c r="J488" s="358"/>
      <c r="K488" s="358"/>
      <c r="L488" s="358"/>
    </row>
    <row r="489" spans="1:26" x14ac:dyDescent="0.2">
      <c r="A489" s="358"/>
      <c r="B489" s="358"/>
      <c r="C489" s="358"/>
      <c r="D489" s="359" t="s">
        <v>206</v>
      </c>
      <c r="E489" s="360" t="s">
        <v>743</v>
      </c>
      <c r="F489" s="360"/>
      <c r="G489" s="360"/>
      <c r="H489" s="361">
        <v>12793.85</v>
      </c>
      <c r="I489" s="358"/>
      <c r="J489" s="358"/>
      <c r="K489" s="358"/>
      <c r="L489" s="358"/>
    </row>
    <row r="490" spans="1:26" x14ac:dyDescent="0.2">
      <c r="A490" s="358"/>
      <c r="B490" s="358"/>
      <c r="C490" s="358"/>
      <c r="D490" s="359" t="s">
        <v>207</v>
      </c>
      <c r="E490" s="360" t="s">
        <v>881</v>
      </c>
      <c r="F490" s="360"/>
      <c r="G490" s="360"/>
      <c r="H490" s="361">
        <v>5750.04</v>
      </c>
      <c r="I490" s="358"/>
      <c r="J490" s="358"/>
      <c r="K490" s="358"/>
      <c r="L490" s="358"/>
    </row>
    <row r="491" spans="1:26" x14ac:dyDescent="0.2">
      <c r="A491" s="358"/>
      <c r="B491" s="358"/>
      <c r="C491" s="358"/>
      <c r="D491" s="362" t="s">
        <v>698</v>
      </c>
      <c r="E491" s="363"/>
      <c r="F491" s="363"/>
      <c r="G491" s="363"/>
      <c r="H491" s="364">
        <v>32919</v>
      </c>
      <c r="I491" s="358"/>
      <c r="J491" s="358"/>
      <c r="K491" s="358"/>
      <c r="L491" s="358"/>
    </row>
    <row r="492" spans="1:26" ht="40.799999999999997" x14ac:dyDescent="0.2">
      <c r="A492" s="349">
        <v>86</v>
      </c>
      <c r="B492" s="349">
        <v>86</v>
      </c>
      <c r="C492" s="349" t="s">
        <v>887</v>
      </c>
      <c r="D492" s="349" t="s">
        <v>791</v>
      </c>
      <c r="E492" s="350">
        <v>1.879</v>
      </c>
      <c r="F492" s="351">
        <v>1335.127</v>
      </c>
      <c r="G492" s="351">
        <v>1335.127</v>
      </c>
      <c r="H492" s="352">
        <v>33215.230000000003</v>
      </c>
      <c r="I492" s="352" t="s">
        <v>281</v>
      </c>
      <c r="J492" s="352">
        <v>33215.230000000003</v>
      </c>
      <c r="K492" s="351" t="s">
        <v>281</v>
      </c>
      <c r="L492" s="351" t="s">
        <v>281</v>
      </c>
      <c r="T492" s="344">
        <v>58579.45</v>
      </c>
      <c r="V492" s="344" t="s">
        <v>281</v>
      </c>
      <c r="W492" s="344">
        <v>33215.230000000003</v>
      </c>
      <c r="X492" s="344">
        <v>18379.87</v>
      </c>
      <c r="Y492" s="344" t="s">
        <v>281</v>
      </c>
      <c r="Z492" s="344">
        <v>30.230291999999999</v>
      </c>
    </row>
    <row r="493" spans="1:26" x14ac:dyDescent="0.2">
      <c r="A493" s="353"/>
      <c r="B493" s="353"/>
      <c r="C493" s="353"/>
      <c r="D493" s="354" t="s">
        <v>736</v>
      </c>
      <c r="E493" s="355"/>
      <c r="F493" s="356" t="s">
        <v>281</v>
      </c>
      <c r="G493" s="356">
        <v>218.48849999999999</v>
      </c>
      <c r="H493" s="355"/>
      <c r="I493" s="355"/>
      <c r="J493" s="357">
        <v>18379.87</v>
      </c>
      <c r="K493" s="356">
        <v>16.0885</v>
      </c>
      <c r="L493" s="356">
        <v>30.230291999999999</v>
      </c>
    </row>
    <row r="494" spans="1:26" ht="20.399999999999999" x14ac:dyDescent="0.2">
      <c r="A494" s="358"/>
      <c r="B494" s="358"/>
      <c r="C494" s="358"/>
      <c r="D494" s="342" t="s">
        <v>697</v>
      </c>
      <c r="E494" s="358"/>
      <c r="F494" s="358"/>
      <c r="G494" s="358"/>
      <c r="H494" s="358"/>
      <c r="I494" s="358"/>
      <c r="J494" s="358"/>
      <c r="K494" s="358"/>
      <c r="L494" s="358"/>
    </row>
    <row r="495" spans="1:26" ht="20.399999999999999" x14ac:dyDescent="0.2">
      <c r="A495" s="358"/>
      <c r="B495" s="358"/>
      <c r="C495" s="358"/>
      <c r="D495" s="342" t="s">
        <v>709</v>
      </c>
      <c r="E495" s="358"/>
      <c r="F495" s="358"/>
      <c r="G495" s="358"/>
      <c r="H495" s="358"/>
      <c r="I495" s="358"/>
      <c r="J495" s="358"/>
      <c r="K495" s="358"/>
      <c r="L495" s="358"/>
    </row>
    <row r="496" spans="1:26" ht="81.599999999999994" x14ac:dyDescent="0.2">
      <c r="A496" s="358"/>
      <c r="B496" s="358"/>
      <c r="C496" s="358"/>
      <c r="D496" s="342" t="s">
        <v>710</v>
      </c>
      <c r="E496" s="358"/>
      <c r="F496" s="358"/>
      <c r="G496" s="358"/>
      <c r="H496" s="358"/>
      <c r="I496" s="358"/>
      <c r="J496" s="358"/>
      <c r="K496" s="358"/>
      <c r="L496" s="358"/>
    </row>
    <row r="497" spans="1:26" x14ac:dyDescent="0.2">
      <c r="A497" s="358"/>
      <c r="B497" s="358"/>
      <c r="C497" s="358"/>
      <c r="D497" s="359" t="s">
        <v>206</v>
      </c>
      <c r="E497" s="360" t="s">
        <v>737</v>
      </c>
      <c r="F497" s="360"/>
      <c r="G497" s="360"/>
      <c r="H497" s="361">
        <v>16909.48</v>
      </c>
      <c r="I497" s="358"/>
      <c r="J497" s="358"/>
      <c r="K497" s="358"/>
      <c r="L497" s="358"/>
    </row>
    <row r="498" spans="1:26" x14ac:dyDescent="0.2">
      <c r="A498" s="358"/>
      <c r="B498" s="358"/>
      <c r="C498" s="358"/>
      <c r="D498" s="359" t="s">
        <v>207</v>
      </c>
      <c r="E498" s="360" t="s">
        <v>738</v>
      </c>
      <c r="F498" s="360"/>
      <c r="G498" s="360"/>
      <c r="H498" s="361">
        <v>8454.74</v>
      </c>
      <c r="I498" s="358"/>
      <c r="J498" s="358"/>
      <c r="K498" s="358"/>
      <c r="L498" s="358"/>
    </row>
    <row r="499" spans="1:26" x14ac:dyDescent="0.2">
      <c r="A499" s="358"/>
      <c r="B499" s="358"/>
      <c r="C499" s="358"/>
      <c r="D499" s="362" t="s">
        <v>698</v>
      </c>
      <c r="E499" s="363"/>
      <c r="F499" s="363"/>
      <c r="G499" s="363"/>
      <c r="H499" s="364">
        <v>58579.45</v>
      </c>
      <c r="I499" s="358"/>
      <c r="J499" s="358"/>
      <c r="K499" s="358"/>
      <c r="L499" s="358"/>
    </row>
    <row r="500" spans="1:26" ht="30.6" x14ac:dyDescent="0.2">
      <c r="A500" s="349">
        <v>87</v>
      </c>
      <c r="B500" s="349">
        <v>87</v>
      </c>
      <c r="C500" s="349" t="s">
        <v>888</v>
      </c>
      <c r="D500" s="349" t="s">
        <v>792</v>
      </c>
      <c r="E500" s="350">
        <v>1.879</v>
      </c>
      <c r="F500" s="351">
        <v>176.67449999999999</v>
      </c>
      <c r="G500" s="351">
        <v>176.67449999999999</v>
      </c>
      <c r="H500" s="352">
        <v>4395.3</v>
      </c>
      <c r="I500" s="352" t="s">
        <v>281</v>
      </c>
      <c r="J500" s="352">
        <v>4395.3</v>
      </c>
      <c r="K500" s="351" t="s">
        <v>281</v>
      </c>
      <c r="L500" s="351" t="s">
        <v>281</v>
      </c>
      <c r="T500" s="344">
        <v>6798.35</v>
      </c>
      <c r="V500" s="344" t="s">
        <v>281</v>
      </c>
      <c r="W500" s="344">
        <v>4395.3</v>
      </c>
      <c r="X500" s="344">
        <v>1741.34</v>
      </c>
      <c r="Y500" s="344" t="s">
        <v>281</v>
      </c>
      <c r="Z500" s="344">
        <v>2.701063</v>
      </c>
    </row>
    <row r="501" spans="1:26" x14ac:dyDescent="0.2">
      <c r="A501" s="353"/>
      <c r="B501" s="353"/>
      <c r="C501" s="353"/>
      <c r="D501" s="354" t="s">
        <v>736</v>
      </c>
      <c r="E501" s="355"/>
      <c r="F501" s="356" t="s">
        <v>281</v>
      </c>
      <c r="G501" s="356">
        <v>20.7</v>
      </c>
      <c r="H501" s="355"/>
      <c r="I501" s="355"/>
      <c r="J501" s="357">
        <v>1741.34</v>
      </c>
      <c r="K501" s="356">
        <v>1.4375</v>
      </c>
      <c r="L501" s="356">
        <v>2.701063</v>
      </c>
    </row>
    <row r="502" spans="1:26" ht="20.399999999999999" x14ac:dyDescent="0.2">
      <c r="A502" s="358"/>
      <c r="B502" s="358"/>
      <c r="C502" s="358"/>
      <c r="D502" s="342" t="s">
        <v>697</v>
      </c>
      <c r="E502" s="358"/>
      <c r="F502" s="358"/>
      <c r="G502" s="358"/>
      <c r="H502" s="358"/>
      <c r="I502" s="358"/>
      <c r="J502" s="358"/>
      <c r="K502" s="358"/>
      <c r="L502" s="358"/>
    </row>
    <row r="503" spans="1:26" ht="20.399999999999999" x14ac:dyDescent="0.2">
      <c r="A503" s="358"/>
      <c r="B503" s="358"/>
      <c r="C503" s="358"/>
      <c r="D503" s="342" t="s">
        <v>740</v>
      </c>
      <c r="E503" s="358"/>
      <c r="F503" s="358"/>
      <c r="G503" s="358"/>
      <c r="H503" s="358"/>
      <c r="I503" s="358"/>
      <c r="J503" s="358"/>
      <c r="K503" s="358"/>
      <c r="L503" s="358"/>
    </row>
    <row r="504" spans="1:26" ht="100.5" customHeight="1" x14ac:dyDescent="0.2">
      <c r="A504" s="358"/>
      <c r="B504" s="358"/>
      <c r="C504" s="358"/>
      <c r="D504" s="342" t="s">
        <v>889</v>
      </c>
      <c r="E504" s="358"/>
      <c r="F504" s="358"/>
      <c r="G504" s="358"/>
      <c r="H504" s="358"/>
      <c r="I504" s="358"/>
      <c r="J504" s="358"/>
      <c r="K504" s="358"/>
      <c r="L504" s="358"/>
    </row>
    <row r="505" spans="1:26" x14ac:dyDescent="0.2">
      <c r="A505" s="358"/>
      <c r="B505" s="358"/>
      <c r="C505" s="358"/>
      <c r="D505" s="359" t="s">
        <v>206</v>
      </c>
      <c r="E505" s="360" t="s">
        <v>737</v>
      </c>
      <c r="F505" s="360"/>
      <c r="G505" s="360"/>
      <c r="H505" s="361">
        <v>1602.03</v>
      </c>
      <c r="I505" s="358"/>
      <c r="J505" s="358"/>
      <c r="K505" s="358"/>
      <c r="L505" s="358"/>
    </row>
    <row r="506" spans="1:26" x14ac:dyDescent="0.2">
      <c r="A506" s="358"/>
      <c r="B506" s="358"/>
      <c r="C506" s="358"/>
      <c r="D506" s="359" t="s">
        <v>207</v>
      </c>
      <c r="E506" s="360" t="s">
        <v>738</v>
      </c>
      <c r="F506" s="360"/>
      <c r="G506" s="360"/>
      <c r="H506" s="361">
        <v>801.02</v>
      </c>
      <c r="I506" s="358"/>
      <c r="J506" s="358"/>
      <c r="K506" s="358"/>
      <c r="L506" s="358"/>
    </row>
    <row r="507" spans="1:26" x14ac:dyDescent="0.2">
      <c r="A507" s="365"/>
      <c r="B507" s="365"/>
      <c r="C507" s="365"/>
      <c r="D507" s="366" t="s">
        <v>698</v>
      </c>
      <c r="E507" s="367"/>
      <c r="F507" s="367"/>
      <c r="G507" s="367"/>
      <c r="H507" s="368">
        <v>6798.35</v>
      </c>
      <c r="I507" s="365"/>
      <c r="J507" s="365"/>
      <c r="K507" s="365"/>
      <c r="L507" s="365"/>
    </row>
    <row r="508" spans="1:26" x14ac:dyDescent="0.2">
      <c r="A508" s="496" t="s">
        <v>890</v>
      </c>
      <c r="B508" s="496"/>
      <c r="C508" s="496"/>
      <c r="D508" s="496"/>
      <c r="E508" s="496"/>
      <c r="F508" s="496"/>
      <c r="G508" s="496"/>
      <c r="H508" s="496"/>
      <c r="I508" s="496"/>
      <c r="J508" s="496"/>
      <c r="K508" s="496"/>
      <c r="L508" s="496"/>
    </row>
    <row r="509" spans="1:26" x14ac:dyDescent="0.2">
      <c r="A509" s="497" t="s">
        <v>747</v>
      </c>
      <c r="B509" s="497"/>
      <c r="C509" s="497"/>
      <c r="D509" s="497"/>
      <c r="E509" s="497"/>
      <c r="F509" s="497"/>
      <c r="G509" s="497"/>
      <c r="H509" s="369">
        <v>24768089.629999999</v>
      </c>
      <c r="I509" s="365"/>
      <c r="J509" s="365"/>
      <c r="K509" s="365"/>
      <c r="L509" s="365"/>
    </row>
    <row r="510" spans="1:26" x14ac:dyDescent="0.2">
      <c r="A510" s="497" t="s">
        <v>891</v>
      </c>
      <c r="B510" s="497"/>
      <c r="C510" s="497"/>
      <c r="D510" s="497"/>
      <c r="E510" s="497"/>
      <c r="F510" s="497"/>
      <c r="G510" s="497"/>
      <c r="H510" s="369">
        <v>2830717.08</v>
      </c>
      <c r="I510" s="365"/>
      <c r="J510" s="365"/>
      <c r="K510" s="365"/>
      <c r="L510" s="365"/>
    </row>
    <row r="511" spans="1:26" x14ac:dyDescent="0.2">
      <c r="A511" s="497" t="s">
        <v>750</v>
      </c>
      <c r="B511" s="497"/>
      <c r="C511" s="497"/>
      <c r="D511" s="497"/>
      <c r="E511" s="497"/>
      <c r="F511" s="497"/>
      <c r="G511" s="497"/>
      <c r="H511" s="369">
        <v>614917.43000000005</v>
      </c>
      <c r="I511" s="365"/>
      <c r="J511" s="365"/>
      <c r="K511" s="365"/>
      <c r="L511" s="365"/>
    </row>
    <row r="512" spans="1:26" x14ac:dyDescent="0.2">
      <c r="A512" s="497" t="s">
        <v>751</v>
      </c>
      <c r="B512" s="497"/>
      <c r="C512" s="497"/>
      <c r="D512" s="497"/>
      <c r="E512" s="497"/>
      <c r="F512" s="497"/>
      <c r="G512" s="497"/>
      <c r="H512" s="369">
        <v>9833140.7699999996</v>
      </c>
      <c r="I512" s="365"/>
      <c r="J512" s="365"/>
      <c r="K512" s="365"/>
      <c r="L512" s="365"/>
    </row>
    <row r="513" spans="1:15" x14ac:dyDescent="0.2">
      <c r="A513" s="497" t="s">
        <v>752</v>
      </c>
      <c r="B513" s="497"/>
      <c r="C513" s="497"/>
      <c r="D513" s="497"/>
      <c r="E513" s="497"/>
      <c r="F513" s="497"/>
      <c r="G513" s="497"/>
      <c r="H513" s="369">
        <v>40126287.100000001</v>
      </c>
      <c r="I513" s="365"/>
      <c r="J513" s="365"/>
      <c r="K513" s="365"/>
      <c r="L513" s="365"/>
    </row>
    <row r="514" spans="1:15" x14ac:dyDescent="0.2">
      <c r="A514" s="497" t="s">
        <v>206</v>
      </c>
      <c r="B514" s="497"/>
      <c r="C514" s="497"/>
      <c r="D514" s="497"/>
      <c r="E514" s="497"/>
      <c r="F514" s="497"/>
      <c r="G514" s="497"/>
      <c r="H514" s="369">
        <v>9737157.9199999999</v>
      </c>
      <c r="I514" s="365"/>
      <c r="J514" s="365"/>
      <c r="K514" s="365"/>
      <c r="L514" s="365"/>
    </row>
    <row r="515" spans="1:15" x14ac:dyDescent="0.2">
      <c r="A515" s="497" t="s">
        <v>207</v>
      </c>
      <c r="B515" s="497"/>
      <c r="C515" s="497"/>
      <c r="D515" s="497"/>
      <c r="E515" s="497"/>
      <c r="F515" s="497"/>
      <c r="G515" s="497"/>
      <c r="H515" s="369">
        <v>5621039.5499999998</v>
      </c>
      <c r="I515" s="365"/>
      <c r="J515" s="365"/>
      <c r="K515" s="365"/>
      <c r="L515" s="365"/>
    </row>
    <row r="516" spans="1:15" s="372" customFormat="1" x14ac:dyDescent="0.2">
      <c r="A516" s="496" t="s">
        <v>73</v>
      </c>
      <c r="B516" s="496"/>
      <c r="C516" s="496"/>
      <c r="D516" s="496"/>
      <c r="E516" s="496"/>
      <c r="F516" s="496"/>
      <c r="G516" s="496"/>
      <c r="H516" s="370">
        <v>40126287.100000001</v>
      </c>
      <c r="I516" s="371"/>
      <c r="J516" s="371"/>
      <c r="K516" s="371"/>
      <c r="L516" s="371"/>
      <c r="M516" s="650"/>
      <c r="N516" s="650"/>
      <c r="O516" s="650"/>
    </row>
    <row r="517" spans="1:15" s="333" customFormat="1" x14ac:dyDescent="0.2">
      <c r="A517" s="452" t="s">
        <v>756</v>
      </c>
      <c r="B517" s="452"/>
      <c r="C517" s="452"/>
      <c r="D517" s="452"/>
      <c r="E517" s="452"/>
      <c r="F517" s="452"/>
      <c r="G517" s="452"/>
      <c r="H517" s="334">
        <v>3290355.54</v>
      </c>
      <c r="I517" s="335"/>
      <c r="J517" s="335"/>
      <c r="K517" s="335"/>
      <c r="L517" s="335"/>
      <c r="M517" s="378"/>
      <c r="N517" s="378"/>
      <c r="O517" s="378"/>
    </row>
    <row r="518" spans="1:15" s="338" customFormat="1" x14ac:dyDescent="0.2">
      <c r="A518" s="454" t="s">
        <v>757</v>
      </c>
      <c r="B518" s="454"/>
      <c r="C518" s="454"/>
      <c r="D518" s="454"/>
      <c r="E518" s="454"/>
      <c r="F518" s="454"/>
      <c r="G518" s="454"/>
      <c r="H518" s="336">
        <v>43416642.640000001</v>
      </c>
      <c r="I518" s="337"/>
      <c r="J518" s="337"/>
      <c r="K518" s="337"/>
      <c r="L518" s="337"/>
      <c r="M518" s="379"/>
      <c r="N518" s="379"/>
      <c r="O518" s="379"/>
    </row>
    <row r="519" spans="1:15" s="333" customFormat="1" x14ac:dyDescent="0.2">
      <c r="A519" s="452" t="s">
        <v>758</v>
      </c>
      <c r="B519" s="452"/>
      <c r="C519" s="452"/>
      <c r="D519" s="452"/>
      <c r="E519" s="452"/>
      <c r="F519" s="452"/>
      <c r="G519" s="452"/>
      <c r="H519" s="334">
        <v>1041999.42</v>
      </c>
      <c r="I519" s="335"/>
      <c r="J519" s="335"/>
      <c r="K519" s="335"/>
      <c r="L519" s="335"/>
      <c r="M519" s="378"/>
      <c r="N519" s="378"/>
      <c r="O519" s="378"/>
    </row>
    <row r="520" spans="1:15" s="341" customFormat="1" ht="12" x14ac:dyDescent="0.25">
      <c r="A520" s="453" t="s">
        <v>759</v>
      </c>
      <c r="B520" s="453"/>
      <c r="C520" s="453"/>
      <c r="D520" s="453"/>
      <c r="E520" s="453"/>
      <c r="F520" s="453"/>
      <c r="G520" s="453"/>
      <c r="H520" s="339">
        <v>44458642.060000002</v>
      </c>
      <c r="I520" s="340"/>
      <c r="J520" s="340"/>
      <c r="K520" s="340"/>
      <c r="L520" s="340"/>
      <c r="M520" s="380"/>
      <c r="N520" s="380"/>
      <c r="O520" s="380"/>
    </row>
    <row r="521" spans="1:15" s="341" customFormat="1" ht="12" x14ac:dyDescent="0.25">
      <c r="A521" s="453" t="s">
        <v>895</v>
      </c>
      <c r="B521" s="453"/>
      <c r="C521" s="453"/>
      <c r="D521" s="453"/>
      <c r="E521" s="453"/>
      <c r="F521" s="453"/>
      <c r="G521" s="453"/>
      <c r="H521" s="339">
        <f>ROUND(H520*1.0514,2)</f>
        <v>46743816.259999998</v>
      </c>
      <c r="I521" s="340"/>
      <c r="J521" s="340"/>
      <c r="K521" s="340"/>
      <c r="L521" s="340"/>
      <c r="M521" s="380"/>
      <c r="N521" s="380"/>
      <c r="O521" s="380"/>
    </row>
    <row r="522" spans="1:15" s="333" customFormat="1" x14ac:dyDescent="0.2">
      <c r="M522" s="378"/>
      <c r="N522" s="378"/>
      <c r="O522" s="378"/>
    </row>
    <row r="523" spans="1:15" s="376" customFormat="1" x14ac:dyDescent="0.2">
      <c r="M523" s="378"/>
      <c r="N523" s="378"/>
      <c r="O523" s="378"/>
    </row>
    <row r="524" spans="1:15" s="376" customFormat="1" x14ac:dyDescent="0.2">
      <c r="M524" s="378"/>
      <c r="N524" s="378"/>
      <c r="O524" s="378"/>
    </row>
    <row r="525" spans="1:15" s="333" customFormat="1" x14ac:dyDescent="0.2">
      <c r="M525" s="378"/>
      <c r="N525" s="378"/>
      <c r="O525" s="378"/>
    </row>
    <row r="526" spans="1:15" s="333" customFormat="1" ht="24" x14ac:dyDescent="0.25">
      <c r="C526" s="374" t="s">
        <v>702</v>
      </c>
      <c r="D526" s="375" t="s">
        <v>796</v>
      </c>
      <c r="E526" s="373" t="s">
        <v>281</v>
      </c>
      <c r="F526" s="373"/>
      <c r="G526" s="341" t="s">
        <v>795</v>
      </c>
      <c r="M526" s="378"/>
      <c r="N526" s="378"/>
      <c r="O526" s="378"/>
    </row>
    <row r="527" spans="1:15" s="333" customFormat="1" ht="12" x14ac:dyDescent="0.25">
      <c r="C527" s="374"/>
      <c r="G527" s="341"/>
      <c r="M527" s="378"/>
      <c r="N527" s="378"/>
      <c r="O527" s="378"/>
    </row>
    <row r="528" spans="1:15" s="333" customFormat="1" ht="24" x14ac:dyDescent="0.25">
      <c r="C528" s="374" t="s">
        <v>703</v>
      </c>
      <c r="D528" s="375" t="s">
        <v>793</v>
      </c>
      <c r="E528" s="373" t="s">
        <v>281</v>
      </c>
      <c r="F528" s="373"/>
      <c r="G528" s="341" t="s">
        <v>794</v>
      </c>
      <c r="M528" s="378"/>
      <c r="N528" s="378"/>
      <c r="O528" s="378"/>
    </row>
    <row r="529" spans="13:15" s="333" customFormat="1" x14ac:dyDescent="0.2">
      <c r="M529" s="378"/>
      <c r="N529" s="378"/>
      <c r="O529" s="378"/>
    </row>
    <row r="530" spans="13:15" s="333" customFormat="1" x14ac:dyDescent="0.2">
      <c r="M530" s="378"/>
      <c r="N530" s="378"/>
      <c r="O530" s="378"/>
    </row>
  </sheetData>
  <mergeCells count="77">
    <mergeCell ref="A521:G521"/>
    <mergeCell ref="A510:G510"/>
    <mergeCell ref="A517:G517"/>
    <mergeCell ref="A518:G518"/>
    <mergeCell ref="A519:G519"/>
    <mergeCell ref="A520:G520"/>
    <mergeCell ref="A511:G511"/>
    <mergeCell ref="A512:G512"/>
    <mergeCell ref="A513:G513"/>
    <mergeCell ref="A514:G514"/>
    <mergeCell ref="A515:G515"/>
    <mergeCell ref="A516:G516"/>
    <mergeCell ref="A41:L41"/>
    <mergeCell ref="A439:L439"/>
    <mergeCell ref="A508:L508"/>
    <mergeCell ref="A509:G509"/>
    <mergeCell ref="K36:L36"/>
    <mergeCell ref="K37:L37"/>
    <mergeCell ref="F33:I33"/>
    <mergeCell ref="J33:K33"/>
    <mergeCell ref="A35:A38"/>
    <mergeCell ref="B35:B38"/>
    <mergeCell ref="C35:C38"/>
    <mergeCell ref="D35:D38"/>
    <mergeCell ref="E35:E38"/>
    <mergeCell ref="F35:G35"/>
    <mergeCell ref="H35:J35"/>
    <mergeCell ref="K35:L35"/>
    <mergeCell ref="F36:F37"/>
    <mergeCell ref="G36:G37"/>
    <mergeCell ref="H36:H38"/>
    <mergeCell ref="I36:I38"/>
    <mergeCell ref="J36:J37"/>
    <mergeCell ref="F32:I32"/>
    <mergeCell ref="J32:K32"/>
    <mergeCell ref="H19:I19"/>
    <mergeCell ref="K19:L19"/>
    <mergeCell ref="K20:L20"/>
    <mergeCell ref="I21:J21"/>
    <mergeCell ref="K21:L21"/>
    <mergeCell ref="H23:H24"/>
    <mergeCell ref="I23:I24"/>
    <mergeCell ref="J23:K23"/>
    <mergeCell ref="C27:L27"/>
    <mergeCell ref="C28:L28"/>
    <mergeCell ref="C29:L29"/>
    <mergeCell ref="F31:I31"/>
    <mergeCell ref="J31:K31"/>
    <mergeCell ref="H18:J18"/>
    <mergeCell ref="K18:L18"/>
    <mergeCell ref="C11:I11"/>
    <mergeCell ref="K11:L12"/>
    <mergeCell ref="A12:B12"/>
    <mergeCell ref="C12:I12"/>
    <mergeCell ref="C13:I13"/>
    <mergeCell ref="K13:L14"/>
    <mergeCell ref="A14:B14"/>
    <mergeCell ref="C14:I14"/>
    <mergeCell ref="C15:I15"/>
    <mergeCell ref="K15:L16"/>
    <mergeCell ref="A16:B16"/>
    <mergeCell ref="C16:I16"/>
    <mergeCell ref="C17:I17"/>
    <mergeCell ref="K7:L8"/>
    <mergeCell ref="A8:B8"/>
    <mergeCell ref="C8:I8"/>
    <mergeCell ref="C9:I9"/>
    <mergeCell ref="K9:L10"/>
    <mergeCell ref="A10:B10"/>
    <mergeCell ref="C10:I10"/>
    <mergeCell ref="I6:J6"/>
    <mergeCell ref="K6:L6"/>
    <mergeCell ref="A1:D1"/>
    <mergeCell ref="I1:L1"/>
    <mergeCell ref="I2:L2"/>
    <mergeCell ref="I3:L3"/>
    <mergeCell ref="K5:L5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255"/>
  <sheetViews>
    <sheetView showGridLines="0" workbookViewId="0">
      <selection activeCell="D30" sqref="D30"/>
    </sheetView>
  </sheetViews>
  <sheetFormatPr defaultColWidth="9.109375" defaultRowHeight="11.25" customHeight="1" x14ac:dyDescent="0.25"/>
  <cols>
    <col min="1" max="1" width="5.44140625" style="272" customWidth="1"/>
    <col min="2" max="2" width="11.5546875" style="272" customWidth="1"/>
    <col min="3" max="3" width="34.44140625" style="272" customWidth="1"/>
    <col min="4" max="4" width="11.88671875" style="272" customWidth="1"/>
    <col min="5" max="6" width="12.109375" style="272" customWidth="1"/>
    <col min="7" max="7" width="9.6640625" style="272" customWidth="1"/>
    <col min="8" max="9" width="12.109375" style="272" customWidth="1"/>
    <col min="10" max="10" width="9.6640625" style="272" customWidth="1"/>
    <col min="11" max="12" width="12.109375" style="272" customWidth="1"/>
    <col min="13" max="13" width="15.5546875" style="272" customWidth="1"/>
    <col min="14" max="14" width="12.109375" style="272" customWidth="1"/>
    <col min="15" max="15" width="12.6640625" style="272" customWidth="1"/>
    <col min="16" max="16384" width="9.109375" style="303"/>
  </cols>
  <sheetData>
    <row r="1" spans="1:15" s="18" customFormat="1" ht="13.2" x14ac:dyDescent="0.25">
      <c r="A1" s="13"/>
      <c r="B1" s="13"/>
      <c r="C1" s="14"/>
      <c r="D1" s="15"/>
      <c r="E1" s="15"/>
      <c r="F1" s="15"/>
      <c r="G1" s="1"/>
      <c r="H1" s="16"/>
      <c r="I1" s="1"/>
      <c r="J1" s="1"/>
      <c r="K1" s="1"/>
      <c r="L1" s="1"/>
      <c r="M1" s="1"/>
      <c r="N1" s="17"/>
      <c r="O1" s="15"/>
    </row>
    <row r="2" spans="1:15" s="18" customFormat="1" ht="13.2" x14ac:dyDescent="0.25">
      <c r="A2" s="13"/>
      <c r="B2" s="19"/>
      <c r="C2" s="20"/>
      <c r="D2" s="21"/>
      <c r="E2" s="22"/>
      <c r="F2" s="22"/>
      <c r="G2" s="23"/>
      <c r="H2" s="16"/>
      <c r="I2" s="22"/>
      <c r="J2" s="22"/>
      <c r="K2" s="22"/>
      <c r="L2" s="22"/>
      <c r="M2" s="517" t="s">
        <v>0</v>
      </c>
      <c r="N2" s="517"/>
      <c r="O2" s="517"/>
    </row>
    <row r="3" spans="1:15" s="18" customFormat="1" ht="13.2" x14ac:dyDescent="0.25">
      <c r="A3" s="13"/>
      <c r="B3" s="19"/>
      <c r="C3" s="20"/>
      <c r="D3" s="21"/>
      <c r="E3" s="22"/>
      <c r="F3" s="22"/>
      <c r="G3" s="24"/>
      <c r="H3" s="25"/>
      <c r="I3" s="22"/>
      <c r="J3" s="22"/>
      <c r="K3" s="22"/>
      <c r="L3" s="26" t="s">
        <v>1</v>
      </c>
      <c r="M3" s="519" t="s">
        <v>2</v>
      </c>
      <c r="N3" s="519"/>
      <c r="O3" s="519"/>
    </row>
    <row r="4" spans="1:15" s="18" customFormat="1" ht="13.2" x14ac:dyDescent="0.25">
      <c r="A4" s="13"/>
      <c r="B4" s="22"/>
      <c r="C4" s="27"/>
      <c r="D4" s="1"/>
      <c r="E4" s="1"/>
      <c r="F4" s="1"/>
      <c r="G4" s="1"/>
      <c r="H4" s="1"/>
      <c r="I4" s="1"/>
      <c r="J4" s="1"/>
      <c r="K4" s="1"/>
      <c r="L4" s="26"/>
      <c r="M4" s="499"/>
      <c r="N4" s="500"/>
      <c r="O4" s="501"/>
    </row>
    <row r="5" spans="1:15" s="18" customFormat="1" ht="13.2" x14ac:dyDescent="0.25">
      <c r="A5" s="13" t="s">
        <v>3</v>
      </c>
      <c r="B5" s="22"/>
      <c r="C5" s="503"/>
      <c r="D5" s="503"/>
      <c r="E5" s="503"/>
      <c r="F5" s="503"/>
      <c r="G5" s="503"/>
      <c r="H5" s="503"/>
      <c r="I5" s="503"/>
      <c r="J5" s="503"/>
      <c r="K5" s="503"/>
      <c r="L5" s="26" t="s">
        <v>4</v>
      </c>
      <c r="M5" s="535"/>
      <c r="N5" s="536"/>
      <c r="O5" s="537"/>
    </row>
    <row r="6" spans="1:15" s="18" customFormat="1" ht="13.2" x14ac:dyDescent="0.25">
      <c r="A6" s="13"/>
      <c r="B6" s="22"/>
      <c r="C6" s="28"/>
      <c r="D6" s="29"/>
      <c r="E6" s="29"/>
      <c r="F6" s="30" t="s">
        <v>5</v>
      </c>
      <c r="G6" s="29"/>
      <c r="H6" s="29"/>
      <c r="I6" s="29"/>
      <c r="J6" s="29"/>
      <c r="K6" s="29"/>
      <c r="L6" s="26"/>
      <c r="M6" s="504"/>
      <c r="N6" s="505"/>
      <c r="O6" s="506"/>
    </row>
    <row r="7" spans="1:15" s="18" customFormat="1" ht="39" customHeight="1" x14ac:dyDescent="0.25">
      <c r="A7" s="507" t="s">
        <v>29</v>
      </c>
      <c r="B7" s="507"/>
      <c r="C7" s="512" t="s">
        <v>44</v>
      </c>
      <c r="D7" s="512"/>
      <c r="E7" s="512"/>
      <c r="F7" s="512"/>
      <c r="G7" s="512"/>
      <c r="H7" s="512"/>
      <c r="I7" s="512"/>
      <c r="J7" s="512"/>
      <c r="K7" s="512"/>
      <c r="L7" s="31" t="s">
        <v>4</v>
      </c>
      <c r="M7" s="513" t="s">
        <v>30</v>
      </c>
      <c r="N7" s="514"/>
      <c r="O7" s="515"/>
    </row>
    <row r="8" spans="1:15" s="18" customFormat="1" ht="44.25" customHeight="1" x14ac:dyDescent="0.25">
      <c r="A8" s="507" t="s">
        <v>31</v>
      </c>
      <c r="B8" s="507"/>
      <c r="C8" s="516" t="s">
        <v>45</v>
      </c>
      <c r="D8" s="516"/>
      <c r="E8" s="516"/>
      <c r="F8" s="516"/>
      <c r="G8" s="516"/>
      <c r="H8" s="516"/>
      <c r="I8" s="516"/>
      <c r="J8" s="516"/>
      <c r="K8" s="516"/>
      <c r="L8" s="31" t="s">
        <v>4</v>
      </c>
      <c r="M8" s="517">
        <v>79730368</v>
      </c>
      <c r="N8" s="517"/>
      <c r="O8" s="517"/>
    </row>
    <row r="9" spans="1:15" s="18" customFormat="1" ht="45.75" customHeight="1" x14ac:dyDescent="0.25">
      <c r="A9" s="508" t="s">
        <v>46</v>
      </c>
      <c r="B9" s="508"/>
      <c r="C9" s="507" t="s">
        <v>47</v>
      </c>
      <c r="D9" s="507"/>
      <c r="E9" s="507"/>
      <c r="F9" s="507"/>
      <c r="G9" s="507"/>
      <c r="H9" s="507"/>
      <c r="I9" s="507"/>
      <c r="J9" s="507"/>
      <c r="K9" s="507"/>
      <c r="L9" s="32"/>
      <c r="M9" s="509"/>
      <c r="N9" s="510"/>
      <c r="O9" s="511"/>
    </row>
    <row r="10" spans="1:15" s="18" customFormat="1" ht="24" customHeight="1" x14ac:dyDescent="0.25">
      <c r="A10" s="13"/>
      <c r="B10" s="22"/>
      <c r="C10" s="498" t="s">
        <v>6</v>
      </c>
      <c r="D10" s="498"/>
      <c r="E10" s="498"/>
      <c r="F10" s="498"/>
      <c r="G10" s="498"/>
      <c r="H10" s="498"/>
      <c r="I10" s="498"/>
      <c r="J10" s="498"/>
      <c r="K10" s="498"/>
      <c r="L10" s="32"/>
      <c r="M10" s="499"/>
      <c r="N10" s="500"/>
      <c r="O10" s="501"/>
    </row>
    <row r="11" spans="1:15" s="18" customFormat="1" ht="13.2" x14ac:dyDescent="0.25">
      <c r="A11" s="502" t="s">
        <v>48</v>
      </c>
      <c r="B11" s="502"/>
      <c r="C11" s="503" t="s">
        <v>49</v>
      </c>
      <c r="D11" s="503"/>
      <c r="E11" s="503"/>
      <c r="F11" s="503"/>
      <c r="G11" s="503"/>
      <c r="H11" s="503"/>
      <c r="I11" s="503"/>
      <c r="J11" s="503"/>
      <c r="K11" s="503"/>
      <c r="L11" s="32"/>
      <c r="M11" s="509"/>
      <c r="N11" s="510"/>
      <c r="O11" s="511"/>
    </row>
    <row r="12" spans="1:15" s="18" customFormat="1" ht="13.2" x14ac:dyDescent="0.25">
      <c r="A12" s="13"/>
      <c r="B12" s="22"/>
      <c r="C12" s="28"/>
      <c r="D12" s="29"/>
      <c r="E12" s="29"/>
      <c r="F12" s="30" t="s">
        <v>7</v>
      </c>
      <c r="G12" s="29"/>
      <c r="H12" s="29"/>
      <c r="I12" s="29"/>
      <c r="J12" s="29"/>
      <c r="K12" s="520" t="s">
        <v>32</v>
      </c>
      <c r="L12" s="521"/>
      <c r="M12" s="522" t="s">
        <v>33</v>
      </c>
      <c r="N12" s="523"/>
      <c r="O12" s="524"/>
    </row>
    <row r="13" spans="1:15" s="18" customFormat="1" ht="13.2" x14ac:dyDescent="0.25">
      <c r="A13" s="13"/>
      <c r="B13" s="22"/>
      <c r="C13" s="27"/>
      <c r="D13" s="1"/>
      <c r="E13" s="1"/>
      <c r="F13" s="1"/>
      <c r="G13" s="1"/>
      <c r="H13" s="1"/>
      <c r="I13" s="1"/>
      <c r="J13" s="1"/>
      <c r="K13" s="270" t="s">
        <v>8</v>
      </c>
      <c r="L13" s="33" t="s">
        <v>9</v>
      </c>
      <c r="M13" s="525" t="s">
        <v>34</v>
      </c>
      <c r="N13" s="526"/>
      <c r="O13" s="527"/>
    </row>
    <row r="14" spans="1:15" s="18" customFormat="1" ht="13.2" x14ac:dyDescent="0.25">
      <c r="A14" s="13"/>
      <c r="B14" s="22"/>
      <c r="C14" s="27"/>
      <c r="D14" s="1"/>
      <c r="E14" s="1"/>
      <c r="F14" s="1"/>
      <c r="G14" s="1"/>
      <c r="H14" s="1"/>
      <c r="I14" s="1"/>
      <c r="J14" s="1"/>
      <c r="K14" s="1"/>
      <c r="L14" s="33" t="s">
        <v>10</v>
      </c>
      <c r="M14" s="33" t="s">
        <v>50</v>
      </c>
      <c r="N14" s="33" t="s">
        <v>51</v>
      </c>
      <c r="O14" s="34">
        <v>2022</v>
      </c>
    </row>
    <row r="15" spans="1:15" s="18" customFormat="1" ht="13.2" hidden="1" x14ac:dyDescent="0.25">
      <c r="A15" s="13"/>
      <c r="B15" s="22"/>
      <c r="C15" s="27"/>
      <c r="D15" s="1"/>
      <c r="E15" s="1"/>
      <c r="F15" s="1"/>
      <c r="G15" s="1"/>
      <c r="H15" s="1"/>
      <c r="I15" s="536" t="s">
        <v>35</v>
      </c>
      <c r="J15" s="536"/>
      <c r="K15" s="537"/>
      <c r="L15" s="33" t="s">
        <v>9</v>
      </c>
      <c r="M15" s="522" t="s">
        <v>18</v>
      </c>
      <c r="N15" s="523"/>
      <c r="O15" s="524"/>
    </row>
    <row r="16" spans="1:15" s="18" customFormat="1" ht="13.2" hidden="1" x14ac:dyDescent="0.25">
      <c r="A16" s="13"/>
      <c r="B16" s="22"/>
      <c r="C16" s="27"/>
      <c r="D16" s="1"/>
      <c r="E16" s="1"/>
      <c r="F16" s="1"/>
      <c r="G16" s="1"/>
      <c r="H16" s="1"/>
      <c r="I16" s="1"/>
      <c r="J16" s="1"/>
      <c r="K16" s="1"/>
      <c r="L16" s="33" t="s">
        <v>10</v>
      </c>
      <c r="M16" s="33" t="s">
        <v>52</v>
      </c>
      <c r="N16" s="33" t="s">
        <v>53</v>
      </c>
      <c r="O16" s="34">
        <v>2022</v>
      </c>
    </row>
    <row r="17" spans="1:15" s="1" customFormat="1" ht="13.2" x14ac:dyDescent="0.25">
      <c r="C17" s="27"/>
      <c r="I17" s="520" t="s">
        <v>35</v>
      </c>
      <c r="J17" s="520"/>
      <c r="K17" s="521"/>
      <c r="L17" s="33" t="s">
        <v>9</v>
      </c>
      <c r="M17" s="522" t="s">
        <v>25</v>
      </c>
      <c r="N17" s="523"/>
      <c r="O17" s="524"/>
    </row>
    <row r="18" spans="1:15" s="1" customFormat="1" ht="13.2" x14ac:dyDescent="0.25">
      <c r="C18" s="27"/>
      <c r="L18" s="33" t="s">
        <v>10</v>
      </c>
      <c r="M18" s="33" t="s">
        <v>50</v>
      </c>
      <c r="N18" s="33" t="s">
        <v>364</v>
      </c>
      <c r="O18" s="34">
        <v>2022</v>
      </c>
    </row>
    <row r="19" spans="1:15" s="18" customFormat="1" ht="13.2" x14ac:dyDescent="0.25">
      <c r="A19" s="13"/>
      <c r="B19" s="22"/>
      <c r="C19" s="27"/>
      <c r="D19" s="1"/>
      <c r="E19" s="1"/>
      <c r="F19" s="1"/>
      <c r="G19" s="1"/>
      <c r="H19" s="1"/>
      <c r="I19" s="1"/>
      <c r="J19" s="1"/>
      <c r="K19" s="1"/>
      <c r="L19" s="26" t="s">
        <v>11</v>
      </c>
      <c r="M19" s="525"/>
      <c r="N19" s="526"/>
      <c r="O19" s="527"/>
    </row>
    <row r="20" spans="1:15" s="18" customFormat="1" ht="13.2" x14ac:dyDescent="0.25">
      <c r="A20" s="13"/>
      <c r="B20" s="13"/>
      <c r="C20" s="35"/>
      <c r="D20" s="22"/>
      <c r="E20" s="22"/>
      <c r="F20" s="22"/>
      <c r="G20" s="22"/>
      <c r="H20" s="16"/>
      <c r="I20" s="22"/>
      <c r="J20" s="22"/>
      <c r="K20" s="22"/>
      <c r="L20" s="22"/>
      <c r="M20" s="22"/>
      <c r="N20" s="24"/>
      <c r="O20" s="23"/>
    </row>
    <row r="21" spans="1:15" s="18" customFormat="1" ht="13.2" x14ac:dyDescent="0.25">
      <c r="A21" s="13"/>
      <c r="B21" s="22"/>
      <c r="C21" s="27"/>
      <c r="D21" s="1"/>
      <c r="E21" s="1"/>
      <c r="F21" s="1"/>
      <c r="G21" s="1"/>
      <c r="H21" s="1"/>
      <c r="I21" s="1"/>
      <c r="J21" s="1"/>
      <c r="K21" s="270"/>
      <c r="L21" s="271"/>
      <c r="M21" s="271"/>
      <c r="N21" s="271"/>
      <c r="O21" s="32"/>
    </row>
    <row r="22" spans="1:15" s="18" customFormat="1" ht="13.2" x14ac:dyDescent="0.25">
      <c r="A22" s="13"/>
      <c r="B22" s="22"/>
      <c r="C22" s="27"/>
      <c r="D22" s="1"/>
      <c r="E22" s="1"/>
      <c r="F22" s="1"/>
      <c r="G22" s="1"/>
      <c r="H22" s="1"/>
      <c r="I22" s="1"/>
      <c r="J22" s="1"/>
      <c r="K22" s="270"/>
      <c r="L22" s="518" t="s">
        <v>12</v>
      </c>
      <c r="M22" s="518" t="s">
        <v>13</v>
      </c>
      <c r="N22" s="519" t="s">
        <v>14</v>
      </c>
      <c r="O22" s="519"/>
    </row>
    <row r="23" spans="1:15" s="18" customFormat="1" ht="12.75" customHeight="1" x14ac:dyDescent="0.25">
      <c r="A23" s="13"/>
      <c r="B23" s="22"/>
      <c r="C23" s="27"/>
      <c r="D23" s="1"/>
      <c r="E23" s="1"/>
      <c r="F23" s="1"/>
      <c r="G23" s="1"/>
      <c r="H23" s="1"/>
      <c r="I23" s="1"/>
      <c r="J23" s="1"/>
      <c r="K23" s="270"/>
      <c r="L23" s="518"/>
      <c r="M23" s="518"/>
      <c r="N23" s="268" t="s">
        <v>15</v>
      </c>
      <c r="O23" s="268" t="s">
        <v>16</v>
      </c>
    </row>
    <row r="24" spans="1:15" s="18" customFormat="1" ht="13.2" x14ac:dyDescent="0.25">
      <c r="A24" s="13"/>
      <c r="B24" s="22"/>
      <c r="C24" s="27"/>
      <c r="D24" s="1"/>
      <c r="E24" s="1"/>
      <c r="F24" s="1"/>
      <c r="G24" s="1"/>
      <c r="H24" s="36" t="s">
        <v>17</v>
      </c>
      <c r="I24" s="1"/>
      <c r="J24" s="1"/>
      <c r="K24" s="270"/>
      <c r="L24" s="34">
        <v>43</v>
      </c>
      <c r="M24" s="37">
        <f>O24</f>
        <v>44951</v>
      </c>
      <c r="N24" s="37">
        <v>44915</v>
      </c>
      <c r="O24" s="37">
        <v>44951</v>
      </c>
    </row>
    <row r="25" spans="1:15" s="18" customFormat="1" ht="13.2" x14ac:dyDescent="0.25">
      <c r="A25" s="13"/>
      <c r="B25" s="22"/>
      <c r="C25" s="27"/>
      <c r="D25" s="1"/>
      <c r="E25" s="1"/>
      <c r="F25" s="1"/>
      <c r="G25" s="1"/>
      <c r="H25" s="36" t="s">
        <v>19</v>
      </c>
      <c r="I25" s="1"/>
      <c r="J25" s="1"/>
      <c r="K25" s="270"/>
      <c r="L25" s="269"/>
      <c r="M25" s="269"/>
      <c r="N25" s="269"/>
      <c r="O25" s="1"/>
    </row>
    <row r="26" spans="1:15" ht="13.2" x14ac:dyDescent="0.25">
      <c r="A26" s="38"/>
      <c r="B26" s="39"/>
      <c r="C26" s="40"/>
      <c r="D26" s="41"/>
      <c r="E26" s="42"/>
      <c r="F26" s="42"/>
      <c r="G26" s="42"/>
      <c r="H26" s="42"/>
      <c r="I26" s="42"/>
      <c r="J26" s="42"/>
      <c r="K26" s="42"/>
      <c r="L26" s="38"/>
      <c r="M26" s="38"/>
      <c r="N26" s="38"/>
      <c r="O26" s="38"/>
    </row>
    <row r="27" spans="1:15" ht="21.75" customHeight="1" x14ac:dyDescent="0.2">
      <c r="A27" s="530" t="s">
        <v>55</v>
      </c>
      <c r="B27" s="530" t="s">
        <v>56</v>
      </c>
      <c r="C27" s="530" t="s">
        <v>57</v>
      </c>
      <c r="D27" s="530" t="s">
        <v>58</v>
      </c>
      <c r="E27" s="532" t="s">
        <v>59</v>
      </c>
      <c r="F27" s="533"/>
      <c r="G27" s="534"/>
      <c r="H27" s="532" t="s">
        <v>60</v>
      </c>
      <c r="I27" s="533"/>
      <c r="J27" s="534"/>
      <c r="K27" s="532" t="s">
        <v>61</v>
      </c>
      <c r="L27" s="534"/>
      <c r="M27" s="532" t="s">
        <v>62</v>
      </c>
      <c r="N27" s="533"/>
      <c r="O27" s="534"/>
    </row>
    <row r="28" spans="1:15" ht="33" customHeight="1" x14ac:dyDescent="0.2">
      <c r="A28" s="531"/>
      <c r="B28" s="531"/>
      <c r="C28" s="531"/>
      <c r="D28" s="531"/>
      <c r="E28" s="530" t="s">
        <v>63</v>
      </c>
      <c r="F28" s="43" t="s">
        <v>64</v>
      </c>
      <c r="G28" s="43" t="s">
        <v>65</v>
      </c>
      <c r="H28" s="530" t="s">
        <v>63</v>
      </c>
      <c r="I28" s="43" t="s">
        <v>64</v>
      </c>
      <c r="J28" s="43" t="s">
        <v>65</v>
      </c>
      <c r="K28" s="43" t="s">
        <v>66</v>
      </c>
      <c r="L28" s="43" t="s">
        <v>67</v>
      </c>
      <c r="M28" s="530" t="s">
        <v>63</v>
      </c>
      <c r="N28" s="43" t="s">
        <v>64</v>
      </c>
      <c r="O28" s="43" t="s">
        <v>65</v>
      </c>
    </row>
    <row r="29" spans="1:15" ht="27.75" customHeight="1" x14ac:dyDescent="0.2">
      <c r="A29" s="531"/>
      <c r="B29" s="531"/>
      <c r="C29" s="531"/>
      <c r="D29" s="531"/>
      <c r="E29" s="531"/>
      <c r="F29" s="44" t="s">
        <v>68</v>
      </c>
      <c r="G29" s="44" t="s">
        <v>69</v>
      </c>
      <c r="H29" s="531"/>
      <c r="I29" s="44" t="s">
        <v>68</v>
      </c>
      <c r="J29" s="44" t="s">
        <v>69</v>
      </c>
      <c r="K29" s="44" t="s">
        <v>68</v>
      </c>
      <c r="L29" s="44" t="s">
        <v>69</v>
      </c>
      <c r="M29" s="531"/>
      <c r="N29" s="44" t="s">
        <v>68</v>
      </c>
      <c r="O29" s="44" t="s">
        <v>69</v>
      </c>
    </row>
    <row r="30" spans="1:15" s="304" customFormat="1" ht="13.2" x14ac:dyDescent="0.25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</row>
    <row r="31" spans="1:15" s="304" customFormat="1" ht="13.2" x14ac:dyDescent="0.2">
      <c r="A31" s="528" t="s">
        <v>70</v>
      </c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</row>
    <row r="32" spans="1:15" s="305" customFormat="1" ht="79.2" x14ac:dyDescent="0.3">
      <c r="A32" s="46" t="s">
        <v>18</v>
      </c>
      <c r="B32" s="47" t="s">
        <v>92</v>
      </c>
      <c r="C32" s="48" t="s">
        <v>93</v>
      </c>
      <c r="D32" s="49" t="s">
        <v>365</v>
      </c>
      <c r="E32" s="51" t="s">
        <v>94</v>
      </c>
      <c r="F32" s="51" t="s">
        <v>95</v>
      </c>
      <c r="G32" s="51" t="s">
        <v>96</v>
      </c>
      <c r="H32" s="51" t="s">
        <v>366</v>
      </c>
      <c r="I32" s="51" t="s">
        <v>367</v>
      </c>
      <c r="J32" s="51" t="s">
        <v>368</v>
      </c>
      <c r="K32" s="50"/>
      <c r="L32" s="50"/>
      <c r="M32" s="51" t="s">
        <v>366</v>
      </c>
      <c r="N32" s="51" t="s">
        <v>367</v>
      </c>
      <c r="O32" s="51" t="s">
        <v>369</v>
      </c>
    </row>
    <row r="33" spans="1:15" ht="26.4" x14ac:dyDescent="0.2">
      <c r="A33" s="52"/>
      <c r="B33" s="53"/>
      <c r="C33" s="54" t="s">
        <v>370</v>
      </c>
      <c r="D33" s="55"/>
      <c r="E33" s="56" t="s">
        <v>82</v>
      </c>
      <c r="F33" s="57"/>
      <c r="G33" s="57"/>
      <c r="H33" s="56" t="s">
        <v>371</v>
      </c>
      <c r="I33" s="57"/>
      <c r="J33" s="57"/>
      <c r="K33" s="57"/>
      <c r="L33" s="56" t="s">
        <v>82</v>
      </c>
      <c r="M33" s="56" t="s">
        <v>371</v>
      </c>
      <c r="N33" s="57"/>
      <c r="O33" s="57"/>
    </row>
    <row r="34" spans="1:15" ht="26.4" x14ac:dyDescent="0.2">
      <c r="A34" s="52"/>
      <c r="B34" s="53"/>
      <c r="C34" s="54" t="s">
        <v>372</v>
      </c>
      <c r="D34" s="55"/>
      <c r="E34" s="56" t="s">
        <v>83</v>
      </c>
      <c r="F34" s="57"/>
      <c r="G34" s="57"/>
      <c r="H34" s="56" t="s">
        <v>373</v>
      </c>
      <c r="I34" s="57"/>
      <c r="J34" s="57"/>
      <c r="K34" s="57"/>
      <c r="L34" s="56" t="s">
        <v>83</v>
      </c>
      <c r="M34" s="56" t="s">
        <v>373</v>
      </c>
      <c r="N34" s="57"/>
      <c r="O34" s="57"/>
    </row>
    <row r="35" spans="1:15" ht="13.2" x14ac:dyDescent="0.2">
      <c r="A35" s="52"/>
      <c r="B35" s="53"/>
      <c r="C35" s="54" t="s">
        <v>73</v>
      </c>
      <c r="D35" s="55"/>
      <c r="E35" s="57"/>
      <c r="F35" s="57"/>
      <c r="G35" s="57"/>
      <c r="H35" s="56" t="s">
        <v>374</v>
      </c>
      <c r="I35" s="57"/>
      <c r="J35" s="57"/>
      <c r="K35" s="57"/>
      <c r="L35" s="57"/>
      <c r="M35" s="56" t="s">
        <v>374</v>
      </c>
      <c r="N35" s="57"/>
      <c r="O35" s="57"/>
    </row>
    <row r="36" spans="1:15" ht="52.8" x14ac:dyDescent="0.2">
      <c r="A36" s="46" t="s">
        <v>21</v>
      </c>
      <c r="B36" s="47" t="s">
        <v>97</v>
      </c>
      <c r="C36" s="48" t="s">
        <v>98</v>
      </c>
      <c r="D36" s="49" t="s">
        <v>375</v>
      </c>
      <c r="E36" s="51" t="s">
        <v>99</v>
      </c>
      <c r="F36" s="51" t="s">
        <v>100</v>
      </c>
      <c r="G36" s="51" t="s">
        <v>101</v>
      </c>
      <c r="H36" s="51" t="s">
        <v>376</v>
      </c>
      <c r="I36" s="51" t="s">
        <v>377</v>
      </c>
      <c r="J36" s="51" t="s">
        <v>378</v>
      </c>
      <c r="K36" s="50"/>
      <c r="L36" s="50"/>
      <c r="M36" s="51" t="s">
        <v>376</v>
      </c>
      <c r="N36" s="51" t="s">
        <v>377</v>
      </c>
      <c r="O36" s="51" t="s">
        <v>378</v>
      </c>
    </row>
    <row r="37" spans="1:15" ht="26.4" x14ac:dyDescent="0.2">
      <c r="A37" s="52"/>
      <c r="B37" s="53"/>
      <c r="C37" s="54" t="s">
        <v>379</v>
      </c>
      <c r="D37" s="55"/>
      <c r="E37" s="56" t="s">
        <v>82</v>
      </c>
      <c r="F37" s="57"/>
      <c r="G37" s="57"/>
      <c r="H37" s="56" t="s">
        <v>380</v>
      </c>
      <c r="I37" s="57"/>
      <c r="J37" s="57"/>
      <c r="K37" s="57"/>
      <c r="L37" s="56" t="s">
        <v>82</v>
      </c>
      <c r="M37" s="56" t="s">
        <v>380</v>
      </c>
      <c r="N37" s="57"/>
      <c r="O37" s="57"/>
    </row>
    <row r="38" spans="1:15" ht="26.4" x14ac:dyDescent="0.2">
      <c r="A38" s="52"/>
      <c r="B38" s="53"/>
      <c r="C38" s="54" t="s">
        <v>381</v>
      </c>
      <c r="D38" s="55"/>
      <c r="E38" s="56" t="s">
        <v>83</v>
      </c>
      <c r="F38" s="57"/>
      <c r="G38" s="57"/>
      <c r="H38" s="56" t="s">
        <v>382</v>
      </c>
      <c r="I38" s="57"/>
      <c r="J38" s="57"/>
      <c r="K38" s="57"/>
      <c r="L38" s="56" t="s">
        <v>83</v>
      </c>
      <c r="M38" s="56" t="s">
        <v>382</v>
      </c>
      <c r="N38" s="57"/>
      <c r="O38" s="57"/>
    </row>
    <row r="39" spans="1:15" ht="13.2" x14ac:dyDescent="0.2">
      <c r="A39" s="52"/>
      <c r="B39" s="53"/>
      <c r="C39" s="54" t="s">
        <v>73</v>
      </c>
      <c r="D39" s="55"/>
      <c r="E39" s="57"/>
      <c r="F39" s="57"/>
      <c r="G39" s="57"/>
      <c r="H39" s="56" t="s">
        <v>383</v>
      </c>
      <c r="I39" s="57"/>
      <c r="J39" s="57"/>
      <c r="K39" s="57"/>
      <c r="L39" s="57"/>
      <c r="M39" s="56" t="s">
        <v>383</v>
      </c>
      <c r="N39" s="57"/>
      <c r="O39" s="57"/>
    </row>
    <row r="40" spans="1:15" ht="52.8" x14ac:dyDescent="0.2">
      <c r="A40" s="46" t="s">
        <v>23</v>
      </c>
      <c r="B40" s="47" t="s">
        <v>103</v>
      </c>
      <c r="C40" s="48" t="s">
        <v>104</v>
      </c>
      <c r="D40" s="49" t="s">
        <v>365</v>
      </c>
      <c r="E40" s="51" t="s">
        <v>105</v>
      </c>
      <c r="F40" s="51" t="s">
        <v>106</v>
      </c>
      <c r="G40" s="50"/>
      <c r="H40" s="51" t="s">
        <v>384</v>
      </c>
      <c r="I40" s="51" t="s">
        <v>385</v>
      </c>
      <c r="J40" s="50"/>
      <c r="K40" s="50"/>
      <c r="L40" s="50"/>
      <c r="M40" s="51" t="s">
        <v>384</v>
      </c>
      <c r="N40" s="51" t="s">
        <v>385</v>
      </c>
      <c r="O40" s="50"/>
    </row>
    <row r="41" spans="1:15" ht="92.4" x14ac:dyDescent="0.2">
      <c r="A41" s="46" t="s">
        <v>25</v>
      </c>
      <c r="B41" s="47" t="s">
        <v>108</v>
      </c>
      <c r="C41" s="48" t="s">
        <v>86</v>
      </c>
      <c r="D41" s="49" t="s">
        <v>365</v>
      </c>
      <c r="E41" s="51" t="s">
        <v>87</v>
      </c>
      <c r="F41" s="51" t="s">
        <v>88</v>
      </c>
      <c r="G41" s="51" t="s">
        <v>89</v>
      </c>
      <c r="H41" s="51" t="s">
        <v>386</v>
      </c>
      <c r="I41" s="51" t="s">
        <v>387</v>
      </c>
      <c r="J41" s="51" t="s">
        <v>388</v>
      </c>
      <c r="K41" s="50"/>
      <c r="L41" s="50"/>
      <c r="M41" s="51" t="s">
        <v>386</v>
      </c>
      <c r="N41" s="51" t="s">
        <v>387</v>
      </c>
      <c r="O41" s="51" t="s">
        <v>389</v>
      </c>
    </row>
    <row r="42" spans="1:15" ht="26.4" x14ac:dyDescent="0.2">
      <c r="A42" s="52"/>
      <c r="B42" s="53"/>
      <c r="C42" s="54" t="s">
        <v>390</v>
      </c>
      <c r="D42" s="55"/>
      <c r="E42" s="56" t="s">
        <v>82</v>
      </c>
      <c r="F42" s="57"/>
      <c r="G42" s="57"/>
      <c r="H42" s="56" t="s">
        <v>391</v>
      </c>
      <c r="I42" s="57"/>
      <c r="J42" s="57"/>
      <c r="K42" s="57"/>
      <c r="L42" s="56" t="s">
        <v>82</v>
      </c>
      <c r="M42" s="56" t="s">
        <v>391</v>
      </c>
      <c r="N42" s="57"/>
      <c r="O42" s="57"/>
    </row>
    <row r="43" spans="1:15" ht="26.4" x14ac:dyDescent="0.2">
      <c r="A43" s="52"/>
      <c r="B43" s="53"/>
      <c r="C43" s="54" t="s">
        <v>392</v>
      </c>
      <c r="D43" s="55"/>
      <c r="E43" s="56" t="s">
        <v>83</v>
      </c>
      <c r="F43" s="57"/>
      <c r="G43" s="57"/>
      <c r="H43" s="56" t="s">
        <v>393</v>
      </c>
      <c r="I43" s="57"/>
      <c r="J43" s="57"/>
      <c r="K43" s="57"/>
      <c r="L43" s="56" t="s">
        <v>83</v>
      </c>
      <c r="M43" s="56" t="s">
        <v>393</v>
      </c>
      <c r="N43" s="57"/>
      <c r="O43" s="57"/>
    </row>
    <row r="44" spans="1:15" ht="13.2" x14ac:dyDescent="0.2">
      <c r="A44" s="52"/>
      <c r="B44" s="53"/>
      <c r="C44" s="54" t="s">
        <v>73</v>
      </c>
      <c r="D44" s="55"/>
      <c r="E44" s="57"/>
      <c r="F44" s="57"/>
      <c r="G44" s="57"/>
      <c r="H44" s="56" t="s">
        <v>394</v>
      </c>
      <c r="I44" s="57"/>
      <c r="J44" s="57"/>
      <c r="K44" s="57"/>
      <c r="L44" s="57"/>
      <c r="M44" s="56" t="s">
        <v>394</v>
      </c>
      <c r="N44" s="57"/>
      <c r="O44" s="57"/>
    </row>
    <row r="45" spans="1:15" ht="92.4" x14ac:dyDescent="0.2">
      <c r="A45" s="46" t="s">
        <v>43</v>
      </c>
      <c r="B45" s="47" t="s">
        <v>117</v>
      </c>
      <c r="C45" s="48" t="s">
        <v>118</v>
      </c>
      <c r="D45" s="49" t="s">
        <v>395</v>
      </c>
      <c r="E45" s="51" t="s">
        <v>119</v>
      </c>
      <c r="F45" s="51" t="s">
        <v>119</v>
      </c>
      <c r="G45" s="50"/>
      <c r="H45" s="51" t="s">
        <v>396</v>
      </c>
      <c r="I45" s="51" t="s">
        <v>396</v>
      </c>
      <c r="J45" s="50"/>
      <c r="K45" s="50"/>
      <c r="L45" s="50"/>
      <c r="M45" s="51" t="s">
        <v>396</v>
      </c>
      <c r="N45" s="51" t="s">
        <v>396</v>
      </c>
      <c r="O45" s="50"/>
    </row>
    <row r="46" spans="1:15" ht="26.4" x14ac:dyDescent="0.2">
      <c r="A46" s="52"/>
      <c r="B46" s="53"/>
      <c r="C46" s="54" t="s">
        <v>397</v>
      </c>
      <c r="D46" s="55"/>
      <c r="E46" s="56" t="s">
        <v>82</v>
      </c>
      <c r="F46" s="57"/>
      <c r="G46" s="57"/>
      <c r="H46" s="56" t="s">
        <v>398</v>
      </c>
      <c r="I46" s="57"/>
      <c r="J46" s="57"/>
      <c r="K46" s="57"/>
      <c r="L46" s="56" t="s">
        <v>82</v>
      </c>
      <c r="M46" s="56" t="s">
        <v>398</v>
      </c>
      <c r="N46" s="57"/>
      <c r="O46" s="57"/>
    </row>
    <row r="47" spans="1:15" ht="26.4" x14ac:dyDescent="0.2">
      <c r="A47" s="52"/>
      <c r="B47" s="53"/>
      <c r="C47" s="54" t="s">
        <v>399</v>
      </c>
      <c r="D47" s="55"/>
      <c r="E47" s="56" t="s">
        <v>120</v>
      </c>
      <c r="F47" s="57"/>
      <c r="G47" s="57"/>
      <c r="H47" s="56" t="s">
        <v>400</v>
      </c>
      <c r="I47" s="57"/>
      <c r="J47" s="57"/>
      <c r="K47" s="57"/>
      <c r="L47" s="56" t="s">
        <v>120</v>
      </c>
      <c r="M47" s="56" t="s">
        <v>400</v>
      </c>
      <c r="N47" s="57"/>
      <c r="O47" s="57"/>
    </row>
    <row r="48" spans="1:15" ht="13.2" x14ac:dyDescent="0.2">
      <c r="A48" s="52"/>
      <c r="B48" s="53"/>
      <c r="C48" s="54" t="s">
        <v>73</v>
      </c>
      <c r="D48" s="55"/>
      <c r="E48" s="57"/>
      <c r="F48" s="57"/>
      <c r="G48" s="57"/>
      <c r="H48" s="56" t="s">
        <v>401</v>
      </c>
      <c r="I48" s="57"/>
      <c r="J48" s="57"/>
      <c r="K48" s="57"/>
      <c r="L48" s="57"/>
      <c r="M48" s="56" t="s">
        <v>401</v>
      </c>
      <c r="N48" s="57"/>
      <c r="O48" s="57"/>
    </row>
    <row r="49" spans="1:15" ht="52.8" x14ac:dyDescent="0.2">
      <c r="A49" s="46" t="s">
        <v>76</v>
      </c>
      <c r="B49" s="47" t="s">
        <v>121</v>
      </c>
      <c r="C49" s="48" t="s">
        <v>122</v>
      </c>
      <c r="D49" s="49" t="s">
        <v>395</v>
      </c>
      <c r="E49" s="51" t="s">
        <v>123</v>
      </c>
      <c r="F49" s="51" t="s">
        <v>124</v>
      </c>
      <c r="G49" s="51" t="s">
        <v>125</v>
      </c>
      <c r="H49" s="51" t="s">
        <v>402</v>
      </c>
      <c r="I49" s="51" t="s">
        <v>403</v>
      </c>
      <c r="J49" s="51" t="s">
        <v>404</v>
      </c>
      <c r="K49" s="50"/>
      <c r="L49" s="50"/>
      <c r="M49" s="51" t="s">
        <v>402</v>
      </c>
      <c r="N49" s="51" t="s">
        <v>403</v>
      </c>
      <c r="O49" s="51" t="s">
        <v>404</v>
      </c>
    </row>
    <row r="50" spans="1:15" ht="26.4" x14ac:dyDescent="0.2">
      <c r="A50" s="52"/>
      <c r="B50" s="53"/>
      <c r="C50" s="54" t="s">
        <v>405</v>
      </c>
      <c r="D50" s="55"/>
      <c r="E50" s="56" t="s">
        <v>82</v>
      </c>
      <c r="F50" s="57"/>
      <c r="G50" s="57"/>
      <c r="H50" s="56" t="s">
        <v>406</v>
      </c>
      <c r="I50" s="57"/>
      <c r="J50" s="57"/>
      <c r="K50" s="57"/>
      <c r="L50" s="56" t="s">
        <v>82</v>
      </c>
      <c r="M50" s="56" t="s">
        <v>406</v>
      </c>
      <c r="N50" s="57"/>
      <c r="O50" s="57"/>
    </row>
    <row r="51" spans="1:15" ht="26.4" x14ac:dyDescent="0.2">
      <c r="A51" s="52"/>
      <c r="B51" s="53"/>
      <c r="C51" s="54" t="s">
        <v>407</v>
      </c>
      <c r="D51" s="55"/>
      <c r="E51" s="56" t="s">
        <v>120</v>
      </c>
      <c r="F51" s="57"/>
      <c r="G51" s="57"/>
      <c r="H51" s="56" t="s">
        <v>408</v>
      </c>
      <c r="I51" s="57"/>
      <c r="J51" s="57"/>
      <c r="K51" s="57"/>
      <c r="L51" s="56" t="s">
        <v>120</v>
      </c>
      <c r="M51" s="56" t="s">
        <v>408</v>
      </c>
      <c r="N51" s="57"/>
      <c r="O51" s="57"/>
    </row>
    <row r="52" spans="1:15" ht="13.2" x14ac:dyDescent="0.2">
      <c r="A52" s="52"/>
      <c r="B52" s="53"/>
      <c r="C52" s="54" t="s">
        <v>73</v>
      </c>
      <c r="D52" s="55"/>
      <c r="E52" s="57"/>
      <c r="F52" s="57"/>
      <c r="G52" s="57"/>
      <c r="H52" s="56" t="s">
        <v>409</v>
      </c>
      <c r="I52" s="57"/>
      <c r="J52" s="57"/>
      <c r="K52" s="57"/>
      <c r="L52" s="57"/>
      <c r="M52" s="56" t="s">
        <v>409</v>
      </c>
      <c r="N52" s="57"/>
      <c r="O52" s="57"/>
    </row>
    <row r="53" spans="1:15" ht="52.8" x14ac:dyDescent="0.2">
      <c r="A53" s="46" t="s">
        <v>77</v>
      </c>
      <c r="B53" s="47" t="s">
        <v>127</v>
      </c>
      <c r="C53" s="48" t="s">
        <v>128</v>
      </c>
      <c r="D53" s="49" t="s">
        <v>410</v>
      </c>
      <c r="E53" s="51" t="s">
        <v>129</v>
      </c>
      <c r="F53" s="51" t="s">
        <v>130</v>
      </c>
      <c r="G53" s="51" t="s">
        <v>131</v>
      </c>
      <c r="H53" s="51" t="s">
        <v>411</v>
      </c>
      <c r="I53" s="51" t="s">
        <v>412</v>
      </c>
      <c r="J53" s="51" t="s">
        <v>413</v>
      </c>
      <c r="K53" s="50"/>
      <c r="L53" s="50"/>
      <c r="M53" s="51" t="s">
        <v>411</v>
      </c>
      <c r="N53" s="51" t="s">
        <v>412</v>
      </c>
      <c r="O53" s="51" t="s">
        <v>414</v>
      </c>
    </row>
    <row r="54" spans="1:15" ht="26.4" x14ac:dyDescent="0.2">
      <c r="A54" s="52"/>
      <c r="B54" s="53"/>
      <c r="C54" s="54" t="s">
        <v>415</v>
      </c>
      <c r="D54" s="55"/>
      <c r="E54" s="56" t="s">
        <v>82</v>
      </c>
      <c r="F54" s="57"/>
      <c r="G54" s="57"/>
      <c r="H54" s="56" t="s">
        <v>416</v>
      </c>
      <c r="I54" s="57"/>
      <c r="J54" s="57"/>
      <c r="K54" s="57"/>
      <c r="L54" s="56" t="s">
        <v>82</v>
      </c>
      <c r="M54" s="56" t="s">
        <v>416</v>
      </c>
      <c r="N54" s="57"/>
      <c r="O54" s="57"/>
    </row>
    <row r="55" spans="1:15" ht="26.4" x14ac:dyDescent="0.2">
      <c r="A55" s="52"/>
      <c r="B55" s="53"/>
      <c r="C55" s="54" t="s">
        <v>417</v>
      </c>
      <c r="D55" s="55"/>
      <c r="E55" s="56" t="s">
        <v>120</v>
      </c>
      <c r="F55" s="57"/>
      <c r="G55" s="57"/>
      <c r="H55" s="56" t="s">
        <v>418</v>
      </c>
      <c r="I55" s="57"/>
      <c r="J55" s="57"/>
      <c r="K55" s="57"/>
      <c r="L55" s="56" t="s">
        <v>120</v>
      </c>
      <c r="M55" s="56" t="s">
        <v>418</v>
      </c>
      <c r="N55" s="57"/>
      <c r="O55" s="57"/>
    </row>
    <row r="56" spans="1:15" ht="13.2" x14ac:dyDescent="0.2">
      <c r="A56" s="52"/>
      <c r="B56" s="53"/>
      <c r="C56" s="54" t="s">
        <v>73</v>
      </c>
      <c r="D56" s="55"/>
      <c r="E56" s="57"/>
      <c r="F56" s="57"/>
      <c r="G56" s="57"/>
      <c r="H56" s="56" t="s">
        <v>419</v>
      </c>
      <c r="I56" s="57"/>
      <c r="J56" s="57"/>
      <c r="K56" s="57"/>
      <c r="L56" s="57"/>
      <c r="M56" s="56" t="s">
        <v>419</v>
      </c>
      <c r="N56" s="57"/>
      <c r="O56" s="57"/>
    </row>
    <row r="57" spans="1:15" ht="118.8" x14ac:dyDescent="0.2">
      <c r="A57" s="46" t="s">
        <v>78</v>
      </c>
      <c r="B57" s="47" t="s">
        <v>133</v>
      </c>
      <c r="C57" s="48" t="s">
        <v>134</v>
      </c>
      <c r="D57" s="49" t="s">
        <v>410</v>
      </c>
      <c r="E57" s="51" t="s">
        <v>135</v>
      </c>
      <c r="F57" s="51" t="s">
        <v>136</v>
      </c>
      <c r="G57" s="51" t="s">
        <v>137</v>
      </c>
      <c r="H57" s="51" t="s">
        <v>420</v>
      </c>
      <c r="I57" s="51" t="s">
        <v>421</v>
      </c>
      <c r="J57" s="51" t="s">
        <v>422</v>
      </c>
      <c r="K57" s="50"/>
      <c r="L57" s="50"/>
      <c r="M57" s="51" t="s">
        <v>420</v>
      </c>
      <c r="N57" s="51" t="s">
        <v>421</v>
      </c>
      <c r="O57" s="51" t="s">
        <v>423</v>
      </c>
    </row>
    <row r="58" spans="1:15" ht="26.4" x14ac:dyDescent="0.2">
      <c r="A58" s="52"/>
      <c r="B58" s="53"/>
      <c r="C58" s="54" t="s">
        <v>424</v>
      </c>
      <c r="D58" s="55"/>
      <c r="E58" s="56" t="s">
        <v>82</v>
      </c>
      <c r="F58" s="57"/>
      <c r="G58" s="57"/>
      <c r="H58" s="56" t="s">
        <v>425</v>
      </c>
      <c r="I58" s="57"/>
      <c r="J58" s="57"/>
      <c r="K58" s="57"/>
      <c r="L58" s="56" t="s">
        <v>82</v>
      </c>
      <c r="M58" s="56" t="s">
        <v>425</v>
      </c>
      <c r="N58" s="57"/>
      <c r="O58" s="57"/>
    </row>
    <row r="59" spans="1:15" ht="26.4" x14ac:dyDescent="0.2">
      <c r="A59" s="52"/>
      <c r="B59" s="53"/>
      <c r="C59" s="54" t="s">
        <v>426</v>
      </c>
      <c r="D59" s="55"/>
      <c r="E59" s="56" t="s">
        <v>120</v>
      </c>
      <c r="F59" s="57"/>
      <c r="G59" s="57"/>
      <c r="H59" s="56" t="s">
        <v>427</v>
      </c>
      <c r="I59" s="57"/>
      <c r="J59" s="57"/>
      <c r="K59" s="57"/>
      <c r="L59" s="56" t="s">
        <v>120</v>
      </c>
      <c r="M59" s="56" t="s">
        <v>427</v>
      </c>
      <c r="N59" s="57"/>
      <c r="O59" s="57"/>
    </row>
    <row r="60" spans="1:15" ht="13.2" x14ac:dyDescent="0.2">
      <c r="A60" s="52"/>
      <c r="B60" s="53"/>
      <c r="C60" s="54" t="s">
        <v>73</v>
      </c>
      <c r="D60" s="55"/>
      <c r="E60" s="57"/>
      <c r="F60" s="57"/>
      <c r="G60" s="57"/>
      <c r="H60" s="56" t="s">
        <v>428</v>
      </c>
      <c r="I60" s="57"/>
      <c r="J60" s="57"/>
      <c r="K60" s="57"/>
      <c r="L60" s="57"/>
      <c r="M60" s="56" t="s">
        <v>428</v>
      </c>
      <c r="N60" s="57"/>
      <c r="O60" s="57"/>
    </row>
    <row r="61" spans="1:15" ht="158.4" x14ac:dyDescent="0.2">
      <c r="A61" s="46" t="s">
        <v>79</v>
      </c>
      <c r="B61" s="47" t="s">
        <v>139</v>
      </c>
      <c r="C61" s="48" t="s">
        <v>140</v>
      </c>
      <c r="D61" s="49" t="s">
        <v>410</v>
      </c>
      <c r="E61" s="51" t="s">
        <v>141</v>
      </c>
      <c r="F61" s="51" t="s">
        <v>142</v>
      </c>
      <c r="G61" s="51" t="s">
        <v>143</v>
      </c>
      <c r="H61" s="51" t="s">
        <v>429</v>
      </c>
      <c r="I61" s="51" t="s">
        <v>430</v>
      </c>
      <c r="J61" s="51" t="s">
        <v>431</v>
      </c>
      <c r="K61" s="50"/>
      <c r="L61" s="50"/>
      <c r="M61" s="51" t="s">
        <v>429</v>
      </c>
      <c r="N61" s="51" t="s">
        <v>430</v>
      </c>
      <c r="O61" s="51" t="s">
        <v>432</v>
      </c>
    </row>
    <row r="62" spans="1:15" ht="26.4" x14ac:dyDescent="0.2">
      <c r="A62" s="52"/>
      <c r="B62" s="53"/>
      <c r="C62" s="54" t="s">
        <v>433</v>
      </c>
      <c r="D62" s="55"/>
      <c r="E62" s="56" t="s">
        <v>82</v>
      </c>
      <c r="F62" s="57"/>
      <c r="G62" s="57"/>
      <c r="H62" s="56" t="s">
        <v>434</v>
      </c>
      <c r="I62" s="57"/>
      <c r="J62" s="57"/>
      <c r="K62" s="57"/>
      <c r="L62" s="56" t="s">
        <v>82</v>
      </c>
      <c r="M62" s="56" t="s">
        <v>434</v>
      </c>
      <c r="N62" s="57"/>
      <c r="O62" s="57"/>
    </row>
    <row r="63" spans="1:15" ht="26.4" x14ac:dyDescent="0.2">
      <c r="A63" s="52"/>
      <c r="B63" s="53"/>
      <c r="C63" s="54" t="s">
        <v>435</v>
      </c>
      <c r="D63" s="55"/>
      <c r="E63" s="56" t="s">
        <v>120</v>
      </c>
      <c r="F63" s="57"/>
      <c r="G63" s="57"/>
      <c r="H63" s="56" t="s">
        <v>436</v>
      </c>
      <c r="I63" s="57"/>
      <c r="J63" s="57"/>
      <c r="K63" s="57"/>
      <c r="L63" s="56" t="s">
        <v>120</v>
      </c>
      <c r="M63" s="56" t="s">
        <v>436</v>
      </c>
      <c r="N63" s="57"/>
      <c r="O63" s="57"/>
    </row>
    <row r="64" spans="1:15" ht="13.2" x14ac:dyDescent="0.2">
      <c r="A64" s="52"/>
      <c r="B64" s="53"/>
      <c r="C64" s="54" t="s">
        <v>73</v>
      </c>
      <c r="D64" s="55"/>
      <c r="E64" s="57"/>
      <c r="F64" s="57"/>
      <c r="G64" s="57"/>
      <c r="H64" s="56" t="s">
        <v>437</v>
      </c>
      <c r="I64" s="57"/>
      <c r="J64" s="57"/>
      <c r="K64" s="57"/>
      <c r="L64" s="57"/>
      <c r="M64" s="56" t="s">
        <v>437</v>
      </c>
      <c r="N64" s="57"/>
      <c r="O64" s="57"/>
    </row>
    <row r="65" spans="1:15" ht="66" x14ac:dyDescent="0.2">
      <c r="A65" s="46" t="s">
        <v>80</v>
      </c>
      <c r="B65" s="47" t="s">
        <v>331</v>
      </c>
      <c r="C65" s="48" t="s">
        <v>332</v>
      </c>
      <c r="D65" s="49" t="s">
        <v>54</v>
      </c>
      <c r="E65" s="51" t="s">
        <v>333</v>
      </c>
      <c r="F65" s="51" t="s">
        <v>334</v>
      </c>
      <c r="G65" s="51" t="s">
        <v>335</v>
      </c>
      <c r="H65" s="51" t="s">
        <v>438</v>
      </c>
      <c r="I65" s="51" t="s">
        <v>439</v>
      </c>
      <c r="J65" s="51" t="s">
        <v>440</v>
      </c>
      <c r="K65" s="50"/>
      <c r="L65" s="50"/>
      <c r="M65" s="51" t="s">
        <v>438</v>
      </c>
      <c r="N65" s="51" t="s">
        <v>439</v>
      </c>
      <c r="O65" s="51" t="s">
        <v>441</v>
      </c>
    </row>
    <row r="66" spans="1:15" ht="26.4" x14ac:dyDescent="0.2">
      <c r="A66" s="52"/>
      <c r="B66" s="53"/>
      <c r="C66" s="54" t="s">
        <v>442</v>
      </c>
      <c r="D66" s="55"/>
      <c r="E66" s="56" t="s">
        <v>71</v>
      </c>
      <c r="F66" s="57"/>
      <c r="G66" s="57"/>
      <c r="H66" s="56" t="s">
        <v>443</v>
      </c>
      <c r="I66" s="57"/>
      <c r="J66" s="57"/>
      <c r="K66" s="57"/>
      <c r="L66" s="56" t="s">
        <v>71</v>
      </c>
      <c r="M66" s="56" t="s">
        <v>443</v>
      </c>
      <c r="N66" s="57"/>
      <c r="O66" s="57"/>
    </row>
    <row r="67" spans="1:15" ht="26.4" x14ac:dyDescent="0.2">
      <c r="A67" s="52"/>
      <c r="B67" s="53"/>
      <c r="C67" s="54" t="s">
        <v>444</v>
      </c>
      <c r="D67" s="55"/>
      <c r="E67" s="56" t="s">
        <v>72</v>
      </c>
      <c r="F67" s="57"/>
      <c r="G67" s="57"/>
      <c r="H67" s="56" t="s">
        <v>445</v>
      </c>
      <c r="I67" s="57"/>
      <c r="J67" s="57"/>
      <c r="K67" s="57"/>
      <c r="L67" s="56" t="s">
        <v>72</v>
      </c>
      <c r="M67" s="56" t="s">
        <v>445</v>
      </c>
      <c r="N67" s="57"/>
      <c r="O67" s="57"/>
    </row>
    <row r="68" spans="1:15" ht="13.2" x14ac:dyDescent="0.2">
      <c r="A68" s="52"/>
      <c r="B68" s="53"/>
      <c r="C68" s="54" t="s">
        <v>73</v>
      </c>
      <c r="D68" s="55"/>
      <c r="E68" s="57"/>
      <c r="F68" s="57"/>
      <c r="G68" s="57"/>
      <c r="H68" s="56" t="s">
        <v>446</v>
      </c>
      <c r="I68" s="57"/>
      <c r="J68" s="57"/>
      <c r="K68" s="57"/>
      <c r="L68" s="57"/>
      <c r="M68" s="56" t="s">
        <v>446</v>
      </c>
      <c r="N68" s="57"/>
      <c r="O68" s="57"/>
    </row>
    <row r="69" spans="1:15" ht="79.2" x14ac:dyDescent="0.2">
      <c r="A69" s="46" t="s">
        <v>81</v>
      </c>
      <c r="B69" s="47" t="s">
        <v>336</v>
      </c>
      <c r="C69" s="48" t="s">
        <v>337</v>
      </c>
      <c r="D69" s="49" t="s">
        <v>447</v>
      </c>
      <c r="E69" s="51" t="s">
        <v>177</v>
      </c>
      <c r="F69" s="51" t="s">
        <v>178</v>
      </c>
      <c r="G69" s="50"/>
      <c r="H69" s="51" t="s">
        <v>448</v>
      </c>
      <c r="I69" s="51" t="s">
        <v>449</v>
      </c>
      <c r="J69" s="50"/>
      <c r="K69" s="50"/>
      <c r="L69" s="50"/>
      <c r="M69" s="51" t="s">
        <v>448</v>
      </c>
      <c r="N69" s="51" t="s">
        <v>449</v>
      </c>
      <c r="O69" s="50"/>
    </row>
    <row r="70" spans="1:15" ht="79.2" x14ac:dyDescent="0.2">
      <c r="A70" s="46" t="s">
        <v>54</v>
      </c>
      <c r="B70" s="47" t="s">
        <v>338</v>
      </c>
      <c r="C70" s="48" t="s">
        <v>339</v>
      </c>
      <c r="D70" s="49" t="s">
        <v>447</v>
      </c>
      <c r="E70" s="51" t="s">
        <v>340</v>
      </c>
      <c r="F70" s="51" t="s">
        <v>341</v>
      </c>
      <c r="G70" s="50"/>
      <c r="H70" s="51" t="s">
        <v>450</v>
      </c>
      <c r="I70" s="51" t="s">
        <v>451</v>
      </c>
      <c r="J70" s="50"/>
      <c r="K70" s="50"/>
      <c r="L70" s="50"/>
      <c r="M70" s="51" t="s">
        <v>450</v>
      </c>
      <c r="N70" s="51" t="s">
        <v>451</v>
      </c>
      <c r="O70" s="50"/>
    </row>
    <row r="71" spans="1:15" ht="66" x14ac:dyDescent="0.2">
      <c r="A71" s="46" t="s">
        <v>84</v>
      </c>
      <c r="B71" s="47" t="s">
        <v>342</v>
      </c>
      <c r="C71" s="48" t="s">
        <v>343</v>
      </c>
      <c r="D71" s="49" t="s">
        <v>452</v>
      </c>
      <c r="E71" s="51" t="s">
        <v>344</v>
      </c>
      <c r="F71" s="51" t="s">
        <v>345</v>
      </c>
      <c r="G71" s="51" t="s">
        <v>346</v>
      </c>
      <c r="H71" s="51" t="s">
        <v>453</v>
      </c>
      <c r="I71" s="51" t="s">
        <v>454</v>
      </c>
      <c r="J71" s="51" t="s">
        <v>455</v>
      </c>
      <c r="K71" s="50"/>
      <c r="L71" s="50"/>
      <c r="M71" s="51" t="s">
        <v>453</v>
      </c>
      <c r="N71" s="51" t="s">
        <v>454</v>
      </c>
      <c r="O71" s="51" t="s">
        <v>456</v>
      </c>
    </row>
    <row r="72" spans="1:15" ht="13.2" x14ac:dyDescent="0.2">
      <c r="A72" s="52"/>
      <c r="B72" s="53"/>
      <c r="C72" s="54" t="s">
        <v>457</v>
      </c>
      <c r="D72" s="55"/>
      <c r="E72" s="56" t="s">
        <v>71</v>
      </c>
      <c r="F72" s="57"/>
      <c r="G72" s="57"/>
      <c r="H72" s="56" t="s">
        <v>458</v>
      </c>
      <c r="I72" s="57"/>
      <c r="J72" s="57"/>
      <c r="K72" s="57"/>
      <c r="L72" s="56" t="s">
        <v>71</v>
      </c>
      <c r="M72" s="56" t="s">
        <v>458</v>
      </c>
      <c r="N72" s="57"/>
      <c r="O72" s="57"/>
    </row>
    <row r="73" spans="1:15" ht="13.2" x14ac:dyDescent="0.2">
      <c r="A73" s="52"/>
      <c r="B73" s="53"/>
      <c r="C73" s="54" t="s">
        <v>459</v>
      </c>
      <c r="D73" s="55"/>
      <c r="E73" s="56" t="s">
        <v>72</v>
      </c>
      <c r="F73" s="57"/>
      <c r="G73" s="57"/>
      <c r="H73" s="56" t="s">
        <v>460</v>
      </c>
      <c r="I73" s="57"/>
      <c r="J73" s="57"/>
      <c r="K73" s="57"/>
      <c r="L73" s="56" t="s">
        <v>72</v>
      </c>
      <c r="M73" s="56" t="s">
        <v>460</v>
      </c>
      <c r="N73" s="57"/>
      <c r="O73" s="57"/>
    </row>
    <row r="74" spans="1:15" ht="13.2" x14ac:dyDescent="0.2">
      <c r="A74" s="52"/>
      <c r="B74" s="53"/>
      <c r="C74" s="54" t="s">
        <v>73</v>
      </c>
      <c r="D74" s="55"/>
      <c r="E74" s="57"/>
      <c r="F74" s="57"/>
      <c r="G74" s="57"/>
      <c r="H74" s="56" t="s">
        <v>461</v>
      </c>
      <c r="I74" s="57"/>
      <c r="J74" s="57"/>
      <c r="K74" s="57"/>
      <c r="L74" s="57"/>
      <c r="M74" s="56" t="s">
        <v>461</v>
      </c>
      <c r="N74" s="57"/>
      <c r="O74" s="57"/>
    </row>
    <row r="75" spans="1:15" ht="105.6" x14ac:dyDescent="0.2">
      <c r="A75" s="46" t="s">
        <v>85</v>
      </c>
      <c r="B75" s="47" t="s">
        <v>347</v>
      </c>
      <c r="C75" s="48" t="s">
        <v>180</v>
      </c>
      <c r="D75" s="49" t="s">
        <v>462</v>
      </c>
      <c r="E75" s="51" t="s">
        <v>181</v>
      </c>
      <c r="F75" s="51" t="s">
        <v>182</v>
      </c>
      <c r="G75" s="50"/>
      <c r="H75" s="51" t="s">
        <v>463</v>
      </c>
      <c r="I75" s="51" t="s">
        <v>464</v>
      </c>
      <c r="J75" s="50"/>
      <c r="K75" s="50"/>
      <c r="L75" s="50"/>
      <c r="M75" s="51" t="s">
        <v>463</v>
      </c>
      <c r="N75" s="51" t="s">
        <v>464</v>
      </c>
      <c r="O75" s="50"/>
    </row>
    <row r="76" spans="1:15" ht="79.2" x14ac:dyDescent="0.2">
      <c r="A76" s="46" t="s">
        <v>90</v>
      </c>
      <c r="B76" s="47" t="s">
        <v>145</v>
      </c>
      <c r="C76" s="48" t="s">
        <v>146</v>
      </c>
      <c r="D76" s="49" t="s">
        <v>465</v>
      </c>
      <c r="E76" s="51" t="s">
        <v>147</v>
      </c>
      <c r="F76" s="51" t="s">
        <v>148</v>
      </c>
      <c r="G76" s="51" t="s">
        <v>149</v>
      </c>
      <c r="H76" s="51" t="s">
        <v>466</v>
      </c>
      <c r="I76" s="51" t="s">
        <v>467</v>
      </c>
      <c r="J76" s="51" t="s">
        <v>468</v>
      </c>
      <c r="K76" s="50"/>
      <c r="L76" s="50"/>
      <c r="M76" s="51" t="s">
        <v>466</v>
      </c>
      <c r="N76" s="51" t="s">
        <v>467</v>
      </c>
      <c r="O76" s="51" t="s">
        <v>469</v>
      </c>
    </row>
    <row r="77" spans="1:15" ht="26.4" x14ac:dyDescent="0.2">
      <c r="A77" s="52"/>
      <c r="B77" s="53"/>
      <c r="C77" s="54" t="s">
        <v>470</v>
      </c>
      <c r="D77" s="55"/>
      <c r="E77" s="56" t="s">
        <v>74</v>
      </c>
      <c r="F77" s="57"/>
      <c r="G77" s="57"/>
      <c r="H77" s="56" t="s">
        <v>471</v>
      </c>
      <c r="I77" s="57"/>
      <c r="J77" s="57"/>
      <c r="K77" s="57"/>
      <c r="L77" s="56" t="s">
        <v>74</v>
      </c>
      <c r="M77" s="56" t="s">
        <v>471</v>
      </c>
      <c r="N77" s="57"/>
      <c r="O77" s="57"/>
    </row>
    <row r="78" spans="1:15" ht="26.4" x14ac:dyDescent="0.2">
      <c r="A78" s="52"/>
      <c r="B78" s="53"/>
      <c r="C78" s="54" t="s">
        <v>472</v>
      </c>
      <c r="D78" s="55"/>
      <c r="E78" s="56" t="s">
        <v>75</v>
      </c>
      <c r="F78" s="57"/>
      <c r="G78" s="57"/>
      <c r="H78" s="56" t="s">
        <v>473</v>
      </c>
      <c r="I78" s="57"/>
      <c r="J78" s="57"/>
      <c r="K78" s="57"/>
      <c r="L78" s="56" t="s">
        <v>75</v>
      </c>
      <c r="M78" s="56" t="s">
        <v>473</v>
      </c>
      <c r="N78" s="57"/>
      <c r="O78" s="57"/>
    </row>
    <row r="79" spans="1:15" ht="13.2" x14ac:dyDescent="0.2">
      <c r="A79" s="52"/>
      <c r="B79" s="53"/>
      <c r="C79" s="54" t="s">
        <v>73</v>
      </c>
      <c r="D79" s="55"/>
      <c r="E79" s="57"/>
      <c r="F79" s="57"/>
      <c r="G79" s="57"/>
      <c r="H79" s="56" t="s">
        <v>474</v>
      </c>
      <c r="I79" s="57"/>
      <c r="J79" s="57"/>
      <c r="K79" s="57"/>
      <c r="L79" s="57"/>
      <c r="M79" s="56" t="s">
        <v>474</v>
      </c>
      <c r="N79" s="57"/>
      <c r="O79" s="57"/>
    </row>
    <row r="80" spans="1:15" ht="66" x14ac:dyDescent="0.2">
      <c r="A80" s="46" t="s">
        <v>20</v>
      </c>
      <c r="B80" s="47" t="s">
        <v>151</v>
      </c>
      <c r="C80" s="48" t="s">
        <v>152</v>
      </c>
      <c r="D80" s="49" t="s">
        <v>475</v>
      </c>
      <c r="E80" s="51" t="s">
        <v>153</v>
      </c>
      <c r="F80" s="51" t="s">
        <v>154</v>
      </c>
      <c r="G80" s="50"/>
      <c r="H80" s="51" t="s">
        <v>476</v>
      </c>
      <c r="I80" s="51" t="s">
        <v>477</v>
      </c>
      <c r="J80" s="50"/>
      <c r="K80" s="50"/>
      <c r="L80" s="50"/>
      <c r="M80" s="51" t="s">
        <v>476</v>
      </c>
      <c r="N80" s="51" t="s">
        <v>477</v>
      </c>
      <c r="O80" s="50"/>
    </row>
    <row r="81" spans="1:15" ht="66" x14ac:dyDescent="0.2">
      <c r="A81" s="46" t="s">
        <v>22</v>
      </c>
      <c r="B81" s="47" t="s">
        <v>156</v>
      </c>
      <c r="C81" s="48" t="s">
        <v>157</v>
      </c>
      <c r="D81" s="49" t="s">
        <v>478</v>
      </c>
      <c r="E81" s="51" t="s">
        <v>158</v>
      </c>
      <c r="F81" s="51" t="s">
        <v>159</v>
      </c>
      <c r="G81" s="50"/>
      <c r="H81" s="51" t="s">
        <v>479</v>
      </c>
      <c r="I81" s="51" t="s">
        <v>480</v>
      </c>
      <c r="J81" s="50"/>
      <c r="K81" s="50"/>
      <c r="L81" s="50"/>
      <c r="M81" s="51" t="s">
        <v>479</v>
      </c>
      <c r="N81" s="51" t="s">
        <v>480</v>
      </c>
      <c r="O81" s="50"/>
    </row>
    <row r="82" spans="1:15" ht="66" x14ac:dyDescent="0.2">
      <c r="A82" s="46" t="s">
        <v>91</v>
      </c>
      <c r="B82" s="47" t="s">
        <v>161</v>
      </c>
      <c r="C82" s="48" t="s">
        <v>162</v>
      </c>
      <c r="D82" s="49" t="s">
        <v>481</v>
      </c>
      <c r="E82" s="51" t="s">
        <v>163</v>
      </c>
      <c r="F82" s="51" t="s">
        <v>164</v>
      </c>
      <c r="G82" s="51" t="s">
        <v>165</v>
      </c>
      <c r="H82" s="51" t="s">
        <v>482</v>
      </c>
      <c r="I82" s="51" t="s">
        <v>483</v>
      </c>
      <c r="J82" s="51" t="s">
        <v>484</v>
      </c>
      <c r="K82" s="50"/>
      <c r="L82" s="50"/>
      <c r="M82" s="51" t="s">
        <v>482</v>
      </c>
      <c r="N82" s="51" t="s">
        <v>483</v>
      </c>
      <c r="O82" s="51" t="s">
        <v>485</v>
      </c>
    </row>
    <row r="83" spans="1:15" ht="26.4" x14ac:dyDescent="0.2">
      <c r="A83" s="52"/>
      <c r="B83" s="53"/>
      <c r="C83" s="54" t="s">
        <v>486</v>
      </c>
      <c r="D83" s="55"/>
      <c r="E83" s="56" t="s">
        <v>166</v>
      </c>
      <c r="F83" s="57"/>
      <c r="G83" s="57"/>
      <c r="H83" s="56" t="s">
        <v>487</v>
      </c>
      <c r="I83" s="57"/>
      <c r="J83" s="57"/>
      <c r="K83" s="57"/>
      <c r="L83" s="56" t="s">
        <v>166</v>
      </c>
      <c r="M83" s="56" t="s">
        <v>487</v>
      </c>
      <c r="N83" s="57"/>
      <c r="O83" s="57"/>
    </row>
    <row r="84" spans="1:15" ht="26.4" x14ac:dyDescent="0.2">
      <c r="A84" s="52"/>
      <c r="B84" s="53"/>
      <c r="C84" s="54" t="s">
        <v>488</v>
      </c>
      <c r="D84" s="55"/>
      <c r="E84" s="56" t="s">
        <v>75</v>
      </c>
      <c r="F84" s="57"/>
      <c r="G84" s="57"/>
      <c r="H84" s="56" t="s">
        <v>489</v>
      </c>
      <c r="I84" s="57"/>
      <c r="J84" s="57"/>
      <c r="K84" s="57"/>
      <c r="L84" s="56" t="s">
        <v>75</v>
      </c>
      <c r="M84" s="56" t="s">
        <v>489</v>
      </c>
      <c r="N84" s="57"/>
      <c r="O84" s="57"/>
    </row>
    <row r="85" spans="1:15" ht="13.2" x14ac:dyDescent="0.2">
      <c r="A85" s="52"/>
      <c r="B85" s="53"/>
      <c r="C85" s="54" t="s">
        <v>73</v>
      </c>
      <c r="D85" s="55"/>
      <c r="E85" s="57"/>
      <c r="F85" s="57"/>
      <c r="G85" s="57"/>
      <c r="H85" s="56" t="s">
        <v>490</v>
      </c>
      <c r="I85" s="57"/>
      <c r="J85" s="57"/>
      <c r="K85" s="57"/>
      <c r="L85" s="57"/>
      <c r="M85" s="56" t="s">
        <v>490</v>
      </c>
      <c r="N85" s="57"/>
      <c r="O85" s="57"/>
    </row>
    <row r="86" spans="1:15" ht="52.8" x14ac:dyDescent="0.2">
      <c r="A86" s="46" t="s">
        <v>24</v>
      </c>
      <c r="B86" s="47" t="s">
        <v>167</v>
      </c>
      <c r="C86" s="48" t="s">
        <v>168</v>
      </c>
      <c r="D86" s="49" t="s">
        <v>491</v>
      </c>
      <c r="E86" s="51" t="s">
        <v>169</v>
      </c>
      <c r="F86" s="51" t="s">
        <v>170</v>
      </c>
      <c r="G86" s="50"/>
      <c r="H86" s="51" t="s">
        <v>492</v>
      </c>
      <c r="I86" s="51" t="s">
        <v>493</v>
      </c>
      <c r="J86" s="50"/>
      <c r="K86" s="50"/>
      <c r="L86" s="50"/>
      <c r="M86" s="51" t="s">
        <v>492</v>
      </c>
      <c r="N86" s="51" t="s">
        <v>493</v>
      </c>
      <c r="O86" s="50"/>
    </row>
    <row r="87" spans="1:15" ht="118.8" x14ac:dyDescent="0.2">
      <c r="A87" s="46" t="s">
        <v>102</v>
      </c>
      <c r="B87" s="47" t="s">
        <v>171</v>
      </c>
      <c r="C87" s="48" t="s">
        <v>172</v>
      </c>
      <c r="D87" s="49" t="s">
        <v>494</v>
      </c>
      <c r="E87" s="51" t="s">
        <v>173</v>
      </c>
      <c r="F87" s="51" t="s">
        <v>174</v>
      </c>
      <c r="G87" s="50"/>
      <c r="H87" s="51" t="s">
        <v>495</v>
      </c>
      <c r="I87" s="51" t="s">
        <v>496</v>
      </c>
      <c r="J87" s="50"/>
      <c r="K87" s="50"/>
      <c r="L87" s="50"/>
      <c r="M87" s="51" t="s">
        <v>495</v>
      </c>
      <c r="N87" s="51" t="s">
        <v>496</v>
      </c>
      <c r="O87" s="50"/>
    </row>
    <row r="88" spans="1:15" ht="79.2" x14ac:dyDescent="0.2">
      <c r="A88" s="46" t="s">
        <v>107</v>
      </c>
      <c r="B88" s="47" t="s">
        <v>175</v>
      </c>
      <c r="C88" s="48" t="s">
        <v>176</v>
      </c>
      <c r="D88" s="49" t="s">
        <v>497</v>
      </c>
      <c r="E88" s="51" t="s">
        <v>177</v>
      </c>
      <c r="F88" s="51" t="s">
        <v>178</v>
      </c>
      <c r="G88" s="50"/>
      <c r="H88" s="51" t="s">
        <v>498</v>
      </c>
      <c r="I88" s="51" t="s">
        <v>499</v>
      </c>
      <c r="J88" s="50"/>
      <c r="K88" s="50"/>
      <c r="L88" s="50"/>
      <c r="M88" s="51" t="s">
        <v>498</v>
      </c>
      <c r="N88" s="51" t="s">
        <v>499</v>
      </c>
      <c r="O88" s="50"/>
    </row>
    <row r="89" spans="1:15" ht="105.6" x14ac:dyDescent="0.2">
      <c r="A89" s="46" t="s">
        <v>109</v>
      </c>
      <c r="B89" s="47" t="s">
        <v>179</v>
      </c>
      <c r="C89" s="48" t="s">
        <v>180</v>
      </c>
      <c r="D89" s="49" t="s">
        <v>500</v>
      </c>
      <c r="E89" s="51" t="s">
        <v>181</v>
      </c>
      <c r="F89" s="51" t="s">
        <v>182</v>
      </c>
      <c r="G89" s="50"/>
      <c r="H89" s="51" t="s">
        <v>501</v>
      </c>
      <c r="I89" s="51" t="s">
        <v>502</v>
      </c>
      <c r="J89" s="50"/>
      <c r="K89" s="50"/>
      <c r="L89" s="50"/>
      <c r="M89" s="51" t="s">
        <v>501</v>
      </c>
      <c r="N89" s="51" t="s">
        <v>502</v>
      </c>
      <c r="O89" s="50"/>
    </row>
    <row r="90" spans="1:15" ht="79.2" x14ac:dyDescent="0.2">
      <c r="A90" s="46" t="s">
        <v>110</v>
      </c>
      <c r="B90" s="47" t="s">
        <v>183</v>
      </c>
      <c r="C90" s="48" t="s">
        <v>184</v>
      </c>
      <c r="D90" s="49" t="s">
        <v>503</v>
      </c>
      <c r="E90" s="51" t="s">
        <v>185</v>
      </c>
      <c r="F90" s="51" t="s">
        <v>186</v>
      </c>
      <c r="G90" s="50"/>
      <c r="H90" s="51" t="s">
        <v>504</v>
      </c>
      <c r="I90" s="51" t="s">
        <v>505</v>
      </c>
      <c r="J90" s="50"/>
      <c r="K90" s="50"/>
      <c r="L90" s="50"/>
      <c r="M90" s="51" t="s">
        <v>504</v>
      </c>
      <c r="N90" s="51" t="s">
        <v>505</v>
      </c>
      <c r="O90" s="50"/>
    </row>
    <row r="91" spans="1:15" ht="79.2" x14ac:dyDescent="0.2">
      <c r="A91" s="46" t="s">
        <v>111</v>
      </c>
      <c r="B91" s="47" t="s">
        <v>187</v>
      </c>
      <c r="C91" s="48" t="s">
        <v>188</v>
      </c>
      <c r="D91" s="49" t="s">
        <v>503</v>
      </c>
      <c r="E91" s="51" t="s">
        <v>189</v>
      </c>
      <c r="F91" s="51" t="s">
        <v>190</v>
      </c>
      <c r="G91" s="50"/>
      <c r="H91" s="51" t="s">
        <v>506</v>
      </c>
      <c r="I91" s="51" t="s">
        <v>507</v>
      </c>
      <c r="J91" s="50"/>
      <c r="K91" s="50"/>
      <c r="L91" s="50"/>
      <c r="M91" s="51" t="s">
        <v>506</v>
      </c>
      <c r="N91" s="51" t="s">
        <v>507</v>
      </c>
      <c r="O91" s="50"/>
    </row>
    <row r="92" spans="1:15" ht="118.8" x14ac:dyDescent="0.2">
      <c r="A92" s="46" t="s">
        <v>112</v>
      </c>
      <c r="B92" s="47" t="s">
        <v>191</v>
      </c>
      <c r="C92" s="48" t="s">
        <v>172</v>
      </c>
      <c r="D92" s="49" t="s">
        <v>508</v>
      </c>
      <c r="E92" s="51" t="s">
        <v>173</v>
      </c>
      <c r="F92" s="51" t="s">
        <v>174</v>
      </c>
      <c r="G92" s="50"/>
      <c r="H92" s="51" t="s">
        <v>509</v>
      </c>
      <c r="I92" s="51" t="s">
        <v>510</v>
      </c>
      <c r="J92" s="50"/>
      <c r="K92" s="50"/>
      <c r="L92" s="50"/>
      <c r="M92" s="51" t="s">
        <v>509</v>
      </c>
      <c r="N92" s="51" t="s">
        <v>510</v>
      </c>
      <c r="O92" s="50"/>
    </row>
    <row r="93" spans="1:15" ht="66" x14ac:dyDescent="0.2">
      <c r="A93" s="46" t="s">
        <v>113</v>
      </c>
      <c r="B93" s="47" t="s">
        <v>511</v>
      </c>
      <c r="C93" s="48" t="s">
        <v>512</v>
      </c>
      <c r="D93" s="49" t="s">
        <v>598</v>
      </c>
      <c r="E93" s="51" t="s">
        <v>513</v>
      </c>
      <c r="F93" s="51" t="s">
        <v>514</v>
      </c>
      <c r="G93" s="51" t="s">
        <v>515</v>
      </c>
      <c r="H93" s="51" t="s">
        <v>599</v>
      </c>
      <c r="I93" s="51" t="s">
        <v>600</v>
      </c>
      <c r="J93" s="51" t="s">
        <v>601</v>
      </c>
      <c r="K93" s="50"/>
      <c r="L93" s="50"/>
      <c r="M93" s="51" t="s">
        <v>599</v>
      </c>
      <c r="N93" s="51" t="s">
        <v>600</v>
      </c>
      <c r="O93" s="51" t="s">
        <v>602</v>
      </c>
    </row>
    <row r="94" spans="1:15" ht="26.4" x14ac:dyDescent="0.2">
      <c r="A94" s="52"/>
      <c r="B94" s="53"/>
      <c r="C94" s="54" t="s">
        <v>603</v>
      </c>
      <c r="D94" s="55"/>
      <c r="E94" s="56" t="s">
        <v>166</v>
      </c>
      <c r="F94" s="57"/>
      <c r="G94" s="57"/>
      <c r="H94" s="56" t="s">
        <v>604</v>
      </c>
      <c r="I94" s="57"/>
      <c r="J94" s="57"/>
      <c r="K94" s="57"/>
      <c r="L94" s="56" t="s">
        <v>166</v>
      </c>
      <c r="M94" s="56" t="s">
        <v>604</v>
      </c>
      <c r="N94" s="57"/>
      <c r="O94" s="57"/>
    </row>
    <row r="95" spans="1:15" ht="26.4" x14ac:dyDescent="0.2">
      <c r="A95" s="52"/>
      <c r="B95" s="53"/>
      <c r="C95" s="54" t="s">
        <v>605</v>
      </c>
      <c r="D95" s="55"/>
      <c r="E95" s="56" t="s">
        <v>75</v>
      </c>
      <c r="F95" s="57"/>
      <c r="G95" s="57"/>
      <c r="H95" s="56" t="s">
        <v>606</v>
      </c>
      <c r="I95" s="57"/>
      <c r="J95" s="57"/>
      <c r="K95" s="57"/>
      <c r="L95" s="56" t="s">
        <v>75</v>
      </c>
      <c r="M95" s="56" t="s">
        <v>606</v>
      </c>
      <c r="N95" s="57"/>
      <c r="O95" s="57"/>
    </row>
    <row r="96" spans="1:15" ht="13.2" x14ac:dyDescent="0.2">
      <c r="A96" s="52"/>
      <c r="B96" s="53"/>
      <c r="C96" s="54" t="s">
        <v>73</v>
      </c>
      <c r="D96" s="55"/>
      <c r="E96" s="57"/>
      <c r="F96" s="57"/>
      <c r="G96" s="57"/>
      <c r="H96" s="56" t="s">
        <v>607</v>
      </c>
      <c r="I96" s="57"/>
      <c r="J96" s="57"/>
      <c r="K96" s="57"/>
      <c r="L96" s="57"/>
      <c r="M96" s="56" t="s">
        <v>607</v>
      </c>
      <c r="N96" s="57"/>
      <c r="O96" s="57"/>
    </row>
    <row r="97" spans="1:15" ht="92.4" x14ac:dyDescent="0.2">
      <c r="A97" s="46" t="s">
        <v>114</v>
      </c>
      <c r="B97" s="47" t="s">
        <v>516</v>
      </c>
      <c r="C97" s="48" t="s">
        <v>517</v>
      </c>
      <c r="D97" s="49" t="s">
        <v>608</v>
      </c>
      <c r="E97" s="51" t="s">
        <v>518</v>
      </c>
      <c r="F97" s="51" t="s">
        <v>519</v>
      </c>
      <c r="G97" s="50"/>
      <c r="H97" s="51" t="s">
        <v>609</v>
      </c>
      <c r="I97" s="51" t="s">
        <v>610</v>
      </c>
      <c r="J97" s="50"/>
      <c r="K97" s="50"/>
      <c r="L97" s="50"/>
      <c r="M97" s="51" t="s">
        <v>609</v>
      </c>
      <c r="N97" s="51" t="s">
        <v>610</v>
      </c>
      <c r="O97" s="50"/>
    </row>
    <row r="98" spans="1:15" ht="79.2" x14ac:dyDescent="0.2">
      <c r="A98" s="46" t="s">
        <v>115</v>
      </c>
      <c r="B98" s="47" t="s">
        <v>520</v>
      </c>
      <c r="C98" s="48" t="s">
        <v>176</v>
      </c>
      <c r="D98" s="49" t="s">
        <v>611</v>
      </c>
      <c r="E98" s="51" t="s">
        <v>177</v>
      </c>
      <c r="F98" s="51" t="s">
        <v>178</v>
      </c>
      <c r="G98" s="50"/>
      <c r="H98" s="51" t="s">
        <v>612</v>
      </c>
      <c r="I98" s="51" t="s">
        <v>613</v>
      </c>
      <c r="J98" s="50"/>
      <c r="K98" s="50"/>
      <c r="L98" s="50"/>
      <c r="M98" s="51" t="s">
        <v>612</v>
      </c>
      <c r="N98" s="51" t="s">
        <v>613</v>
      </c>
      <c r="O98" s="50"/>
    </row>
    <row r="99" spans="1:15" ht="105.6" x14ac:dyDescent="0.2">
      <c r="A99" s="46" t="s">
        <v>116</v>
      </c>
      <c r="B99" s="47" t="s">
        <v>521</v>
      </c>
      <c r="C99" s="48" t="s">
        <v>180</v>
      </c>
      <c r="D99" s="49" t="s">
        <v>614</v>
      </c>
      <c r="E99" s="51" t="s">
        <v>181</v>
      </c>
      <c r="F99" s="51" t="s">
        <v>182</v>
      </c>
      <c r="G99" s="50"/>
      <c r="H99" s="51" t="s">
        <v>615</v>
      </c>
      <c r="I99" s="51" t="s">
        <v>616</v>
      </c>
      <c r="J99" s="50"/>
      <c r="K99" s="50"/>
      <c r="L99" s="50"/>
      <c r="M99" s="51" t="s">
        <v>615</v>
      </c>
      <c r="N99" s="51" t="s">
        <v>616</v>
      </c>
      <c r="O99" s="50"/>
    </row>
    <row r="100" spans="1:15" ht="79.2" x14ac:dyDescent="0.2">
      <c r="A100" s="46" t="s">
        <v>50</v>
      </c>
      <c r="B100" s="47" t="s">
        <v>522</v>
      </c>
      <c r="C100" s="48" t="s">
        <v>523</v>
      </c>
      <c r="D100" s="49" t="s">
        <v>617</v>
      </c>
      <c r="E100" s="51" t="s">
        <v>524</v>
      </c>
      <c r="F100" s="51" t="s">
        <v>525</v>
      </c>
      <c r="G100" s="50"/>
      <c r="H100" s="51" t="s">
        <v>618</v>
      </c>
      <c r="I100" s="51" t="s">
        <v>619</v>
      </c>
      <c r="J100" s="50"/>
      <c r="K100" s="50"/>
      <c r="L100" s="50"/>
      <c r="M100" s="51" t="s">
        <v>618</v>
      </c>
      <c r="N100" s="51" t="s">
        <v>619</v>
      </c>
      <c r="O100" s="50"/>
    </row>
    <row r="101" spans="1:15" ht="79.2" x14ac:dyDescent="0.2">
      <c r="A101" s="46" t="s">
        <v>126</v>
      </c>
      <c r="B101" s="47" t="s">
        <v>526</v>
      </c>
      <c r="C101" s="48" t="s">
        <v>527</v>
      </c>
      <c r="D101" s="49" t="s">
        <v>620</v>
      </c>
      <c r="E101" s="51" t="s">
        <v>528</v>
      </c>
      <c r="F101" s="51" t="s">
        <v>529</v>
      </c>
      <c r="G101" s="50"/>
      <c r="H101" s="51" t="s">
        <v>621</v>
      </c>
      <c r="I101" s="51" t="s">
        <v>622</v>
      </c>
      <c r="J101" s="50"/>
      <c r="K101" s="50"/>
      <c r="L101" s="50"/>
      <c r="M101" s="51" t="s">
        <v>621</v>
      </c>
      <c r="N101" s="51" t="s">
        <v>622</v>
      </c>
      <c r="O101" s="50"/>
    </row>
    <row r="102" spans="1:15" ht="79.2" x14ac:dyDescent="0.2">
      <c r="A102" s="46" t="s">
        <v>132</v>
      </c>
      <c r="B102" s="47" t="s">
        <v>530</v>
      </c>
      <c r="C102" s="48" t="s">
        <v>184</v>
      </c>
      <c r="D102" s="49" t="s">
        <v>623</v>
      </c>
      <c r="E102" s="51" t="s">
        <v>185</v>
      </c>
      <c r="F102" s="51" t="s">
        <v>186</v>
      </c>
      <c r="G102" s="50"/>
      <c r="H102" s="51" t="s">
        <v>624</v>
      </c>
      <c r="I102" s="51" t="s">
        <v>625</v>
      </c>
      <c r="J102" s="50"/>
      <c r="K102" s="50"/>
      <c r="L102" s="50"/>
      <c r="M102" s="51" t="s">
        <v>624</v>
      </c>
      <c r="N102" s="51" t="s">
        <v>625</v>
      </c>
      <c r="O102" s="50"/>
    </row>
    <row r="103" spans="1:15" ht="79.2" x14ac:dyDescent="0.2">
      <c r="A103" s="46" t="s">
        <v>138</v>
      </c>
      <c r="B103" s="47" t="s">
        <v>531</v>
      </c>
      <c r="C103" s="48" t="s">
        <v>188</v>
      </c>
      <c r="D103" s="49" t="s">
        <v>623</v>
      </c>
      <c r="E103" s="51" t="s">
        <v>189</v>
      </c>
      <c r="F103" s="51" t="s">
        <v>190</v>
      </c>
      <c r="G103" s="50"/>
      <c r="H103" s="51" t="s">
        <v>626</v>
      </c>
      <c r="I103" s="51" t="s">
        <v>627</v>
      </c>
      <c r="J103" s="50"/>
      <c r="K103" s="50"/>
      <c r="L103" s="50"/>
      <c r="M103" s="51" t="s">
        <v>626</v>
      </c>
      <c r="N103" s="51" t="s">
        <v>627</v>
      </c>
      <c r="O103" s="50"/>
    </row>
    <row r="104" spans="1:15" ht="79.2" x14ac:dyDescent="0.2">
      <c r="A104" s="46" t="s">
        <v>144</v>
      </c>
      <c r="B104" s="47" t="s">
        <v>532</v>
      </c>
      <c r="C104" s="48" t="s">
        <v>533</v>
      </c>
      <c r="D104" s="49" t="s">
        <v>628</v>
      </c>
      <c r="E104" s="51" t="s">
        <v>534</v>
      </c>
      <c r="F104" s="51" t="s">
        <v>535</v>
      </c>
      <c r="G104" s="50"/>
      <c r="H104" s="51" t="s">
        <v>629</v>
      </c>
      <c r="I104" s="51" t="s">
        <v>630</v>
      </c>
      <c r="J104" s="50"/>
      <c r="K104" s="50"/>
      <c r="L104" s="50"/>
      <c r="M104" s="51" t="s">
        <v>629</v>
      </c>
      <c r="N104" s="51" t="s">
        <v>630</v>
      </c>
      <c r="O104" s="50"/>
    </row>
    <row r="105" spans="1:15" ht="79.2" x14ac:dyDescent="0.2">
      <c r="A105" s="46" t="s">
        <v>150</v>
      </c>
      <c r="B105" s="47" t="s">
        <v>536</v>
      </c>
      <c r="C105" s="48" t="s">
        <v>537</v>
      </c>
      <c r="D105" s="49" t="s">
        <v>628</v>
      </c>
      <c r="E105" s="51" t="s">
        <v>538</v>
      </c>
      <c r="F105" s="51" t="s">
        <v>539</v>
      </c>
      <c r="G105" s="50"/>
      <c r="H105" s="51" t="s">
        <v>631</v>
      </c>
      <c r="I105" s="51" t="s">
        <v>632</v>
      </c>
      <c r="J105" s="50"/>
      <c r="K105" s="50"/>
      <c r="L105" s="50"/>
      <c r="M105" s="51" t="s">
        <v>631</v>
      </c>
      <c r="N105" s="51" t="s">
        <v>632</v>
      </c>
      <c r="O105" s="50"/>
    </row>
    <row r="106" spans="1:15" ht="92.4" x14ac:dyDescent="0.2">
      <c r="A106" s="46" t="s">
        <v>155</v>
      </c>
      <c r="B106" s="47" t="s">
        <v>192</v>
      </c>
      <c r="C106" s="48" t="s">
        <v>193</v>
      </c>
      <c r="D106" s="49" t="s">
        <v>23</v>
      </c>
      <c r="E106" s="51" t="s">
        <v>194</v>
      </c>
      <c r="F106" s="51" t="s">
        <v>195</v>
      </c>
      <c r="G106" s="51" t="s">
        <v>196</v>
      </c>
      <c r="H106" s="51" t="s">
        <v>348</v>
      </c>
      <c r="I106" s="51" t="s">
        <v>349</v>
      </c>
      <c r="J106" s="51" t="s">
        <v>350</v>
      </c>
      <c r="K106" s="50"/>
      <c r="L106" s="50"/>
      <c r="M106" s="51" t="s">
        <v>348</v>
      </c>
      <c r="N106" s="51" t="s">
        <v>349</v>
      </c>
      <c r="O106" s="51" t="s">
        <v>351</v>
      </c>
    </row>
    <row r="107" spans="1:15" ht="26.4" x14ac:dyDescent="0.2">
      <c r="A107" s="52"/>
      <c r="B107" s="53"/>
      <c r="C107" s="54" t="s">
        <v>352</v>
      </c>
      <c r="D107" s="55"/>
      <c r="E107" s="56" t="s">
        <v>166</v>
      </c>
      <c r="F107" s="57"/>
      <c r="G107" s="57"/>
      <c r="H107" s="56" t="s">
        <v>353</v>
      </c>
      <c r="I107" s="57"/>
      <c r="J107" s="57"/>
      <c r="K107" s="57"/>
      <c r="L107" s="56" t="s">
        <v>166</v>
      </c>
      <c r="M107" s="56" t="s">
        <v>353</v>
      </c>
      <c r="N107" s="57"/>
      <c r="O107" s="57"/>
    </row>
    <row r="108" spans="1:15" ht="26.4" x14ac:dyDescent="0.2">
      <c r="A108" s="52"/>
      <c r="B108" s="53"/>
      <c r="C108" s="54" t="s">
        <v>354</v>
      </c>
      <c r="D108" s="55"/>
      <c r="E108" s="56" t="s">
        <v>75</v>
      </c>
      <c r="F108" s="57"/>
      <c r="G108" s="57"/>
      <c r="H108" s="56" t="s">
        <v>355</v>
      </c>
      <c r="I108" s="57"/>
      <c r="J108" s="57"/>
      <c r="K108" s="57"/>
      <c r="L108" s="56" t="s">
        <v>75</v>
      </c>
      <c r="M108" s="56" t="s">
        <v>355</v>
      </c>
      <c r="N108" s="57"/>
      <c r="O108" s="57"/>
    </row>
    <row r="109" spans="1:15" ht="13.2" x14ac:dyDescent="0.2">
      <c r="A109" s="52"/>
      <c r="B109" s="53"/>
      <c r="C109" s="54" t="s">
        <v>73</v>
      </c>
      <c r="D109" s="55"/>
      <c r="E109" s="57"/>
      <c r="F109" s="57"/>
      <c r="G109" s="57"/>
      <c r="H109" s="56" t="s">
        <v>356</v>
      </c>
      <c r="I109" s="57"/>
      <c r="J109" s="57"/>
      <c r="K109" s="57"/>
      <c r="L109" s="57"/>
      <c r="M109" s="56" t="s">
        <v>356</v>
      </c>
      <c r="N109" s="57"/>
      <c r="O109" s="57"/>
    </row>
    <row r="110" spans="1:15" ht="52.8" x14ac:dyDescent="0.2">
      <c r="A110" s="46" t="s">
        <v>160</v>
      </c>
      <c r="B110" s="47" t="s">
        <v>197</v>
      </c>
      <c r="C110" s="48" t="s">
        <v>198</v>
      </c>
      <c r="D110" s="49" t="s">
        <v>357</v>
      </c>
      <c r="E110" s="51" t="s">
        <v>199</v>
      </c>
      <c r="F110" s="51" t="s">
        <v>200</v>
      </c>
      <c r="G110" s="50"/>
      <c r="H110" s="51" t="s">
        <v>358</v>
      </c>
      <c r="I110" s="51" t="s">
        <v>359</v>
      </c>
      <c r="J110" s="50"/>
      <c r="K110" s="50"/>
      <c r="L110" s="50"/>
      <c r="M110" s="51" t="s">
        <v>358</v>
      </c>
      <c r="N110" s="51" t="s">
        <v>359</v>
      </c>
      <c r="O110" s="50"/>
    </row>
    <row r="111" spans="1:15" ht="39.6" x14ac:dyDescent="0.2">
      <c r="A111" s="538" t="s">
        <v>201</v>
      </c>
      <c r="B111" s="539"/>
      <c r="C111" s="539"/>
      <c r="D111" s="539"/>
      <c r="E111" s="539"/>
      <c r="F111" s="539"/>
      <c r="G111" s="539"/>
      <c r="H111" s="51" t="s">
        <v>633</v>
      </c>
      <c r="I111" s="51" t="s">
        <v>634</v>
      </c>
      <c r="J111" s="51" t="s">
        <v>635</v>
      </c>
      <c r="K111" s="50"/>
      <c r="L111" s="50"/>
      <c r="M111" s="51" t="s">
        <v>636</v>
      </c>
      <c r="N111" s="51" t="s">
        <v>637</v>
      </c>
      <c r="O111" s="51" t="s">
        <v>635</v>
      </c>
    </row>
    <row r="112" spans="1:15" ht="13.2" x14ac:dyDescent="0.2">
      <c r="A112" s="538" t="s">
        <v>202</v>
      </c>
      <c r="B112" s="539"/>
      <c r="C112" s="539"/>
      <c r="D112" s="539"/>
      <c r="E112" s="539"/>
      <c r="F112" s="539"/>
      <c r="G112" s="539"/>
      <c r="H112" s="50"/>
      <c r="I112" s="50"/>
      <c r="J112" s="50"/>
      <c r="K112" s="50"/>
      <c r="L112" s="50"/>
      <c r="M112" s="50"/>
      <c r="N112" s="50"/>
      <c r="O112" s="50"/>
    </row>
    <row r="113" spans="1:15" ht="26.4" x14ac:dyDescent="0.2">
      <c r="A113" s="538" t="s">
        <v>203</v>
      </c>
      <c r="B113" s="539"/>
      <c r="C113" s="539"/>
      <c r="D113" s="539"/>
      <c r="E113" s="539"/>
      <c r="F113" s="539"/>
      <c r="G113" s="539"/>
      <c r="H113" s="51" t="s">
        <v>638</v>
      </c>
      <c r="I113" s="50"/>
      <c r="J113" s="50"/>
      <c r="K113" s="50"/>
      <c r="L113" s="50"/>
      <c r="M113" s="51" t="s">
        <v>639</v>
      </c>
      <c r="N113" s="50"/>
      <c r="O113" s="50"/>
    </row>
    <row r="114" spans="1:15" ht="26.4" x14ac:dyDescent="0.2">
      <c r="A114" s="538" t="s">
        <v>204</v>
      </c>
      <c r="B114" s="539"/>
      <c r="C114" s="539"/>
      <c r="D114" s="539"/>
      <c r="E114" s="539"/>
      <c r="F114" s="539"/>
      <c r="G114" s="539"/>
      <c r="H114" s="51" t="s">
        <v>640</v>
      </c>
      <c r="I114" s="50"/>
      <c r="J114" s="50"/>
      <c r="K114" s="50"/>
      <c r="L114" s="50"/>
      <c r="M114" s="51" t="s">
        <v>641</v>
      </c>
      <c r="N114" s="50"/>
      <c r="O114" s="50"/>
    </row>
    <row r="115" spans="1:15" ht="26.4" x14ac:dyDescent="0.2">
      <c r="A115" s="538" t="s">
        <v>205</v>
      </c>
      <c r="B115" s="539"/>
      <c r="C115" s="539"/>
      <c r="D115" s="539"/>
      <c r="E115" s="539"/>
      <c r="F115" s="539"/>
      <c r="G115" s="539"/>
      <c r="H115" s="51" t="s">
        <v>642</v>
      </c>
      <c r="I115" s="50"/>
      <c r="J115" s="50"/>
      <c r="K115" s="50"/>
      <c r="L115" s="50"/>
      <c r="M115" s="51" t="s">
        <v>643</v>
      </c>
      <c r="N115" s="50"/>
      <c r="O115" s="50"/>
    </row>
    <row r="116" spans="1:15" ht="26.4" x14ac:dyDescent="0.2">
      <c r="A116" s="540" t="s">
        <v>206</v>
      </c>
      <c r="B116" s="541"/>
      <c r="C116" s="541"/>
      <c r="D116" s="541"/>
      <c r="E116" s="541"/>
      <c r="F116" s="541"/>
      <c r="G116" s="541"/>
      <c r="H116" s="58" t="s">
        <v>644</v>
      </c>
      <c r="I116" s="59"/>
      <c r="J116" s="59"/>
      <c r="K116" s="59"/>
      <c r="L116" s="59"/>
      <c r="M116" s="58" t="s">
        <v>645</v>
      </c>
      <c r="N116" s="59"/>
      <c r="O116" s="59"/>
    </row>
    <row r="117" spans="1:15" ht="26.4" x14ac:dyDescent="0.2">
      <c r="A117" s="540" t="s">
        <v>207</v>
      </c>
      <c r="B117" s="541"/>
      <c r="C117" s="541"/>
      <c r="D117" s="541"/>
      <c r="E117" s="541"/>
      <c r="F117" s="541"/>
      <c r="G117" s="541"/>
      <c r="H117" s="58" t="s">
        <v>646</v>
      </c>
      <c r="I117" s="59"/>
      <c r="J117" s="59"/>
      <c r="K117" s="59"/>
      <c r="L117" s="59"/>
      <c r="M117" s="58" t="s">
        <v>647</v>
      </c>
      <c r="N117" s="59"/>
      <c r="O117" s="59"/>
    </row>
    <row r="118" spans="1:15" ht="13.2" x14ac:dyDescent="0.2">
      <c r="A118" s="540" t="s">
        <v>26</v>
      </c>
      <c r="B118" s="541"/>
      <c r="C118" s="541"/>
      <c r="D118" s="541"/>
      <c r="E118" s="541"/>
      <c r="F118" s="541"/>
      <c r="G118" s="541"/>
      <c r="H118" s="59"/>
      <c r="I118" s="59"/>
      <c r="J118" s="59"/>
      <c r="K118" s="59"/>
      <c r="L118" s="59"/>
      <c r="M118" s="59"/>
      <c r="N118" s="59"/>
      <c r="O118" s="59"/>
    </row>
    <row r="119" spans="1:15" ht="13.2" x14ac:dyDescent="0.2">
      <c r="A119" s="538" t="s">
        <v>211</v>
      </c>
      <c r="B119" s="539"/>
      <c r="C119" s="539"/>
      <c r="D119" s="539"/>
      <c r="E119" s="539"/>
      <c r="F119" s="539"/>
      <c r="G119" s="539"/>
      <c r="H119" s="50"/>
      <c r="I119" s="50"/>
      <c r="J119" s="50"/>
      <c r="K119" s="50"/>
      <c r="L119" s="50"/>
      <c r="M119" s="50"/>
      <c r="N119" s="50"/>
      <c r="O119" s="50"/>
    </row>
    <row r="120" spans="1:15" ht="13.2" x14ac:dyDescent="0.2">
      <c r="A120" s="538" t="s">
        <v>208</v>
      </c>
      <c r="B120" s="539"/>
      <c r="C120" s="539"/>
      <c r="D120" s="539"/>
      <c r="E120" s="539"/>
      <c r="F120" s="539"/>
      <c r="G120" s="539"/>
      <c r="H120" s="50"/>
      <c r="I120" s="50"/>
      <c r="J120" s="50"/>
      <c r="K120" s="50"/>
      <c r="L120" s="50"/>
      <c r="M120" s="50"/>
      <c r="N120" s="50"/>
      <c r="O120" s="50"/>
    </row>
    <row r="121" spans="1:15" ht="13.2" x14ac:dyDescent="0.2">
      <c r="A121" s="538" t="s">
        <v>212</v>
      </c>
      <c r="B121" s="539"/>
      <c r="C121" s="539"/>
      <c r="D121" s="539"/>
      <c r="E121" s="539"/>
      <c r="F121" s="539"/>
      <c r="G121" s="539"/>
      <c r="H121" s="50"/>
      <c r="I121" s="50"/>
      <c r="J121" s="50"/>
      <c r="K121" s="50"/>
      <c r="L121" s="50"/>
      <c r="M121" s="50"/>
      <c r="N121" s="50"/>
      <c r="O121" s="50"/>
    </row>
    <row r="122" spans="1:15" ht="13.2" x14ac:dyDescent="0.2">
      <c r="A122" s="538" t="s">
        <v>209</v>
      </c>
      <c r="B122" s="539"/>
      <c r="C122" s="539"/>
      <c r="D122" s="539"/>
      <c r="E122" s="539"/>
      <c r="F122" s="539"/>
      <c r="G122" s="539"/>
      <c r="H122" s="50"/>
      <c r="I122" s="50"/>
      <c r="J122" s="50"/>
      <c r="K122" s="50"/>
      <c r="L122" s="50"/>
      <c r="M122" s="50"/>
      <c r="N122" s="50"/>
      <c r="O122" s="50"/>
    </row>
    <row r="123" spans="1:15" ht="13.2" x14ac:dyDescent="0.2">
      <c r="A123" s="538" t="s">
        <v>210</v>
      </c>
      <c r="B123" s="539"/>
      <c r="C123" s="539"/>
      <c r="D123" s="539"/>
      <c r="E123" s="539"/>
      <c r="F123" s="539"/>
      <c r="G123" s="539"/>
      <c r="H123" s="50"/>
      <c r="I123" s="50"/>
      <c r="J123" s="50"/>
      <c r="K123" s="50"/>
      <c r="L123" s="50"/>
      <c r="M123" s="50"/>
      <c r="N123" s="50"/>
      <c r="O123" s="50"/>
    </row>
    <row r="124" spans="1:15" ht="13.2" x14ac:dyDescent="0.2">
      <c r="A124" s="538" t="s">
        <v>213</v>
      </c>
      <c r="B124" s="539"/>
      <c r="C124" s="539"/>
      <c r="D124" s="539"/>
      <c r="E124" s="539"/>
      <c r="F124" s="539"/>
      <c r="G124" s="539"/>
      <c r="H124" s="50"/>
      <c r="I124" s="50"/>
      <c r="J124" s="50"/>
      <c r="K124" s="50"/>
      <c r="L124" s="50"/>
      <c r="M124" s="50"/>
      <c r="N124" s="50"/>
      <c r="O124" s="50"/>
    </row>
    <row r="125" spans="1:15" ht="26.4" x14ac:dyDescent="0.2">
      <c r="A125" s="538" t="s">
        <v>214</v>
      </c>
      <c r="B125" s="539"/>
      <c r="C125" s="539"/>
      <c r="D125" s="539"/>
      <c r="E125" s="539"/>
      <c r="F125" s="539"/>
      <c r="G125" s="539"/>
      <c r="H125" s="51" t="s">
        <v>648</v>
      </c>
      <c r="I125" s="50"/>
      <c r="J125" s="50"/>
      <c r="K125" s="50"/>
      <c r="L125" s="50"/>
      <c r="M125" s="51" t="s">
        <v>649</v>
      </c>
      <c r="N125" s="50"/>
      <c r="O125" s="50"/>
    </row>
    <row r="126" spans="1:15" ht="13.2" x14ac:dyDescent="0.2">
      <c r="A126" s="538" t="s">
        <v>215</v>
      </c>
      <c r="B126" s="539"/>
      <c r="C126" s="539"/>
      <c r="D126" s="539"/>
      <c r="E126" s="539"/>
      <c r="F126" s="539"/>
      <c r="G126" s="539"/>
      <c r="H126" s="50"/>
      <c r="I126" s="50"/>
      <c r="J126" s="50"/>
      <c r="K126" s="50"/>
      <c r="L126" s="50"/>
      <c r="M126" s="51" t="s">
        <v>650</v>
      </c>
      <c r="N126" s="50"/>
      <c r="O126" s="50"/>
    </row>
    <row r="127" spans="1:15" ht="26.4" x14ac:dyDescent="0.2">
      <c r="A127" s="540" t="s">
        <v>216</v>
      </c>
      <c r="B127" s="541"/>
      <c r="C127" s="541"/>
      <c r="D127" s="541"/>
      <c r="E127" s="541"/>
      <c r="F127" s="541"/>
      <c r="G127" s="541"/>
      <c r="H127" s="58" t="s">
        <v>648</v>
      </c>
      <c r="I127" s="59"/>
      <c r="J127" s="59"/>
      <c r="K127" s="59"/>
      <c r="L127" s="59"/>
      <c r="M127" s="58" t="s">
        <v>650</v>
      </c>
      <c r="N127" s="59"/>
      <c r="O127" s="59"/>
    </row>
    <row r="128" spans="1:15" s="1" customFormat="1" ht="15" customHeight="1" x14ac:dyDescent="0.25">
      <c r="A128" s="542" t="s">
        <v>217</v>
      </c>
      <c r="B128" s="543"/>
      <c r="C128" s="543"/>
      <c r="D128" s="543"/>
      <c r="E128" s="543"/>
      <c r="F128" s="543"/>
      <c r="G128" s="544"/>
      <c r="H128" s="60"/>
      <c r="I128" s="61"/>
      <c r="J128" s="61"/>
      <c r="K128" s="61"/>
      <c r="L128" s="61"/>
      <c r="M128" s="62">
        <f>ROUND(M127/100*0.96,0)</f>
        <v>86141</v>
      </c>
      <c r="N128" s="61"/>
      <c r="O128" s="61"/>
    </row>
    <row r="129" spans="1:17" s="1" customFormat="1" ht="15" customHeight="1" x14ac:dyDescent="0.25">
      <c r="A129" s="542" t="s">
        <v>36</v>
      </c>
      <c r="B129" s="543"/>
      <c r="C129" s="543"/>
      <c r="D129" s="543"/>
      <c r="E129" s="543"/>
      <c r="F129" s="543"/>
      <c r="G129" s="544"/>
      <c r="H129" s="60"/>
      <c r="I129" s="61"/>
      <c r="J129" s="61"/>
      <c r="K129" s="61"/>
      <c r="L129" s="61"/>
      <c r="M129" s="63">
        <f>M127+M128</f>
        <v>9059164</v>
      </c>
      <c r="N129" s="61"/>
      <c r="O129" s="61"/>
    </row>
    <row r="130" spans="1:17" s="1" customFormat="1" ht="15" customHeight="1" x14ac:dyDescent="0.25">
      <c r="A130" s="542" t="s">
        <v>218</v>
      </c>
      <c r="B130" s="543"/>
      <c r="C130" s="543"/>
      <c r="D130" s="543"/>
      <c r="E130" s="543"/>
      <c r="F130" s="543"/>
      <c r="G130" s="544"/>
      <c r="H130" s="60"/>
      <c r="I130" s="61"/>
      <c r="J130" s="61"/>
      <c r="K130" s="61"/>
      <c r="L130" s="61"/>
      <c r="M130" s="62">
        <f>ROUND(M129*0.9833333333,0)</f>
        <v>8908178</v>
      </c>
      <c r="N130" s="61"/>
      <c r="O130" s="61"/>
    </row>
    <row r="131" spans="1:17" s="1" customFormat="1" ht="15" customHeight="1" x14ac:dyDescent="0.25">
      <c r="A131" s="542" t="s">
        <v>219</v>
      </c>
      <c r="B131" s="543"/>
      <c r="C131" s="543"/>
      <c r="D131" s="543"/>
      <c r="E131" s="543"/>
      <c r="F131" s="543"/>
      <c r="G131" s="544"/>
      <c r="H131" s="60"/>
      <c r="I131" s="61"/>
      <c r="J131" s="61"/>
      <c r="K131" s="61"/>
      <c r="L131" s="61"/>
      <c r="M131" s="62">
        <f>ROUND(M130*1.25085,0)</f>
        <v>11142794</v>
      </c>
      <c r="N131" s="61"/>
      <c r="O131" s="61"/>
    </row>
    <row r="132" spans="1:17" s="1" customFormat="1" ht="15" customHeight="1" x14ac:dyDescent="0.25">
      <c r="A132" s="542" t="s">
        <v>220</v>
      </c>
      <c r="B132" s="543"/>
      <c r="C132" s="543"/>
      <c r="D132" s="543"/>
      <c r="E132" s="543"/>
      <c r="F132" s="543"/>
      <c r="G132" s="544"/>
      <c r="H132" s="60"/>
      <c r="I132" s="61"/>
      <c r="J132" s="61"/>
      <c r="K132" s="61"/>
      <c r="L132" s="61"/>
      <c r="M132" s="62">
        <f>ROUND(M131*1.07521,0)</f>
        <v>11980844</v>
      </c>
      <c r="N132" s="61"/>
      <c r="O132" s="61"/>
    </row>
    <row r="133" spans="1:17" s="1" customFormat="1" ht="15" customHeight="1" x14ac:dyDescent="0.25">
      <c r="A133" s="542" t="s">
        <v>221</v>
      </c>
      <c r="B133" s="543"/>
      <c r="C133" s="543"/>
      <c r="D133" s="543"/>
      <c r="E133" s="543"/>
      <c r="F133" s="543"/>
      <c r="G133" s="544"/>
      <c r="H133" s="60"/>
      <c r="I133" s="61"/>
      <c r="J133" s="61"/>
      <c r="K133" s="61"/>
      <c r="L133" s="61"/>
      <c r="M133" s="62">
        <f>ROUND(M132*1.0338,0)</f>
        <v>12385797</v>
      </c>
      <c r="N133" s="61"/>
      <c r="O133" s="61"/>
    </row>
    <row r="134" spans="1:17" s="1" customFormat="1" ht="15" customHeight="1" x14ac:dyDescent="0.25">
      <c r="A134" s="542" t="s">
        <v>37</v>
      </c>
      <c r="B134" s="543"/>
      <c r="C134" s="543"/>
      <c r="D134" s="543"/>
      <c r="E134" s="543"/>
      <c r="F134" s="543"/>
      <c r="G134" s="544"/>
      <c r="H134" s="60"/>
      <c r="I134" s="61"/>
      <c r="J134" s="61"/>
      <c r="K134" s="61"/>
      <c r="L134" s="61"/>
      <c r="M134" s="62">
        <f>M133</f>
        <v>12385797</v>
      </c>
      <c r="N134" s="61"/>
      <c r="O134" s="61"/>
    </row>
    <row r="135" spans="1:17" s="1" customFormat="1" ht="15" customHeight="1" x14ac:dyDescent="0.25">
      <c r="A135" s="542" t="s">
        <v>38</v>
      </c>
      <c r="B135" s="543"/>
      <c r="C135" s="543"/>
      <c r="D135" s="543"/>
      <c r="E135" s="543"/>
      <c r="F135" s="543"/>
      <c r="G135" s="544"/>
      <c r="H135" s="60"/>
      <c r="I135" s="61"/>
      <c r="J135" s="61"/>
      <c r="K135" s="61"/>
      <c r="L135" s="61"/>
      <c r="M135" s="64">
        <f>ROUND(M134*0.2,2)</f>
        <v>2477159.4</v>
      </c>
      <c r="N135" s="61"/>
      <c r="O135" s="61"/>
    </row>
    <row r="136" spans="1:17" s="1" customFormat="1" ht="15" customHeight="1" x14ac:dyDescent="0.25">
      <c r="A136" s="542" t="s">
        <v>39</v>
      </c>
      <c r="B136" s="543"/>
      <c r="C136" s="543"/>
      <c r="D136" s="543"/>
      <c r="E136" s="543"/>
      <c r="F136" s="543"/>
      <c r="G136" s="544"/>
      <c r="H136" s="60"/>
      <c r="I136" s="61"/>
      <c r="J136" s="61"/>
      <c r="K136" s="61"/>
      <c r="L136" s="61"/>
      <c r="M136" s="64">
        <f>M134+M135</f>
        <v>14862956.4</v>
      </c>
      <c r="N136" s="61"/>
      <c r="O136" s="61"/>
      <c r="Q136" s="276"/>
    </row>
    <row r="137" spans="1:17" s="1" customFormat="1" ht="13.2" x14ac:dyDescent="0.25">
      <c r="B137" s="65"/>
      <c r="C137" s="66"/>
      <c r="D137" s="67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1:17" s="1" customFormat="1" ht="13.2" x14ac:dyDescent="0.25">
      <c r="B138" s="65"/>
      <c r="C138" s="66"/>
      <c r="D138" s="67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1:17" s="1" customFormat="1" ht="13.2" x14ac:dyDescent="0.25">
      <c r="B139" s="275"/>
      <c r="C139" s="6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7" s="1" customFormat="1" ht="11.25" customHeight="1" x14ac:dyDescent="0.25">
      <c r="C140" s="27"/>
    </row>
    <row r="141" spans="1:17" s="1" customFormat="1" ht="11.25" customHeight="1" x14ac:dyDescent="0.25">
      <c r="C141" s="27"/>
    </row>
    <row r="142" spans="1:17" s="4" customFormat="1" ht="13.2" x14ac:dyDescent="0.25">
      <c r="A142" s="2"/>
      <c r="B142" s="11" t="s">
        <v>27</v>
      </c>
      <c r="C142" s="70" t="s">
        <v>222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8"/>
      <c r="O142" s="8"/>
    </row>
    <row r="143" spans="1:17" s="8" customFormat="1" ht="13.2" x14ac:dyDescent="0.25">
      <c r="A143" s="5"/>
      <c r="B143" s="6"/>
      <c r="C143" s="545" t="s">
        <v>40</v>
      </c>
      <c r="D143" s="545"/>
      <c r="E143" s="545"/>
      <c r="F143" s="545"/>
      <c r="G143" s="545"/>
      <c r="H143" s="545"/>
      <c r="I143" s="545"/>
      <c r="J143" s="545"/>
      <c r="K143" s="545"/>
      <c r="L143" s="545"/>
      <c r="M143" s="545"/>
      <c r="N143" s="7"/>
      <c r="O143" s="1"/>
    </row>
    <row r="144" spans="1:17" s="1" customFormat="1" ht="13.2" x14ac:dyDescent="0.25">
      <c r="A144" s="5"/>
      <c r="B144" s="6"/>
      <c r="C144" s="71"/>
      <c r="D144" s="15"/>
      <c r="E144" s="9"/>
      <c r="F144" s="9"/>
      <c r="G144" s="9"/>
      <c r="H144" s="9"/>
      <c r="I144" s="10"/>
      <c r="J144" s="10"/>
      <c r="K144" s="10"/>
      <c r="L144" s="10"/>
      <c r="M144" s="9"/>
      <c r="N144" s="5"/>
    </row>
    <row r="145" spans="1:16" s="1" customFormat="1" ht="13.2" x14ac:dyDescent="0.25">
      <c r="A145" s="2"/>
      <c r="B145" s="11" t="s">
        <v>41</v>
      </c>
      <c r="C145" s="72"/>
      <c r="D145" s="15"/>
      <c r="E145" s="11"/>
      <c r="F145" s="11"/>
      <c r="G145" s="11"/>
      <c r="H145" s="11"/>
      <c r="I145" s="11"/>
      <c r="J145" s="11"/>
      <c r="K145" s="11"/>
      <c r="L145" s="11"/>
      <c r="M145" s="9"/>
      <c r="N145" s="5"/>
    </row>
    <row r="146" spans="1:16" s="1" customFormat="1" ht="13.2" x14ac:dyDescent="0.25">
      <c r="A146" s="5"/>
      <c r="B146" s="6"/>
      <c r="C146" s="71"/>
      <c r="D146" s="15"/>
      <c r="E146" s="9"/>
      <c r="F146" s="9"/>
      <c r="G146" s="9"/>
      <c r="H146" s="9"/>
      <c r="I146" s="10"/>
      <c r="J146" s="10"/>
      <c r="K146" s="10"/>
      <c r="L146" s="10"/>
      <c r="M146" s="9"/>
      <c r="N146" s="5"/>
    </row>
    <row r="147" spans="1:16" s="1" customFormat="1" ht="24.75" customHeight="1" x14ac:dyDescent="0.25">
      <c r="B147" s="73"/>
      <c r="C147" s="74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6" s="1" customFormat="1" ht="13.2" x14ac:dyDescent="0.25">
      <c r="A148" s="2"/>
      <c r="B148" s="11" t="s">
        <v>28</v>
      </c>
      <c r="C148" s="75" t="s">
        <v>223</v>
      </c>
      <c r="D148" s="12"/>
      <c r="E148" s="12"/>
      <c r="F148" s="12"/>
      <c r="G148" s="12"/>
      <c r="H148" s="12"/>
      <c r="I148" s="12"/>
      <c r="J148" s="12" t="s">
        <v>42</v>
      </c>
      <c r="K148" s="12"/>
      <c r="L148" s="12"/>
      <c r="M148" s="76"/>
      <c r="N148" s="77"/>
    </row>
    <row r="149" spans="1:16" s="1" customFormat="1" ht="13.2" x14ac:dyDescent="0.25">
      <c r="A149" s="5"/>
      <c r="B149" s="6"/>
      <c r="C149" s="546" t="s">
        <v>40</v>
      </c>
      <c r="D149" s="546"/>
      <c r="E149" s="546"/>
      <c r="F149" s="546"/>
      <c r="G149" s="546"/>
      <c r="H149" s="546"/>
      <c r="I149" s="546"/>
      <c r="J149" s="546"/>
      <c r="K149" s="546"/>
      <c r="L149" s="546"/>
      <c r="M149" s="546"/>
      <c r="N149" s="7"/>
    </row>
    <row r="150" spans="1:16" s="1" customFormat="1" ht="13.2" x14ac:dyDescent="0.25">
      <c r="A150" s="5"/>
      <c r="B150" s="6"/>
      <c r="C150" s="71"/>
    </row>
    <row r="151" spans="1:16" s="1" customFormat="1" ht="13.2" x14ac:dyDescent="0.25">
      <c r="A151" s="2"/>
      <c r="B151" s="11" t="s">
        <v>41</v>
      </c>
      <c r="C151" s="72"/>
    </row>
    <row r="152" spans="1:16" s="79" customFormat="1" ht="13.2" x14ac:dyDescent="0.25">
      <c r="A152" s="65"/>
      <c r="B152" s="65"/>
      <c r="C152" s="66"/>
      <c r="D152" s="67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78"/>
    </row>
    <row r="153" spans="1:16" s="277" customFormat="1" ht="12" x14ac:dyDescent="0.25">
      <c r="A153" s="272"/>
      <c r="B153" s="272"/>
      <c r="C153" s="272"/>
      <c r="D153" s="272"/>
      <c r="E153" s="272"/>
      <c r="F153" s="272"/>
      <c r="G153" s="272"/>
      <c r="H153" s="272"/>
      <c r="I153" s="272"/>
      <c r="J153" s="272"/>
      <c r="K153" s="272"/>
      <c r="L153" s="272"/>
      <c r="M153" s="272"/>
      <c r="N153" s="272"/>
      <c r="O153" s="272"/>
    </row>
    <row r="154" spans="1:16" s="277" customFormat="1" ht="11.25" customHeight="1" x14ac:dyDescent="0.25">
      <c r="A154" s="272"/>
      <c r="B154" s="272"/>
      <c r="C154" s="272"/>
      <c r="D154" s="272"/>
      <c r="E154" s="272"/>
      <c r="F154" s="272"/>
      <c r="G154" s="272"/>
      <c r="H154" s="272"/>
      <c r="I154" s="272"/>
      <c r="J154" s="272"/>
      <c r="K154" s="272"/>
      <c r="L154" s="272"/>
      <c r="M154" s="272"/>
      <c r="N154" s="272"/>
      <c r="O154" s="272"/>
    </row>
    <row r="178" ht="12" x14ac:dyDescent="0.25"/>
    <row r="255" ht="12" x14ac:dyDescent="0.25"/>
  </sheetData>
  <mergeCells count="71">
    <mergeCell ref="A134:G134"/>
    <mergeCell ref="A135:G135"/>
    <mergeCell ref="A136:G136"/>
    <mergeCell ref="C143:M143"/>
    <mergeCell ref="C149:M149"/>
    <mergeCell ref="A128:G128"/>
    <mergeCell ref="A129:G129"/>
    <mergeCell ref="A130:G130"/>
    <mergeCell ref="A131:G131"/>
    <mergeCell ref="A132:G132"/>
    <mergeCell ref="A133:G133"/>
    <mergeCell ref="M11:O11"/>
    <mergeCell ref="K12:L12"/>
    <mergeCell ref="M12:O12"/>
    <mergeCell ref="M13:O13"/>
    <mergeCell ref="I15:K15"/>
    <mergeCell ref="M15:O15"/>
    <mergeCell ref="A125:G125"/>
    <mergeCell ref="A126:G126"/>
    <mergeCell ref="A127:G127"/>
    <mergeCell ref="A116:G116"/>
    <mergeCell ref="K27:L27"/>
    <mergeCell ref="M27:O27"/>
    <mergeCell ref="E28:E29"/>
    <mergeCell ref="H28:H29"/>
    <mergeCell ref="M28:M29"/>
    <mergeCell ref="A111:G111"/>
    <mergeCell ref="A112:G112"/>
    <mergeCell ref="A113:G113"/>
    <mergeCell ref="A114:G114"/>
    <mergeCell ref="A115:G115"/>
    <mergeCell ref="A123:G123"/>
    <mergeCell ref="A124:G124"/>
    <mergeCell ref="A117:G117"/>
    <mergeCell ref="A118:G118"/>
    <mergeCell ref="A119:G119"/>
    <mergeCell ref="A120:G120"/>
    <mergeCell ref="A121:G121"/>
    <mergeCell ref="A122:G122"/>
    <mergeCell ref="M2:O2"/>
    <mergeCell ref="M3:O3"/>
    <mergeCell ref="M4:O4"/>
    <mergeCell ref="C5:K5"/>
    <mergeCell ref="M5:O5"/>
    <mergeCell ref="A31:O31"/>
    <mergeCell ref="A27:A29"/>
    <mergeCell ref="B27:B29"/>
    <mergeCell ref="C27:C29"/>
    <mergeCell ref="D27:D29"/>
    <mergeCell ref="E27:G27"/>
    <mergeCell ref="H27:J27"/>
    <mergeCell ref="L22:L23"/>
    <mergeCell ref="M22:M23"/>
    <mergeCell ref="N22:O22"/>
    <mergeCell ref="I17:K17"/>
    <mergeCell ref="M17:O17"/>
    <mergeCell ref="M19:O19"/>
    <mergeCell ref="C10:K10"/>
    <mergeCell ref="M10:O10"/>
    <mergeCell ref="A11:B11"/>
    <mergeCell ref="C11:K11"/>
    <mergeCell ref="M6:O6"/>
    <mergeCell ref="A7:B7"/>
    <mergeCell ref="A9:B9"/>
    <mergeCell ref="C9:K9"/>
    <mergeCell ref="M9:O9"/>
    <mergeCell ref="C7:K7"/>
    <mergeCell ref="M7:O7"/>
    <mergeCell ref="A8:B8"/>
    <mergeCell ref="C8:K8"/>
    <mergeCell ref="M8:O8"/>
  </mergeCells>
  <pageMargins left="0.23622047244094491" right="0.23622047244094491" top="0.74803149606299213" bottom="0.74803149606299213" header="0.31496062992125984" footer="0.31496062992125984"/>
  <pageSetup paperSize="9" scale="72" fitToHeight="100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AC66"/>
  <sheetViews>
    <sheetView view="pageBreakPreview" topLeftCell="A10" zoomScale="82" zoomScaleNormal="82" zoomScaleSheetLayoutView="82" workbookViewId="0">
      <selection activeCell="Y32" sqref="Y32"/>
    </sheetView>
  </sheetViews>
  <sheetFormatPr defaultColWidth="9.109375" defaultRowHeight="13.8" outlineLevelCol="1" x14ac:dyDescent="0.25"/>
  <cols>
    <col min="1" max="1" width="18" style="80" customWidth="1"/>
    <col min="2" max="2" width="9.109375" style="80"/>
    <col min="3" max="3" width="53.88671875" style="80" customWidth="1"/>
    <col min="4" max="4" width="7.5546875" style="80" customWidth="1"/>
    <col min="5" max="5" width="6.6640625" style="80" customWidth="1"/>
    <col min="6" max="6" width="5.5546875" style="80" customWidth="1"/>
    <col min="7" max="7" width="10.33203125" style="80" customWidth="1"/>
    <col min="8" max="8" width="5.6640625" style="80" customWidth="1"/>
    <col min="9" max="9" width="6.6640625" style="80" customWidth="1"/>
    <col min="10" max="10" width="11.109375" style="80" customWidth="1"/>
    <col min="11" max="11" width="9.109375" style="80" hidden="1" customWidth="1"/>
    <col min="12" max="12" width="10.6640625" style="80" customWidth="1"/>
    <col min="13" max="13" width="13" style="80" customWidth="1"/>
    <col min="14" max="14" width="12.33203125" style="80" customWidth="1"/>
    <col min="15" max="15" width="12.44140625" style="80" customWidth="1"/>
    <col min="16" max="16" width="15.44140625" style="115" customWidth="1"/>
    <col min="17" max="17" width="18.5546875" style="115" hidden="1" customWidth="1" outlineLevel="1"/>
    <col min="18" max="18" width="19" style="115" hidden="1" customWidth="1" outlineLevel="1"/>
    <col min="19" max="19" width="20.33203125" style="115" hidden="1" customWidth="1" outlineLevel="1"/>
    <col min="20" max="20" width="21.44140625" style="147" hidden="1" customWidth="1" outlineLevel="1"/>
    <col min="21" max="21" width="19.5546875" style="115" hidden="1" customWidth="1" outlineLevel="1"/>
    <col min="22" max="22" width="20.109375" style="115" hidden="1" customWidth="1" outlineLevel="1"/>
    <col min="23" max="23" width="19.5546875" style="287" customWidth="1" outlineLevel="1"/>
    <col min="24" max="24" width="18.44140625" style="115" customWidth="1" outlineLevel="1"/>
    <col min="25" max="25" width="17.109375" style="115" customWidth="1" outlineLevel="1"/>
    <col min="26" max="26" width="13" style="82" customWidth="1"/>
    <col min="27" max="28" width="9.109375" style="82"/>
    <col min="29" max="29" width="17.109375" style="82" customWidth="1"/>
    <col min="30" max="30" width="9.109375" style="82"/>
    <col min="31" max="31" width="12.5546875" style="82" customWidth="1"/>
    <col min="32" max="16384" width="9.109375" style="82"/>
  </cols>
  <sheetData>
    <row r="1" spans="1:16" x14ac:dyDescent="0.25">
      <c r="A1" s="386"/>
      <c r="B1" s="386"/>
      <c r="C1" s="386"/>
      <c r="D1" s="386"/>
      <c r="E1" s="386"/>
      <c r="F1" s="386"/>
      <c r="G1" s="387" t="s">
        <v>240</v>
      </c>
      <c r="H1" s="387"/>
      <c r="I1" s="387"/>
      <c r="J1" s="387"/>
      <c r="K1" s="387"/>
      <c r="L1" s="387"/>
      <c r="M1" s="387"/>
      <c r="N1" s="387"/>
      <c r="O1" s="387"/>
      <c r="P1" s="114"/>
    </row>
    <row r="2" spans="1:16" x14ac:dyDescent="0.25">
      <c r="A2" s="386"/>
      <c r="B2" s="386"/>
      <c r="C2" s="386"/>
      <c r="D2" s="386"/>
      <c r="E2" s="386"/>
      <c r="F2" s="386"/>
      <c r="G2" s="388" t="s">
        <v>241</v>
      </c>
      <c r="H2" s="388"/>
      <c r="I2" s="388"/>
      <c r="J2" s="388"/>
      <c r="K2" s="388"/>
      <c r="L2" s="388"/>
      <c r="M2" s="388"/>
      <c r="N2" s="388"/>
      <c r="O2" s="388"/>
      <c r="P2" s="116"/>
    </row>
    <row r="3" spans="1:16" x14ac:dyDescent="0.25">
      <c r="A3" s="386"/>
      <c r="B3" s="386"/>
      <c r="C3" s="386"/>
      <c r="D3" s="386"/>
      <c r="E3" s="386"/>
      <c r="F3" s="386"/>
      <c r="G3" s="388" t="s">
        <v>242</v>
      </c>
      <c r="H3" s="388"/>
      <c r="I3" s="388"/>
      <c r="J3" s="388"/>
      <c r="K3" s="388"/>
      <c r="L3" s="388"/>
      <c r="M3" s="388"/>
      <c r="N3" s="388"/>
      <c r="O3" s="388"/>
      <c r="P3" s="116"/>
    </row>
    <row r="4" spans="1:16" x14ac:dyDescent="0.25">
      <c r="A4" s="386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97" t="s">
        <v>0</v>
      </c>
      <c r="N4" s="398"/>
      <c r="O4" s="399"/>
      <c r="P4" s="117"/>
    </row>
    <row r="5" spans="1:16" ht="24.9" customHeight="1" x14ac:dyDescent="0.25">
      <c r="A5" s="118"/>
      <c r="B5" s="119"/>
      <c r="C5" s="119"/>
      <c r="D5" s="119"/>
      <c r="E5" s="119"/>
      <c r="F5" s="119"/>
      <c r="G5" s="119"/>
      <c r="H5" s="119"/>
      <c r="I5" s="119"/>
      <c r="J5" s="388" t="s">
        <v>1</v>
      </c>
      <c r="K5" s="388"/>
      <c r="L5" s="388"/>
      <c r="M5" s="400" t="s">
        <v>243</v>
      </c>
      <c r="N5" s="401"/>
      <c r="O5" s="402"/>
      <c r="P5" s="120"/>
    </row>
    <row r="6" spans="1:16" ht="24.9" customHeight="1" x14ac:dyDescent="0.25">
      <c r="A6" s="118" t="s">
        <v>244</v>
      </c>
      <c r="B6" s="121"/>
      <c r="C6" s="121"/>
      <c r="D6" s="121"/>
      <c r="E6" s="121"/>
      <c r="F6" s="121"/>
      <c r="G6" s="121"/>
      <c r="H6" s="121"/>
      <c r="I6" s="121"/>
      <c r="J6" s="121"/>
      <c r="K6" s="119"/>
      <c r="L6" s="122" t="s">
        <v>4</v>
      </c>
      <c r="M6" s="403"/>
      <c r="N6" s="404"/>
      <c r="O6" s="405"/>
      <c r="P6" s="123"/>
    </row>
    <row r="7" spans="1:16" ht="24.9" customHeight="1" x14ac:dyDescent="0.25">
      <c r="A7" s="118"/>
      <c r="B7" s="121"/>
      <c r="C7" s="393" t="s">
        <v>5</v>
      </c>
      <c r="D7" s="393"/>
      <c r="E7" s="393"/>
      <c r="F7" s="393"/>
      <c r="G7" s="393"/>
      <c r="H7" s="393"/>
      <c r="I7" s="121"/>
      <c r="J7" s="121"/>
      <c r="K7" s="119"/>
      <c r="L7" s="122"/>
      <c r="M7" s="124"/>
      <c r="N7" s="125"/>
      <c r="O7" s="126"/>
      <c r="P7" s="123"/>
    </row>
    <row r="8" spans="1:16" ht="44.25" customHeight="1" x14ac:dyDescent="0.25">
      <c r="A8" s="127" t="s">
        <v>29</v>
      </c>
      <c r="B8" s="389" t="s">
        <v>245</v>
      </c>
      <c r="C8" s="389"/>
      <c r="D8" s="389"/>
      <c r="E8" s="389"/>
      <c r="F8" s="389"/>
      <c r="G8" s="389"/>
      <c r="H8" s="389"/>
      <c r="I8" s="389"/>
      <c r="J8" s="389"/>
      <c r="K8" s="122"/>
      <c r="L8" s="122" t="s">
        <v>4</v>
      </c>
      <c r="M8" s="390" t="s">
        <v>30</v>
      </c>
      <c r="N8" s="391"/>
      <c r="O8" s="392"/>
      <c r="P8" s="128"/>
    </row>
    <row r="9" spans="1:16" ht="24.9" customHeight="1" x14ac:dyDescent="0.25">
      <c r="A9" s="127"/>
      <c r="B9" s="129"/>
      <c r="C9" s="393" t="s">
        <v>5</v>
      </c>
      <c r="D9" s="393"/>
      <c r="E9" s="393"/>
      <c r="F9" s="393"/>
      <c r="G9" s="393"/>
      <c r="H9" s="393"/>
      <c r="I9" s="129"/>
      <c r="J9" s="129"/>
      <c r="K9" s="122"/>
      <c r="L9" s="122"/>
      <c r="M9" s="130"/>
      <c r="N9" s="131"/>
      <c r="O9" s="132"/>
      <c r="P9" s="120"/>
    </row>
    <row r="10" spans="1:16" ht="38.25" customHeight="1" x14ac:dyDescent="0.25">
      <c r="A10" s="127" t="s">
        <v>31</v>
      </c>
      <c r="B10" s="389" t="s">
        <v>246</v>
      </c>
      <c r="C10" s="389"/>
      <c r="D10" s="389"/>
      <c r="E10" s="389"/>
      <c r="F10" s="389"/>
      <c r="G10" s="389"/>
      <c r="H10" s="389"/>
      <c r="I10" s="389"/>
      <c r="J10" s="389"/>
      <c r="K10" s="119"/>
      <c r="L10" s="122" t="s">
        <v>4</v>
      </c>
      <c r="M10" s="394">
        <v>79730368</v>
      </c>
      <c r="N10" s="395"/>
      <c r="O10" s="396"/>
      <c r="P10" s="133"/>
    </row>
    <row r="11" spans="1:16" ht="24.9" customHeight="1" x14ac:dyDescent="0.25">
      <c r="A11" s="118"/>
      <c r="B11" s="134"/>
      <c r="C11" s="393" t="s">
        <v>5</v>
      </c>
      <c r="D11" s="393"/>
      <c r="E11" s="393"/>
      <c r="F11" s="393"/>
      <c r="G11" s="393"/>
      <c r="H11" s="393"/>
      <c r="I11" s="134"/>
      <c r="J11" s="134"/>
      <c r="K11" s="119"/>
      <c r="L11" s="122"/>
      <c r="M11" s="135"/>
      <c r="N11" s="136"/>
      <c r="O11" s="137"/>
      <c r="P11" s="117"/>
    </row>
    <row r="12" spans="1:16" ht="55.5" customHeight="1" x14ac:dyDescent="0.25">
      <c r="A12" s="127" t="s">
        <v>46</v>
      </c>
      <c r="B12" s="389" t="s">
        <v>247</v>
      </c>
      <c r="C12" s="389"/>
      <c r="D12" s="389"/>
      <c r="E12" s="389"/>
      <c r="F12" s="389"/>
      <c r="G12" s="389"/>
      <c r="H12" s="389"/>
      <c r="I12" s="389"/>
      <c r="J12" s="389"/>
      <c r="K12" s="119"/>
      <c r="L12" s="122" t="s">
        <v>4</v>
      </c>
      <c r="M12" s="410"/>
      <c r="N12" s="393"/>
      <c r="O12" s="411"/>
      <c r="P12" s="117"/>
    </row>
    <row r="13" spans="1:16" ht="24.9" customHeight="1" x14ac:dyDescent="0.25">
      <c r="A13" s="119"/>
      <c r="B13" s="138"/>
      <c r="C13" s="139"/>
      <c r="D13" s="119"/>
      <c r="E13" s="119"/>
      <c r="F13" s="119"/>
      <c r="G13" s="119"/>
      <c r="H13" s="119"/>
      <c r="I13" s="119"/>
      <c r="J13" s="122"/>
      <c r="K13" s="122"/>
      <c r="L13" s="122"/>
      <c r="M13" s="412"/>
      <c r="N13" s="413"/>
      <c r="O13" s="414"/>
      <c r="P13" s="117"/>
    </row>
    <row r="14" spans="1:16" ht="24.9" customHeight="1" x14ac:dyDescent="0.25">
      <c r="A14" s="415" t="s">
        <v>248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6"/>
      <c r="M14" s="390" t="s">
        <v>33</v>
      </c>
      <c r="N14" s="391"/>
      <c r="O14" s="392"/>
      <c r="P14" s="128"/>
    </row>
    <row r="15" spans="1:16" ht="24.9" customHeight="1" x14ac:dyDescent="0.25">
      <c r="A15" s="388" t="s">
        <v>8</v>
      </c>
      <c r="B15" s="388"/>
      <c r="C15" s="388"/>
      <c r="D15" s="388"/>
      <c r="E15" s="388"/>
      <c r="F15" s="388"/>
      <c r="G15" s="388"/>
      <c r="H15" s="388"/>
      <c r="I15" s="388"/>
      <c r="J15" s="388"/>
      <c r="K15" s="388"/>
      <c r="L15" s="140" t="s">
        <v>249</v>
      </c>
      <c r="M15" s="417" t="s">
        <v>34</v>
      </c>
      <c r="N15" s="418"/>
      <c r="O15" s="419"/>
      <c r="P15" s="141"/>
    </row>
    <row r="16" spans="1:16" ht="24.9" customHeight="1" x14ac:dyDescent="0.25">
      <c r="A16" s="388"/>
      <c r="B16" s="388"/>
      <c r="C16" s="388"/>
      <c r="D16" s="388"/>
      <c r="E16" s="388"/>
      <c r="F16" s="388"/>
      <c r="G16" s="388"/>
      <c r="H16" s="388"/>
      <c r="I16" s="388"/>
      <c r="J16" s="388"/>
      <c r="K16" s="388"/>
      <c r="L16" s="140" t="s">
        <v>10</v>
      </c>
      <c r="M16" s="142" t="s">
        <v>50</v>
      </c>
      <c r="N16" s="142" t="s">
        <v>51</v>
      </c>
      <c r="O16" s="143">
        <v>2022</v>
      </c>
      <c r="P16" s="144"/>
    </row>
    <row r="17" spans="1:25" ht="18" hidden="1" customHeight="1" x14ac:dyDescent="0.25">
      <c r="A17" s="122"/>
      <c r="B17" s="122"/>
      <c r="C17" s="122"/>
      <c r="D17" s="122"/>
      <c r="E17" s="122"/>
      <c r="F17" s="122"/>
      <c r="G17" s="406" t="s">
        <v>35</v>
      </c>
      <c r="H17" s="406"/>
      <c r="I17" s="406"/>
      <c r="J17" s="406"/>
      <c r="K17" s="122"/>
      <c r="L17" s="145" t="s">
        <v>249</v>
      </c>
      <c r="M17" s="407" t="s">
        <v>18</v>
      </c>
      <c r="N17" s="408"/>
      <c r="O17" s="409"/>
      <c r="P17" s="146"/>
    </row>
    <row r="18" spans="1:25" ht="24.9" hidden="1" customHeight="1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45" t="s">
        <v>10</v>
      </c>
      <c r="M18" s="142" t="s">
        <v>52</v>
      </c>
      <c r="N18" s="142" t="s">
        <v>250</v>
      </c>
      <c r="O18" s="143">
        <v>2022</v>
      </c>
      <c r="P18" s="144"/>
    </row>
    <row r="19" spans="1:25" ht="18" customHeight="1" x14ac:dyDescent="0.25">
      <c r="A19" s="122"/>
      <c r="B19" s="122"/>
      <c r="C19" s="122"/>
      <c r="D19" s="122"/>
      <c r="E19" s="122"/>
      <c r="F19" s="122"/>
      <c r="G19" s="406" t="s">
        <v>35</v>
      </c>
      <c r="H19" s="406"/>
      <c r="I19" s="406"/>
      <c r="J19" s="406"/>
      <c r="K19" s="122"/>
      <c r="L19" s="145" t="s">
        <v>249</v>
      </c>
      <c r="M19" s="407" t="s">
        <v>25</v>
      </c>
      <c r="N19" s="408"/>
      <c r="O19" s="409"/>
      <c r="P19" s="146"/>
    </row>
    <row r="20" spans="1:25" ht="24.9" customHeight="1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45" t="s">
        <v>10</v>
      </c>
      <c r="M20" s="142" t="s">
        <v>50</v>
      </c>
      <c r="N20" s="142" t="s">
        <v>81</v>
      </c>
      <c r="O20" s="143">
        <v>2022</v>
      </c>
      <c r="P20" s="144"/>
    </row>
    <row r="21" spans="1:25" ht="24.9" customHeight="1" x14ac:dyDescent="0.25">
      <c r="A21" s="388" t="s">
        <v>11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410"/>
      <c r="N21" s="393"/>
      <c r="O21" s="411"/>
      <c r="P21" s="117"/>
    </row>
    <row r="22" spans="1:25" ht="9" customHeight="1" x14ac:dyDescent="0.25">
      <c r="A22" s="406"/>
      <c r="B22" s="406"/>
      <c r="C22" s="406"/>
      <c r="D22" s="406"/>
      <c r="E22" s="406"/>
      <c r="F22" s="406"/>
      <c r="G22" s="406"/>
      <c r="H22" s="406"/>
      <c r="I22" s="406"/>
      <c r="J22" s="406"/>
      <c r="K22" s="406"/>
      <c r="L22" s="406"/>
      <c r="M22" s="406"/>
      <c r="N22" s="406"/>
      <c r="O22" s="406"/>
      <c r="P22" s="117"/>
    </row>
    <row r="23" spans="1:25" ht="24.9" customHeight="1" x14ac:dyDescent="0.25">
      <c r="A23" s="406"/>
      <c r="B23" s="406"/>
      <c r="C23" s="406"/>
      <c r="D23" s="406"/>
      <c r="E23" s="406"/>
      <c r="F23" s="420" t="s">
        <v>12</v>
      </c>
      <c r="G23" s="420"/>
      <c r="H23" s="420"/>
      <c r="I23" s="420" t="s">
        <v>13</v>
      </c>
      <c r="J23" s="420"/>
      <c r="K23" s="421"/>
      <c r="L23" s="421" t="s">
        <v>14</v>
      </c>
      <c r="M23" s="421"/>
      <c r="N23" s="421"/>
      <c r="O23" s="421"/>
      <c r="P23" s="117"/>
    </row>
    <row r="24" spans="1:25" ht="24.9" customHeight="1" x14ac:dyDescent="0.25">
      <c r="A24" s="406"/>
      <c r="B24" s="406"/>
      <c r="C24" s="406"/>
      <c r="D24" s="406"/>
      <c r="E24" s="406"/>
      <c r="F24" s="420"/>
      <c r="G24" s="420"/>
      <c r="H24" s="420"/>
      <c r="I24" s="420"/>
      <c r="J24" s="420"/>
      <c r="K24" s="421"/>
      <c r="L24" s="421" t="s">
        <v>15</v>
      </c>
      <c r="M24" s="421"/>
      <c r="N24" s="421" t="s">
        <v>16</v>
      </c>
      <c r="O24" s="421"/>
      <c r="P24" s="117"/>
    </row>
    <row r="25" spans="1:25" ht="21" customHeight="1" x14ac:dyDescent="0.25">
      <c r="A25" s="406"/>
      <c r="B25" s="406"/>
      <c r="C25" s="406"/>
      <c r="D25" s="406"/>
      <c r="E25" s="406"/>
      <c r="F25" s="390" t="s">
        <v>78</v>
      </c>
      <c r="G25" s="391"/>
      <c r="H25" s="392"/>
      <c r="I25" s="422">
        <f>N25</f>
        <v>44957</v>
      </c>
      <c r="J25" s="423"/>
      <c r="K25" s="421"/>
      <c r="L25" s="422">
        <v>44947</v>
      </c>
      <c r="M25" s="396"/>
      <c r="N25" s="422">
        <v>44957</v>
      </c>
      <c r="O25" s="396"/>
      <c r="P25" s="133"/>
    </row>
    <row r="26" spans="1:25" ht="8.25" customHeight="1" x14ac:dyDescent="0.25">
      <c r="A26" s="148"/>
      <c r="B26" s="148"/>
      <c r="C26" s="148"/>
      <c r="D26" s="148"/>
      <c r="E26" s="148"/>
      <c r="F26" s="149"/>
      <c r="G26" s="148"/>
      <c r="H26" s="148"/>
      <c r="I26" s="150"/>
      <c r="J26" s="148"/>
      <c r="K26" s="148"/>
      <c r="L26" s="148"/>
      <c r="M26" s="148"/>
      <c r="N26" s="150"/>
      <c r="O26" s="148"/>
      <c r="P26" s="117"/>
    </row>
    <row r="27" spans="1:25" ht="12.75" customHeight="1" x14ac:dyDescent="0.25">
      <c r="A27" s="406" t="s">
        <v>251</v>
      </c>
      <c r="B27" s="406"/>
      <c r="C27" s="406"/>
      <c r="D27" s="406"/>
      <c r="E27" s="406"/>
      <c r="F27" s="406"/>
      <c r="G27" s="406"/>
      <c r="H27" s="406"/>
      <c r="I27" s="406"/>
      <c r="J27" s="406"/>
      <c r="K27" s="406"/>
      <c r="L27" s="406"/>
      <c r="M27" s="406"/>
      <c r="N27" s="406"/>
      <c r="O27" s="406"/>
      <c r="P27" s="117"/>
    </row>
    <row r="28" spans="1:25" ht="12.75" customHeight="1" x14ac:dyDescent="0.25">
      <c r="A28" s="413" t="s">
        <v>252</v>
      </c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117"/>
    </row>
    <row r="29" spans="1:25" ht="18" customHeight="1" x14ac:dyDescent="0.25">
      <c r="A29" s="420" t="s">
        <v>253</v>
      </c>
      <c r="B29" s="424" t="s">
        <v>254</v>
      </c>
      <c r="C29" s="425"/>
      <c r="D29" s="424" t="s">
        <v>0</v>
      </c>
      <c r="E29" s="428" t="s">
        <v>255</v>
      </c>
      <c r="F29" s="395"/>
      <c r="G29" s="395"/>
      <c r="H29" s="395"/>
      <c r="I29" s="395"/>
      <c r="J29" s="395"/>
      <c r="K29" s="395"/>
      <c r="L29" s="395"/>
      <c r="M29" s="395"/>
      <c r="N29" s="395"/>
      <c r="O29" s="396"/>
      <c r="P29" s="133"/>
    </row>
    <row r="30" spans="1:25" ht="44.25" customHeight="1" x14ac:dyDescent="0.25">
      <c r="A30" s="420"/>
      <c r="B30" s="426"/>
      <c r="C30" s="427"/>
      <c r="D30" s="426"/>
      <c r="E30" s="428" t="s">
        <v>256</v>
      </c>
      <c r="F30" s="395"/>
      <c r="G30" s="395"/>
      <c r="H30" s="428" t="s">
        <v>257</v>
      </c>
      <c r="I30" s="395"/>
      <c r="J30" s="395"/>
      <c r="K30" s="395"/>
      <c r="L30" s="428" t="s">
        <v>258</v>
      </c>
      <c r="M30" s="395"/>
      <c r="N30" s="395"/>
      <c r="O30" s="396"/>
      <c r="P30" s="133"/>
    </row>
    <row r="31" spans="1:25" ht="17.25" customHeight="1" x14ac:dyDescent="0.25">
      <c r="A31" s="151">
        <v>1</v>
      </c>
      <c r="B31" s="420">
        <v>2</v>
      </c>
      <c r="C31" s="420"/>
      <c r="D31" s="151">
        <v>3</v>
      </c>
      <c r="E31" s="420">
        <v>4</v>
      </c>
      <c r="F31" s="420"/>
      <c r="G31" s="420"/>
      <c r="H31" s="420">
        <v>5</v>
      </c>
      <c r="I31" s="420"/>
      <c r="J31" s="420"/>
      <c r="K31" s="420"/>
      <c r="L31" s="420">
        <v>6</v>
      </c>
      <c r="M31" s="420"/>
      <c r="N31" s="420"/>
      <c r="O31" s="420"/>
      <c r="P31" s="429" t="s">
        <v>259</v>
      </c>
      <c r="Q31" s="152" t="s">
        <v>260</v>
      </c>
      <c r="R31" s="152" t="s">
        <v>261</v>
      </c>
      <c r="S31" s="152" t="s">
        <v>262</v>
      </c>
      <c r="T31" s="153" t="s">
        <v>263</v>
      </c>
      <c r="U31" s="152" t="s">
        <v>264</v>
      </c>
      <c r="V31" s="152" t="s">
        <v>265</v>
      </c>
      <c r="W31" s="152" t="s">
        <v>543</v>
      </c>
      <c r="X31" s="152" t="s">
        <v>544</v>
      </c>
      <c r="Y31" s="152" t="s">
        <v>597</v>
      </c>
    </row>
    <row r="32" spans="1:25" ht="23.25" customHeight="1" x14ac:dyDescent="0.25">
      <c r="A32" s="151"/>
      <c r="B32" s="431" t="s">
        <v>267</v>
      </c>
      <c r="C32" s="432"/>
      <c r="D32" s="154"/>
      <c r="E32" s="433"/>
      <c r="F32" s="434"/>
      <c r="G32" s="435"/>
      <c r="H32" s="433"/>
      <c r="I32" s="434"/>
      <c r="J32" s="434"/>
      <c r="K32" s="155"/>
      <c r="L32" s="433"/>
      <c r="M32" s="434"/>
      <c r="N32" s="434"/>
      <c r="O32" s="435"/>
      <c r="P32" s="430"/>
      <c r="Q32" s="156">
        <f>SUM(Q33:Q45)</f>
        <v>3343116</v>
      </c>
      <c r="R32" s="156">
        <f t="shared" ref="R32:T32" si="0">SUM(R33:R45)</f>
        <v>16959455</v>
      </c>
      <c r="S32" s="156">
        <f t="shared" si="0"/>
        <v>16778150</v>
      </c>
      <c r="T32" s="156">
        <f t="shared" si="0"/>
        <v>32470175</v>
      </c>
      <c r="U32" s="156" t="e">
        <f>SUM(U33:U51)</f>
        <v>#REF!</v>
      </c>
      <c r="V32" s="156">
        <f>SUM(V33:V51)</f>
        <v>6707148</v>
      </c>
      <c r="W32" s="157"/>
      <c r="X32" s="157"/>
      <c r="Y32" s="157"/>
    </row>
    <row r="33" spans="1:25" ht="40.5" customHeight="1" x14ac:dyDescent="0.25">
      <c r="A33" s="151">
        <v>1</v>
      </c>
      <c r="B33" s="381" t="s">
        <v>268</v>
      </c>
      <c r="C33" s="382"/>
      <c r="D33" s="154"/>
      <c r="E33" s="383">
        <f>59845+H33</f>
        <v>59845</v>
      </c>
      <c r="F33" s="384"/>
      <c r="G33" s="385"/>
      <c r="H33" s="383">
        <v>0</v>
      </c>
      <c r="I33" s="384"/>
      <c r="J33" s="384"/>
      <c r="K33" s="158"/>
      <c r="L33" s="383">
        <f>W33</f>
        <v>0</v>
      </c>
      <c r="M33" s="384"/>
      <c r="N33" s="384"/>
      <c r="O33" s="385"/>
      <c r="P33" s="159">
        <f>SUM(Q33:Y33)</f>
        <v>59845</v>
      </c>
      <c r="Q33" s="160"/>
      <c r="R33" s="160">
        <v>59845</v>
      </c>
      <c r="S33" s="160"/>
      <c r="T33" s="161">
        <v>0</v>
      </c>
      <c r="U33" s="160"/>
      <c r="V33" s="160"/>
      <c r="W33" s="288"/>
      <c r="X33" s="162"/>
      <c r="Y33" s="162"/>
    </row>
    <row r="34" spans="1:25" ht="28.5" customHeight="1" x14ac:dyDescent="0.25">
      <c r="A34" s="151">
        <f>A33+1</f>
        <v>2</v>
      </c>
      <c r="B34" s="381" t="s">
        <v>269</v>
      </c>
      <c r="C34" s="382"/>
      <c r="D34" s="154"/>
      <c r="E34" s="383">
        <f>286013+H34</f>
        <v>286013</v>
      </c>
      <c r="F34" s="384"/>
      <c r="G34" s="385"/>
      <c r="H34" s="383">
        <v>0</v>
      </c>
      <c r="I34" s="384"/>
      <c r="J34" s="384"/>
      <c r="K34" s="163"/>
      <c r="L34" s="383">
        <f t="shared" ref="L34:L50" si="1">W34</f>
        <v>0</v>
      </c>
      <c r="M34" s="384"/>
      <c r="N34" s="384"/>
      <c r="O34" s="385"/>
      <c r="P34" s="159">
        <f t="shared" ref="P34:P50" si="2">SUM(Q34:Y34)</f>
        <v>286013</v>
      </c>
      <c r="Q34" s="160">
        <v>286013</v>
      </c>
      <c r="R34" s="160"/>
      <c r="S34" s="160"/>
      <c r="T34" s="161"/>
      <c r="U34" s="160"/>
      <c r="V34" s="160"/>
      <c r="W34" s="288"/>
      <c r="X34" s="162"/>
      <c r="Y34" s="162"/>
    </row>
    <row r="35" spans="1:25" ht="39.9" customHeight="1" x14ac:dyDescent="0.25">
      <c r="A35" s="151">
        <f t="shared" ref="A35:A51" si="3">A34+1</f>
        <v>3</v>
      </c>
      <c r="B35" s="381" t="s">
        <v>270</v>
      </c>
      <c r="C35" s="382"/>
      <c r="D35" s="154"/>
      <c r="E35" s="383">
        <f>314815+H35</f>
        <v>314815</v>
      </c>
      <c r="F35" s="384"/>
      <c r="G35" s="385"/>
      <c r="H35" s="383">
        <v>0</v>
      </c>
      <c r="I35" s="384"/>
      <c r="J35" s="384"/>
      <c r="K35" s="163"/>
      <c r="L35" s="383">
        <f t="shared" si="1"/>
        <v>0</v>
      </c>
      <c r="M35" s="384"/>
      <c r="N35" s="384"/>
      <c r="O35" s="385"/>
      <c r="P35" s="159">
        <f t="shared" si="2"/>
        <v>314815</v>
      </c>
      <c r="Q35" s="160">
        <v>77654</v>
      </c>
      <c r="R35" s="160">
        <v>228227</v>
      </c>
      <c r="S35" s="160">
        <v>1417</v>
      </c>
      <c r="T35" s="161">
        <v>7517</v>
      </c>
      <c r="U35" s="160"/>
      <c r="V35" s="160"/>
      <c r="W35" s="288"/>
      <c r="X35" s="162"/>
      <c r="Y35" s="162"/>
    </row>
    <row r="36" spans="1:25" ht="45" customHeight="1" x14ac:dyDescent="0.25">
      <c r="A36" s="151">
        <f t="shared" si="3"/>
        <v>4</v>
      </c>
      <c r="B36" s="381" t="s">
        <v>271</v>
      </c>
      <c r="C36" s="382"/>
      <c r="D36" s="154"/>
      <c r="E36" s="383">
        <f>1828452+H36</f>
        <v>1828452</v>
      </c>
      <c r="F36" s="384"/>
      <c r="G36" s="385"/>
      <c r="H36" s="383">
        <v>0</v>
      </c>
      <c r="I36" s="384"/>
      <c r="J36" s="384"/>
      <c r="K36" s="163"/>
      <c r="L36" s="383">
        <f t="shared" si="1"/>
        <v>0</v>
      </c>
      <c r="M36" s="384"/>
      <c r="N36" s="384"/>
      <c r="O36" s="385"/>
      <c r="P36" s="159">
        <f t="shared" si="2"/>
        <v>1828452</v>
      </c>
      <c r="Q36" s="160">
        <v>305724</v>
      </c>
      <c r="R36" s="160">
        <v>466229</v>
      </c>
      <c r="S36" s="160"/>
      <c r="T36" s="161">
        <v>1056499</v>
      </c>
      <c r="U36" s="160"/>
      <c r="V36" s="160"/>
      <c r="W36" s="288"/>
      <c r="X36" s="162"/>
      <c r="Y36" s="162"/>
    </row>
    <row r="37" spans="1:25" ht="39.9" customHeight="1" x14ac:dyDescent="0.25">
      <c r="A37" s="151">
        <f t="shared" si="3"/>
        <v>5</v>
      </c>
      <c r="B37" s="381" t="s">
        <v>272</v>
      </c>
      <c r="C37" s="382"/>
      <c r="D37" s="154"/>
      <c r="E37" s="383">
        <f>624196+H37</f>
        <v>624196</v>
      </c>
      <c r="F37" s="384"/>
      <c r="G37" s="385"/>
      <c r="H37" s="383">
        <v>0</v>
      </c>
      <c r="I37" s="384"/>
      <c r="J37" s="384"/>
      <c r="K37" s="163"/>
      <c r="L37" s="383">
        <f t="shared" si="1"/>
        <v>0</v>
      </c>
      <c r="M37" s="384"/>
      <c r="N37" s="384"/>
      <c r="O37" s="385"/>
      <c r="P37" s="159">
        <f t="shared" si="2"/>
        <v>624196</v>
      </c>
      <c r="Q37" s="160"/>
      <c r="R37" s="160">
        <v>37172</v>
      </c>
      <c r="S37" s="160"/>
      <c r="T37" s="161">
        <v>587024</v>
      </c>
      <c r="U37" s="160"/>
      <c r="V37" s="160"/>
      <c r="W37" s="288"/>
      <c r="X37" s="162"/>
      <c r="Y37" s="162"/>
    </row>
    <row r="38" spans="1:25" ht="39.9" customHeight="1" x14ac:dyDescent="0.25">
      <c r="A38" s="151">
        <f t="shared" si="3"/>
        <v>6</v>
      </c>
      <c r="B38" s="381" t="s">
        <v>542</v>
      </c>
      <c r="C38" s="382"/>
      <c r="D38" s="154"/>
      <c r="E38" s="383">
        <f>60486559+H38</f>
        <v>72873581</v>
      </c>
      <c r="F38" s="384"/>
      <c r="G38" s="385"/>
      <c r="H38" s="383">
        <f>W38+X38+Y38</f>
        <v>12387022</v>
      </c>
      <c r="I38" s="384"/>
      <c r="J38" s="384"/>
      <c r="K38" s="163"/>
      <c r="L38" s="383">
        <f>X38</f>
        <v>4019946</v>
      </c>
      <c r="M38" s="384"/>
      <c r="N38" s="384"/>
      <c r="O38" s="385"/>
      <c r="P38" s="159">
        <f t="shared" si="2"/>
        <v>72873581</v>
      </c>
      <c r="Q38" s="160">
        <v>2561956</v>
      </c>
      <c r="R38" s="160">
        <v>10931291</v>
      </c>
      <c r="S38" s="160">
        <v>8862280</v>
      </c>
      <c r="T38" s="161">
        <v>19693597</v>
      </c>
      <c r="U38" s="160">
        <v>13037957</v>
      </c>
      <c r="V38" s="160">
        <v>5399478</v>
      </c>
      <c r="W38" s="289">
        <v>8367076</v>
      </c>
      <c r="X38" s="289">
        <f>'р январь-2'!E11</f>
        <v>4019946</v>
      </c>
      <c r="Y38" s="162"/>
    </row>
    <row r="39" spans="1:25" ht="39.9" customHeight="1" x14ac:dyDescent="0.25">
      <c r="A39" s="151">
        <f t="shared" si="3"/>
        <v>7</v>
      </c>
      <c r="B39" s="381" t="s">
        <v>541</v>
      </c>
      <c r="C39" s="382"/>
      <c r="D39" s="154"/>
      <c r="E39" s="383">
        <f>24162551+H39</f>
        <v>24692666</v>
      </c>
      <c r="F39" s="384"/>
      <c r="G39" s="385"/>
      <c r="H39" s="383">
        <f t="shared" ref="H39:H51" si="4">W39+X39+Y39</f>
        <v>530115</v>
      </c>
      <c r="I39" s="384"/>
      <c r="J39" s="384"/>
      <c r="K39" s="163"/>
      <c r="L39" s="383">
        <v>0</v>
      </c>
      <c r="M39" s="384"/>
      <c r="N39" s="384"/>
      <c r="O39" s="385"/>
      <c r="P39" s="159">
        <f t="shared" si="2"/>
        <v>24692666</v>
      </c>
      <c r="Q39" s="160"/>
      <c r="R39" s="160">
        <v>3522345</v>
      </c>
      <c r="S39" s="160">
        <v>4771674</v>
      </c>
      <c r="T39" s="161">
        <v>9028097</v>
      </c>
      <c r="U39" s="160">
        <v>6140773</v>
      </c>
      <c r="V39" s="160">
        <v>699662</v>
      </c>
      <c r="W39" s="289">
        <v>530115</v>
      </c>
      <c r="X39" s="162"/>
      <c r="Y39" s="162"/>
    </row>
    <row r="40" spans="1:25" ht="39.9" customHeight="1" x14ac:dyDescent="0.25">
      <c r="A40" s="151">
        <f t="shared" si="3"/>
        <v>8</v>
      </c>
      <c r="B40" s="381" t="s">
        <v>285</v>
      </c>
      <c r="C40" s="382"/>
      <c r="D40" s="154"/>
      <c r="E40" s="383">
        <f>3120454+H40</f>
        <v>3120454</v>
      </c>
      <c r="F40" s="384"/>
      <c r="G40" s="385"/>
      <c r="H40" s="383">
        <f t="shared" si="4"/>
        <v>0</v>
      </c>
      <c r="I40" s="384"/>
      <c r="J40" s="384"/>
      <c r="K40" s="163"/>
      <c r="L40" s="383">
        <f t="shared" si="1"/>
        <v>0</v>
      </c>
      <c r="M40" s="384"/>
      <c r="N40" s="384"/>
      <c r="O40" s="385"/>
      <c r="P40" s="159">
        <f t="shared" si="2"/>
        <v>3120454</v>
      </c>
      <c r="Q40" s="160">
        <v>111769</v>
      </c>
      <c r="R40" s="160">
        <v>128924</v>
      </c>
      <c r="S40" s="160">
        <v>530207</v>
      </c>
      <c r="T40" s="161">
        <v>0</v>
      </c>
      <c r="U40" s="160">
        <v>2349554</v>
      </c>
      <c r="V40" s="160"/>
      <c r="W40" s="288"/>
      <c r="X40" s="162"/>
      <c r="Y40" s="162"/>
    </row>
    <row r="41" spans="1:25" ht="39.9" customHeight="1" x14ac:dyDescent="0.25">
      <c r="A41" s="151">
        <f t="shared" si="3"/>
        <v>9</v>
      </c>
      <c r="B41" s="381" t="s">
        <v>327</v>
      </c>
      <c r="C41" s="382"/>
      <c r="D41" s="154"/>
      <c r="E41" s="383">
        <f>1599618+H41</f>
        <v>1599618</v>
      </c>
      <c r="F41" s="384"/>
      <c r="G41" s="385"/>
      <c r="H41" s="383">
        <f t="shared" si="4"/>
        <v>0</v>
      </c>
      <c r="I41" s="384"/>
      <c r="J41" s="384"/>
      <c r="K41" s="163"/>
      <c r="L41" s="383">
        <f t="shared" si="1"/>
        <v>0</v>
      </c>
      <c r="M41" s="384"/>
      <c r="N41" s="384"/>
      <c r="O41" s="385"/>
      <c r="P41" s="159">
        <f t="shared" si="2"/>
        <v>1599618</v>
      </c>
      <c r="Q41" s="160"/>
      <c r="R41" s="160">
        <v>1585422</v>
      </c>
      <c r="S41" s="160"/>
      <c r="T41" s="161"/>
      <c r="U41" s="160">
        <v>14196</v>
      </c>
      <c r="V41" s="160"/>
      <c r="W41" s="288"/>
      <c r="X41" s="162"/>
      <c r="Y41" s="162"/>
    </row>
    <row r="42" spans="1:25" ht="39.9" customHeight="1" x14ac:dyDescent="0.25">
      <c r="A42" s="151">
        <f t="shared" si="3"/>
        <v>10</v>
      </c>
      <c r="B42" s="381" t="s">
        <v>273</v>
      </c>
      <c r="C42" s="382"/>
      <c r="D42" s="154"/>
      <c r="E42" s="383">
        <f>2540351+H42</f>
        <v>2540351</v>
      </c>
      <c r="F42" s="384"/>
      <c r="G42" s="385"/>
      <c r="H42" s="383">
        <f t="shared" si="4"/>
        <v>0</v>
      </c>
      <c r="I42" s="384"/>
      <c r="J42" s="384"/>
      <c r="K42" s="163"/>
      <c r="L42" s="383">
        <f t="shared" si="1"/>
        <v>0</v>
      </c>
      <c r="M42" s="384"/>
      <c r="N42" s="384"/>
      <c r="O42" s="385"/>
      <c r="P42" s="159">
        <f t="shared" si="2"/>
        <v>2540351</v>
      </c>
      <c r="Q42" s="160"/>
      <c r="R42" s="160"/>
      <c r="S42" s="160">
        <v>2540351</v>
      </c>
      <c r="T42" s="161"/>
      <c r="U42" s="160"/>
      <c r="V42" s="160"/>
      <c r="W42" s="288"/>
      <c r="X42" s="162"/>
      <c r="Y42" s="162"/>
    </row>
    <row r="43" spans="1:25" ht="39.9" customHeight="1" x14ac:dyDescent="0.25">
      <c r="A43" s="151">
        <f t="shared" si="3"/>
        <v>11</v>
      </c>
      <c r="B43" s="381" t="s">
        <v>274</v>
      </c>
      <c r="C43" s="382"/>
      <c r="D43" s="154"/>
      <c r="E43" s="383">
        <f>72221+H43</f>
        <v>72221</v>
      </c>
      <c r="F43" s="384"/>
      <c r="G43" s="385"/>
      <c r="H43" s="383">
        <f t="shared" si="4"/>
        <v>0</v>
      </c>
      <c r="I43" s="384"/>
      <c r="J43" s="384"/>
      <c r="K43" s="163"/>
      <c r="L43" s="383">
        <f t="shared" si="1"/>
        <v>0</v>
      </c>
      <c r="M43" s="384"/>
      <c r="N43" s="384"/>
      <c r="O43" s="385"/>
      <c r="P43" s="159">
        <f t="shared" si="2"/>
        <v>72221</v>
      </c>
      <c r="Q43" s="160"/>
      <c r="R43" s="160"/>
      <c r="S43" s="160">
        <v>72221</v>
      </c>
      <c r="T43" s="161"/>
      <c r="U43" s="160"/>
      <c r="V43" s="160"/>
      <c r="W43" s="288"/>
      <c r="X43" s="162"/>
      <c r="Y43" s="162"/>
    </row>
    <row r="44" spans="1:25" ht="39.9" customHeight="1" x14ac:dyDescent="0.25">
      <c r="A44" s="151">
        <f t="shared" si="3"/>
        <v>12</v>
      </c>
      <c r="B44" s="381" t="s">
        <v>286</v>
      </c>
      <c r="C44" s="382"/>
      <c r="D44" s="154"/>
      <c r="E44" s="383">
        <f>1012231+H44</f>
        <v>1012231</v>
      </c>
      <c r="F44" s="384"/>
      <c r="G44" s="385"/>
      <c r="H44" s="383">
        <f t="shared" si="4"/>
        <v>0</v>
      </c>
      <c r="I44" s="384"/>
      <c r="J44" s="384"/>
      <c r="K44" s="163"/>
      <c r="L44" s="383">
        <f t="shared" si="1"/>
        <v>0</v>
      </c>
      <c r="M44" s="384"/>
      <c r="N44" s="384"/>
      <c r="O44" s="385"/>
      <c r="P44" s="159">
        <f t="shared" si="2"/>
        <v>1012231</v>
      </c>
      <c r="Q44" s="160"/>
      <c r="R44" s="160"/>
      <c r="S44" s="160"/>
      <c r="T44" s="161">
        <v>958566</v>
      </c>
      <c r="U44" s="160">
        <v>53665</v>
      </c>
      <c r="V44" s="160"/>
      <c r="W44" s="288"/>
      <c r="X44" s="162"/>
      <c r="Y44" s="162"/>
    </row>
    <row r="45" spans="1:25" ht="39.9" customHeight="1" x14ac:dyDescent="0.25">
      <c r="A45" s="151">
        <f t="shared" si="3"/>
        <v>13</v>
      </c>
      <c r="B45" s="381" t="s">
        <v>360</v>
      </c>
      <c r="C45" s="382"/>
      <c r="D45" s="154"/>
      <c r="E45" s="383">
        <f>2896272+H45</f>
        <v>2896272</v>
      </c>
      <c r="F45" s="384"/>
      <c r="G45" s="385"/>
      <c r="H45" s="383">
        <f t="shared" si="4"/>
        <v>0</v>
      </c>
      <c r="I45" s="384"/>
      <c r="J45" s="384"/>
      <c r="K45" s="163"/>
      <c r="L45" s="383">
        <f t="shared" si="1"/>
        <v>0</v>
      </c>
      <c r="M45" s="384"/>
      <c r="N45" s="384"/>
      <c r="O45" s="385"/>
      <c r="P45" s="159">
        <f t="shared" si="2"/>
        <v>2896272</v>
      </c>
      <c r="Q45" s="160"/>
      <c r="R45" s="160"/>
      <c r="S45" s="160"/>
      <c r="T45" s="161">
        <v>1138875</v>
      </c>
      <c r="U45" s="160">
        <v>1727675</v>
      </c>
      <c r="V45" s="160">
        <v>29722</v>
      </c>
      <c r="W45" s="288"/>
      <c r="X45" s="162"/>
      <c r="Y45" s="162"/>
    </row>
    <row r="46" spans="1:25" ht="39.9" customHeight="1" x14ac:dyDescent="0.25">
      <c r="A46" s="151">
        <f t="shared" si="3"/>
        <v>14</v>
      </c>
      <c r="B46" s="381" t="s">
        <v>287</v>
      </c>
      <c r="C46" s="382"/>
      <c r="D46" s="154"/>
      <c r="E46" s="383">
        <f>263147+H46</f>
        <v>263147</v>
      </c>
      <c r="F46" s="384"/>
      <c r="G46" s="385"/>
      <c r="H46" s="383">
        <f t="shared" si="4"/>
        <v>0</v>
      </c>
      <c r="I46" s="384"/>
      <c r="J46" s="384"/>
      <c r="K46" s="163"/>
      <c r="L46" s="383">
        <f t="shared" si="1"/>
        <v>0</v>
      </c>
      <c r="M46" s="384"/>
      <c r="N46" s="384"/>
      <c r="O46" s="385"/>
      <c r="P46" s="159">
        <f t="shared" si="2"/>
        <v>263147</v>
      </c>
      <c r="Q46" s="160"/>
      <c r="R46" s="160"/>
      <c r="S46" s="160"/>
      <c r="T46" s="161"/>
      <c r="U46" s="160">
        <v>263147</v>
      </c>
      <c r="V46" s="160"/>
      <c r="W46" s="288"/>
      <c r="X46" s="162"/>
      <c r="Y46" s="162"/>
    </row>
    <row r="47" spans="1:25" ht="47.25" customHeight="1" x14ac:dyDescent="0.25">
      <c r="A47" s="151">
        <f t="shared" si="3"/>
        <v>15</v>
      </c>
      <c r="B47" s="381" t="s">
        <v>361</v>
      </c>
      <c r="C47" s="382"/>
      <c r="D47" s="154"/>
      <c r="E47" s="383">
        <f>1227220+H47</f>
        <v>1227220</v>
      </c>
      <c r="F47" s="384"/>
      <c r="G47" s="385"/>
      <c r="H47" s="383">
        <f t="shared" si="4"/>
        <v>0</v>
      </c>
      <c r="I47" s="384"/>
      <c r="J47" s="384"/>
      <c r="K47" s="163"/>
      <c r="L47" s="383">
        <f t="shared" si="1"/>
        <v>0</v>
      </c>
      <c r="M47" s="384"/>
      <c r="N47" s="384"/>
      <c r="O47" s="385"/>
      <c r="P47" s="159">
        <f t="shared" si="2"/>
        <v>1227220</v>
      </c>
      <c r="Q47" s="160"/>
      <c r="R47" s="160"/>
      <c r="S47" s="160"/>
      <c r="T47" s="161"/>
      <c r="U47" s="160">
        <v>818186</v>
      </c>
      <c r="V47" s="160">
        <v>409034</v>
      </c>
      <c r="W47" s="288"/>
      <c r="X47" s="162"/>
      <c r="Y47" s="162"/>
    </row>
    <row r="48" spans="1:25" s="274" customFormat="1" ht="45" customHeight="1" x14ac:dyDescent="0.25">
      <c r="A48" s="151">
        <f t="shared" si="3"/>
        <v>16</v>
      </c>
      <c r="B48" s="381" t="s">
        <v>362</v>
      </c>
      <c r="C48" s="382"/>
      <c r="D48" s="154"/>
      <c r="E48" s="383">
        <f>507755+H48</f>
        <v>507755</v>
      </c>
      <c r="F48" s="384"/>
      <c r="G48" s="385"/>
      <c r="H48" s="383">
        <f t="shared" si="4"/>
        <v>0</v>
      </c>
      <c r="I48" s="384"/>
      <c r="J48" s="384"/>
      <c r="K48" s="163"/>
      <c r="L48" s="383">
        <f t="shared" si="1"/>
        <v>0</v>
      </c>
      <c r="M48" s="384"/>
      <c r="N48" s="384"/>
      <c r="O48" s="385"/>
      <c r="P48" s="159">
        <f t="shared" si="2"/>
        <v>507755</v>
      </c>
      <c r="Q48" s="161"/>
      <c r="R48" s="161"/>
      <c r="S48" s="161"/>
      <c r="T48" s="161"/>
      <c r="U48" s="161">
        <v>338503</v>
      </c>
      <c r="V48" s="161">
        <v>169252</v>
      </c>
      <c r="W48" s="290"/>
      <c r="X48" s="273"/>
      <c r="Y48" s="273"/>
    </row>
    <row r="49" spans="1:29" ht="39.9" customHeight="1" x14ac:dyDescent="0.25">
      <c r="A49" s="151">
        <f t="shared" si="3"/>
        <v>17</v>
      </c>
      <c r="B49" s="381" t="s">
        <v>328</v>
      </c>
      <c r="C49" s="382"/>
      <c r="D49" s="154"/>
      <c r="E49" s="383">
        <f>1053296+H49</f>
        <v>1053296</v>
      </c>
      <c r="F49" s="384"/>
      <c r="G49" s="385"/>
      <c r="H49" s="383">
        <f t="shared" si="4"/>
        <v>0</v>
      </c>
      <c r="I49" s="384"/>
      <c r="J49" s="384"/>
      <c r="K49" s="163"/>
      <c r="L49" s="383">
        <f t="shared" si="1"/>
        <v>0</v>
      </c>
      <c r="M49" s="384"/>
      <c r="N49" s="384"/>
      <c r="O49" s="385"/>
      <c r="P49" s="159">
        <f t="shared" si="2"/>
        <v>1053296</v>
      </c>
      <c r="Q49" s="160"/>
      <c r="R49" s="160"/>
      <c r="S49" s="160"/>
      <c r="T49" s="161"/>
      <c r="U49" s="160">
        <v>1053296</v>
      </c>
      <c r="V49" s="160"/>
      <c r="W49" s="288"/>
      <c r="X49" s="162"/>
      <c r="Y49" s="162"/>
    </row>
    <row r="50" spans="1:29" ht="39.9" customHeight="1" x14ac:dyDescent="0.25">
      <c r="A50" s="151">
        <f t="shared" si="3"/>
        <v>18</v>
      </c>
      <c r="B50" s="381" t="s">
        <v>329</v>
      </c>
      <c r="C50" s="382"/>
      <c r="D50" s="154"/>
      <c r="E50" s="383">
        <f>147125+H50</f>
        <v>147125</v>
      </c>
      <c r="F50" s="384"/>
      <c r="G50" s="385"/>
      <c r="H50" s="383">
        <f t="shared" si="4"/>
        <v>0</v>
      </c>
      <c r="I50" s="384"/>
      <c r="J50" s="384"/>
      <c r="K50" s="163"/>
      <c r="L50" s="383">
        <f t="shared" si="1"/>
        <v>0</v>
      </c>
      <c r="M50" s="384"/>
      <c r="N50" s="384"/>
      <c r="O50" s="385"/>
      <c r="P50" s="159">
        <f t="shared" si="2"/>
        <v>147125</v>
      </c>
      <c r="Q50" s="160"/>
      <c r="R50" s="160"/>
      <c r="S50" s="160"/>
      <c r="T50" s="161">
        <v>0</v>
      </c>
      <c r="U50" s="160">
        <v>147125</v>
      </c>
      <c r="V50" s="160"/>
      <c r="W50" s="288"/>
      <c r="X50" s="162"/>
      <c r="Y50" s="162"/>
    </row>
    <row r="51" spans="1:29" ht="43.5" customHeight="1" x14ac:dyDescent="0.25">
      <c r="A51" s="151">
        <f t="shared" si="3"/>
        <v>19</v>
      </c>
      <c r="B51" s="381" t="s">
        <v>540</v>
      </c>
      <c r="C51" s="382"/>
      <c r="D51" s="154"/>
      <c r="E51" s="383">
        <f>H51</f>
        <v>336840</v>
      </c>
      <c r="F51" s="384"/>
      <c r="G51" s="385"/>
      <c r="H51" s="383">
        <f t="shared" si="4"/>
        <v>336840</v>
      </c>
      <c r="I51" s="384"/>
      <c r="J51" s="384"/>
      <c r="K51" s="155"/>
      <c r="L51" s="383">
        <v>0</v>
      </c>
      <c r="M51" s="384"/>
      <c r="N51" s="384"/>
      <c r="O51" s="385"/>
      <c r="P51" s="159"/>
      <c r="Q51" s="160"/>
      <c r="R51" s="160"/>
      <c r="S51" s="160"/>
      <c r="T51" s="161">
        <f>'[12]р октябрь'!E19</f>
        <v>0</v>
      </c>
      <c r="U51" s="160" t="e">
        <f>#REF!</f>
        <v>#REF!</v>
      </c>
      <c r="V51" s="160"/>
      <c r="W51" s="289">
        <v>336840</v>
      </c>
      <c r="X51" s="162"/>
      <c r="Y51" s="162"/>
    </row>
    <row r="52" spans="1:29" ht="43.5" hidden="1" customHeight="1" x14ac:dyDescent="0.25">
      <c r="A52" s="151">
        <v>17</v>
      </c>
      <c r="B52" s="381"/>
      <c r="C52" s="382"/>
      <c r="D52" s="154"/>
      <c r="E52" s="383">
        <f t="shared" ref="E52" si="5">Q52+R52+S52+T52</f>
        <v>0</v>
      </c>
      <c r="F52" s="384"/>
      <c r="G52" s="385"/>
      <c r="H52" s="163"/>
      <c r="I52" s="164"/>
      <c r="J52" s="164"/>
      <c r="K52" s="155"/>
      <c r="L52" s="383">
        <f t="shared" ref="L52" si="6">U52</f>
        <v>0</v>
      </c>
      <c r="M52" s="384"/>
      <c r="N52" s="384"/>
      <c r="O52" s="385"/>
      <c r="P52" s="159"/>
      <c r="Q52" s="160"/>
      <c r="R52" s="160"/>
      <c r="S52" s="160"/>
      <c r="T52" s="161"/>
      <c r="U52" s="160"/>
      <c r="V52" s="160"/>
      <c r="W52" s="288"/>
      <c r="X52" s="162"/>
      <c r="Y52" s="162"/>
    </row>
    <row r="53" spans="1:29" ht="22.5" customHeight="1" x14ac:dyDescent="0.25">
      <c r="A53" s="145"/>
      <c r="B53" s="436" t="s">
        <v>37</v>
      </c>
      <c r="C53" s="438"/>
      <c r="D53" s="151"/>
      <c r="E53" s="433">
        <f>SUM(E33:G52)</f>
        <v>115456098</v>
      </c>
      <c r="F53" s="434"/>
      <c r="G53" s="435"/>
      <c r="H53" s="433">
        <f>SUM(H33:J52)</f>
        <v>13253977</v>
      </c>
      <c r="I53" s="434"/>
      <c r="J53" s="435"/>
      <c r="K53" s="155"/>
      <c r="L53" s="433">
        <f>SUM(L33:O52)</f>
        <v>4019946</v>
      </c>
      <c r="M53" s="434"/>
      <c r="N53" s="434"/>
      <c r="O53" s="435"/>
      <c r="P53" s="165" t="e">
        <f>SUM(Q53:Y53)</f>
        <v>#REF!</v>
      </c>
      <c r="Q53" s="156">
        <f>SUM(Q33:Q40)</f>
        <v>3343116</v>
      </c>
      <c r="R53" s="156">
        <f>SUM(R33:R43)</f>
        <v>16959455</v>
      </c>
      <c r="S53" s="156">
        <f>SUM(S33:S43)</f>
        <v>16778150</v>
      </c>
      <c r="T53" s="156">
        <f>SUM(T33:T52)</f>
        <v>32470175</v>
      </c>
      <c r="U53" s="156" t="e">
        <f>SUM(U33:U51)</f>
        <v>#REF!</v>
      </c>
      <c r="V53" s="156">
        <f>SUM(V33:V51)</f>
        <v>6707148</v>
      </c>
      <c r="W53" s="157">
        <f>SUM(W32:W51)</f>
        <v>9234031</v>
      </c>
      <c r="X53" s="157">
        <f>SUM(X32:X51)</f>
        <v>4019946</v>
      </c>
      <c r="Y53" s="166"/>
      <c r="AC53" s="167"/>
    </row>
    <row r="54" spans="1:29" ht="21.75" customHeight="1" x14ac:dyDescent="0.25">
      <c r="A54" s="445" t="s">
        <v>275</v>
      </c>
      <c r="B54" s="446"/>
      <c r="C54" s="447"/>
      <c r="D54" s="151"/>
      <c r="E54" s="448"/>
      <c r="F54" s="449"/>
      <c r="G54" s="450"/>
      <c r="H54" s="448"/>
      <c r="I54" s="449"/>
      <c r="J54" s="450"/>
      <c r="K54" s="168"/>
      <c r="L54" s="383">
        <f>ROUND(L53*0.2,2)</f>
        <v>803989.2</v>
      </c>
      <c r="M54" s="384"/>
      <c r="N54" s="384"/>
      <c r="O54" s="385"/>
      <c r="P54" s="159" t="e">
        <f t="shared" ref="P54:V54" si="7">P53*0.2</f>
        <v>#REF!</v>
      </c>
      <c r="Q54" s="169">
        <f t="shared" si="7"/>
        <v>668623.19999999995</v>
      </c>
      <c r="R54" s="169">
        <f t="shared" si="7"/>
        <v>3391891</v>
      </c>
      <c r="S54" s="169">
        <f t="shared" si="7"/>
        <v>3355630</v>
      </c>
      <c r="T54" s="170">
        <f t="shared" si="7"/>
        <v>6494035</v>
      </c>
      <c r="U54" s="170" t="e">
        <f t="shared" si="7"/>
        <v>#REF!</v>
      </c>
      <c r="V54" s="170">
        <f t="shared" si="7"/>
        <v>1341429.6000000001</v>
      </c>
      <c r="W54" s="160"/>
      <c r="X54" s="171"/>
      <c r="Y54" s="171"/>
    </row>
    <row r="55" spans="1:29" ht="23.25" customHeight="1" x14ac:dyDescent="0.25">
      <c r="A55" s="436" t="s">
        <v>276</v>
      </c>
      <c r="B55" s="437"/>
      <c r="C55" s="438"/>
      <c r="D55" s="151"/>
      <c r="E55" s="439"/>
      <c r="F55" s="440"/>
      <c r="G55" s="441"/>
      <c r="H55" s="439"/>
      <c r="I55" s="440"/>
      <c r="J55" s="441"/>
      <c r="K55" s="168"/>
      <c r="L55" s="433">
        <f>L53+L54</f>
        <v>4823935.2</v>
      </c>
      <c r="M55" s="434"/>
      <c r="N55" s="434"/>
      <c r="O55" s="435"/>
      <c r="P55" s="165" t="e">
        <f t="shared" ref="P55:V55" si="8">P53+P54</f>
        <v>#REF!</v>
      </c>
      <c r="Q55" s="172">
        <f t="shared" si="8"/>
        <v>4011739.2</v>
      </c>
      <c r="R55" s="172">
        <f t="shared" si="8"/>
        <v>20351346</v>
      </c>
      <c r="S55" s="172">
        <f t="shared" si="8"/>
        <v>20133780</v>
      </c>
      <c r="T55" s="172">
        <f t="shared" si="8"/>
        <v>38964210</v>
      </c>
      <c r="U55" s="172" t="e">
        <f t="shared" si="8"/>
        <v>#REF!</v>
      </c>
      <c r="V55" s="172">
        <f t="shared" si="8"/>
        <v>8048577.5999999996</v>
      </c>
      <c r="W55" s="157"/>
      <c r="X55" s="166"/>
      <c r="Y55" s="173"/>
    </row>
    <row r="56" spans="1:29" ht="17.25" customHeight="1" x14ac:dyDescent="0.25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74"/>
      <c r="M56" s="174"/>
      <c r="N56" s="174"/>
      <c r="O56" s="174"/>
      <c r="P56" s="286" t="s">
        <v>363</v>
      </c>
      <c r="T56" s="175"/>
      <c r="U56" s="180"/>
    </row>
    <row r="57" spans="1:29" ht="17.399999999999999" x14ac:dyDescent="0.25">
      <c r="A57" s="442" t="s">
        <v>29</v>
      </c>
      <c r="B57" s="442"/>
      <c r="C57" s="122"/>
      <c r="D57" s="122"/>
      <c r="E57" s="122"/>
      <c r="F57" s="122"/>
      <c r="G57" s="122"/>
      <c r="H57" s="122"/>
      <c r="I57" s="122"/>
      <c r="J57" s="122"/>
      <c r="K57" s="122"/>
      <c r="L57" s="176"/>
      <c r="M57" s="176"/>
      <c r="N57" s="176"/>
      <c r="O57" s="176"/>
      <c r="P57" s="285">
        <f>L55*0.85</f>
        <v>4100344.92</v>
      </c>
      <c r="R57" s="177"/>
      <c r="T57" s="175"/>
      <c r="U57" s="180"/>
    </row>
    <row r="58" spans="1:29" ht="28.5" customHeight="1" x14ac:dyDescent="0.25">
      <c r="A58" s="443" t="s">
        <v>277</v>
      </c>
      <c r="B58" s="443"/>
      <c r="C58" s="443"/>
      <c r="D58" s="443"/>
      <c r="E58" s="122"/>
      <c r="F58" s="178"/>
      <c r="G58" s="178"/>
      <c r="H58" s="178"/>
      <c r="I58" s="178"/>
      <c r="J58" s="122"/>
      <c r="K58" s="122"/>
      <c r="L58" s="444" t="s">
        <v>42</v>
      </c>
      <c r="M58" s="444"/>
      <c r="N58" s="444"/>
      <c r="O58" s="444"/>
      <c r="P58" s="284"/>
      <c r="R58" s="180"/>
      <c r="T58" s="175"/>
    </row>
    <row r="59" spans="1:29" ht="12.75" customHeight="1" x14ac:dyDescent="0.25">
      <c r="A59" s="442"/>
      <c r="B59" s="442"/>
      <c r="C59" s="122"/>
      <c r="D59" s="122"/>
      <c r="E59" s="122"/>
      <c r="F59" s="398" t="s">
        <v>278</v>
      </c>
      <c r="G59" s="398"/>
      <c r="H59" s="398"/>
      <c r="I59" s="398"/>
      <c r="J59" s="119"/>
      <c r="K59" s="406" t="s">
        <v>279</v>
      </c>
      <c r="L59" s="406"/>
      <c r="M59" s="406"/>
      <c r="N59" s="406"/>
      <c r="O59" s="406"/>
      <c r="P59" s="117"/>
    </row>
    <row r="60" spans="1:29" x14ac:dyDescent="0.25">
      <c r="B60" s="148" t="s">
        <v>41</v>
      </c>
      <c r="C60" s="148"/>
      <c r="D60" s="122"/>
      <c r="E60" s="122"/>
    </row>
    <row r="61" spans="1:29" ht="9.75" customHeight="1" x14ac:dyDescent="0.25">
      <c r="B61" s="148"/>
      <c r="C61" s="148"/>
      <c r="D61" s="122"/>
      <c r="E61" s="122"/>
    </row>
    <row r="62" spans="1:29" x14ac:dyDescent="0.25">
      <c r="A62" s="442" t="s">
        <v>280</v>
      </c>
      <c r="B62" s="442"/>
      <c r="C62" s="442" t="s">
        <v>281</v>
      </c>
      <c r="D62" s="442"/>
      <c r="E62" s="442"/>
      <c r="F62" s="442"/>
      <c r="G62" s="406"/>
      <c r="H62" s="406"/>
      <c r="I62" s="406"/>
      <c r="J62" s="406"/>
      <c r="K62" s="119"/>
      <c r="L62" s="406"/>
      <c r="M62" s="406"/>
      <c r="N62" s="406"/>
      <c r="O62" s="406"/>
      <c r="P62" s="117"/>
    </row>
    <row r="63" spans="1:29" ht="24.75" customHeight="1" x14ac:dyDescent="0.25">
      <c r="A63" s="443" t="s">
        <v>282</v>
      </c>
      <c r="B63" s="443"/>
      <c r="C63" s="443"/>
      <c r="D63" s="443"/>
      <c r="E63" s="443"/>
      <c r="F63" s="181"/>
      <c r="G63" s="182"/>
      <c r="H63" s="182"/>
      <c r="I63" s="182"/>
      <c r="J63" s="148"/>
      <c r="K63" s="119"/>
      <c r="L63" s="444" t="s">
        <v>283</v>
      </c>
      <c r="M63" s="444"/>
      <c r="N63" s="444"/>
      <c r="O63" s="444"/>
      <c r="P63" s="179"/>
    </row>
    <row r="64" spans="1:29" ht="12.75" customHeight="1" x14ac:dyDescent="0.25">
      <c r="A64" s="406"/>
      <c r="B64" s="406"/>
      <c r="C64" s="119"/>
      <c r="D64" s="119"/>
      <c r="E64" s="119"/>
      <c r="F64" s="398" t="s">
        <v>278</v>
      </c>
      <c r="G64" s="398"/>
      <c r="H64" s="398"/>
      <c r="I64" s="398"/>
      <c r="J64" s="119"/>
      <c r="K64" s="451" t="s">
        <v>279</v>
      </c>
      <c r="L64" s="451"/>
      <c r="M64" s="451"/>
      <c r="N64" s="451"/>
      <c r="O64" s="451"/>
      <c r="P64" s="133"/>
    </row>
    <row r="65" spans="1:17" x14ac:dyDescent="0.25">
      <c r="B65" s="148" t="s">
        <v>41</v>
      </c>
      <c r="C65" s="119"/>
      <c r="D65" s="386"/>
      <c r="E65" s="386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183"/>
      <c r="Q65" s="184"/>
    </row>
    <row r="66" spans="1:17" x14ac:dyDescent="0.25">
      <c r="A66" s="185"/>
      <c r="B66" s="386"/>
      <c r="C66" s="386"/>
      <c r="D66" s="386"/>
      <c r="E66" s="386"/>
      <c r="F66" s="386"/>
      <c r="G66" s="386"/>
      <c r="H66" s="386"/>
      <c r="I66" s="386"/>
      <c r="J66" s="386"/>
      <c r="K66" s="386"/>
      <c r="L66" s="386"/>
      <c r="M66" s="386"/>
      <c r="N66" s="386"/>
      <c r="O66" s="148"/>
      <c r="P66" s="117"/>
    </row>
  </sheetData>
  <autoFilter ref="A29:R55" xr:uid="{00000000-0009-0000-0000-000014000000}">
    <filterColumn colId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70">
    <mergeCell ref="A1:F1"/>
    <mergeCell ref="G1:O1"/>
    <mergeCell ref="A2:F2"/>
    <mergeCell ref="G2:O2"/>
    <mergeCell ref="A3:F3"/>
    <mergeCell ref="G3:O3"/>
    <mergeCell ref="B8:J8"/>
    <mergeCell ref="M8:O8"/>
    <mergeCell ref="C9:H9"/>
    <mergeCell ref="B10:J10"/>
    <mergeCell ref="M10:O10"/>
    <mergeCell ref="C11:H11"/>
    <mergeCell ref="A4:L4"/>
    <mergeCell ref="M4:O4"/>
    <mergeCell ref="J5:L5"/>
    <mergeCell ref="M5:O5"/>
    <mergeCell ref="M6:O6"/>
    <mergeCell ref="C7:H7"/>
    <mergeCell ref="A16:K16"/>
    <mergeCell ref="G17:J17"/>
    <mergeCell ref="M17:O17"/>
    <mergeCell ref="G19:J19"/>
    <mergeCell ref="M19:O19"/>
    <mergeCell ref="A21:L21"/>
    <mergeCell ref="M21:O21"/>
    <mergeCell ref="B12:J12"/>
    <mergeCell ref="M12:O12"/>
    <mergeCell ref="M13:O13"/>
    <mergeCell ref="A14:L14"/>
    <mergeCell ref="M14:O14"/>
    <mergeCell ref="A15:K15"/>
    <mergeCell ref="M15:O15"/>
    <mergeCell ref="A22:O22"/>
    <mergeCell ref="A23:E25"/>
    <mergeCell ref="F23:H24"/>
    <mergeCell ref="I23:J24"/>
    <mergeCell ref="K23:K25"/>
    <mergeCell ref="L23:O23"/>
    <mergeCell ref="L24:M24"/>
    <mergeCell ref="N24:O24"/>
    <mergeCell ref="F25:H25"/>
    <mergeCell ref="I25:J25"/>
    <mergeCell ref="L25:M25"/>
    <mergeCell ref="N25:O25"/>
    <mergeCell ref="A27:O27"/>
    <mergeCell ref="A28:O28"/>
    <mergeCell ref="A29:A30"/>
    <mergeCell ref="B29:C30"/>
    <mergeCell ref="D29:D30"/>
    <mergeCell ref="E29:O29"/>
    <mergeCell ref="E30:G30"/>
    <mergeCell ref="H30:K30"/>
    <mergeCell ref="L30:O30"/>
    <mergeCell ref="B31:C31"/>
    <mergeCell ref="E31:G31"/>
    <mergeCell ref="H31:K31"/>
    <mergeCell ref="L31:O31"/>
    <mergeCell ref="P31:P32"/>
    <mergeCell ref="B32:C32"/>
    <mergeCell ref="E32:G32"/>
    <mergeCell ref="H32:J32"/>
    <mergeCell ref="L32:O32"/>
    <mergeCell ref="B35:C35"/>
    <mergeCell ref="E35:G35"/>
    <mergeCell ref="H35:J35"/>
    <mergeCell ref="L35:O35"/>
    <mergeCell ref="B36:C36"/>
    <mergeCell ref="E36:G36"/>
    <mergeCell ref="H36:J36"/>
    <mergeCell ref="L36:O36"/>
    <mergeCell ref="B33:C33"/>
    <mergeCell ref="E33:G33"/>
    <mergeCell ref="H33:J33"/>
    <mergeCell ref="L33:O33"/>
    <mergeCell ref="B34:C34"/>
    <mergeCell ref="E34:G34"/>
    <mergeCell ref="H34:J34"/>
    <mergeCell ref="L34:O34"/>
    <mergeCell ref="B39:C39"/>
    <mergeCell ref="E39:G39"/>
    <mergeCell ref="H39:J39"/>
    <mergeCell ref="L39:O39"/>
    <mergeCell ref="B40:C40"/>
    <mergeCell ref="E40:G40"/>
    <mergeCell ref="H40:J40"/>
    <mergeCell ref="L40:O40"/>
    <mergeCell ref="B37:C37"/>
    <mergeCell ref="E37:G37"/>
    <mergeCell ref="H37:J37"/>
    <mergeCell ref="L37:O37"/>
    <mergeCell ref="B38:C38"/>
    <mergeCell ref="E38:G38"/>
    <mergeCell ref="H38:J38"/>
    <mergeCell ref="L38:O38"/>
    <mergeCell ref="B43:C43"/>
    <mergeCell ref="E43:G43"/>
    <mergeCell ref="H43:J43"/>
    <mergeCell ref="L43:O43"/>
    <mergeCell ref="B44:C44"/>
    <mergeCell ref="E44:G44"/>
    <mergeCell ref="H44:J44"/>
    <mergeCell ref="L44:O44"/>
    <mergeCell ref="B41:C41"/>
    <mergeCell ref="E41:G41"/>
    <mergeCell ref="H41:J41"/>
    <mergeCell ref="L41:O41"/>
    <mergeCell ref="B42:C42"/>
    <mergeCell ref="E42:G42"/>
    <mergeCell ref="H42:J42"/>
    <mergeCell ref="L42:O42"/>
    <mergeCell ref="B47:C47"/>
    <mergeCell ref="E47:G47"/>
    <mergeCell ref="H47:J47"/>
    <mergeCell ref="L47:O47"/>
    <mergeCell ref="B48:C48"/>
    <mergeCell ref="E48:G48"/>
    <mergeCell ref="H48:J48"/>
    <mergeCell ref="L48:O48"/>
    <mergeCell ref="B45:C45"/>
    <mergeCell ref="E45:G45"/>
    <mergeCell ref="H45:J45"/>
    <mergeCell ref="L45:O45"/>
    <mergeCell ref="B46:C46"/>
    <mergeCell ref="E46:G46"/>
    <mergeCell ref="H46:J46"/>
    <mergeCell ref="L46:O46"/>
    <mergeCell ref="B51:C51"/>
    <mergeCell ref="E51:G51"/>
    <mergeCell ref="H51:J51"/>
    <mergeCell ref="L51:O51"/>
    <mergeCell ref="B52:C52"/>
    <mergeCell ref="E52:G52"/>
    <mergeCell ref="L52:O52"/>
    <mergeCell ref="B49:C49"/>
    <mergeCell ref="E49:G49"/>
    <mergeCell ref="H49:J49"/>
    <mergeCell ref="L49:O49"/>
    <mergeCell ref="B50:C50"/>
    <mergeCell ref="E50:G50"/>
    <mergeCell ref="H50:J50"/>
    <mergeCell ref="L50:O50"/>
    <mergeCell ref="A55:C55"/>
    <mergeCell ref="E55:G55"/>
    <mergeCell ref="H55:J55"/>
    <mergeCell ref="L55:O55"/>
    <mergeCell ref="A57:B57"/>
    <mergeCell ref="A58:D58"/>
    <mergeCell ref="L58:O58"/>
    <mergeCell ref="B53:C53"/>
    <mergeCell ref="E53:G53"/>
    <mergeCell ref="H53:J53"/>
    <mergeCell ref="L53:O53"/>
    <mergeCell ref="A54:C54"/>
    <mergeCell ref="E54:G54"/>
    <mergeCell ref="H54:J54"/>
    <mergeCell ref="L54:O54"/>
    <mergeCell ref="B66:N66"/>
    <mergeCell ref="A63:E63"/>
    <mergeCell ref="L63:O63"/>
    <mergeCell ref="A64:B64"/>
    <mergeCell ref="F64:I64"/>
    <mergeCell ref="K64:O64"/>
    <mergeCell ref="D65:O65"/>
    <mergeCell ref="A59:B59"/>
    <mergeCell ref="F59:I59"/>
    <mergeCell ref="K59:O59"/>
    <mergeCell ref="A62:B62"/>
    <mergeCell ref="C62:F62"/>
    <mergeCell ref="G62:J62"/>
    <mergeCell ref="L62:O62"/>
  </mergeCells>
  <pageMargins left="0.70866141732283472" right="0.70866141732283472" top="0.74803149606299213" bottom="0.74803149606299213" header="0.31496062992125984" footer="0.31496062992125984"/>
  <pageSetup paperSize="9" scale="44" fitToHeight="10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J38"/>
  <sheetViews>
    <sheetView view="pageBreakPreview" zoomScaleNormal="100" zoomScaleSheetLayoutView="100" workbookViewId="0">
      <selection activeCell="K17" sqref="K17"/>
    </sheetView>
  </sheetViews>
  <sheetFormatPr defaultColWidth="9.109375" defaultRowHeight="13.8" x14ac:dyDescent="0.25"/>
  <cols>
    <col min="1" max="1" width="17.88671875" style="113" customWidth="1"/>
    <col min="2" max="2" width="20.88671875" style="113" customWidth="1"/>
    <col min="3" max="3" width="52.44140625" style="113" customWidth="1"/>
    <col min="4" max="4" width="10.88671875" style="113" customWidth="1"/>
    <col min="5" max="5" width="20.5546875" style="113" customWidth="1"/>
    <col min="6" max="6" width="17.5546875" style="113" customWidth="1"/>
    <col min="7" max="7" width="27.88671875" style="113" customWidth="1"/>
    <col min="8" max="8" width="21.6640625" style="109" customWidth="1"/>
    <col min="9" max="9" width="20.44140625" style="83" customWidth="1"/>
    <col min="10" max="16384" width="9.109375" style="83"/>
  </cols>
  <sheetData>
    <row r="1" spans="1:10" ht="9.75" customHeight="1" x14ac:dyDescent="0.25">
      <c r="A1" s="80"/>
      <c r="B1" s="80"/>
      <c r="C1" s="80"/>
      <c r="D1" s="80"/>
      <c r="E1" s="80"/>
      <c r="F1" s="80"/>
      <c r="G1" s="80"/>
      <c r="H1" s="81"/>
      <c r="I1" s="82"/>
      <c r="J1" s="82"/>
    </row>
    <row r="2" spans="1:10" ht="34.5" customHeight="1" x14ac:dyDescent="0.25">
      <c r="A2" s="84" t="s">
        <v>29</v>
      </c>
      <c r="B2" s="548" t="s">
        <v>225</v>
      </c>
      <c r="C2" s="548"/>
      <c r="D2" s="548"/>
      <c r="E2" s="548"/>
      <c r="F2" s="548"/>
      <c r="G2" s="548"/>
      <c r="H2" s="85"/>
      <c r="I2" s="82"/>
      <c r="J2" s="82"/>
    </row>
    <row r="3" spans="1:10" ht="15" customHeight="1" x14ac:dyDescent="0.25">
      <c r="A3" s="86"/>
      <c r="B3" s="549" t="s">
        <v>226</v>
      </c>
      <c r="C3" s="549"/>
      <c r="D3" s="549"/>
      <c r="E3" s="549"/>
      <c r="F3" s="549"/>
      <c r="G3" s="549"/>
      <c r="H3" s="81"/>
      <c r="I3" s="82"/>
      <c r="J3" s="82"/>
    </row>
    <row r="4" spans="1:10" ht="45" customHeight="1" x14ac:dyDescent="0.25">
      <c r="A4" s="87" t="s">
        <v>31</v>
      </c>
      <c r="B4" s="550" t="s">
        <v>227</v>
      </c>
      <c r="C4" s="550"/>
      <c r="D4" s="550"/>
      <c r="E4" s="550"/>
      <c r="F4" s="550"/>
      <c r="G4" s="550"/>
      <c r="H4" s="85"/>
      <c r="I4" s="82"/>
      <c r="J4" s="82"/>
    </row>
    <row r="5" spans="1:10" ht="15" customHeight="1" x14ac:dyDescent="0.25">
      <c r="A5" s="88"/>
      <c r="B5" s="549" t="s">
        <v>226</v>
      </c>
      <c r="C5" s="549"/>
      <c r="D5" s="549"/>
      <c r="E5" s="549"/>
      <c r="F5" s="549"/>
      <c r="G5" s="549"/>
      <c r="H5" s="81"/>
      <c r="I5" s="82"/>
      <c r="J5" s="82"/>
    </row>
    <row r="6" spans="1:10" ht="60" customHeight="1" x14ac:dyDescent="0.25">
      <c r="A6" s="87" t="s">
        <v>46</v>
      </c>
      <c r="B6" s="550" t="s">
        <v>228</v>
      </c>
      <c r="C6" s="550"/>
      <c r="D6" s="550"/>
      <c r="E6" s="550"/>
      <c r="F6" s="550"/>
      <c r="G6" s="550"/>
      <c r="H6" s="89"/>
      <c r="I6" s="90"/>
      <c r="J6" s="90"/>
    </row>
    <row r="7" spans="1:10" ht="18" customHeight="1" x14ac:dyDescent="0.25">
      <c r="A7" s="88"/>
      <c r="B7" s="549" t="s">
        <v>229</v>
      </c>
      <c r="C7" s="549"/>
      <c r="D7" s="549"/>
      <c r="E7" s="549"/>
      <c r="F7" s="549"/>
      <c r="G7" s="549"/>
      <c r="H7" s="81"/>
      <c r="I7" s="82"/>
      <c r="J7" s="82"/>
    </row>
    <row r="8" spans="1:10" ht="26.25" customHeight="1" x14ac:dyDescent="0.25">
      <c r="A8" s="547" t="s">
        <v>545</v>
      </c>
      <c r="B8" s="547"/>
      <c r="C8" s="547"/>
      <c r="D8" s="547"/>
      <c r="E8" s="547"/>
      <c r="F8" s="547"/>
      <c r="G8" s="547"/>
      <c r="H8" s="91"/>
      <c r="I8" s="92"/>
      <c r="J8" s="92"/>
    </row>
    <row r="9" spans="1:10" ht="5.25" customHeight="1" x14ac:dyDescent="0.25">
      <c r="A9" s="93"/>
      <c r="B9" s="93"/>
      <c r="C9" s="93"/>
      <c r="D9" s="93"/>
      <c r="E9" s="93"/>
      <c r="F9" s="88"/>
      <c r="G9" s="93"/>
      <c r="H9" s="81"/>
    </row>
    <row r="10" spans="1:10" ht="24.75" customHeight="1" thickBot="1" x14ac:dyDescent="0.3">
      <c r="A10" s="94" t="s">
        <v>230</v>
      </c>
      <c r="B10" s="94" t="s">
        <v>231</v>
      </c>
      <c r="C10" s="94" t="s">
        <v>232</v>
      </c>
      <c r="D10" s="94" t="s">
        <v>233</v>
      </c>
      <c r="E10" s="94" t="s">
        <v>234</v>
      </c>
      <c r="F10" s="94" t="s">
        <v>235</v>
      </c>
      <c r="G10" s="94" t="s">
        <v>236</v>
      </c>
      <c r="H10" s="95" t="s">
        <v>237</v>
      </c>
    </row>
    <row r="11" spans="1:10" ht="30" customHeight="1" thickTop="1" thickBot="1" x14ac:dyDescent="0.3">
      <c r="A11" s="99">
        <v>1</v>
      </c>
      <c r="B11" s="302" t="s">
        <v>238</v>
      </c>
      <c r="C11" s="101" t="s">
        <v>239</v>
      </c>
      <c r="D11" s="99">
        <v>46</v>
      </c>
      <c r="E11" s="102">
        <f>'46_02-01-01(2016)'!M64</f>
        <v>4019946</v>
      </c>
      <c r="F11" s="103">
        <f>'46_02-01-01(2016)'!M65</f>
        <v>803989.2</v>
      </c>
      <c r="G11" s="104">
        <f t="shared" ref="G11" si="0">E11+F11</f>
        <v>4823935.2</v>
      </c>
      <c r="H11" s="97">
        <f>'46_02-01-01(2016)'!M66</f>
        <v>4823935.2</v>
      </c>
      <c r="I11" s="98">
        <f t="shared" ref="I11" si="1">G11-H11</f>
        <v>0</v>
      </c>
    </row>
    <row r="12" spans="1:10" ht="30" hidden="1" customHeight="1" x14ac:dyDescent="0.25">
      <c r="A12" s="296"/>
      <c r="B12" s="297"/>
      <c r="C12" s="298"/>
      <c r="D12" s="296"/>
      <c r="E12" s="299"/>
      <c r="F12" s="300"/>
      <c r="G12" s="301"/>
      <c r="H12" s="97"/>
      <c r="I12" s="98"/>
    </row>
    <row r="13" spans="1:10" ht="30" hidden="1" customHeight="1" thickBot="1" x14ac:dyDescent="0.3">
      <c r="A13" s="96"/>
      <c r="B13" s="100"/>
      <c r="C13" s="101"/>
      <c r="D13" s="99"/>
      <c r="E13" s="102"/>
      <c r="F13" s="103"/>
      <c r="G13" s="104"/>
      <c r="H13" s="97"/>
      <c r="I13" s="98"/>
    </row>
    <row r="14" spans="1:10" ht="30" hidden="1" customHeight="1" thickBot="1" x14ac:dyDescent="0.3">
      <c r="A14" s="278"/>
      <c r="B14" s="279"/>
      <c r="C14" s="280"/>
      <c r="D14" s="278"/>
      <c r="E14" s="281"/>
      <c r="F14" s="282"/>
      <c r="G14" s="283"/>
      <c r="H14" s="97"/>
      <c r="I14" s="98"/>
    </row>
    <row r="15" spans="1:10" ht="30.75" customHeight="1" thickTop="1" x14ac:dyDescent="0.25">
      <c r="A15" s="105"/>
      <c r="B15" s="106" t="s">
        <v>37</v>
      </c>
      <c r="C15" s="105"/>
      <c r="D15" s="105"/>
      <c r="E15" s="107">
        <f>SUM(E11:E14)</f>
        <v>4019946</v>
      </c>
      <c r="F15" s="107">
        <f>SUM(F11:F14)</f>
        <v>803989.2</v>
      </c>
      <c r="G15" s="107">
        <f>SUM(G11:G14)</f>
        <v>4823935.2</v>
      </c>
      <c r="H15" s="97">
        <f>SUM(H11:H14)</f>
        <v>4823935.2</v>
      </c>
      <c r="I15" s="108">
        <f>G15-H15</f>
        <v>0</v>
      </c>
    </row>
    <row r="16" spans="1:10" x14ac:dyDescent="0.25">
      <c r="A16" s="80"/>
      <c r="B16" s="80"/>
      <c r="C16" s="80"/>
      <c r="D16" s="80"/>
      <c r="E16" s="80"/>
      <c r="F16" s="80"/>
      <c r="G16" s="80"/>
    </row>
    <row r="17" spans="1:9" x14ac:dyDescent="0.25">
      <c r="A17" s="80"/>
      <c r="B17" s="80"/>
      <c r="C17" s="80"/>
      <c r="D17" s="80"/>
      <c r="E17" s="80"/>
      <c r="F17" s="80"/>
      <c r="G17" s="110"/>
      <c r="H17" s="111"/>
      <c r="I17" s="112"/>
    </row>
    <row r="18" spans="1:9" x14ac:dyDescent="0.25">
      <c r="A18" s="80"/>
      <c r="B18" s="80"/>
      <c r="C18" s="80"/>
      <c r="D18" s="80"/>
      <c r="E18" s="80"/>
      <c r="F18" s="80"/>
      <c r="G18" s="80"/>
    </row>
    <row r="19" spans="1:9" x14ac:dyDescent="0.25">
      <c r="A19" s="80"/>
      <c r="B19" s="80"/>
      <c r="C19" s="80"/>
      <c r="D19" s="80"/>
      <c r="E19" s="80"/>
      <c r="F19" s="80"/>
      <c r="G19" s="80"/>
    </row>
    <row r="20" spans="1:9" x14ac:dyDescent="0.25">
      <c r="A20" s="80"/>
      <c r="B20" s="80"/>
      <c r="C20" s="80"/>
      <c r="D20" s="80"/>
      <c r="E20" s="80"/>
      <c r="F20" s="80"/>
      <c r="G20" s="80"/>
    </row>
    <row r="21" spans="1:9" x14ac:dyDescent="0.25">
      <c r="A21" s="80"/>
      <c r="B21" s="80"/>
      <c r="C21" s="80"/>
      <c r="D21" s="80"/>
      <c r="E21" s="80"/>
      <c r="F21" s="80"/>
      <c r="G21" s="80"/>
    </row>
    <row r="22" spans="1:9" x14ac:dyDescent="0.25">
      <c r="A22" s="80"/>
      <c r="B22" s="80"/>
      <c r="C22" s="80"/>
      <c r="D22" s="80"/>
      <c r="E22" s="80"/>
      <c r="F22" s="80"/>
      <c r="G22" s="80"/>
    </row>
    <row r="23" spans="1:9" x14ac:dyDescent="0.25">
      <c r="A23" s="80"/>
      <c r="B23" s="80"/>
      <c r="C23" s="80"/>
      <c r="D23" s="80"/>
      <c r="E23" s="80"/>
      <c r="F23" s="80"/>
      <c r="G23" s="80"/>
    </row>
    <row r="38" spans="1:1" x14ac:dyDescent="0.25">
      <c r="A38" s="113">
        <v>7</v>
      </c>
    </row>
  </sheetData>
  <mergeCells count="7">
    <mergeCell ref="A8:G8"/>
    <mergeCell ref="B2:G2"/>
    <mergeCell ref="B3:G3"/>
    <mergeCell ref="B4:G4"/>
    <mergeCell ref="B5:G5"/>
    <mergeCell ref="B6:G6"/>
    <mergeCell ref="B7:G7"/>
  </mergeCells>
  <pageMargins left="0.70866141732283472" right="0.70866141732283472" top="0.74803149606299213" bottom="0.74803149606299213" header="0.31496062992125984" footer="0.31496062992125984"/>
  <pageSetup paperSize="9" scale="78" fitToHeight="10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Q185"/>
  <sheetViews>
    <sheetView showGridLines="0" topLeftCell="A10" workbookViewId="0">
      <selection activeCell="A31" sqref="A31:O31"/>
    </sheetView>
  </sheetViews>
  <sheetFormatPr defaultColWidth="9.109375" defaultRowHeight="11.25" customHeight="1" x14ac:dyDescent="0.25"/>
  <cols>
    <col min="1" max="1" width="5.44140625" style="272" customWidth="1"/>
    <col min="2" max="2" width="8.33203125" style="272" customWidth="1"/>
    <col min="3" max="3" width="34.44140625" style="272" customWidth="1"/>
    <col min="4" max="4" width="11.88671875" style="272" customWidth="1"/>
    <col min="5" max="6" width="12.109375" style="272" customWidth="1"/>
    <col min="7" max="7" width="9.6640625" style="272" customWidth="1"/>
    <col min="8" max="9" width="12.109375" style="272" customWidth="1"/>
    <col min="10" max="10" width="9.6640625" style="272" customWidth="1"/>
    <col min="11" max="12" width="12.109375" style="272" customWidth="1"/>
    <col min="13" max="13" width="14.33203125" style="272" customWidth="1"/>
    <col min="14" max="14" width="12.109375" style="272" customWidth="1"/>
    <col min="15" max="15" width="12.6640625" style="272" customWidth="1"/>
    <col min="16" max="16" width="9.109375" style="272"/>
    <col min="17" max="16384" width="9.109375" style="291"/>
  </cols>
  <sheetData>
    <row r="1" spans="1:15" s="18" customFormat="1" ht="13.2" x14ac:dyDescent="0.25">
      <c r="A1" s="13"/>
      <c r="B1" s="13"/>
      <c r="C1" s="14"/>
      <c r="D1" s="15"/>
      <c r="E1" s="15"/>
      <c r="F1" s="15"/>
      <c r="G1" s="1"/>
      <c r="H1" s="16"/>
      <c r="I1" s="1"/>
      <c r="J1" s="1"/>
      <c r="K1" s="1"/>
      <c r="L1" s="1"/>
      <c r="M1" s="1"/>
      <c r="N1" s="17"/>
      <c r="O1" s="15"/>
    </row>
    <row r="2" spans="1:15" s="18" customFormat="1" ht="13.2" x14ac:dyDescent="0.25">
      <c r="A2" s="13"/>
      <c r="B2" s="19"/>
      <c r="C2" s="20"/>
      <c r="D2" s="21"/>
      <c r="E2" s="22"/>
      <c r="F2" s="22"/>
      <c r="G2" s="23"/>
      <c r="H2" s="16"/>
      <c r="I2" s="22"/>
      <c r="J2" s="22"/>
      <c r="K2" s="22"/>
      <c r="L2" s="22"/>
      <c r="M2" s="517" t="s">
        <v>0</v>
      </c>
      <c r="N2" s="517"/>
      <c r="O2" s="517"/>
    </row>
    <row r="3" spans="1:15" s="18" customFormat="1" ht="13.2" x14ac:dyDescent="0.25">
      <c r="A3" s="13"/>
      <c r="B3" s="19"/>
      <c r="C3" s="20"/>
      <c r="D3" s="21"/>
      <c r="E3" s="22"/>
      <c r="F3" s="22"/>
      <c r="G3" s="24"/>
      <c r="H3" s="25"/>
      <c r="I3" s="22"/>
      <c r="J3" s="22"/>
      <c r="K3" s="22"/>
      <c r="L3" s="26" t="s">
        <v>1</v>
      </c>
      <c r="M3" s="519" t="s">
        <v>2</v>
      </c>
      <c r="N3" s="519"/>
      <c r="O3" s="519"/>
    </row>
    <row r="4" spans="1:15" s="18" customFormat="1" ht="13.2" x14ac:dyDescent="0.25">
      <c r="A4" s="13"/>
      <c r="B4" s="22"/>
      <c r="C4" s="27"/>
      <c r="D4" s="1"/>
      <c r="E4" s="1"/>
      <c r="F4" s="1"/>
      <c r="G4" s="1"/>
      <c r="H4" s="1"/>
      <c r="I4" s="1"/>
      <c r="J4" s="1"/>
      <c r="K4" s="1"/>
      <c r="L4" s="26"/>
      <c r="M4" s="499"/>
      <c r="N4" s="500"/>
      <c r="O4" s="501"/>
    </row>
    <row r="5" spans="1:15" s="18" customFormat="1" ht="13.2" x14ac:dyDescent="0.25">
      <c r="A5" s="13" t="s">
        <v>3</v>
      </c>
      <c r="B5" s="22"/>
      <c r="C5" s="503"/>
      <c r="D5" s="503"/>
      <c r="E5" s="503"/>
      <c r="F5" s="503"/>
      <c r="G5" s="503"/>
      <c r="H5" s="503"/>
      <c r="I5" s="503"/>
      <c r="J5" s="503"/>
      <c r="K5" s="503"/>
      <c r="L5" s="26" t="s">
        <v>4</v>
      </c>
      <c r="M5" s="535"/>
      <c r="N5" s="536"/>
      <c r="O5" s="537"/>
    </row>
    <row r="6" spans="1:15" s="18" customFormat="1" ht="13.2" x14ac:dyDescent="0.25">
      <c r="A6" s="13"/>
      <c r="B6" s="22"/>
      <c r="C6" s="28"/>
      <c r="D6" s="29"/>
      <c r="E6" s="29"/>
      <c r="F6" s="30" t="s">
        <v>5</v>
      </c>
      <c r="G6" s="29"/>
      <c r="H6" s="29"/>
      <c r="I6" s="29"/>
      <c r="J6" s="29"/>
      <c r="K6" s="29"/>
      <c r="L6" s="26"/>
      <c r="M6" s="504"/>
      <c r="N6" s="505"/>
      <c r="O6" s="506"/>
    </row>
    <row r="7" spans="1:15" s="18" customFormat="1" ht="39" customHeight="1" x14ac:dyDescent="0.25">
      <c r="A7" s="507" t="s">
        <v>29</v>
      </c>
      <c r="B7" s="507"/>
      <c r="C7" s="512" t="s">
        <v>44</v>
      </c>
      <c r="D7" s="512"/>
      <c r="E7" s="512"/>
      <c r="F7" s="512"/>
      <c r="G7" s="512"/>
      <c r="H7" s="512"/>
      <c r="I7" s="512"/>
      <c r="J7" s="512"/>
      <c r="K7" s="512"/>
      <c r="L7" s="31" t="s">
        <v>4</v>
      </c>
      <c r="M7" s="513" t="s">
        <v>30</v>
      </c>
      <c r="N7" s="514"/>
      <c r="O7" s="515"/>
    </row>
    <row r="8" spans="1:15" s="18" customFormat="1" ht="44.25" customHeight="1" x14ac:dyDescent="0.25">
      <c r="A8" s="507" t="s">
        <v>31</v>
      </c>
      <c r="B8" s="507"/>
      <c r="C8" s="516" t="s">
        <v>45</v>
      </c>
      <c r="D8" s="516"/>
      <c r="E8" s="516"/>
      <c r="F8" s="516"/>
      <c r="G8" s="516"/>
      <c r="H8" s="516"/>
      <c r="I8" s="516"/>
      <c r="J8" s="516"/>
      <c r="K8" s="516"/>
      <c r="L8" s="31" t="s">
        <v>4</v>
      </c>
      <c r="M8" s="517">
        <v>79730368</v>
      </c>
      <c r="N8" s="517"/>
      <c r="O8" s="517"/>
    </row>
    <row r="9" spans="1:15" s="18" customFormat="1" ht="45.75" customHeight="1" x14ac:dyDescent="0.25">
      <c r="A9" s="508" t="s">
        <v>46</v>
      </c>
      <c r="B9" s="508"/>
      <c r="C9" s="507" t="s">
        <v>47</v>
      </c>
      <c r="D9" s="507"/>
      <c r="E9" s="507"/>
      <c r="F9" s="507"/>
      <c r="G9" s="507"/>
      <c r="H9" s="507"/>
      <c r="I9" s="507"/>
      <c r="J9" s="507"/>
      <c r="K9" s="507"/>
      <c r="L9" s="32"/>
      <c r="M9" s="509"/>
      <c r="N9" s="510"/>
      <c r="O9" s="511"/>
    </row>
    <row r="10" spans="1:15" s="18" customFormat="1" ht="24" customHeight="1" x14ac:dyDescent="0.25">
      <c r="A10" s="13"/>
      <c r="B10" s="22"/>
      <c r="C10" s="498" t="s">
        <v>6</v>
      </c>
      <c r="D10" s="498"/>
      <c r="E10" s="498"/>
      <c r="F10" s="498"/>
      <c r="G10" s="498"/>
      <c r="H10" s="498"/>
      <c r="I10" s="498"/>
      <c r="J10" s="498"/>
      <c r="K10" s="498"/>
      <c r="L10" s="32"/>
      <c r="M10" s="499"/>
      <c r="N10" s="500"/>
      <c r="O10" s="501"/>
    </row>
    <row r="11" spans="1:15" s="18" customFormat="1" ht="13.2" x14ac:dyDescent="0.25">
      <c r="A11" s="502" t="s">
        <v>48</v>
      </c>
      <c r="B11" s="502"/>
      <c r="C11" s="503" t="s">
        <v>49</v>
      </c>
      <c r="D11" s="503"/>
      <c r="E11" s="503"/>
      <c r="F11" s="503"/>
      <c r="G11" s="503"/>
      <c r="H11" s="503"/>
      <c r="I11" s="503"/>
      <c r="J11" s="503"/>
      <c r="K11" s="503"/>
      <c r="L11" s="32"/>
      <c r="M11" s="509"/>
      <c r="N11" s="510"/>
      <c r="O11" s="511"/>
    </row>
    <row r="12" spans="1:15" s="18" customFormat="1" ht="13.2" x14ac:dyDescent="0.25">
      <c r="A12" s="13"/>
      <c r="B12" s="22"/>
      <c r="C12" s="28"/>
      <c r="D12" s="29"/>
      <c r="E12" s="29"/>
      <c r="F12" s="30" t="s">
        <v>7</v>
      </c>
      <c r="G12" s="29"/>
      <c r="H12" s="29"/>
      <c r="I12" s="29"/>
      <c r="J12" s="29"/>
      <c r="K12" s="520" t="s">
        <v>32</v>
      </c>
      <c r="L12" s="521"/>
      <c r="M12" s="522" t="s">
        <v>33</v>
      </c>
      <c r="N12" s="523"/>
      <c r="O12" s="524"/>
    </row>
    <row r="13" spans="1:15" s="18" customFormat="1" ht="13.2" x14ac:dyDescent="0.25">
      <c r="A13" s="13"/>
      <c r="B13" s="22"/>
      <c r="C13" s="27"/>
      <c r="D13" s="1"/>
      <c r="E13" s="1"/>
      <c r="F13" s="1"/>
      <c r="G13" s="1"/>
      <c r="H13" s="1"/>
      <c r="I13" s="1"/>
      <c r="J13" s="1"/>
      <c r="K13" s="270" t="s">
        <v>8</v>
      </c>
      <c r="L13" s="33" t="s">
        <v>9</v>
      </c>
      <c r="M13" s="525" t="s">
        <v>34</v>
      </c>
      <c r="N13" s="526"/>
      <c r="O13" s="527"/>
    </row>
    <row r="14" spans="1:15" s="18" customFormat="1" ht="13.2" x14ac:dyDescent="0.25">
      <c r="A14" s="13"/>
      <c r="B14" s="22"/>
      <c r="C14" s="27"/>
      <c r="D14" s="1"/>
      <c r="E14" s="1"/>
      <c r="F14" s="1"/>
      <c r="G14" s="1"/>
      <c r="H14" s="1"/>
      <c r="I14" s="1"/>
      <c r="J14" s="1"/>
      <c r="K14" s="1"/>
      <c r="L14" s="33" t="s">
        <v>10</v>
      </c>
      <c r="M14" s="33" t="s">
        <v>50</v>
      </c>
      <c r="N14" s="33" t="s">
        <v>51</v>
      </c>
      <c r="O14" s="34">
        <v>2022</v>
      </c>
    </row>
    <row r="15" spans="1:15" s="18" customFormat="1" ht="13.2" hidden="1" x14ac:dyDescent="0.25">
      <c r="A15" s="13"/>
      <c r="B15" s="22"/>
      <c r="C15" s="27"/>
      <c r="D15" s="1"/>
      <c r="E15" s="1"/>
      <c r="F15" s="1"/>
      <c r="G15" s="1"/>
      <c r="H15" s="1"/>
      <c r="I15" s="536" t="s">
        <v>35</v>
      </c>
      <c r="J15" s="536"/>
      <c r="K15" s="537"/>
      <c r="L15" s="33" t="s">
        <v>9</v>
      </c>
      <c r="M15" s="522" t="s">
        <v>18</v>
      </c>
      <c r="N15" s="523"/>
      <c r="O15" s="524"/>
    </row>
    <row r="16" spans="1:15" s="18" customFormat="1" ht="13.2" hidden="1" x14ac:dyDescent="0.25">
      <c r="A16" s="13"/>
      <c r="B16" s="22"/>
      <c r="C16" s="27"/>
      <c r="D16" s="1"/>
      <c r="E16" s="1"/>
      <c r="F16" s="1"/>
      <c r="G16" s="1"/>
      <c r="H16" s="1"/>
      <c r="I16" s="1"/>
      <c r="J16" s="1"/>
      <c r="K16" s="1"/>
      <c r="L16" s="33" t="s">
        <v>10</v>
      </c>
      <c r="M16" s="33" t="s">
        <v>52</v>
      </c>
      <c r="N16" s="33" t="s">
        <v>53</v>
      </c>
      <c r="O16" s="34">
        <v>2022</v>
      </c>
    </row>
    <row r="17" spans="1:16" s="1" customFormat="1" ht="13.2" x14ac:dyDescent="0.25">
      <c r="C17" s="27"/>
      <c r="I17" s="520" t="s">
        <v>35</v>
      </c>
      <c r="J17" s="520"/>
      <c r="K17" s="521"/>
      <c r="L17" s="33" t="s">
        <v>9</v>
      </c>
      <c r="M17" s="522" t="s">
        <v>25</v>
      </c>
      <c r="N17" s="523"/>
      <c r="O17" s="524"/>
    </row>
    <row r="18" spans="1:16" s="1" customFormat="1" ht="13.2" x14ac:dyDescent="0.25">
      <c r="C18" s="27"/>
      <c r="L18" s="33" t="s">
        <v>10</v>
      </c>
      <c r="M18" s="33" t="s">
        <v>50</v>
      </c>
      <c r="N18" s="33" t="s">
        <v>364</v>
      </c>
      <c r="O18" s="34">
        <v>2022</v>
      </c>
    </row>
    <row r="19" spans="1:16" s="18" customFormat="1" ht="13.2" x14ac:dyDescent="0.25">
      <c r="A19" s="13"/>
      <c r="B19" s="22"/>
      <c r="C19" s="27"/>
      <c r="D19" s="1"/>
      <c r="E19" s="1"/>
      <c r="F19" s="1"/>
      <c r="G19" s="1"/>
      <c r="H19" s="1"/>
      <c r="I19" s="1"/>
      <c r="J19" s="1"/>
      <c r="K19" s="1"/>
      <c r="L19" s="26" t="s">
        <v>11</v>
      </c>
      <c r="M19" s="525"/>
      <c r="N19" s="526"/>
      <c r="O19" s="527"/>
    </row>
    <row r="20" spans="1:16" s="18" customFormat="1" ht="13.2" x14ac:dyDescent="0.25">
      <c r="A20" s="13"/>
      <c r="B20" s="13"/>
      <c r="C20" s="35"/>
      <c r="D20" s="22"/>
      <c r="E20" s="22"/>
      <c r="F20" s="22"/>
      <c r="G20" s="22"/>
      <c r="H20" s="16"/>
      <c r="I20" s="22"/>
      <c r="J20" s="22"/>
      <c r="K20" s="22"/>
      <c r="L20" s="22"/>
      <c r="M20" s="22"/>
      <c r="N20" s="24"/>
      <c r="O20" s="23"/>
    </row>
    <row r="21" spans="1:16" s="18" customFormat="1" ht="13.2" x14ac:dyDescent="0.25">
      <c r="A21" s="13"/>
      <c r="B21" s="22"/>
      <c r="C21" s="27"/>
      <c r="D21" s="1"/>
      <c r="E21" s="1"/>
      <c r="F21" s="1"/>
      <c r="G21" s="1"/>
      <c r="H21" s="1"/>
      <c r="I21" s="1"/>
      <c r="J21" s="1"/>
      <c r="K21" s="270"/>
      <c r="L21" s="271"/>
      <c r="M21" s="271"/>
      <c r="N21" s="271"/>
      <c r="O21" s="32"/>
    </row>
    <row r="22" spans="1:16" s="18" customFormat="1" ht="13.2" x14ac:dyDescent="0.25">
      <c r="A22" s="13"/>
      <c r="B22" s="22"/>
      <c r="C22" s="27"/>
      <c r="D22" s="1"/>
      <c r="E22" s="1"/>
      <c r="F22" s="1"/>
      <c r="G22" s="1"/>
      <c r="H22" s="1"/>
      <c r="I22" s="1"/>
      <c r="J22" s="1"/>
      <c r="K22" s="270"/>
      <c r="L22" s="518" t="s">
        <v>12</v>
      </c>
      <c r="M22" s="518" t="s">
        <v>13</v>
      </c>
      <c r="N22" s="519" t="s">
        <v>14</v>
      </c>
      <c r="O22" s="519"/>
    </row>
    <row r="23" spans="1:16" s="18" customFormat="1" ht="12.75" customHeight="1" x14ac:dyDescent="0.25">
      <c r="A23" s="13"/>
      <c r="B23" s="22"/>
      <c r="C23" s="27"/>
      <c r="D23" s="1"/>
      <c r="E23" s="1"/>
      <c r="F23" s="1"/>
      <c r="G23" s="1"/>
      <c r="H23" s="1"/>
      <c r="I23" s="1"/>
      <c r="J23" s="1"/>
      <c r="K23" s="270"/>
      <c r="L23" s="518"/>
      <c r="M23" s="518"/>
      <c r="N23" s="268" t="s">
        <v>15</v>
      </c>
      <c r="O23" s="268" t="s">
        <v>16</v>
      </c>
    </row>
    <row r="24" spans="1:16" s="18" customFormat="1" ht="13.2" x14ac:dyDescent="0.25">
      <c r="A24" s="13"/>
      <c r="B24" s="22"/>
      <c r="C24" s="27"/>
      <c r="D24" s="1"/>
      <c r="E24" s="1"/>
      <c r="F24" s="1"/>
      <c r="G24" s="1"/>
      <c r="H24" s="36" t="s">
        <v>17</v>
      </c>
      <c r="I24" s="1"/>
      <c r="J24" s="1"/>
      <c r="K24" s="270"/>
      <c r="L24" s="34">
        <v>46</v>
      </c>
      <c r="M24" s="37">
        <f>O24</f>
        <v>44957</v>
      </c>
      <c r="N24" s="37">
        <v>44947</v>
      </c>
      <c r="O24" s="37">
        <v>44957</v>
      </c>
    </row>
    <row r="25" spans="1:16" s="18" customFormat="1" ht="13.2" x14ac:dyDescent="0.25">
      <c r="A25" s="13"/>
      <c r="B25" s="22"/>
      <c r="C25" s="27"/>
      <c r="D25" s="1"/>
      <c r="E25" s="1"/>
      <c r="F25" s="1"/>
      <c r="G25" s="1"/>
      <c r="H25" s="36" t="s">
        <v>19</v>
      </c>
      <c r="I25" s="1"/>
      <c r="J25" s="1"/>
      <c r="K25" s="270"/>
      <c r="L25" s="269"/>
      <c r="M25" s="269"/>
      <c r="N25" s="269"/>
      <c r="O25" s="1"/>
    </row>
    <row r="26" spans="1:16" ht="13.2" x14ac:dyDescent="0.25">
      <c r="A26" s="38"/>
      <c r="B26" s="39"/>
      <c r="C26" s="40"/>
      <c r="D26" s="41"/>
      <c r="E26" s="42"/>
      <c r="F26" s="42"/>
      <c r="G26" s="42"/>
      <c r="H26" s="42"/>
      <c r="I26" s="42"/>
      <c r="J26" s="42"/>
      <c r="K26" s="42"/>
      <c r="L26" s="38"/>
      <c r="M26" s="38"/>
      <c r="N26" s="38"/>
      <c r="O26" s="38"/>
    </row>
    <row r="27" spans="1:16" ht="21.75" customHeight="1" x14ac:dyDescent="0.25">
      <c r="A27" s="530" t="s">
        <v>55</v>
      </c>
      <c r="B27" s="530" t="s">
        <v>56</v>
      </c>
      <c r="C27" s="530" t="s">
        <v>57</v>
      </c>
      <c r="D27" s="530" t="s">
        <v>58</v>
      </c>
      <c r="E27" s="532" t="s">
        <v>59</v>
      </c>
      <c r="F27" s="533"/>
      <c r="G27" s="534"/>
      <c r="H27" s="532" t="s">
        <v>60</v>
      </c>
      <c r="I27" s="533"/>
      <c r="J27" s="534"/>
      <c r="K27" s="532" t="s">
        <v>61</v>
      </c>
      <c r="L27" s="534"/>
      <c r="M27" s="532" t="s">
        <v>62</v>
      </c>
      <c r="N27" s="533"/>
      <c r="O27" s="534"/>
    </row>
    <row r="28" spans="1:16" ht="33" customHeight="1" x14ac:dyDescent="0.25">
      <c r="A28" s="531"/>
      <c r="B28" s="531"/>
      <c r="C28" s="531"/>
      <c r="D28" s="531"/>
      <c r="E28" s="530" t="s">
        <v>63</v>
      </c>
      <c r="F28" s="43" t="s">
        <v>64</v>
      </c>
      <c r="G28" s="43" t="s">
        <v>65</v>
      </c>
      <c r="H28" s="530" t="s">
        <v>63</v>
      </c>
      <c r="I28" s="43" t="s">
        <v>64</v>
      </c>
      <c r="J28" s="43" t="s">
        <v>65</v>
      </c>
      <c r="K28" s="43" t="s">
        <v>66</v>
      </c>
      <c r="L28" s="43" t="s">
        <v>67</v>
      </c>
      <c r="M28" s="530" t="s">
        <v>63</v>
      </c>
      <c r="N28" s="43" t="s">
        <v>64</v>
      </c>
      <c r="O28" s="43" t="s">
        <v>65</v>
      </c>
    </row>
    <row r="29" spans="1:16" ht="27.75" customHeight="1" x14ac:dyDescent="0.25">
      <c r="A29" s="531"/>
      <c r="B29" s="531"/>
      <c r="C29" s="531"/>
      <c r="D29" s="531"/>
      <c r="E29" s="531"/>
      <c r="F29" s="44" t="s">
        <v>68</v>
      </c>
      <c r="G29" s="44" t="s">
        <v>69</v>
      </c>
      <c r="H29" s="531"/>
      <c r="I29" s="44" t="s">
        <v>68</v>
      </c>
      <c r="J29" s="44" t="s">
        <v>69</v>
      </c>
      <c r="K29" s="44" t="s">
        <v>68</v>
      </c>
      <c r="L29" s="44" t="s">
        <v>69</v>
      </c>
      <c r="M29" s="531"/>
      <c r="N29" s="44" t="s">
        <v>68</v>
      </c>
      <c r="O29" s="44" t="s">
        <v>69</v>
      </c>
    </row>
    <row r="30" spans="1:16" s="292" customFormat="1" ht="13.2" x14ac:dyDescent="0.25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  <c r="P30" s="294"/>
    </row>
    <row r="31" spans="1:16" s="292" customFormat="1" ht="16.5" customHeight="1" x14ac:dyDescent="0.25">
      <c r="A31" s="528" t="s">
        <v>70</v>
      </c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294"/>
    </row>
    <row r="32" spans="1:16" s="293" customFormat="1" ht="66.75" customHeight="1" x14ac:dyDescent="0.3">
      <c r="A32" s="46" t="s">
        <v>18</v>
      </c>
      <c r="B32" s="47" t="s">
        <v>511</v>
      </c>
      <c r="C32" s="48" t="s">
        <v>512</v>
      </c>
      <c r="D32" s="49" t="s">
        <v>546</v>
      </c>
      <c r="E32" s="51" t="s">
        <v>513</v>
      </c>
      <c r="F32" s="51" t="s">
        <v>514</v>
      </c>
      <c r="G32" s="51" t="s">
        <v>515</v>
      </c>
      <c r="H32" s="51" t="s">
        <v>547</v>
      </c>
      <c r="I32" s="51" t="s">
        <v>548</v>
      </c>
      <c r="J32" s="51" t="s">
        <v>549</v>
      </c>
      <c r="K32" s="50"/>
      <c r="L32" s="50"/>
      <c r="M32" s="51" t="s">
        <v>547</v>
      </c>
      <c r="N32" s="51" t="s">
        <v>548</v>
      </c>
      <c r="O32" s="51" t="s">
        <v>550</v>
      </c>
      <c r="P32" s="295"/>
    </row>
    <row r="33" spans="1:15" ht="26.4" x14ac:dyDescent="0.25">
      <c r="A33" s="52"/>
      <c r="B33" s="53"/>
      <c r="C33" s="54" t="s">
        <v>551</v>
      </c>
      <c r="D33" s="55"/>
      <c r="E33" s="56" t="s">
        <v>166</v>
      </c>
      <c r="F33" s="57"/>
      <c r="G33" s="57"/>
      <c r="H33" s="56" t="s">
        <v>552</v>
      </c>
      <c r="I33" s="57"/>
      <c r="J33" s="57"/>
      <c r="K33" s="57"/>
      <c r="L33" s="56" t="s">
        <v>166</v>
      </c>
      <c r="M33" s="56" t="s">
        <v>552</v>
      </c>
      <c r="N33" s="57"/>
      <c r="O33" s="57"/>
    </row>
    <row r="34" spans="1:15" ht="26.4" x14ac:dyDescent="0.25">
      <c r="A34" s="52"/>
      <c r="B34" s="53"/>
      <c r="C34" s="54" t="s">
        <v>553</v>
      </c>
      <c r="D34" s="55"/>
      <c r="E34" s="56" t="s">
        <v>75</v>
      </c>
      <c r="F34" s="57"/>
      <c r="G34" s="57"/>
      <c r="H34" s="56" t="s">
        <v>554</v>
      </c>
      <c r="I34" s="57"/>
      <c r="J34" s="57"/>
      <c r="K34" s="57"/>
      <c r="L34" s="56" t="s">
        <v>75</v>
      </c>
      <c r="M34" s="56" t="s">
        <v>554</v>
      </c>
      <c r="N34" s="57"/>
      <c r="O34" s="57"/>
    </row>
    <row r="35" spans="1:15" ht="13.2" x14ac:dyDescent="0.25">
      <c r="A35" s="52"/>
      <c r="B35" s="53"/>
      <c r="C35" s="54" t="s">
        <v>73</v>
      </c>
      <c r="D35" s="55"/>
      <c r="E35" s="57"/>
      <c r="F35" s="57"/>
      <c r="G35" s="57"/>
      <c r="H35" s="56" t="s">
        <v>555</v>
      </c>
      <c r="I35" s="57"/>
      <c r="J35" s="57"/>
      <c r="K35" s="57"/>
      <c r="L35" s="57"/>
      <c r="M35" s="56" t="s">
        <v>555</v>
      </c>
      <c r="N35" s="57"/>
      <c r="O35" s="57"/>
    </row>
    <row r="36" spans="1:15" ht="92.4" x14ac:dyDescent="0.25">
      <c r="A36" s="46" t="s">
        <v>21</v>
      </c>
      <c r="B36" s="47" t="s">
        <v>516</v>
      </c>
      <c r="C36" s="48" t="s">
        <v>517</v>
      </c>
      <c r="D36" s="49" t="s">
        <v>556</v>
      </c>
      <c r="E36" s="51" t="s">
        <v>518</v>
      </c>
      <c r="F36" s="51" t="s">
        <v>519</v>
      </c>
      <c r="G36" s="50"/>
      <c r="H36" s="51" t="s">
        <v>557</v>
      </c>
      <c r="I36" s="51" t="s">
        <v>558</v>
      </c>
      <c r="J36" s="50"/>
      <c r="K36" s="50"/>
      <c r="L36" s="50"/>
      <c r="M36" s="51" t="s">
        <v>557</v>
      </c>
      <c r="N36" s="51" t="s">
        <v>558</v>
      </c>
      <c r="O36" s="50"/>
    </row>
    <row r="37" spans="1:15" ht="79.2" x14ac:dyDescent="0.25">
      <c r="A37" s="46" t="s">
        <v>23</v>
      </c>
      <c r="B37" s="47" t="s">
        <v>520</v>
      </c>
      <c r="C37" s="48" t="s">
        <v>176</v>
      </c>
      <c r="D37" s="49" t="s">
        <v>559</v>
      </c>
      <c r="E37" s="51" t="s">
        <v>177</v>
      </c>
      <c r="F37" s="51" t="s">
        <v>178</v>
      </c>
      <c r="G37" s="50"/>
      <c r="H37" s="51" t="s">
        <v>560</v>
      </c>
      <c r="I37" s="51" t="s">
        <v>561</v>
      </c>
      <c r="J37" s="50"/>
      <c r="K37" s="50"/>
      <c r="L37" s="50"/>
      <c r="M37" s="51" t="s">
        <v>560</v>
      </c>
      <c r="N37" s="51" t="s">
        <v>561</v>
      </c>
      <c r="O37" s="50"/>
    </row>
    <row r="38" spans="1:15" ht="105.6" x14ac:dyDescent="0.25">
      <c r="A38" s="46" t="s">
        <v>25</v>
      </c>
      <c r="B38" s="47" t="s">
        <v>521</v>
      </c>
      <c r="C38" s="48" t="s">
        <v>180</v>
      </c>
      <c r="D38" s="49" t="s">
        <v>562</v>
      </c>
      <c r="E38" s="51" t="s">
        <v>181</v>
      </c>
      <c r="F38" s="51" t="s">
        <v>182</v>
      </c>
      <c r="G38" s="50"/>
      <c r="H38" s="51" t="s">
        <v>563</v>
      </c>
      <c r="I38" s="51" t="s">
        <v>564</v>
      </c>
      <c r="J38" s="50"/>
      <c r="K38" s="50"/>
      <c r="L38" s="50"/>
      <c r="M38" s="51" t="s">
        <v>563</v>
      </c>
      <c r="N38" s="51" t="s">
        <v>564</v>
      </c>
      <c r="O38" s="50"/>
    </row>
    <row r="39" spans="1:15" ht="79.2" x14ac:dyDescent="0.25">
      <c r="A39" s="46" t="s">
        <v>43</v>
      </c>
      <c r="B39" s="47" t="s">
        <v>522</v>
      </c>
      <c r="C39" s="48" t="s">
        <v>523</v>
      </c>
      <c r="D39" s="49" t="s">
        <v>565</v>
      </c>
      <c r="E39" s="51" t="s">
        <v>524</v>
      </c>
      <c r="F39" s="51" t="s">
        <v>525</v>
      </c>
      <c r="G39" s="50"/>
      <c r="H39" s="51" t="s">
        <v>566</v>
      </c>
      <c r="I39" s="51" t="s">
        <v>567</v>
      </c>
      <c r="J39" s="50"/>
      <c r="K39" s="50"/>
      <c r="L39" s="50"/>
      <c r="M39" s="51" t="s">
        <v>566</v>
      </c>
      <c r="N39" s="51" t="s">
        <v>567</v>
      </c>
      <c r="O39" s="50"/>
    </row>
    <row r="40" spans="1:15" ht="79.2" x14ac:dyDescent="0.25">
      <c r="A40" s="46" t="s">
        <v>76</v>
      </c>
      <c r="B40" s="47" t="s">
        <v>526</v>
      </c>
      <c r="C40" s="48" t="s">
        <v>527</v>
      </c>
      <c r="D40" s="49" t="s">
        <v>568</v>
      </c>
      <c r="E40" s="51" t="s">
        <v>528</v>
      </c>
      <c r="F40" s="51" t="s">
        <v>529</v>
      </c>
      <c r="G40" s="50"/>
      <c r="H40" s="51" t="s">
        <v>569</v>
      </c>
      <c r="I40" s="51" t="s">
        <v>570</v>
      </c>
      <c r="J40" s="50"/>
      <c r="K40" s="50"/>
      <c r="L40" s="50"/>
      <c r="M40" s="51" t="s">
        <v>569</v>
      </c>
      <c r="N40" s="51" t="s">
        <v>570</v>
      </c>
      <c r="O40" s="50"/>
    </row>
    <row r="41" spans="1:15" ht="79.2" x14ac:dyDescent="0.25">
      <c r="A41" s="46" t="s">
        <v>77</v>
      </c>
      <c r="B41" s="47" t="s">
        <v>530</v>
      </c>
      <c r="C41" s="48" t="s">
        <v>184</v>
      </c>
      <c r="D41" s="49" t="s">
        <v>571</v>
      </c>
      <c r="E41" s="51" t="s">
        <v>185</v>
      </c>
      <c r="F41" s="51" t="s">
        <v>186</v>
      </c>
      <c r="G41" s="50"/>
      <c r="H41" s="51" t="s">
        <v>572</v>
      </c>
      <c r="I41" s="51" t="s">
        <v>573</v>
      </c>
      <c r="J41" s="50"/>
      <c r="K41" s="50"/>
      <c r="L41" s="50"/>
      <c r="M41" s="51" t="s">
        <v>572</v>
      </c>
      <c r="N41" s="51" t="s">
        <v>573</v>
      </c>
      <c r="O41" s="50"/>
    </row>
    <row r="42" spans="1:15" ht="79.2" x14ac:dyDescent="0.25">
      <c r="A42" s="46" t="s">
        <v>78</v>
      </c>
      <c r="B42" s="47" t="s">
        <v>531</v>
      </c>
      <c r="C42" s="48" t="s">
        <v>188</v>
      </c>
      <c r="D42" s="49" t="s">
        <v>571</v>
      </c>
      <c r="E42" s="51" t="s">
        <v>189</v>
      </c>
      <c r="F42" s="51" t="s">
        <v>190</v>
      </c>
      <c r="G42" s="50"/>
      <c r="H42" s="51" t="s">
        <v>574</v>
      </c>
      <c r="I42" s="51" t="s">
        <v>575</v>
      </c>
      <c r="J42" s="50"/>
      <c r="K42" s="50"/>
      <c r="L42" s="50"/>
      <c r="M42" s="51" t="s">
        <v>574</v>
      </c>
      <c r="N42" s="51" t="s">
        <v>575</v>
      </c>
      <c r="O42" s="50"/>
    </row>
    <row r="43" spans="1:15" ht="79.2" x14ac:dyDescent="0.25">
      <c r="A43" s="46" t="s">
        <v>79</v>
      </c>
      <c r="B43" s="47" t="s">
        <v>532</v>
      </c>
      <c r="C43" s="48" t="s">
        <v>533</v>
      </c>
      <c r="D43" s="49" t="s">
        <v>576</v>
      </c>
      <c r="E43" s="51" t="s">
        <v>534</v>
      </c>
      <c r="F43" s="51" t="s">
        <v>535</v>
      </c>
      <c r="G43" s="50"/>
      <c r="H43" s="51" t="s">
        <v>577</v>
      </c>
      <c r="I43" s="51" t="s">
        <v>578</v>
      </c>
      <c r="J43" s="50"/>
      <c r="K43" s="50"/>
      <c r="L43" s="50"/>
      <c r="M43" s="51" t="s">
        <v>577</v>
      </c>
      <c r="N43" s="51" t="s">
        <v>578</v>
      </c>
      <c r="O43" s="50"/>
    </row>
    <row r="44" spans="1:15" ht="79.2" x14ac:dyDescent="0.25">
      <c r="A44" s="46" t="s">
        <v>80</v>
      </c>
      <c r="B44" s="47" t="s">
        <v>536</v>
      </c>
      <c r="C44" s="48" t="s">
        <v>537</v>
      </c>
      <c r="D44" s="49" t="s">
        <v>576</v>
      </c>
      <c r="E44" s="51" t="s">
        <v>538</v>
      </c>
      <c r="F44" s="51" t="s">
        <v>539</v>
      </c>
      <c r="G44" s="50"/>
      <c r="H44" s="51" t="s">
        <v>579</v>
      </c>
      <c r="I44" s="51" t="s">
        <v>580</v>
      </c>
      <c r="J44" s="50"/>
      <c r="K44" s="50"/>
      <c r="L44" s="50"/>
      <c r="M44" s="51" t="s">
        <v>579</v>
      </c>
      <c r="N44" s="51" t="s">
        <v>580</v>
      </c>
      <c r="O44" s="50"/>
    </row>
    <row r="45" spans="1:15" ht="39.6" x14ac:dyDescent="0.25">
      <c r="A45" s="538" t="s">
        <v>201</v>
      </c>
      <c r="B45" s="539"/>
      <c r="C45" s="539"/>
      <c r="D45" s="539"/>
      <c r="E45" s="539"/>
      <c r="F45" s="539"/>
      <c r="G45" s="539"/>
      <c r="H45" s="51" t="s">
        <v>581</v>
      </c>
      <c r="I45" s="51" t="s">
        <v>582</v>
      </c>
      <c r="J45" s="51" t="s">
        <v>583</v>
      </c>
      <c r="K45" s="50"/>
      <c r="L45" s="50"/>
      <c r="M45" s="51" t="s">
        <v>584</v>
      </c>
      <c r="N45" s="51" t="s">
        <v>585</v>
      </c>
      <c r="O45" s="51" t="s">
        <v>583</v>
      </c>
    </row>
    <row r="46" spans="1:15" ht="13.2" x14ac:dyDescent="0.25">
      <c r="A46" s="538" t="s">
        <v>202</v>
      </c>
      <c r="B46" s="539"/>
      <c r="C46" s="539"/>
      <c r="D46" s="539"/>
      <c r="E46" s="539"/>
      <c r="F46" s="539"/>
      <c r="G46" s="539"/>
      <c r="H46" s="50"/>
      <c r="I46" s="50"/>
      <c r="J46" s="50"/>
      <c r="K46" s="50"/>
      <c r="L46" s="50"/>
      <c r="M46" s="50"/>
      <c r="N46" s="50"/>
      <c r="O46" s="50"/>
    </row>
    <row r="47" spans="1:15" ht="26.4" x14ac:dyDescent="0.25">
      <c r="A47" s="538" t="s">
        <v>203</v>
      </c>
      <c r="B47" s="539"/>
      <c r="C47" s="539"/>
      <c r="D47" s="539"/>
      <c r="E47" s="539"/>
      <c r="F47" s="539"/>
      <c r="G47" s="539"/>
      <c r="H47" s="51" t="s">
        <v>586</v>
      </c>
      <c r="I47" s="50"/>
      <c r="J47" s="50"/>
      <c r="K47" s="50"/>
      <c r="L47" s="50"/>
      <c r="M47" s="51" t="s">
        <v>587</v>
      </c>
      <c r="N47" s="50"/>
      <c r="O47" s="50"/>
    </row>
    <row r="48" spans="1:15" ht="26.4" x14ac:dyDescent="0.25">
      <c r="A48" s="538" t="s">
        <v>204</v>
      </c>
      <c r="B48" s="539"/>
      <c r="C48" s="539"/>
      <c r="D48" s="539"/>
      <c r="E48" s="539"/>
      <c r="F48" s="539"/>
      <c r="G48" s="539"/>
      <c r="H48" s="51" t="s">
        <v>588</v>
      </c>
      <c r="I48" s="50"/>
      <c r="J48" s="50"/>
      <c r="K48" s="50"/>
      <c r="L48" s="50"/>
      <c r="M48" s="51" t="s">
        <v>589</v>
      </c>
      <c r="N48" s="50"/>
      <c r="O48" s="50"/>
    </row>
    <row r="49" spans="1:15" ht="26.4" x14ac:dyDescent="0.25">
      <c r="A49" s="538" t="s">
        <v>205</v>
      </c>
      <c r="B49" s="539"/>
      <c r="C49" s="539"/>
      <c r="D49" s="539"/>
      <c r="E49" s="539"/>
      <c r="F49" s="539"/>
      <c r="G49" s="539"/>
      <c r="H49" s="51" t="s">
        <v>590</v>
      </c>
      <c r="I49" s="50"/>
      <c r="J49" s="50"/>
      <c r="K49" s="50"/>
      <c r="L49" s="50"/>
      <c r="M49" s="51" t="s">
        <v>591</v>
      </c>
      <c r="N49" s="50"/>
      <c r="O49" s="50"/>
    </row>
    <row r="50" spans="1:15" ht="26.4" x14ac:dyDescent="0.25">
      <c r="A50" s="540" t="s">
        <v>206</v>
      </c>
      <c r="B50" s="541"/>
      <c r="C50" s="541"/>
      <c r="D50" s="541"/>
      <c r="E50" s="541"/>
      <c r="F50" s="541"/>
      <c r="G50" s="541"/>
      <c r="H50" s="58" t="s">
        <v>592</v>
      </c>
      <c r="I50" s="59"/>
      <c r="J50" s="59"/>
      <c r="K50" s="59"/>
      <c r="L50" s="59"/>
      <c r="M50" s="58" t="s">
        <v>552</v>
      </c>
      <c r="N50" s="59"/>
      <c r="O50" s="59"/>
    </row>
    <row r="51" spans="1:15" ht="26.4" x14ac:dyDescent="0.25">
      <c r="A51" s="540" t="s">
        <v>207</v>
      </c>
      <c r="B51" s="541"/>
      <c r="C51" s="541"/>
      <c r="D51" s="541"/>
      <c r="E51" s="541"/>
      <c r="F51" s="541"/>
      <c r="G51" s="541"/>
      <c r="H51" s="58" t="s">
        <v>593</v>
      </c>
      <c r="I51" s="59"/>
      <c r="J51" s="59"/>
      <c r="K51" s="59"/>
      <c r="L51" s="59"/>
      <c r="M51" s="58" t="s">
        <v>554</v>
      </c>
      <c r="N51" s="59"/>
      <c r="O51" s="59"/>
    </row>
    <row r="52" spans="1:15" ht="13.2" x14ac:dyDescent="0.25">
      <c r="A52" s="540" t="s">
        <v>26</v>
      </c>
      <c r="B52" s="541"/>
      <c r="C52" s="541"/>
      <c r="D52" s="541"/>
      <c r="E52" s="541"/>
      <c r="F52" s="541"/>
      <c r="G52" s="541"/>
      <c r="H52" s="59"/>
      <c r="I52" s="59"/>
      <c r="J52" s="59"/>
      <c r="K52" s="59"/>
      <c r="L52" s="59"/>
      <c r="M52" s="59"/>
      <c r="N52" s="59"/>
      <c r="O52" s="59"/>
    </row>
    <row r="53" spans="1:15" ht="13.2" x14ac:dyDescent="0.25">
      <c r="A53" s="538" t="s">
        <v>213</v>
      </c>
      <c r="B53" s="539"/>
      <c r="C53" s="539"/>
      <c r="D53" s="539"/>
      <c r="E53" s="539"/>
      <c r="F53" s="539"/>
      <c r="G53" s="539"/>
      <c r="H53" s="50"/>
      <c r="I53" s="50"/>
      <c r="J53" s="50"/>
      <c r="K53" s="50"/>
      <c r="L53" s="50"/>
      <c r="M53" s="50"/>
      <c r="N53" s="50"/>
      <c r="O53" s="50"/>
    </row>
    <row r="54" spans="1:15" ht="13.2" x14ac:dyDescent="0.25">
      <c r="A54" s="538" t="s">
        <v>208</v>
      </c>
      <c r="B54" s="539"/>
      <c r="C54" s="539"/>
      <c r="D54" s="539"/>
      <c r="E54" s="539"/>
      <c r="F54" s="539"/>
      <c r="G54" s="539"/>
      <c r="H54" s="50"/>
      <c r="I54" s="50"/>
      <c r="J54" s="50"/>
      <c r="K54" s="50"/>
      <c r="L54" s="50"/>
      <c r="M54" s="50"/>
      <c r="N54" s="50"/>
      <c r="O54" s="50"/>
    </row>
    <row r="55" spans="1:15" ht="26.4" x14ac:dyDescent="0.25">
      <c r="A55" s="538" t="s">
        <v>214</v>
      </c>
      <c r="B55" s="539"/>
      <c r="C55" s="539"/>
      <c r="D55" s="539"/>
      <c r="E55" s="539"/>
      <c r="F55" s="539"/>
      <c r="G55" s="539"/>
      <c r="H55" s="51" t="s">
        <v>594</v>
      </c>
      <c r="I55" s="50"/>
      <c r="J55" s="50"/>
      <c r="K55" s="50"/>
      <c r="L55" s="50"/>
      <c r="M55" s="51" t="s">
        <v>595</v>
      </c>
      <c r="N55" s="50"/>
      <c r="O55" s="50"/>
    </row>
    <row r="56" spans="1:15" ht="13.2" x14ac:dyDescent="0.25">
      <c r="A56" s="538" t="s">
        <v>215</v>
      </c>
      <c r="B56" s="539"/>
      <c r="C56" s="539"/>
      <c r="D56" s="539"/>
      <c r="E56" s="539"/>
      <c r="F56" s="539"/>
      <c r="G56" s="539"/>
      <c r="H56" s="50"/>
      <c r="I56" s="50"/>
      <c r="J56" s="50"/>
      <c r="K56" s="50"/>
      <c r="L56" s="50"/>
      <c r="M56" s="51" t="s">
        <v>596</v>
      </c>
      <c r="N56" s="50"/>
      <c r="O56" s="50"/>
    </row>
    <row r="57" spans="1:15" ht="26.4" x14ac:dyDescent="0.25">
      <c r="A57" s="540" t="s">
        <v>216</v>
      </c>
      <c r="B57" s="541"/>
      <c r="C57" s="541"/>
      <c r="D57" s="541"/>
      <c r="E57" s="541"/>
      <c r="F57" s="541"/>
      <c r="G57" s="541"/>
      <c r="H57" s="58" t="s">
        <v>594</v>
      </c>
      <c r="I57" s="59"/>
      <c r="J57" s="59"/>
      <c r="K57" s="59"/>
      <c r="L57" s="59"/>
      <c r="M57" s="58" t="s">
        <v>596</v>
      </c>
      <c r="N57" s="59"/>
      <c r="O57" s="59"/>
    </row>
    <row r="58" spans="1:15" s="1" customFormat="1" ht="15" customHeight="1" x14ac:dyDescent="0.25">
      <c r="A58" s="542" t="s">
        <v>217</v>
      </c>
      <c r="B58" s="543"/>
      <c r="C58" s="543"/>
      <c r="D58" s="543"/>
      <c r="E58" s="543"/>
      <c r="F58" s="543"/>
      <c r="G58" s="544"/>
      <c r="H58" s="60"/>
      <c r="I58" s="61"/>
      <c r="J58" s="61"/>
      <c r="K58" s="61"/>
      <c r="L58" s="61"/>
      <c r="M58" s="62">
        <f>ROUND(M57/100*0.96,0)</f>
        <v>27958</v>
      </c>
      <c r="N58" s="61"/>
      <c r="O58" s="61"/>
    </row>
    <row r="59" spans="1:15" s="1" customFormat="1" ht="15" customHeight="1" x14ac:dyDescent="0.25">
      <c r="A59" s="542" t="s">
        <v>36</v>
      </c>
      <c r="B59" s="543"/>
      <c r="C59" s="543"/>
      <c r="D59" s="543"/>
      <c r="E59" s="543"/>
      <c r="F59" s="543"/>
      <c r="G59" s="544"/>
      <c r="H59" s="60"/>
      <c r="I59" s="61"/>
      <c r="J59" s="61"/>
      <c r="K59" s="61"/>
      <c r="L59" s="61"/>
      <c r="M59" s="63">
        <f>M57+M58</f>
        <v>2940251</v>
      </c>
      <c r="N59" s="61"/>
      <c r="O59" s="61"/>
    </row>
    <row r="60" spans="1:15" s="1" customFormat="1" ht="15" customHeight="1" x14ac:dyDescent="0.25">
      <c r="A60" s="542" t="s">
        <v>218</v>
      </c>
      <c r="B60" s="543"/>
      <c r="C60" s="543"/>
      <c r="D60" s="543"/>
      <c r="E60" s="543"/>
      <c r="F60" s="543"/>
      <c r="G60" s="544"/>
      <c r="H60" s="60"/>
      <c r="I60" s="61"/>
      <c r="J60" s="61"/>
      <c r="K60" s="61"/>
      <c r="L60" s="61"/>
      <c r="M60" s="62">
        <f>ROUND(M59*0.9833333333,0)</f>
        <v>2891247</v>
      </c>
      <c r="N60" s="61"/>
      <c r="O60" s="61"/>
    </row>
    <row r="61" spans="1:15" s="1" customFormat="1" ht="15" customHeight="1" x14ac:dyDescent="0.25">
      <c r="A61" s="542" t="s">
        <v>219</v>
      </c>
      <c r="B61" s="543"/>
      <c r="C61" s="543"/>
      <c r="D61" s="543"/>
      <c r="E61" s="543"/>
      <c r="F61" s="543"/>
      <c r="G61" s="544"/>
      <c r="H61" s="60"/>
      <c r="I61" s="61"/>
      <c r="J61" s="61"/>
      <c r="K61" s="61"/>
      <c r="L61" s="61"/>
      <c r="M61" s="62">
        <f>ROUND(M60*1.25085,0)</f>
        <v>3616516</v>
      </c>
      <c r="N61" s="61"/>
      <c r="O61" s="61"/>
    </row>
    <row r="62" spans="1:15" s="1" customFormat="1" ht="15" customHeight="1" x14ac:dyDescent="0.25">
      <c r="A62" s="542" t="s">
        <v>220</v>
      </c>
      <c r="B62" s="543"/>
      <c r="C62" s="543"/>
      <c r="D62" s="543"/>
      <c r="E62" s="543"/>
      <c r="F62" s="543"/>
      <c r="G62" s="544"/>
      <c r="H62" s="60"/>
      <c r="I62" s="61"/>
      <c r="J62" s="61"/>
      <c r="K62" s="61"/>
      <c r="L62" s="61"/>
      <c r="M62" s="62">
        <f>ROUND(M61*1.07521,0)</f>
        <v>3888514</v>
      </c>
      <c r="N62" s="61"/>
      <c r="O62" s="61"/>
    </row>
    <row r="63" spans="1:15" s="1" customFormat="1" ht="15" customHeight="1" x14ac:dyDescent="0.25">
      <c r="A63" s="542" t="s">
        <v>221</v>
      </c>
      <c r="B63" s="543"/>
      <c r="C63" s="543"/>
      <c r="D63" s="543"/>
      <c r="E63" s="543"/>
      <c r="F63" s="543"/>
      <c r="G63" s="544"/>
      <c r="H63" s="60"/>
      <c r="I63" s="61"/>
      <c r="J63" s="61"/>
      <c r="K63" s="61"/>
      <c r="L63" s="61"/>
      <c r="M63" s="62">
        <f>ROUND(M62*1.0338,0)</f>
        <v>4019946</v>
      </c>
      <c r="N63" s="61"/>
      <c r="O63" s="61"/>
    </row>
    <row r="64" spans="1:15" s="1" customFormat="1" ht="15" customHeight="1" x14ac:dyDescent="0.25">
      <c r="A64" s="542" t="s">
        <v>37</v>
      </c>
      <c r="B64" s="543"/>
      <c r="C64" s="543"/>
      <c r="D64" s="543"/>
      <c r="E64" s="543"/>
      <c r="F64" s="543"/>
      <c r="G64" s="544"/>
      <c r="H64" s="60"/>
      <c r="I64" s="61"/>
      <c r="J64" s="61"/>
      <c r="K64" s="61"/>
      <c r="L64" s="61"/>
      <c r="M64" s="62">
        <f>M63</f>
        <v>4019946</v>
      </c>
      <c r="N64" s="61"/>
      <c r="O64" s="61"/>
    </row>
    <row r="65" spans="1:17" s="1" customFormat="1" ht="15" customHeight="1" x14ac:dyDescent="0.25">
      <c r="A65" s="542" t="s">
        <v>38</v>
      </c>
      <c r="B65" s="543"/>
      <c r="C65" s="543"/>
      <c r="D65" s="543"/>
      <c r="E65" s="543"/>
      <c r="F65" s="543"/>
      <c r="G65" s="544"/>
      <c r="H65" s="60"/>
      <c r="I65" s="61"/>
      <c r="J65" s="61"/>
      <c r="K65" s="61"/>
      <c r="L65" s="61"/>
      <c r="M65" s="64">
        <f>ROUND(M64*0.2,2)</f>
        <v>803989.2</v>
      </c>
      <c r="N65" s="61"/>
      <c r="O65" s="61"/>
    </row>
    <row r="66" spans="1:17" s="1" customFormat="1" ht="15" customHeight="1" x14ac:dyDescent="0.25">
      <c r="A66" s="542" t="s">
        <v>39</v>
      </c>
      <c r="B66" s="543"/>
      <c r="C66" s="543"/>
      <c r="D66" s="543"/>
      <c r="E66" s="543"/>
      <c r="F66" s="543"/>
      <c r="G66" s="544"/>
      <c r="H66" s="60"/>
      <c r="I66" s="61"/>
      <c r="J66" s="61"/>
      <c r="K66" s="61"/>
      <c r="L66" s="61"/>
      <c r="M66" s="64">
        <f>M64+M65</f>
        <v>4823935.2</v>
      </c>
      <c r="N66" s="61"/>
      <c r="O66" s="61"/>
      <c r="Q66" s="276"/>
    </row>
    <row r="67" spans="1:17" s="1" customFormat="1" ht="13.2" x14ac:dyDescent="0.25">
      <c r="B67" s="65"/>
      <c r="C67" s="66"/>
      <c r="D67" s="67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7" s="1" customFormat="1" ht="13.2" x14ac:dyDescent="0.25">
      <c r="B68" s="65"/>
      <c r="C68" s="66"/>
      <c r="D68" s="67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7" s="1" customFormat="1" ht="13.2" x14ac:dyDescent="0.25">
      <c r="B69" s="275"/>
      <c r="C69" s="69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7" s="1" customFormat="1" ht="11.25" customHeight="1" x14ac:dyDescent="0.25">
      <c r="C70" s="27"/>
    </row>
    <row r="71" spans="1:17" s="1" customFormat="1" ht="11.25" customHeight="1" x14ac:dyDescent="0.25">
      <c r="C71" s="27"/>
    </row>
    <row r="72" spans="1:17" s="4" customFormat="1" ht="13.2" x14ac:dyDescent="0.25">
      <c r="A72" s="2"/>
      <c r="B72" s="11" t="s">
        <v>27</v>
      </c>
      <c r="C72" s="70" t="s">
        <v>222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8"/>
      <c r="O72" s="8"/>
    </row>
    <row r="73" spans="1:17" s="8" customFormat="1" ht="13.2" x14ac:dyDescent="0.25">
      <c r="A73" s="5"/>
      <c r="B73" s="6"/>
      <c r="C73" s="545" t="s">
        <v>40</v>
      </c>
      <c r="D73" s="545"/>
      <c r="E73" s="545"/>
      <c r="F73" s="545"/>
      <c r="G73" s="545"/>
      <c r="H73" s="545"/>
      <c r="I73" s="545"/>
      <c r="J73" s="545"/>
      <c r="K73" s="545"/>
      <c r="L73" s="545"/>
      <c r="M73" s="545"/>
      <c r="N73" s="7"/>
      <c r="O73" s="1"/>
    </row>
    <row r="74" spans="1:17" s="1" customFormat="1" ht="13.2" x14ac:dyDescent="0.25">
      <c r="A74" s="5"/>
      <c r="B74" s="6"/>
      <c r="C74" s="71"/>
      <c r="D74" s="15"/>
      <c r="E74" s="9"/>
      <c r="F74" s="9"/>
      <c r="G74" s="9"/>
      <c r="H74" s="9"/>
      <c r="I74" s="10"/>
      <c r="J74" s="10"/>
      <c r="K74" s="10"/>
      <c r="L74" s="10"/>
      <c r="M74" s="9"/>
      <c r="N74" s="5"/>
    </row>
    <row r="75" spans="1:17" s="1" customFormat="1" ht="13.2" x14ac:dyDescent="0.25">
      <c r="A75" s="2"/>
      <c r="B75" s="11" t="s">
        <v>41</v>
      </c>
      <c r="C75" s="72"/>
      <c r="D75" s="15"/>
      <c r="E75" s="11"/>
      <c r="F75" s="11"/>
      <c r="G75" s="11"/>
      <c r="H75" s="11"/>
      <c r="I75" s="11"/>
      <c r="J75" s="11"/>
      <c r="K75" s="11"/>
      <c r="L75" s="11"/>
      <c r="M75" s="9"/>
      <c r="N75" s="5"/>
    </row>
    <row r="76" spans="1:17" s="1" customFormat="1" ht="13.2" x14ac:dyDescent="0.25">
      <c r="A76" s="5"/>
      <c r="B76" s="6"/>
      <c r="C76" s="71"/>
      <c r="D76" s="15"/>
      <c r="E76" s="9"/>
      <c r="F76" s="9"/>
      <c r="G76" s="9"/>
      <c r="H76" s="9"/>
      <c r="I76" s="10"/>
      <c r="J76" s="10"/>
      <c r="K76" s="10"/>
      <c r="L76" s="10"/>
      <c r="M76" s="9"/>
      <c r="N76" s="5"/>
    </row>
    <row r="77" spans="1:17" s="1" customFormat="1" ht="24.75" customHeight="1" x14ac:dyDescent="0.25">
      <c r="B77" s="73"/>
      <c r="C77" s="74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7" s="1" customFormat="1" ht="13.2" x14ac:dyDescent="0.25">
      <c r="A78" s="2"/>
      <c r="B78" s="11" t="s">
        <v>28</v>
      </c>
      <c r="C78" s="75" t="s">
        <v>223</v>
      </c>
      <c r="D78" s="12"/>
      <c r="E78" s="12"/>
      <c r="F78" s="12"/>
      <c r="G78" s="12"/>
      <c r="H78" s="12"/>
      <c r="I78" s="12"/>
      <c r="J78" s="12" t="s">
        <v>42</v>
      </c>
      <c r="K78" s="12"/>
      <c r="L78" s="12"/>
      <c r="M78" s="76"/>
      <c r="N78" s="77"/>
    </row>
    <row r="79" spans="1:17" s="1" customFormat="1" ht="13.2" x14ac:dyDescent="0.25">
      <c r="A79" s="5"/>
      <c r="B79" s="6"/>
      <c r="C79" s="546" t="s">
        <v>40</v>
      </c>
      <c r="D79" s="546"/>
      <c r="E79" s="546"/>
      <c r="F79" s="546"/>
      <c r="G79" s="546"/>
      <c r="H79" s="546"/>
      <c r="I79" s="546"/>
      <c r="J79" s="546"/>
      <c r="K79" s="546"/>
      <c r="L79" s="546"/>
      <c r="M79" s="546"/>
      <c r="N79" s="7"/>
    </row>
    <row r="80" spans="1:17" s="1" customFormat="1" ht="13.2" x14ac:dyDescent="0.25">
      <c r="A80" s="5"/>
      <c r="B80" s="6"/>
      <c r="C80" s="71"/>
    </row>
    <row r="81" spans="1:16" s="1" customFormat="1" ht="13.2" x14ac:dyDescent="0.25">
      <c r="A81" s="2"/>
      <c r="B81" s="11" t="s">
        <v>41</v>
      </c>
      <c r="C81" s="72"/>
    </row>
    <row r="82" spans="1:16" s="79" customFormat="1" ht="13.2" x14ac:dyDescent="0.25">
      <c r="A82" s="65"/>
      <c r="B82" s="65"/>
      <c r="C82" s="66"/>
      <c r="D82" s="67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78"/>
    </row>
    <row r="83" spans="1:16" s="277" customFormat="1" ht="12" x14ac:dyDescent="0.25">
      <c r="A83" s="272"/>
      <c r="B83" s="272"/>
      <c r="C83" s="272"/>
      <c r="D83" s="272"/>
      <c r="E83" s="272"/>
      <c r="F83" s="272"/>
      <c r="G83" s="272"/>
      <c r="H83" s="272"/>
      <c r="I83" s="272"/>
      <c r="J83" s="272"/>
      <c r="K83" s="272"/>
      <c r="L83" s="272"/>
      <c r="M83" s="272"/>
      <c r="N83" s="272"/>
      <c r="O83" s="272"/>
      <c r="P83" s="272"/>
    </row>
    <row r="108" ht="12" x14ac:dyDescent="0.25"/>
    <row r="185" ht="12" x14ac:dyDescent="0.25"/>
  </sheetData>
  <mergeCells count="67">
    <mergeCell ref="A11:B11"/>
    <mergeCell ref="C11:K11"/>
    <mergeCell ref="M6:O6"/>
    <mergeCell ref="A7:B7"/>
    <mergeCell ref="I17:K17"/>
    <mergeCell ref="M17:O17"/>
    <mergeCell ref="A9:B9"/>
    <mergeCell ref="C9:K9"/>
    <mergeCell ref="M9:O9"/>
    <mergeCell ref="C7:K7"/>
    <mergeCell ref="M7:O7"/>
    <mergeCell ref="A8:B8"/>
    <mergeCell ref="C8:K8"/>
    <mergeCell ref="M8:O8"/>
    <mergeCell ref="M19:O19"/>
    <mergeCell ref="C10:K10"/>
    <mergeCell ref="M10:O10"/>
    <mergeCell ref="H27:J27"/>
    <mergeCell ref="K27:L27"/>
    <mergeCell ref="M27:O27"/>
    <mergeCell ref="L22:L23"/>
    <mergeCell ref="M22:M23"/>
    <mergeCell ref="N22:O22"/>
    <mergeCell ref="M2:O2"/>
    <mergeCell ref="M3:O3"/>
    <mergeCell ref="M4:O4"/>
    <mergeCell ref="C5:K5"/>
    <mergeCell ref="M5:O5"/>
    <mergeCell ref="A53:G53"/>
    <mergeCell ref="A54:G54"/>
    <mergeCell ref="A47:G47"/>
    <mergeCell ref="A48:G48"/>
    <mergeCell ref="A49:G49"/>
    <mergeCell ref="A50:G50"/>
    <mergeCell ref="A51:G51"/>
    <mergeCell ref="A52:G52"/>
    <mergeCell ref="E28:E29"/>
    <mergeCell ref="H28:H29"/>
    <mergeCell ref="M28:M29"/>
    <mergeCell ref="A31:O31"/>
    <mergeCell ref="A45:G45"/>
    <mergeCell ref="A63:G63"/>
    <mergeCell ref="M11:O11"/>
    <mergeCell ref="K12:L12"/>
    <mergeCell ref="M12:O12"/>
    <mergeCell ref="M13:O13"/>
    <mergeCell ref="I15:K15"/>
    <mergeCell ref="M15:O15"/>
    <mergeCell ref="A55:G55"/>
    <mergeCell ref="A56:G56"/>
    <mergeCell ref="A57:G57"/>
    <mergeCell ref="A46:G46"/>
    <mergeCell ref="A27:A29"/>
    <mergeCell ref="B27:B29"/>
    <mergeCell ref="C27:C29"/>
    <mergeCell ref="D27:D29"/>
    <mergeCell ref="E27:G27"/>
    <mergeCell ref="A58:G58"/>
    <mergeCell ref="A59:G59"/>
    <mergeCell ref="A60:G60"/>
    <mergeCell ref="A61:G61"/>
    <mergeCell ref="A62:G62"/>
    <mergeCell ref="A64:G64"/>
    <mergeCell ref="A65:G65"/>
    <mergeCell ref="A66:G66"/>
    <mergeCell ref="C73:M73"/>
    <mergeCell ref="C79:M79"/>
  </mergeCells>
  <pageMargins left="0.23622047901153601" right="0.23622047901153601" top="0.74803149700164795" bottom="0.74803149700164795" header="0.31496062874794001" footer="0.31496062874794001"/>
  <pageSetup paperSize="9" scale="24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11</vt:i4>
      </vt:variant>
    </vt:vector>
  </HeadingPairs>
  <TitlesOfParts>
    <vt:vector size="21" baseType="lpstr">
      <vt:lpstr>кс-3 апрель</vt:lpstr>
      <vt:lpstr>СМ 01-01-01</vt:lpstr>
      <vt:lpstr>СМ 01-01-02 </vt:lpstr>
      <vt:lpstr>КС-01-01-01</vt:lpstr>
      <vt:lpstr>КС-01-01-02</vt:lpstr>
      <vt:lpstr>43 02-01-01(2016)-100%</vt:lpstr>
      <vt:lpstr>кс-3 январь-2</vt:lpstr>
      <vt:lpstr>р январь-2</vt:lpstr>
      <vt:lpstr>46_02-01-01(2016)</vt:lpstr>
      <vt:lpstr>М-29 нояб</vt:lpstr>
      <vt:lpstr>'46_02-01-01(2016)'!Заголовки_для_печати</vt:lpstr>
      <vt:lpstr>'КС-01-01-01'!Заголовки_для_печати</vt:lpstr>
      <vt:lpstr>'КС-01-01-02'!Заголовки_для_печати</vt:lpstr>
      <vt:lpstr>'СМ 01-01-01'!Заголовки_для_печати</vt:lpstr>
      <vt:lpstr>'СМ 01-01-02 '!Заголовки_для_печати</vt:lpstr>
      <vt:lpstr>'КС-01-01-01'!Область_печати</vt:lpstr>
      <vt:lpstr>'КС-01-01-02'!Область_печати</vt:lpstr>
      <vt:lpstr>'кс-3 апрель'!Область_печати</vt:lpstr>
      <vt:lpstr>'кс-3 январь-2'!Область_печати</vt:lpstr>
      <vt:lpstr>'М-29 нояб'!Область_печати</vt:lpstr>
      <vt:lpstr>'р январь-2'!Область_печати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2023-04-28T08:42:39Z</cp:lastPrinted>
  <dcterms:created xsi:type="dcterms:W3CDTF">2020-09-30T08:50:27Z</dcterms:created>
  <dcterms:modified xsi:type="dcterms:W3CDTF">2023-11-20T09:21:47Z</dcterms:modified>
</cp:coreProperties>
</file>