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1 выполнение\Итог\"/>
    </mc:Choice>
  </mc:AlternateContent>
  <xr:revisionPtr revIDLastSave="0" documentId="13_ncr:1_{39F9C23F-DA48-4CC9-9414-4081221F04B9}" xr6:coauthVersionLast="47" xr6:coauthVersionMax="47" xr10:uidLastSave="{00000000-0000-0000-0000-000000000000}"/>
  <bookViews>
    <workbookView xWindow="-108" yWindow="-108" windowWidth="23256" windowHeight="12576" tabRatio="877" firstSheet="1" activeTab="3" xr2:uid="{00000000-000D-0000-FFFF-FFFF00000000}"/>
  </bookViews>
  <sheets>
    <sheet name="кс-3 апрель" sheetId="54" state="hidden" r:id="rId1"/>
    <sheet name="КС-3" sheetId="71" r:id="rId2"/>
    <sheet name="реестр октябрь" sheetId="11" r:id="rId3"/>
    <sheet name="КС2 №1" sheetId="72" r:id="rId4"/>
    <sheet name="КС2 №2" sheetId="73" r:id="rId5"/>
    <sheet name="КС3 №3" sheetId="74" r:id="rId6"/>
    <sheet name="43 02-01-01(2016)-100%" sheetId="48" state="hidden" r:id="rId7"/>
    <sheet name="кс-3 январь-2" sheetId="45" state="hidden" r:id="rId8"/>
    <sheet name="р январь-2" sheetId="46" state="hidden" r:id="rId9"/>
    <sheet name="46_02-01-01(2016)" sheetId="47" state="hidden" r:id="rId10"/>
    <sheet name="М-29 нояб" sheetId="14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'кс-3 апрель'!$A$29:$R$57</definedName>
    <definedName name="_xlnm._FilterDatabase" localSheetId="7" hidden="1">'кс-3 январь-2'!$A$29:$R$55</definedName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_xlnm.Print_Titles" localSheetId="9">'46_02-01-01(2016)'!$30:$30</definedName>
    <definedName name="_xlnm.Print_Titles" localSheetId="3">'КС2 №1'!$34:$38</definedName>
    <definedName name="_xlnm.Print_Titles" localSheetId="4">'КС2 №2'!$34:$38</definedName>
    <definedName name="_xlnm.Print_Titles" localSheetId="5">'КС3 №3'!$34:$38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1">'[2]исх дан'!#REF!</definedName>
    <definedName name="КОЛЬЧ_АВББШВ">'[2]исх дан'!#REF!</definedName>
    <definedName name="Конец" localSheetId="1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1">'[2]исх дан'!#REF!</definedName>
    <definedName name="КОРОБ_ДОБ_РОЗН">'[2]исх дан'!#REF!</definedName>
    <definedName name="КОРОБ_РФ" localSheetId="1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1">'[2]исх дан'!#REF!</definedName>
    <definedName name="КУРС_КОЛЬЧ">'[2]исх дан'!#REF!</definedName>
    <definedName name="КУРС_ЛУК" localSheetId="1">'[2]исх дан'!#REF!</definedName>
    <definedName name="КУРС_ЛУК">'[2]исх дан'!#REF!</definedName>
    <definedName name="КУРС_ЛУКИ" localSheetId="1">'[2]исх дан'!#REF!</definedName>
    <definedName name="КУРС_ЛУКИ">'[2]исх дан'!#REF!</definedName>
    <definedName name="КУРС_РК" localSheetId="1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1">'[2]исх дан'!#REF!</definedName>
    <definedName name="НАЦ_ГОФР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1">'[2]исх дан'!#REF!</definedName>
    <definedName name="НАЦ_КОЛЬЧ">'[2]исх дан'!#REF!</definedName>
    <definedName name="НАЦ_КОРОБ" localSheetId="1">'[2]исх дан'!#REF!</definedName>
    <definedName name="НАЦ_КОРОБ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1">'[2]исх дан'!#REF!</definedName>
    <definedName name="НАЦ_РЫБ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3">'КС2 №1'!$A$1:$L$347</definedName>
    <definedName name="_xlnm.Print_Area" localSheetId="4">'КС2 №2'!$A$1:$L$472</definedName>
    <definedName name="_xlnm.Print_Area" localSheetId="1">'КС-3'!$A$1:$H$97</definedName>
    <definedName name="_xlnm.Print_Area" localSheetId="5">'КС3 №3'!$A$1:$L$292</definedName>
    <definedName name="_xlnm.Print_Area" localSheetId="0">'кс-3 апрель'!$A$1:$O$67</definedName>
    <definedName name="_xlnm.Print_Area" localSheetId="7">'кс-3 январь-2'!$A$1:$O$65</definedName>
    <definedName name="_xlnm.Print_Area" localSheetId="10">'М-29 нояб'!$A$1:$AG$41</definedName>
    <definedName name="_xlnm.Print_Area" localSheetId="8">'р январь-2'!$A$1:$G$15</definedName>
    <definedName name="_xlnm.Print_Area" localSheetId="2">'реестр октябрь'!$A$1:$J$14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1">'[2]исх дан'!#REF!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1" l="1"/>
  <c r="H280" i="74"/>
  <c r="H281" i="74" s="1"/>
  <c r="E13" i="11" l="1"/>
  <c r="H282" i="74"/>
  <c r="C14" i="74"/>
  <c r="D12" i="11"/>
  <c r="H460" i="73"/>
  <c r="H461" i="73" s="1"/>
  <c r="H335" i="72"/>
  <c r="E11" i="11" s="1"/>
  <c r="C14" i="73"/>
  <c r="D11" i="11"/>
  <c r="C14" i="72"/>
  <c r="H462" i="73" l="1"/>
  <c r="F12" i="11" s="1"/>
  <c r="H336" i="72"/>
  <c r="E12" i="11"/>
  <c r="H283" i="74"/>
  <c r="H284" i="74" s="1"/>
  <c r="H13" i="11" s="1"/>
  <c r="F13" i="11"/>
  <c r="C14" i="71"/>
  <c r="H24" i="71"/>
  <c r="H35" i="71"/>
  <c r="G35" i="71" s="1"/>
  <c r="F35" i="71" s="1"/>
  <c r="H36" i="71"/>
  <c r="H37" i="71"/>
  <c r="G37" i="71" s="1"/>
  <c r="F37" i="71" s="1"/>
  <c r="H38" i="71"/>
  <c r="G38" i="71" s="1"/>
  <c r="F38" i="71" s="1"/>
  <c r="H39" i="71"/>
  <c r="G39" i="71" s="1"/>
  <c r="F39" i="71" s="1"/>
  <c r="H337" i="72" l="1"/>
  <c r="F11" i="11" s="1"/>
  <c r="H463" i="73"/>
  <c r="H464" i="73" s="1"/>
  <c r="H12" i="11" s="1"/>
  <c r="J12" i="11" s="1"/>
  <c r="G36" i="71"/>
  <c r="F36" i="71" s="1"/>
  <c r="H338" i="72" l="1"/>
  <c r="H339" i="72" s="1"/>
  <c r="H11" i="11" s="1"/>
  <c r="G12" i="11"/>
  <c r="N13" i="11" l="1"/>
  <c r="M13" i="11"/>
  <c r="O13" i="11" s="1"/>
  <c r="N11" i="11"/>
  <c r="G11" i="11" l="1"/>
  <c r="J11" i="11"/>
  <c r="P13" i="11"/>
  <c r="M12" i="11"/>
  <c r="N12" i="11"/>
  <c r="L14" i="11"/>
  <c r="M11" i="11"/>
  <c r="O11" i="11" s="1"/>
  <c r="Q13" i="11" l="1"/>
  <c r="O12" i="11"/>
  <c r="Q12" i="11" s="1"/>
  <c r="Q11" i="11"/>
  <c r="Q14" i="11" l="1"/>
  <c r="O14" i="11"/>
  <c r="K14" i="11"/>
  <c r="Y54" i="54" l="1"/>
  <c r="Y46" i="54"/>
  <c r="Y45" i="54"/>
  <c r="Y39" i="54"/>
  <c r="Y38" i="54"/>
  <c r="J13" i="11" l="1"/>
  <c r="D14" i="11"/>
  <c r="G13" i="11"/>
  <c r="Z39" i="54"/>
  <c r="Z38" i="54"/>
  <c r="L39" i="54"/>
  <c r="H39" i="54" s="1"/>
  <c r="L38" i="54"/>
  <c r="H38" i="54" s="1"/>
  <c r="E38" i="54" s="1"/>
  <c r="H54" i="54"/>
  <c r="H53" i="54"/>
  <c r="H52" i="54"/>
  <c r="H51" i="54"/>
  <c r="H48" i="54"/>
  <c r="H49" i="54"/>
  <c r="H50" i="54"/>
  <c r="H47" i="54"/>
  <c r="H46" i="54"/>
  <c r="H45" i="54"/>
  <c r="H41" i="54"/>
  <c r="H42" i="54"/>
  <c r="H43" i="54"/>
  <c r="H44" i="54"/>
  <c r="H40" i="54"/>
  <c r="H34" i="54"/>
  <c r="H35" i="54"/>
  <c r="H36" i="54"/>
  <c r="H37" i="54"/>
  <c r="H33" i="54"/>
  <c r="P34" i="54"/>
  <c r="P35" i="54"/>
  <c r="P36" i="54"/>
  <c r="P37" i="54"/>
  <c r="P40" i="54"/>
  <c r="P41" i="54"/>
  <c r="P42" i="54"/>
  <c r="P43" i="54"/>
  <c r="P44" i="54"/>
  <c r="P47" i="54"/>
  <c r="P48" i="54"/>
  <c r="P49" i="54"/>
  <c r="P50" i="54"/>
  <c r="P51" i="54"/>
  <c r="P52" i="54"/>
  <c r="P53" i="54"/>
  <c r="P33" i="54"/>
  <c r="G14" i="11" l="1"/>
  <c r="Z32" i="54"/>
  <c r="Z55" i="54"/>
  <c r="H14" i="11" l="1"/>
  <c r="H34" i="71" s="1"/>
  <c r="G34" i="71" s="1"/>
  <c r="J14" i="11"/>
  <c r="Z56" i="54"/>
  <c r="Z57" i="54" s="1"/>
  <c r="E53" i="54"/>
  <c r="H33" i="71" l="1"/>
  <c r="H40" i="71" s="1"/>
  <c r="F34" i="71"/>
  <c r="G33" i="71"/>
  <c r="F33" i="71" s="1"/>
  <c r="I19" i="71" s="1"/>
  <c r="P54" i="54"/>
  <c r="H41" i="71" l="1"/>
  <c r="H42" i="71" s="1"/>
  <c r="P45" i="54"/>
  <c r="P46" i="54" l="1"/>
  <c r="P38" i="54"/>
  <c r="R55" i="54"/>
  <c r="S55" i="54"/>
  <c r="T55" i="54"/>
  <c r="U55" i="54"/>
  <c r="V55" i="54"/>
  <c r="W55" i="54"/>
  <c r="X55" i="54"/>
  <c r="Q55" i="54"/>
  <c r="P39" i="54" l="1"/>
  <c r="L55" i="54"/>
  <c r="E54" i="54"/>
  <c r="Y55" i="54" l="1"/>
  <c r="Y32" i="54"/>
  <c r="E50" i="54"/>
  <c r="E46" i="54"/>
  <c r="E43" i="54"/>
  <c r="E42" i="54"/>
  <c r="E41" i="54"/>
  <c r="X32" i="54"/>
  <c r="V56" i="54"/>
  <c r="U56" i="54"/>
  <c r="S56" i="54"/>
  <c r="R56" i="54"/>
  <c r="E52" i="54"/>
  <c r="E51" i="54"/>
  <c r="E47" i="54"/>
  <c r="W32" i="54"/>
  <c r="E37" i="54"/>
  <c r="E36" i="54"/>
  <c r="E35" i="54"/>
  <c r="E34" i="54"/>
  <c r="A34" i="54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V32" i="54"/>
  <c r="U32" i="54"/>
  <c r="T32" i="54"/>
  <c r="S32" i="54"/>
  <c r="R32" i="54"/>
  <c r="Q32" i="54"/>
  <c r="I25" i="54"/>
  <c r="Y56" i="54" l="1"/>
  <c r="Y57" i="54" s="1"/>
  <c r="P55" i="54"/>
  <c r="H55" i="54"/>
  <c r="E49" i="54"/>
  <c r="E40" i="54"/>
  <c r="E45" i="54"/>
  <c r="E44" i="54"/>
  <c r="E48" i="54"/>
  <c r="E33" i="54"/>
  <c r="T56" i="54"/>
  <c r="T57" i="54" s="1"/>
  <c r="X56" i="54"/>
  <c r="X57" i="54" s="1"/>
  <c r="R57" i="54"/>
  <c r="Q56" i="54"/>
  <c r="Q57" i="54" s="1"/>
  <c r="S57" i="54"/>
  <c r="E39" i="54"/>
  <c r="U57" i="54"/>
  <c r="V57" i="54"/>
  <c r="E55" i="54" l="1"/>
  <c r="L56" i="54"/>
  <c r="L57" i="54" s="1"/>
  <c r="P59" i="54" s="1"/>
  <c r="W56" i="54"/>
  <c r="W57" i="54" s="1"/>
  <c r="M128" i="48"/>
  <c r="M129" i="48" s="1"/>
  <c r="M130" i="48" s="1"/>
  <c r="M131" i="48" s="1"/>
  <c r="M132" i="48" s="1"/>
  <c r="M133" i="48" s="1"/>
  <c r="M134" i="48" s="1"/>
  <c r="M24" i="48"/>
  <c r="P56" i="54" l="1"/>
  <c r="P57" i="54" s="1"/>
  <c r="M135" i="48"/>
  <c r="M136" i="48" s="1"/>
  <c r="H39" i="45"/>
  <c r="E39" i="45" s="1"/>
  <c r="H40" i="45"/>
  <c r="E40" i="45" s="1"/>
  <c r="H41" i="45"/>
  <c r="H42" i="45"/>
  <c r="E42" i="45" s="1"/>
  <c r="H43" i="45"/>
  <c r="H44" i="45"/>
  <c r="H45" i="45"/>
  <c r="H46" i="45"/>
  <c r="H47" i="45"/>
  <c r="E47" i="45" s="1"/>
  <c r="H48" i="45"/>
  <c r="E48" i="45" s="1"/>
  <c r="H49" i="45"/>
  <c r="E49" i="45" s="1"/>
  <c r="H50" i="45"/>
  <c r="E50" i="45" s="1"/>
  <c r="H51" i="45"/>
  <c r="E51" i="45" s="1"/>
  <c r="M58" i="47"/>
  <c r="M59" i="47" s="1"/>
  <c r="M60" i="47" s="1"/>
  <c r="M61" i="47" s="1"/>
  <c r="M62" i="47" s="1"/>
  <c r="M63" i="47" s="1"/>
  <c r="M64" i="47" s="1"/>
  <c r="E11" i="46" s="1"/>
  <c r="M24" i="47"/>
  <c r="V53" i="45"/>
  <c r="S53" i="45"/>
  <c r="S54" i="45" s="1"/>
  <c r="R53" i="45"/>
  <c r="R54" i="45" s="1"/>
  <c r="Q53" i="45"/>
  <c r="L52" i="45"/>
  <c r="E52" i="45"/>
  <c r="U51" i="45"/>
  <c r="U53" i="45" s="1"/>
  <c r="T51" i="45"/>
  <c r="T53" i="45" s="1"/>
  <c r="P50" i="45"/>
  <c r="L50" i="45"/>
  <c r="P49" i="45"/>
  <c r="L49" i="45"/>
  <c r="P48" i="45"/>
  <c r="L48" i="45"/>
  <c r="P47" i="45"/>
  <c r="L47" i="45"/>
  <c r="P46" i="45"/>
  <c r="L46" i="45"/>
  <c r="P45" i="45"/>
  <c r="L45" i="45"/>
  <c r="P44" i="45"/>
  <c r="L44" i="45"/>
  <c r="P43" i="45"/>
  <c r="L43" i="45"/>
  <c r="E43" i="45"/>
  <c r="P42" i="45"/>
  <c r="L42" i="45"/>
  <c r="P41" i="45"/>
  <c r="L41" i="45"/>
  <c r="E41" i="45" s="1"/>
  <c r="P40" i="45"/>
  <c r="L40" i="45"/>
  <c r="P39" i="45"/>
  <c r="P37" i="45"/>
  <c r="L37" i="45"/>
  <c r="E37" i="45"/>
  <c r="P36" i="45"/>
  <c r="L36" i="45"/>
  <c r="E36" i="45"/>
  <c r="P35" i="45"/>
  <c r="L35" i="45"/>
  <c r="E35" i="45"/>
  <c r="P34" i="45"/>
  <c r="L34" i="45"/>
  <c r="E34" i="45"/>
  <c r="A34" i="45"/>
  <c r="A35" i="45" s="1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P33" i="45"/>
  <c r="L33" i="45"/>
  <c r="V32" i="45"/>
  <c r="T32" i="45"/>
  <c r="S32" i="45"/>
  <c r="R32" i="45"/>
  <c r="Q32" i="45"/>
  <c r="I25" i="45"/>
  <c r="E44" i="45" l="1"/>
  <c r="U32" i="45"/>
  <c r="E15" i="46"/>
  <c r="X38" i="45"/>
  <c r="V54" i="45"/>
  <c r="V55" i="45" s="1"/>
  <c r="E45" i="45"/>
  <c r="E46" i="45"/>
  <c r="M65" i="47"/>
  <c r="F11" i="46" s="1"/>
  <c r="F15" i="46" s="1"/>
  <c r="T54" i="45"/>
  <c r="T55" i="45" s="1"/>
  <c r="U54" i="45"/>
  <c r="U55" i="45" s="1"/>
  <c r="W53" i="45"/>
  <c r="P53" i="45" s="1"/>
  <c r="R55" i="45"/>
  <c r="S55" i="45"/>
  <c r="Q54" i="45"/>
  <c r="Q55" i="45" s="1"/>
  <c r="G11" i="46" l="1"/>
  <c r="G15" i="46" s="1"/>
  <c r="I15" i="46" s="1"/>
  <c r="M66" i="47"/>
  <c r="H11" i="46" s="1"/>
  <c r="H15" i="46" s="1"/>
  <c r="H38" i="45"/>
  <c r="E38" i="45" s="1"/>
  <c r="P38" i="45"/>
  <c r="L38" i="45"/>
  <c r="L53" i="45" s="1"/>
  <c r="X53" i="45"/>
  <c r="P54" i="45"/>
  <c r="P55" i="45" s="1"/>
  <c r="E33" i="45"/>
  <c r="I11" i="46" l="1"/>
  <c r="E53" i="45"/>
  <c r="H53" i="45"/>
  <c r="L54" i="45"/>
  <c r="L55" i="45" s="1"/>
  <c r="P57" i="45" s="1"/>
  <c r="AD19" i="14" l="1"/>
  <c r="AD20" i="14" l="1"/>
  <c r="AB17" i="14"/>
  <c r="Z17" i="14"/>
  <c r="Z20" i="14" l="1"/>
  <c r="AJ22" i="14"/>
  <c r="X20" i="14"/>
  <c r="R20" i="14"/>
  <c r="J20" i="14"/>
  <c r="H20" i="14"/>
  <c r="F20" i="14"/>
  <c r="T18" i="14"/>
  <c r="T20" i="14" s="1"/>
  <c r="V17" i="14"/>
  <c r="AF17" i="14" s="1"/>
  <c r="N16" i="14"/>
  <c r="N20" i="14" s="1"/>
  <c r="L16" i="14"/>
  <c r="E15" i="14"/>
  <c r="I15" i="14" s="1"/>
  <c r="K15" i="14" s="1"/>
  <c r="AF14" i="14"/>
  <c r="Q14" i="14"/>
  <c r="O14" i="14"/>
  <c r="M14" i="14"/>
  <c r="K14" i="14"/>
  <c r="I14" i="14"/>
  <c r="G14" i="14"/>
  <c r="P13" i="14"/>
  <c r="Q13" i="14" s="1"/>
  <c r="O13" i="14"/>
  <c r="L13" i="14"/>
  <c r="M13" i="14" s="1"/>
  <c r="K13" i="14"/>
  <c r="I13" i="14"/>
  <c r="G13" i="14"/>
  <c r="V20" i="14" l="1"/>
  <c r="AF19" i="14"/>
  <c r="AB20" i="14"/>
  <c r="AF16" i="14"/>
  <c r="AF13" i="14"/>
  <c r="O15" i="14"/>
  <c r="Q15" i="14"/>
  <c r="L15" i="14"/>
  <c r="AF15" i="14" s="1"/>
  <c r="S15" i="14"/>
  <c r="U15" i="14"/>
  <c r="W15" i="14"/>
  <c r="P20" i="14"/>
  <c r="E16" i="14"/>
  <c r="G15" i="14"/>
  <c r="AF18" i="14"/>
  <c r="AF20" i="14" l="1"/>
  <c r="M15" i="14"/>
  <c r="L20" i="14"/>
  <c r="K16" i="14"/>
  <c r="I16" i="14"/>
  <c r="E17" i="14"/>
  <c r="G16" i="14"/>
  <c r="W16" i="14"/>
  <c r="U16" i="14"/>
  <c r="S16" i="14"/>
  <c r="Q16" i="14"/>
  <c r="M16" i="14"/>
  <c r="O16" i="14"/>
  <c r="AC17" i="14" l="1"/>
  <c r="AC20" i="14" s="1"/>
  <c r="AA17" i="14"/>
  <c r="AA20" i="14" s="1"/>
  <c r="E18" i="14"/>
  <c r="I17" i="14"/>
  <c r="K17" i="14" s="1"/>
  <c r="G17" i="14"/>
  <c r="Y17" i="14"/>
  <c r="Y20" i="14" s="1"/>
  <c r="O17" i="14"/>
  <c r="M17" i="14"/>
  <c r="W17" i="14"/>
  <c r="W20" i="14" s="1"/>
  <c r="U17" i="14"/>
  <c r="S17" i="14"/>
  <c r="Q17" i="14"/>
  <c r="E19" i="14" l="1"/>
  <c r="I18" i="14"/>
  <c r="U18" i="14"/>
  <c r="U20" i="14" s="1"/>
  <c r="S18" i="14"/>
  <c r="K18" i="14"/>
  <c r="Q18" i="14"/>
  <c r="O18" i="14"/>
  <c r="M18" i="14"/>
  <c r="G18" i="14"/>
  <c r="AC19" i="14" l="1"/>
  <c r="AE19" i="14"/>
  <c r="AE20" i="14" s="1"/>
  <c r="AG19" i="14"/>
  <c r="S19" i="14"/>
  <c r="S20" i="14" s="1"/>
  <c r="I19" i="14"/>
  <c r="I20" i="14" s="1"/>
  <c r="Q19" i="14"/>
  <c r="Q20" i="14" s="1"/>
  <c r="O19" i="14"/>
  <c r="O20" i="14" s="1"/>
  <c r="M19" i="14"/>
  <c r="M20" i="14" s="1"/>
  <c r="K19" i="14"/>
  <c r="K20" i="14" s="1"/>
  <c r="G19" i="14"/>
  <c r="AG18" i="14"/>
  <c r="AG20" i="14" l="1"/>
  <c r="G2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00000000-0006-0000-0600-000001000000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00000000-0006-0000-0600-000002000000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00000000-0006-0000-0600-000003000000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00000000-0006-0000-0600-000004000000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00000000-0006-0000-0600-000005000000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00000000-0006-0000-0600-000006000000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00000000-0006-0000-0600-000007000000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00000000-0006-0000-0600-000008000000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00000000-0006-0000-0600-000009000000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00000000-0006-0000-0600-00000A000000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00000000-0006-0000-0600-00000B00000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00000000-0006-0000-0600-00000C000000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00000000-0006-0000-0600-00000D000000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00000000-0006-0000-0600-00000E000000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00000000-0006-0000-0600-00000F000000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Сергей</author>
    <author>G_Alex</author>
    <author>Alex Sosedko</author>
    <author>Алексей</author>
    <author>Alex</author>
    <author>Волченков Сергей</author>
  </authors>
  <commentList>
    <comment ref="A30" authorId="0" shapeId="0" xr:uid="{00000000-0006-0000-0900-000001000000}">
      <text>
        <r>
          <rPr>
            <sz val="8"/>
            <rFont val="Tahoma"/>
            <family val="2"/>
            <charset val="204"/>
          </rPr>
          <t>Акт::&lt;Номер позиции по порядку (в актах выполненных работ)&gt;</t>
        </r>
      </text>
    </comment>
    <comment ref="B30" authorId="1" shapeId="0" xr:uid="{00000000-0006-0000-0900-000002000000}">
      <text>
        <r>
          <rPr>
            <sz val="10"/>
            <rFont val="Tahoma"/>
            <family val="2"/>
            <charset val="204"/>
          </rPr>
          <t xml:space="preserve">Акт::&lt;Номер позиции по смете&gt;
</t>
        </r>
      </text>
    </comment>
    <comment ref="C30" authorId="1" shapeId="0" xr:uid="{00000000-0006-0000-0900-000003000000}">
      <text>
        <r>
          <rPr>
            <sz val="10"/>
            <rFont val="Tahoma"/>
            <family val="2"/>
            <charset val="204"/>
          </rPr>
          <t>Акт:: &lt;Обоснование (код) позиции&gt;
---------------------------------
&lt;Наименование (текстовая часть) расценки&gt;
(&lt;Ед. измерения по расценке&gt;)&lt;Пустой идентификатор&gt;
---------------------------------
&lt;Обоснование коэффициентов&gt;
Территориальные поправки:
ПЗ х &lt;Территориальная поправка к ПЗ к расценкам 2001г.&gt;, ОЗП х &lt;Территориальная поправка к ОЗП к расценкам 2001г.&gt;, ЭМ х &lt;Территориальная поправка к ЭМ к расценкам 2001г.&gt;, ЗПМ х &lt;Территориальная поправка к ЗПМ к расценкам 2001г.&gt;, МАТ х &lt;Территориальная поправка к МАТ к расценкам 2001г.&gt;
&lt;Строка задания НР для БИМ&gt;
&lt;Строка задания СП для БИМ&gt;</t>
        </r>
      </text>
    </comment>
    <comment ref="D30" authorId="0" shapeId="0" xr:uid="{00000000-0006-0000-0900-000004000000}">
      <text>
        <r>
          <rPr>
            <sz val="8"/>
            <rFont val="Tahoma"/>
            <family val="2"/>
            <charset val="204"/>
          </rPr>
          <t>Акт::&lt;Выполнено за период&gt;
----------
(&lt;Формула расчета физ. объема&gt;)</t>
        </r>
      </text>
    </comment>
    <comment ref="E30" authorId="2" shapeId="0" xr:uid="{00000000-0006-0000-0900-000005000000}">
      <text>
        <r>
          <rPr>
            <b/>
            <sz val="8"/>
            <rFont val="Tahoma"/>
            <family val="2"/>
            <charset val="204"/>
          </rPr>
          <t>Акт::&lt;ПЗ по позиции на единицу в базисных ценах с учетом всех к-тов (игнор.тек.ур.ц.)&gt;
&lt;Нормы НР по позиции для баз.цен&gt;
&lt;Нормы СП по позиции для баз.цен&gt;</t>
        </r>
      </text>
    </comment>
    <comment ref="F30" authorId="3" shapeId="0" xr:uid="{00000000-0006-0000-0900-000006000000}">
      <text>
        <r>
          <rPr>
            <b/>
            <sz val="9"/>
            <rFont val="Tahoma"/>
            <family val="2"/>
            <charset val="204"/>
          </rPr>
          <t>Акт::&lt;ОЗП по позиции на единицу в базисных ценах с учетом всех к-тов (игнор.тек.ур.ц.)&gt;
----------
&lt;МАТ по позиции на единицу в базисных ценах с учетом всех к-тов (игнор.тек.ур.ц.)&gt;
(&lt;Формула базисной цены единицы МАТ&gt;)</t>
        </r>
      </text>
    </comment>
    <comment ref="G30" authorId="3" shapeId="0" xr:uid="{00000000-0006-0000-0900-000007000000}">
      <text>
        <r>
          <rPr>
            <b/>
            <sz val="9"/>
            <rFont val="Tahoma"/>
            <family val="2"/>
            <charset val="204"/>
          </rPr>
          <t>Акт::&lt;ЭММ по позиции на единицу в базисных ценах с учетом всех к-тов (игнор.тек.ур.ц.)&gt;
----------
&lt;ЗПМ по позиции на единицу в базисных ценах с учетом всех к-тов (игнор.тек.ур.ц.)&gt;</t>
        </r>
      </text>
    </comment>
    <comment ref="H30" authorId="3" shapeId="0" xr:uid="{00000000-0006-0000-0900-000008000000}">
      <text>
        <r>
          <rPr>
            <b/>
            <sz val="9"/>
            <rFont val="Tahoma"/>
            <family val="2"/>
            <charset val="204"/>
          </rPr>
          <t>Акт::&lt;Общая стоимость ПЗ по позиции в базисных ценах с учетом к-тов к итогам (игнор.тек.ур.ц.)&gt;
&lt;Сумма НР по позиции при расчете в базисных ценах&gt;
&lt;Сумма СП по позиции при расчете в базисных ценах&gt;</t>
        </r>
      </text>
    </comment>
    <comment ref="I30" authorId="3" shapeId="0" xr:uid="{00000000-0006-0000-0900-000009000000}">
      <text>
        <r>
          <rPr>
            <b/>
            <sz val="9"/>
            <rFont val="Tahoma"/>
            <family val="2"/>
            <charset val="204"/>
          </rPr>
          <t>Акт::&lt;Общая стоимость ОЗП по позиции в базисных ценах с учетом к-тов к итогам (игнор.тек.ур.ц.)&gt;
----------
&lt;Общая стоимость МАТ по позиции в базисных ценах с учетом к-тов к итогам (игнор.тек.ур.ц.)&gt;</t>
        </r>
      </text>
    </comment>
    <comment ref="J30" authorId="3" shapeId="0" xr:uid="{00000000-0006-0000-0900-00000A000000}">
      <text>
        <r>
          <rPr>
            <b/>
            <sz val="9"/>
            <rFont val="Tahoma"/>
            <family val="2"/>
            <charset val="204"/>
          </rPr>
          <t>Акт::&lt;Общая стоимость ЭММ по позиции в базисных ценах с учетом к-тов к итогам (игнор.тек.ур.ц.)&gt;
----------
&lt;Общая стоимость ЗПМ по позиции в базисных ценах с учетом к-тов к итогам (игнор.тек.ур.ц.)&gt;</t>
        </r>
      </text>
    </comment>
    <comment ref="K30" authorId="4" shapeId="0" xr:uid="{00000000-0006-0000-0900-00000B000000}">
      <text>
        <r>
          <rPr>
            <sz val="10"/>
            <rFont val="Tahoma"/>
            <family val="2"/>
            <charset val="204"/>
          </rPr>
          <t>Акт::&lt;Индекс к ОЗП или ОЗП по позиции на единицу, если позиция в ТЦ&gt;
----------
&lt;Индекс к МАТ или МАТ по позиции на единицу, если позиция в ТЦ&gt;
(&lt;Формула текущей цены единицы МАТ&gt;)</t>
        </r>
      </text>
    </comment>
    <comment ref="L30" authorId="4" shapeId="0" xr:uid="{00000000-0006-0000-0900-00000C000000}">
      <text>
        <r>
          <rPr>
            <sz val="10"/>
            <rFont val="Tahoma"/>
            <family val="2"/>
            <charset val="204"/>
          </rPr>
          <t>Акт::&lt;Индекс к ЭММ или ЭММ по позиции на единицу, если позиция в ТЦ&gt;
----------
&lt;Индекс к ЗПМ или ЗПМ по позиции на единицу, если позиция в ТЦ&gt;
&lt;Нормы НР по позиции при БИМ&gt;
&lt;Нормы СП по позиции при БИМ&gt;</t>
        </r>
      </text>
    </comment>
    <comment ref="M30" authorId="0" shapeId="0" xr:uid="{00000000-0006-0000-0900-00000D000000}">
      <text>
        <r>
          <rPr>
            <sz val="8"/>
            <rFont val="Tahoma"/>
            <family val="2"/>
            <charset val="204"/>
          </rPr>
          <t>Акт::&lt;Общая стоимость ПЗ по позиции для БИМ до начисления НР и СП&gt;
&lt;Сумма НР по позиции для БИМ&gt;
&lt;Сумма СП по позиции для БИМ&gt;</t>
        </r>
      </text>
    </comment>
    <comment ref="N30" authorId="1" shapeId="0" xr:uid="{00000000-0006-0000-0900-00000E000000}">
      <text>
        <r>
          <rPr>
            <sz val="10"/>
            <rFont val="Tahoma"/>
            <family val="2"/>
            <charset val="204"/>
          </rPr>
          <t>Акт::&lt;Общая стоимость ОЗП по позиции для БИМ до начисления НР и СП&gt;
----------
&lt;Общая стоимость МАТ по позиции для БИМ до начисления НР и СП&gt;</t>
        </r>
      </text>
    </comment>
    <comment ref="O30" authorId="5" shapeId="0" xr:uid="{00000000-0006-0000-0900-00000F000000}">
      <text>
        <r>
          <rPr>
            <b/>
            <sz val="8"/>
            <rFont val="Tahoma"/>
            <family val="2"/>
            <charset val="204"/>
          </rPr>
          <t xml:space="preserve">Акт::&lt;Общая стоимость ЭММ по позиции для БИМ до начисления НР и СП&gt;
----------
&lt;Общая стоимость ЗПМ по позиции для БИМ до начисления НР и СП&gt;
</t>
        </r>
      </text>
    </comment>
  </commentList>
</comments>
</file>

<file path=xl/sharedStrings.xml><?xml version="1.0" encoding="utf-8"?>
<sst xmlns="http://schemas.openxmlformats.org/spreadsheetml/2006/main" count="4582" uniqueCount="1077">
  <si>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</si>
  <si>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</si>
  <si>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</si>
  <si>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</si>
  <si>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</si>
  <si>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</si>
  <si>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(наименование, адрес)</t>
  </si>
  <si>
    <t>(наименование)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</si>
  <si>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</si>
  <si>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</si>
  <si>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</si>
  <si>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</si>
  <si>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</si>
  <si>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</si>
  <si>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</si>
  <si>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</si>
  <si>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</si>
  <si>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</si>
  <si>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</si>
  <si>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</si>
  <si>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16</t>
  </si>
  <si>
    <t>2</t>
  </si>
  <si>
    <t>17</t>
  </si>
  <si>
    <t>3</t>
  </si>
  <si>
    <t>19</t>
  </si>
  <si>
    <t>4</t>
  </si>
  <si>
    <t>Итоги по акту:</t>
  </si>
  <si>
    <t>Сдал:</t>
  </si>
  <si>
    <t>Принял:</t>
  </si>
  <si>
    <t>Заказчик:</t>
  </si>
  <si>
    <t>07516652</t>
  </si>
  <si>
    <t>Генподрядчик:</t>
  </si>
  <si>
    <t>ИГК</t>
  </si>
  <si>
    <t>00000000020956180093</t>
  </si>
  <si>
    <t>2035000000122000001-2</t>
  </si>
  <si>
    <t>Дополнительное соглашение</t>
  </si>
  <si>
    <t>Итого с зимним удорожанием</t>
  </si>
  <si>
    <t>ИТОГО</t>
  </si>
  <si>
    <t>НДС 20%</t>
  </si>
  <si>
    <t>ВСЕГО с НДС</t>
  </si>
  <si>
    <t>(должность, подпись, Ф.И.О)</t>
  </si>
  <si>
    <t>М.П.</t>
  </si>
  <si>
    <t xml:space="preserve"> И.С. Самарин</t>
  </si>
  <si>
    <t>5</t>
  </si>
  <si>
    <r>
      <rPr>
        <b/>
        <sz val="10"/>
        <rFont val="Times New Roman"/>
        <family val="1"/>
        <charset val="204"/>
      </rPr>
      <t xml:space="preserve">АО «ПСЗ «Янтарь» </t>
    </r>
    <r>
      <rPr>
        <sz val="10"/>
        <rFont val="Times New Roman"/>
        <family val="1"/>
        <charset val="204"/>
      </rPr>
      <t>236005, Российская Федерация, г. Калининград,  площадь Гуськова, д. 1
Тел./Факс. 8 (4012) 61-30-01</t>
    </r>
  </si>
  <si>
    <r>
      <rPr>
        <b/>
        <sz val="10"/>
        <rFont val="Times New Roman"/>
        <family val="1"/>
        <charset val="204"/>
      </rPr>
      <t>ООО "Концерн Ленпромстрой"</t>
    </r>
    <r>
      <rPr>
        <sz val="10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</si>
  <si>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Стройка:</t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</si>
  <si>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этап» открытого акционерного общества «Прибалтийский судостроительный завод «Янтарь», г.Калининград, Калининградская область</t>
  </si>
  <si>
    <t>Объект:</t>
  </si>
  <si>
    <t>Достроечная набережная №5  (Локальная смета № 02-01-01)</t>
  </si>
  <si>
    <t>30</t>
  </si>
  <si>
    <t>мая</t>
  </si>
  <si>
    <t>09</t>
  </si>
  <si>
    <t>июня</t>
  </si>
  <si>
    <t>12</t>
  </si>
  <si>
    <t>№ п.п.</t>
  </si>
  <si>
    <t>№ по смете</t>
  </si>
  <si>
    <t>Код норматива,
Наименование,
Единица измерения</t>
  </si>
  <si>
    <t>Объем</t>
  </si>
  <si>
    <t>Базисная стоимость за единицу</t>
  </si>
  <si>
    <t>Базисная стоимость всего</t>
  </si>
  <si>
    <t>Индекс / Цена</t>
  </si>
  <si>
    <t>Текущая стоимость всего</t>
  </si>
  <si>
    <t xml:space="preserve">Всего </t>
  </si>
  <si>
    <t>Осн. З/п</t>
  </si>
  <si>
    <t xml:space="preserve">Эксп.
</t>
  </si>
  <si>
    <t>Осн. з/п</t>
  </si>
  <si>
    <t>Эксп.</t>
  </si>
  <si>
    <t>Материал</t>
  </si>
  <si>
    <t>В т.ч. з/п</t>
  </si>
  <si>
    <t>Раздел 1. Строительно-монтажные работы.</t>
  </si>
  <si>
    <t>130%</t>
  </si>
  <si>
    <t>80%</t>
  </si>
  <si>
    <t>Всего с НР и СП</t>
  </si>
  <si>
    <t>105%</t>
  </si>
  <si>
    <t>65%</t>
  </si>
  <si>
    <t>6</t>
  </si>
  <si>
    <t>7</t>
  </si>
  <si>
    <t>8</t>
  </si>
  <si>
    <t>9</t>
  </si>
  <si>
    <t>10</t>
  </si>
  <si>
    <t>11</t>
  </si>
  <si>
    <t>90%</t>
  </si>
  <si>
    <t>85%</t>
  </si>
  <si>
    <t>13</t>
  </si>
  <si>
    <t>14</t>
  </si>
  <si>
    <t xml:space="preserve"> ФЕР39-01-016-01
---------------------------------
Погрузка и перемещение на первый километр металлических конструкций плавучими средствами: в условиях закрытой акватории
(1 т конструкций) </t>
  </si>
  <si>
    <t>129,77</t>
  </si>
  <si>
    <t>1,64</t>
  </si>
  <si>
    <t>128,13
----------
24,3</t>
  </si>
  <si>
    <t>15</t>
  </si>
  <si>
    <t>18</t>
  </si>
  <si>
    <t xml:space="preserve">70
</t>
  </si>
  <si>
    <t xml:space="preserve"> ФЕР39-01-015-04
---------------------------------
Установка анкерных тяг в закрытой акватории при подачи элементов конструкций: с воды плавучим краном
(1 т конструкций) </t>
  </si>
  <si>
    <t>2169,17</t>
  </si>
  <si>
    <t>185,8
----------
263,68</t>
  </si>
  <si>
    <t>1719,69
----------
146,45</t>
  </si>
  <si>
    <t xml:space="preserve">71
</t>
  </si>
  <si>
    <t xml:space="preserve"> ФЕР39-Прил.39.1-4
---------------------------------
Исключать стоимость окраски из расценки: 39-01-015-04) </t>
  </si>
  <si>
    <t>139,86</t>
  </si>
  <si>
    <t>62,7
----------
62,15</t>
  </si>
  <si>
    <t>15,01</t>
  </si>
  <si>
    <t>20</t>
  </si>
  <si>
    <t xml:space="preserve">72
</t>
  </si>
  <si>
    <t xml:space="preserve"> ФССЦ-201-0794
---------------------------------
Тяги анкерные
(т) </t>
  </si>
  <si>
    <t>12783,19</t>
  </si>
  <si>
    <t xml:space="preserve">
----------
12783,19</t>
  </si>
  <si>
    <t>21</t>
  </si>
  <si>
    <t xml:space="preserve">73
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</si>
  <si>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</si>
  <si>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</si>
  <si>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</si>
  <si>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</si>
  <si>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</si>
  <si>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</si>
  <si>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</si>
  <si>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</si>
  <si>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81
</t>
  </si>
  <si>
    <t xml:space="preserve"> ФЕР13-06-003-01
---------------------------------
Очистка поверхности щетками поверхностей анкерных тяг и распредпоясов до степени SA 2,5 перед антикоррозийным покрытием
(1 м2 очищаемой поверхности) </t>
  </si>
  <si>
    <t>7,68</t>
  </si>
  <si>
    <t>70%</t>
  </si>
  <si>
    <t xml:space="preserve">82
</t>
  </si>
  <si>
    <t xml:space="preserve"> ФЕР13-06-004-01
---------------------------------
То же, обеспыливание
(1 м2 обеспыливаемой поверхности) </t>
  </si>
  <si>
    <t>1,12</t>
  </si>
  <si>
    <t>0,85</t>
  </si>
  <si>
    <t>0,27</t>
  </si>
  <si>
    <t>31</t>
  </si>
  <si>
    <t xml:space="preserve">83
</t>
  </si>
  <si>
    <t xml:space="preserve"> ФЕР13-07-001-02
---------------------------------
То же, обезжиривание уйат-спиритом
(100 м2 обезжириваемой поверхности) </t>
  </si>
  <si>
    <t>304,46</t>
  </si>
  <si>
    <t>79,36
----------
222,44</t>
  </si>
  <si>
    <t>2,66
----------
0,1</t>
  </si>
  <si>
    <t>32</t>
  </si>
  <si>
    <t xml:space="preserve">84
</t>
  </si>
  <si>
    <t xml:space="preserve"> ФЕР13-03-002-12
---------------------------------
То же, огрунтовка  за один раз: грунтовкой эп-0263с
(100 м2 окрашиваемой поверхности) 
---------------------------------
(1.13.7.ОП При нанесении лакокрасочных материалов ручным способом ОЗП=1,1; ТЗ=1,1)</t>
  </si>
  <si>
    <t>1298,81</t>
  </si>
  <si>
    <t>55,84
----------
1233,54</t>
  </si>
  <si>
    <t>9,43
----------
0,1</t>
  </si>
  <si>
    <t>33</t>
  </si>
  <si>
    <t xml:space="preserve">85
</t>
  </si>
  <si>
    <t xml:space="preserve"> ФЕР13-03-004-01
---------------------------------
То же, окраска металлических огрунтованных поверхностей: эмалью ХС-436с за 4 раза
(100 м2 окрашиваемой поверхности) 
---------------------------------
(За 4 раза ПЗ=4 (ОЗП=4; ЭМ=4 к расх.; ЗПМ=4; МАТ=4 к расх.; ТЗ=4; ТЗМ=4);
1.13.7.ОП При нанесении лакокрасочных материалов ручным способом ОЗП=1,1; ТЗ=1,1)</t>
  </si>
  <si>
    <t>5594,32</t>
  </si>
  <si>
    <t>110,92
----------
5416,08</t>
  </si>
  <si>
    <t>67,32
----------
0,4</t>
  </si>
  <si>
    <t>34</t>
  </si>
  <si>
    <t xml:space="preserve">91
</t>
  </si>
  <si>
    <t xml:space="preserve"> ФЕР06-01-001-01
---------------------------------
Устройство бетонной подготовки под монолитный железобетон
(100 м3 бетона, бутобетона и железобетона в деле) </t>
  </si>
  <si>
    <t>58585,02</t>
  </si>
  <si>
    <t>1404
----------
55590,49</t>
  </si>
  <si>
    <t>1590,53
----------
243</t>
  </si>
  <si>
    <t>35</t>
  </si>
  <si>
    <t xml:space="preserve">92
</t>
  </si>
  <si>
    <t xml:space="preserve"> ФССЦ-401-0061
---------------------------------
Бетон тяжелый, крупность заполнителя: 20 мм, класс В3,5 (М50)
(м3) </t>
  </si>
  <si>
    <t>520</t>
  </si>
  <si>
    <t xml:space="preserve">
----------
520</t>
  </si>
  <si>
    <t>36</t>
  </si>
  <si>
    <t xml:space="preserve">93
</t>
  </si>
  <si>
    <t xml:space="preserve"> ФССЦ-401-0063
---------------------------------
Бетон тяжелый, крупность заполнителя: 20 мм, класс В7,5 (М100)
(м3) </t>
  </si>
  <si>
    <t>535,46</t>
  </si>
  <si>
    <t xml:space="preserve">
----------
535,46</t>
  </si>
  <si>
    <t>37</t>
  </si>
  <si>
    <t xml:space="preserve">96
</t>
  </si>
  <si>
    <t xml:space="preserve"> ФЕР37-03-031-02
---------------------------------
Устройство оголовка кранами на гусеничном ходу
(100 м3 железобетона в конструкции) </t>
  </si>
  <si>
    <t>172862,36</t>
  </si>
  <si>
    <t>4600,94
----------
162311,27</t>
  </si>
  <si>
    <t>5950,15
----------
446,72</t>
  </si>
  <si>
    <t>120%</t>
  </si>
  <si>
    <t xml:space="preserve">97
</t>
  </si>
  <si>
    <t xml:space="preserve"> ФССЦ-401-0011
---------------------------------
Бетон тяжелый, класс в30 (м400)
(м3) </t>
  </si>
  <si>
    <t>790</t>
  </si>
  <si>
    <t xml:space="preserve">
----------
790</t>
  </si>
  <si>
    <t xml:space="preserve">98
</t>
  </si>
  <si>
    <t xml:space="preserve"> ФССЦ-204-0064
---------------------------------
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
(т) </t>
  </si>
  <si>
    <t>6800</t>
  </si>
  <si>
    <t xml:space="preserve">
----------
6800</t>
  </si>
  <si>
    <t xml:space="preserve">99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</si>
  <si>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</si>
  <si>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>7917</t>
  </si>
  <si>
    <t xml:space="preserve">
----------
7917</t>
  </si>
  <si>
    <t xml:space="preserve">100
</t>
  </si>
  <si>
    <t xml:space="preserve"> ФССЦ-401-0211
---------------------------------
Бетон гидротехнический, класс В30 (М400), F300, W8
(м3) 
---------------------------------
(Тех. часть, п.п.4,5, тб.1,2 МАТ = 923,27+847,57*0,02*2)</t>
  </si>
  <si>
    <t>957,17</t>
  </si>
  <si>
    <t xml:space="preserve">
----------
957,17</t>
  </si>
  <si>
    <t xml:space="preserve">105
</t>
  </si>
  <si>
    <t xml:space="preserve"> ФССЦ-204-0026
---------------------------------
Горячекатаная арматурная сталь периодического профиля класса А-III, диаметром 25-28 мм
(т) </t>
  </si>
  <si>
    <t>7792,12</t>
  </si>
  <si>
    <t xml:space="preserve">
----------
7792,12</t>
  </si>
  <si>
    <t xml:space="preserve">106
</t>
  </si>
  <si>
    <t xml:space="preserve"> ФССЦ-204-0053
---------------------------------
Надбавки к ценам заготовок за сборку и сварку каркасов и сеток пространственных, диаметром 25-28 мм
(т) </t>
  </si>
  <si>
    <t>1441,85</t>
  </si>
  <si>
    <t xml:space="preserve">
----------
1441,85</t>
  </si>
  <si>
    <t xml:space="preserve">107
</t>
  </si>
  <si>
    <t xml:space="preserve">170
</t>
  </si>
  <si>
    <t xml:space="preserve"> ФЕР37-03-066-14
---------------------------------
Установка кранами на автомобильном ходу тумбы чугунной сменяемой: стопорной (ТСС) на швартовое усилие до 80 т
(1 шт.) </t>
  </si>
  <si>
    <t>6544,5</t>
  </si>
  <si>
    <t>414,53
----------
5689,09</t>
  </si>
  <si>
    <t>440,88
----------
50,63</t>
  </si>
  <si>
    <t xml:space="preserve">171
</t>
  </si>
  <si>
    <t xml:space="preserve"> ФССЦ-509-1243
---------------------------------
Тумба  на швартовое усилие до 80 т ТСС
(т) </t>
  </si>
  <si>
    <t>6659,43</t>
  </si>
  <si>
    <t xml:space="preserve">
----------
6659,43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</si>
  <si>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</si>
  <si>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</si>
  <si>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</si>
  <si>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</si>
  <si>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</si>
  <si>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</si>
  <si>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</si>
  <si>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 xml:space="preserve">    Материалы для строительных работ:</t>
  </si>
  <si>
    <t xml:space="preserve">    Свайные работы:</t>
  </si>
  <si>
    <t xml:space="preserve">    Бетонные и железобетонные монолитные конструкции в промышленном строительстве:</t>
  </si>
  <si>
    <t xml:space="preserve">    Металлические конструкции гидротехнических сооружений:</t>
  </si>
  <si>
    <t xml:space="preserve">    Защита строительных конструкций и оборудования от коррозии:</t>
  </si>
  <si>
    <t xml:space="preserve">    Бетонные и железобетонные конструкции гидротехнических сооружений:</t>
  </si>
  <si>
    <t xml:space="preserve">    Итого</t>
  </si>
  <si>
    <t xml:space="preserve">    Всего с учетом " СМР=7,38"</t>
  </si>
  <si>
    <t xml:space="preserve">    ВСЕГО по акту</t>
  </si>
  <si>
    <t>Производство работ в зимнее время – 0,96%</t>
  </si>
  <si>
    <t>Понижающий коэффициент 0,9833333333</t>
  </si>
  <si>
    <t>Индекс фактической инфляции К1= 1,25085</t>
  </si>
  <si>
    <t>Индекс фактической инфляции К2= 1,07521</t>
  </si>
  <si>
    <t>Индекс прогнозной инфляции К3= 1,0338</t>
  </si>
  <si>
    <t>Генеральный директор ООО "Концерн "Ленпромстрой"                                                                                                                                   Ю.А. Алексашин</t>
  </si>
  <si>
    <t xml:space="preserve">Генеральный директор АО «ПСЗ «Янтарь»                                                                                                                                                    </t>
  </si>
  <si>
    <t>т</t>
  </si>
  <si>
    <r>
      <rPr>
        <b/>
        <sz val="11"/>
        <color theme="1"/>
        <rFont val="Times New Roman"/>
        <family val="1"/>
        <charset val="204"/>
      </rPr>
      <t>АО «ПСЗ «Янтарь»</t>
    </r>
    <r>
      <rPr>
        <sz val="11"/>
        <color theme="1"/>
        <rFont val="Times New Roman"/>
        <family val="1"/>
        <charset val="204"/>
      </rPr>
      <t xml:space="preserve"> 236005, Российская Федерация, г. Калининград,  площадь Гуськова, д. 1
Тел./Факс. 8 (4012) 61-30-01</t>
    </r>
  </si>
  <si>
    <t>организация, адрес, телефон, факс</t>
  </si>
  <si>
    <r>
      <rPr>
        <b/>
        <sz val="11"/>
        <color theme="1"/>
        <rFont val="Times New Roman"/>
        <family val="1"/>
        <charset val="204"/>
      </rPr>
      <t>ООО "Концерн Ленпромстрой"</t>
    </r>
    <r>
      <rPr>
        <sz val="11"/>
        <color theme="1"/>
        <rFont val="Times New Roman"/>
        <family val="1"/>
        <charset val="204"/>
      </rPr>
      <t xml:space="preserve"> 190031, Российская Федерация, г. Санкт-Петербург", наб.реки Фонтанки, д.113, лит. А,пом.18-Н, офис 33  тел. (812) 327-22-80 </t>
    </r>
  </si>
  <si>
    <t>"Реконструкция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</si>
  <si>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>наименование, адрес</t>
  </si>
  <si>
    <t>№</t>
  </si>
  <si>
    <t>№ СМЕТЫ</t>
  </si>
  <si>
    <t>Наименование сметы</t>
  </si>
  <si>
    <t>№ кс-2</t>
  </si>
  <si>
    <t xml:space="preserve">итого без НДС </t>
  </si>
  <si>
    <t>ндс 20%</t>
  </si>
  <si>
    <t>итого с ндс</t>
  </si>
  <si>
    <t>проверка</t>
  </si>
  <si>
    <t xml:space="preserve"> 02-01-01</t>
  </si>
  <si>
    <t xml:space="preserve">Достроечная набережная №5  </t>
  </si>
  <si>
    <t>Унифицированная форма № КС-3</t>
  </si>
  <si>
    <t>Утверждена постановлением Госкомстата России</t>
  </si>
  <si>
    <t>от 11 ноября 1999 г. № 100</t>
  </si>
  <si>
    <t>0322001</t>
  </si>
  <si>
    <t>Инвестор:</t>
  </si>
  <si>
    <r>
      <rPr>
        <b/>
        <sz val="11"/>
        <rFont val="Times New Roman"/>
        <family val="1"/>
        <charset val="204"/>
      </rPr>
      <t xml:space="preserve">АО «ПСЗ «Янтарь» </t>
    </r>
    <r>
      <rPr>
        <sz val="11"/>
        <rFont val="Times New Roman"/>
        <family val="1"/>
        <charset val="204"/>
      </rPr>
      <t>236005, Российская Федерация, г. Калининград,  площадь Гуськова, д. 1Тел./Факс. 8 (4012) 61-30-01</t>
    </r>
  </si>
  <si>
    <r>
      <rPr>
        <b/>
        <sz val="11"/>
        <rFont val="Times New Roman"/>
        <family val="1"/>
        <charset val="204"/>
      </rPr>
      <t xml:space="preserve">ООО "Концерн Ленпромстрой" </t>
    </r>
    <r>
      <rPr>
        <sz val="11"/>
        <rFont val="Times New Roman"/>
        <family val="1"/>
        <charset val="204"/>
      </rPr>
      <t xml:space="preserve">190031, Российская Федерация, г. Санкт-Петербург", наб.реки Фонтанки, д.113, лит. А,пом.18-Н, офис 33  тел. (812) 327-22-80 </t>
    </r>
  </si>
  <si>
    <t>Реконструкция и техническое перевооружение основных объектов и производств предприятия. Реконструкция и техническое перевооружение основных объектов энергокоммуникаций и производств - 2 этап" АО "Прибалтийский судостроительный завод "Янтарь", г. Калининград, Калининградская область.” Достроечная набережная №5</t>
  </si>
  <si>
    <t xml:space="preserve">                                                                                                  ИГК</t>
  </si>
  <si>
    <t xml:space="preserve">номер </t>
  </si>
  <si>
    <t>06</t>
  </si>
  <si>
    <t>СПРАВКА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</si>
  <si>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</si>
  <si>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</si>
  <si>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</si>
  <si>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 руб.</t>
  </si>
  <si>
    <t>с начала проведения работ</t>
  </si>
  <si>
    <t>с начала года</t>
  </si>
  <si>
    <t>в том числе за отчетный период</t>
  </si>
  <si>
    <t>ВСЕГО</t>
  </si>
  <si>
    <t>№1 июль</t>
  </si>
  <si>
    <t>№2 август</t>
  </si>
  <si>
    <t>№3 сентябрь</t>
  </si>
  <si>
    <t>№4 октябрь</t>
  </si>
  <si>
    <t>№5 ноябрь</t>
  </si>
  <si>
    <t>№6 декабрь</t>
  </si>
  <si>
    <t>№9 март</t>
  </si>
  <si>
    <t>Всего работ и затрат, включаемых в стоимость работ:</t>
  </si>
  <si>
    <r>
      <rPr>
        <b/>
        <sz val="11"/>
        <rFont val="Times New Roman"/>
        <family val="1"/>
        <charset val="204"/>
      </rPr>
      <t xml:space="preserve">Акт №6. </t>
    </r>
    <r>
      <rPr>
        <sz val="11"/>
        <rFont val="Times New Roman"/>
        <family val="1"/>
        <charset val="204"/>
      </rPr>
      <t>Локальная смета №01-01-01 ДОБ. Подготовительные работы. Набережная №5</t>
    </r>
  </si>
  <si>
    <r>
      <rPr>
        <b/>
        <sz val="11"/>
        <rFont val="Times New Roman"/>
        <family val="1"/>
        <charset val="204"/>
      </rPr>
      <t>Акт №2.</t>
    </r>
    <r>
      <rPr>
        <sz val="11"/>
        <rFont val="Times New Roman"/>
        <family val="1"/>
        <charset val="204"/>
      </rPr>
      <t xml:space="preserve"> Локальная смета №1. Разборка временной дороги.</t>
    </r>
  </si>
  <si>
    <r>
      <rPr>
        <b/>
        <sz val="11"/>
        <rFont val="Times New Roman"/>
        <family val="1"/>
        <charset val="204"/>
      </rPr>
      <t>Акт №1. Акт №7.Акт №14.Акт №20</t>
    </r>
    <r>
      <rPr>
        <sz val="11"/>
        <rFont val="Times New Roman"/>
        <family val="1"/>
        <charset val="204"/>
      </rPr>
      <t xml:space="preserve"> Локальная смета №01-02-01. Разборка существующих конструкций. Достроечная набережная №5 </t>
    </r>
  </si>
  <si>
    <r>
      <rPr>
        <b/>
        <sz val="11"/>
        <rFont val="Times New Roman"/>
        <family val="1"/>
        <charset val="204"/>
      </rPr>
      <t>Акт №3. Акт №12.Акт №26</t>
    </r>
    <r>
      <rPr>
        <sz val="11"/>
        <rFont val="Times New Roman"/>
        <family val="1"/>
        <charset val="204"/>
      </rPr>
      <t xml:space="preserve"> Локальная смета №09-02-01 ДОБ. Плата за негативное воздействие при перемещении отходов производства и потребления на полигоне ТБО.</t>
    </r>
  </si>
  <si>
    <r>
      <rPr>
        <b/>
        <sz val="11"/>
        <rFont val="Times New Roman"/>
        <family val="1"/>
        <charset val="204"/>
      </rPr>
      <t>Акт №8.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№21</t>
    </r>
    <r>
      <rPr>
        <sz val="11"/>
        <rFont val="Times New Roman"/>
        <family val="1"/>
        <charset val="204"/>
      </rPr>
      <t xml:space="preserve">. Локальная смета №01-02-01 ДОБ. Разборка существующих конструкций. Достроечная набережная №5  </t>
    </r>
  </si>
  <si>
    <r>
      <rPr>
        <b/>
        <sz val="11"/>
        <rFont val="Times New Roman"/>
        <family val="1"/>
        <charset val="204"/>
      </rPr>
      <t>Акт №18 .</t>
    </r>
    <r>
      <rPr>
        <sz val="11"/>
        <rFont val="Times New Roman"/>
        <family val="1"/>
        <charset val="204"/>
      </rPr>
      <t xml:space="preserve"> Локальная смета №3 (Непредвиденные расходы). Лидерное бурение под анкерные сваи в районе ТП153</t>
    </r>
  </si>
  <si>
    <r>
      <rPr>
        <b/>
        <sz val="11"/>
        <rFont val="Times New Roman"/>
        <family val="1"/>
        <charset val="204"/>
      </rPr>
      <t>Акт №19 .</t>
    </r>
    <r>
      <rPr>
        <sz val="11"/>
        <rFont val="Times New Roman"/>
        <family val="1"/>
        <charset val="204"/>
      </rPr>
      <t xml:space="preserve"> Локальная смета №4 (Временные здания и сооружения). Устройство площадки складирования для армирования ростверка.</t>
    </r>
  </si>
  <si>
    <t>Сумма НДС</t>
  </si>
  <si>
    <t>Всего с учетом НДС 20 %</t>
  </si>
  <si>
    <t>Генеральный директор АО "ПСЗ "Янтарь"</t>
  </si>
  <si>
    <t>(подпись)</t>
  </si>
  <si>
    <t>(расшифровка подписи)</t>
  </si>
  <si>
    <t>Генеральный подрядчик:</t>
  </si>
  <si>
    <t xml:space="preserve"> </t>
  </si>
  <si>
    <t>Генеральный директор ООО "Концерн "Ленпромстрой"</t>
  </si>
  <si>
    <t>Ю.А. Алексашин</t>
  </si>
  <si>
    <t>Итого:</t>
  </si>
  <si>
    <r>
      <rPr>
        <b/>
        <sz val="11"/>
        <rFont val="Times New Roman"/>
        <family val="1"/>
        <charset val="204"/>
      </rPr>
      <t>Акт №5. Акт №11.Акт №17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№29</t>
    </r>
    <r>
      <rPr>
        <sz val="11"/>
        <rFont val="Times New Roman"/>
        <family val="1"/>
        <charset val="204"/>
      </rPr>
      <t>.Локальная смета №02-01-01 ДМ. Давальческие материалы. 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</si>
  <si>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№24. Акт №30. </t>
    </r>
    <r>
      <rPr>
        <sz val="11"/>
        <rFont val="Times New Roman"/>
        <family val="1"/>
        <charset val="204"/>
      </rPr>
      <t>Локальная смета №02-01-02. Устройство покрытий.Набережная №5.</t>
    </r>
  </si>
  <si>
    <r>
      <rPr>
        <b/>
        <sz val="11"/>
        <rFont val="Times New Roman"/>
        <family val="1"/>
        <charset val="204"/>
      </rPr>
      <t>Акт №32.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</si>
  <si>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Отчет об использовании материалов, переданных Заказчиком</t>
  </si>
  <si>
    <t xml:space="preserve">по Контракту № 2035000000122000001-2 от « 30 » мая  2022 года
</t>
  </si>
  <si>
    <t>г. Калининград</t>
  </si>
  <si>
    <r>
      <t>«</t>
    </r>
    <r>
      <rPr>
        <sz val="12"/>
        <rFont val="Verdana"/>
        <family val="2"/>
        <charset val="204"/>
      </rPr>
      <t>25</t>
    </r>
    <r>
      <rPr>
        <u/>
        <sz val="12"/>
        <rFont val="Verdana"/>
        <family val="2"/>
        <charset val="204"/>
      </rPr>
      <t>» октября 2022 г</t>
    </r>
    <r>
      <rPr>
        <sz val="12"/>
        <rFont val="Verdana"/>
        <family val="2"/>
        <charset val="204"/>
      </rPr>
      <t>.</t>
    </r>
  </si>
  <si>
    <t>Генеральным подрядчиком были получены от Заказчика и использованы при выполнении работ за период  материалы в следующем объеме:</t>
  </si>
  <si>
    <t>Наименование вида работ</t>
  </si>
  <si>
    <t>№ и дата накладной</t>
  </si>
  <si>
    <t>Ед. изм.</t>
  </si>
  <si>
    <t>Цена за ед. изм., руб., без НДС</t>
  </si>
  <si>
    <t>Получено материалов от Заказчика</t>
  </si>
  <si>
    <r>
      <t>Фактически использовано материалов (</t>
    </r>
    <r>
      <rPr>
        <b/>
        <sz val="12"/>
        <rFont val="Verdana"/>
        <family val="2"/>
        <charset val="204"/>
      </rPr>
      <t>кс2 №4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</si>
  <si>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№5 от 25.07.2022г.)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</si>
  <si>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№9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</si>
  <si>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№10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</si>
  <si>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№11 от 25.08.2022г.)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</si>
  <si>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№15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</si>
  <si>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№16 от 25.09.2022г.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</si>
  <si>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№17 от 25.09.2022г.</t>
    </r>
    <r>
      <rPr>
        <sz val="12"/>
        <rFont val="Verdana"/>
        <family val="2"/>
        <charset val="204"/>
      </rPr>
      <t>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</si>
  <si>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 xml:space="preserve">(кс2 №23 от 25.10.2022г. </t>
    </r>
    <r>
      <rPr>
        <sz val="12"/>
        <rFont val="Verdana"/>
        <family val="2"/>
        <charset val="204"/>
      </rPr>
      <t>)</t>
    </r>
  </si>
  <si>
    <t>Остатки не использованных материалов</t>
  </si>
  <si>
    <t>Кол-во</t>
  </si>
  <si>
    <t>Сумма, руб.</t>
  </si>
  <si>
    <t>Шпунт Ларсена Л5-УМ  L=13,2м, 112шт</t>
  </si>
  <si>
    <t>№1 от 25.07.2022г.</t>
  </si>
  <si>
    <t>П.20</t>
  </si>
  <si>
    <t>ЗАКРЫТО</t>
  </si>
  <si>
    <t>Шпунт Ларсена Л5-УМ  L=18,5м, 32 шт</t>
  </si>
  <si>
    <t>П.4</t>
  </si>
  <si>
    <t>Шпунт Ларсена Л5-УМ  L=13,2м, 40шт</t>
  </si>
  <si>
    <t>№2 от 25.08.2022г.</t>
  </si>
  <si>
    <t>Шпунт Ларсена Л5-УМ  L=18,5м, 114 шт</t>
  </si>
  <si>
    <t>Шпунт Ларсена Л5-УМ  L=16,2м, 256 шт</t>
  </si>
  <si>
    <t>№3 от 25.09.2022г.</t>
  </si>
  <si>
    <t>Шпунт Ларсена Л5-УМ  L=18,5м, 38 шт</t>
  </si>
  <si>
    <t>Коробчатые сваи из шпунта Ларсена Л5-УМ  L=16,2м, 14 шт</t>
  </si>
  <si>
    <t>№4 от 25.09.2022г.</t>
  </si>
  <si>
    <t>И.С. Самарин</t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</si>
  <si>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№28 от 25.11.2022г. )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</si>
  <si>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№29 от 25.11.2022г. )</t>
    </r>
  </si>
  <si>
    <r>
      <rPr>
        <b/>
        <sz val="11"/>
        <rFont val="Times New Roman"/>
        <family val="1"/>
        <charset val="204"/>
      </rPr>
      <t>Акт №13 .Акт №35</t>
    </r>
    <r>
      <rPr>
        <sz val="11"/>
        <rFont val="Times New Roman"/>
        <family val="1"/>
        <charset val="204"/>
      </rPr>
      <t xml:space="preserve"> Локальная смета №2 (ВЗиС). Устройство  временной дороги (секция 15-18)</t>
    </r>
  </si>
  <si>
    <r>
      <rPr>
        <b/>
        <sz val="11"/>
        <rFont val="Times New Roman"/>
        <family val="1"/>
        <charset val="204"/>
      </rPr>
      <t>Акт №36.</t>
    </r>
    <r>
      <rPr>
        <sz val="11"/>
        <rFont val="Times New Roman"/>
        <family val="1"/>
        <charset val="204"/>
      </rPr>
      <t xml:space="preserve"> Локальная смета №6 (Временные здания и сооружения).Устройство временной дороги (секция 9-14).</t>
    </r>
  </si>
  <si>
    <r>
      <rPr>
        <b/>
        <sz val="11"/>
        <rFont val="Times New Roman"/>
        <family val="1"/>
        <charset val="204"/>
      </rPr>
      <t>Акт №37.</t>
    </r>
    <r>
      <rPr>
        <sz val="11"/>
        <rFont val="Times New Roman"/>
        <family val="1"/>
        <charset val="204"/>
      </rPr>
      <t xml:space="preserve"> Локальная смета №7 (Непредвиденные расходы).Устройство водоотлива.</t>
    </r>
  </si>
  <si>
    <r>
      <t xml:space="preserve">Фактически использовано материалов </t>
    </r>
    <r>
      <rPr>
        <b/>
        <sz val="12"/>
        <rFont val="Verdana"/>
        <family val="2"/>
        <charset val="204"/>
      </rPr>
      <t>(кс2 №31 от 25.11.2022г. )</t>
    </r>
  </si>
  <si>
    <t xml:space="preserve">86
</t>
  </si>
  <si>
    <t xml:space="preserve"> ФЕР05-01-061-01
---------------------------------
Установка в сваи-оболочки арматурного каркаса
(1 шт) </t>
  </si>
  <si>
    <t>439,47</t>
  </si>
  <si>
    <t>33,37
----------
12,38</t>
  </si>
  <si>
    <t>393,72
----------
45,36</t>
  </si>
  <si>
    <t xml:space="preserve">87
</t>
  </si>
  <si>
    <t xml:space="preserve"> ФССЦ-204-0025
---------------------------------
Горячекатаная арматурная сталь периодического профиля класса А-III, диаметром 20-22 мм
(т) </t>
  </si>
  <si>
    <t xml:space="preserve">88
</t>
  </si>
  <si>
    <t xml:space="preserve"> ФССЦ-204-0052
---------------------------------
Надбавки к ценам заготовок за сборку и сварку каркасов и сеток пространственных, диаметром 20-22 мм
(т) </t>
  </si>
  <si>
    <t>1477,46</t>
  </si>
  <si>
    <t xml:space="preserve">
----------
1477,46</t>
  </si>
  <si>
    <t xml:space="preserve">89
</t>
  </si>
  <si>
    <t xml:space="preserve"> ФЕР05-01-062-01
---------------------------------
Устройство бетонной пробки в сваях-оболочках
(1 м3 конструктивного объема свай) </t>
  </si>
  <si>
    <t>203,42</t>
  </si>
  <si>
    <t>5,88
----------
150,2</t>
  </si>
  <si>
    <t>47,34
----------
4,73</t>
  </si>
  <si>
    <t xml:space="preserve">90
</t>
  </si>
  <si>
    <t>19633,5</t>
  </si>
  <si>
    <t>1243,59
----------
17067,27</t>
  </si>
  <si>
    <t>1322,64
----------
151,89</t>
  </si>
  <si>
    <t xml:space="preserve">1322,64
----------
151,89
</t>
  </si>
  <si>
    <t>Накладные расходы от ФОТ(1395,48 руб.)</t>
  </si>
  <si>
    <t>1674,58</t>
  </si>
  <si>
    <t>Сметная прибыль от ФОТ(1395,48 руб.)</t>
  </si>
  <si>
    <t>907,06</t>
  </si>
  <si>
    <t>22215,14</t>
  </si>
  <si>
    <t>1,8537</t>
  </si>
  <si>
    <t>12344,59</t>
  </si>
  <si>
    <t xml:space="preserve">
----------
12344,59</t>
  </si>
  <si>
    <r>
      <rPr>
        <b/>
        <sz val="11"/>
        <rFont val="Times New Roman"/>
        <family val="1"/>
        <charset val="204"/>
      </rPr>
      <t xml:space="preserve">Акт №25.Акт №31.Акт №40.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</si>
  <si>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 xml:space="preserve">Акт №33. Акт №41. </t>
    </r>
    <r>
      <rPr>
        <sz val="11"/>
        <rFont val="Times New Roman"/>
        <family val="1"/>
        <charset val="204"/>
      </rPr>
      <t xml:space="preserve">Локальная смета №12-01-01. Выполнение статических испытаний свай при реконструкции гидротехнических сооружений.  </t>
    </r>
  </si>
  <si>
    <r>
      <rPr>
        <b/>
        <sz val="11"/>
        <rFont val="Times New Roman"/>
        <family val="1"/>
        <charset val="204"/>
      </rPr>
      <t>Акт №34. Акт № 42</t>
    </r>
    <r>
      <rPr>
        <sz val="11"/>
        <rFont val="Times New Roman"/>
        <family val="1"/>
        <charset val="204"/>
      </rPr>
      <t xml:space="preserve">. Локальная смета №12-01-01 ДОБ. Выполнение статических испытаний свай при реконструкции гидротехнических сооружений.  </t>
    </r>
  </si>
  <si>
    <t>к оплате</t>
  </si>
  <si>
    <t>ноября</t>
  </si>
  <si>
    <t>19,22</t>
  </si>
  <si>
    <t>41691,45</t>
  </si>
  <si>
    <t>3571,08
----------
5067,93</t>
  </si>
  <si>
    <t>33052,44
----------
2814,77</t>
  </si>
  <si>
    <t xml:space="preserve">33052,44
----------
2814,77
</t>
  </si>
  <si>
    <t>Накладные расходы от ФОТ(6385,85 руб.)</t>
  </si>
  <si>
    <t>5747,27</t>
  </si>
  <si>
    <t>Сметная прибыль от ФОТ(6385,85 руб.)</t>
  </si>
  <si>
    <t>5427,97</t>
  </si>
  <si>
    <t>52866,69</t>
  </si>
  <si>
    <t>-19,22</t>
  </si>
  <si>
    <t>-2688,11</t>
  </si>
  <si>
    <t>-1205,09
----------
-1194,53</t>
  </si>
  <si>
    <t>-288,49</t>
  </si>
  <si>
    <t>Накладные расходы от ФОТ(-1205,09 руб.)</t>
  </si>
  <si>
    <t>-1084,58</t>
  </si>
  <si>
    <t>Сметная прибыль от ФОТ(-1205,09 руб.)</t>
  </si>
  <si>
    <t>-1024,33</t>
  </si>
  <si>
    <t>-4797,02</t>
  </si>
  <si>
    <t>245692,91</t>
  </si>
  <si>
    <t xml:space="preserve">
----------
245692,91</t>
  </si>
  <si>
    <t>2494,18</t>
  </si>
  <si>
    <t>31,52</t>
  </si>
  <si>
    <t>2462,66
----------
467,05</t>
  </si>
  <si>
    <t xml:space="preserve">2462,66
----------
467,05
</t>
  </si>
  <si>
    <t>Накладные расходы от ФОТ(498,57 руб.)</t>
  </si>
  <si>
    <t>448,71</t>
  </si>
  <si>
    <t>Сметная прибыль от ФОТ(498,57 руб.)</t>
  </si>
  <si>
    <t>423,78</t>
  </si>
  <si>
    <t>3366,67</t>
  </si>
  <si>
    <t>290,42</t>
  </si>
  <si>
    <t>2230,43</t>
  </si>
  <si>
    <t>Накладные расходы от ФОТ(2230,43 руб.)</t>
  </si>
  <si>
    <t>2007,39</t>
  </si>
  <si>
    <t>Сметная прибыль от ФОТ(2230,43 руб.)</t>
  </si>
  <si>
    <t>1561,3</t>
  </si>
  <si>
    <t>5799,12</t>
  </si>
  <si>
    <t>325,27</t>
  </si>
  <si>
    <t>246,86</t>
  </si>
  <si>
    <t>78,41</t>
  </si>
  <si>
    <t>Накладные расходы от ФОТ(246,86 руб.)</t>
  </si>
  <si>
    <t>222,17</t>
  </si>
  <si>
    <t>Сметная прибыль от ФОТ(246,86 руб.)</t>
  </si>
  <si>
    <t>172,8</t>
  </si>
  <si>
    <t>720,24</t>
  </si>
  <si>
    <t>2,9</t>
  </si>
  <si>
    <t>882,93</t>
  </si>
  <si>
    <t>230,14
----------
645,08</t>
  </si>
  <si>
    <t>7,71
----------
0,29</t>
  </si>
  <si>
    <t xml:space="preserve">7,71
----------
0,29
</t>
  </si>
  <si>
    <t>Накладные расходы от ФОТ(230,43 руб.)</t>
  </si>
  <si>
    <t>207,39</t>
  </si>
  <si>
    <t>Сметная прибыль от ФОТ(230,43 руб.)</t>
  </si>
  <si>
    <t>161,3</t>
  </si>
  <si>
    <t>1251,62</t>
  </si>
  <si>
    <t>3766,55</t>
  </si>
  <si>
    <t>161,94
----------
3577,26</t>
  </si>
  <si>
    <t>27,35
----------
0,29</t>
  </si>
  <si>
    <t xml:space="preserve">27,35
----------
0,29
</t>
  </si>
  <si>
    <t>Накладные расходы от ФОТ(162,23 руб.)</t>
  </si>
  <si>
    <t>146,01</t>
  </si>
  <si>
    <t>Сметная прибыль от ФОТ(162,23 руб.)</t>
  </si>
  <si>
    <t>113,56</t>
  </si>
  <si>
    <t>4026,12</t>
  </si>
  <si>
    <t>16223,53</t>
  </si>
  <si>
    <t>321,67
----------
15706,63</t>
  </si>
  <si>
    <t>195,23
----------
1,16</t>
  </si>
  <si>
    <t xml:space="preserve">195,23
----------
1,16
</t>
  </si>
  <si>
    <t>Накладные расходы от ФОТ(322,83 руб.)</t>
  </si>
  <si>
    <t>290,55</t>
  </si>
  <si>
    <t>Сметная прибыль от ФОТ(322,83 руб.)</t>
  </si>
  <si>
    <t>225,98</t>
  </si>
  <si>
    <t>16740,06</t>
  </si>
  <si>
    <t>5273,64</t>
  </si>
  <si>
    <t>400,44
----------
148,56</t>
  </si>
  <si>
    <t>4724,64
----------
544,32</t>
  </si>
  <si>
    <t xml:space="preserve">4724,64
----------
544,32
</t>
  </si>
  <si>
    <t>Накладные расходы от ФОТ(944,76 руб.)</t>
  </si>
  <si>
    <t>1228,19</t>
  </si>
  <si>
    <t>Сметная прибыль от ФОТ(944,76 руб.)</t>
  </si>
  <si>
    <t>755,81</t>
  </si>
  <si>
    <t>7257,64</t>
  </si>
  <si>
    <t>0,32</t>
  </si>
  <si>
    <t>2533,44</t>
  </si>
  <si>
    <t xml:space="preserve">
----------
2533,44</t>
  </si>
  <si>
    <t>472,79</t>
  </si>
  <si>
    <t xml:space="preserve">
----------
472,79</t>
  </si>
  <si>
    <t>0,64</t>
  </si>
  <si>
    <t>130,19</t>
  </si>
  <si>
    <t>3,76
----------
96,13</t>
  </si>
  <si>
    <t>30,3
----------
3,03</t>
  </si>
  <si>
    <t xml:space="preserve">30,3
----------
3,03
</t>
  </si>
  <si>
    <t>Накладные расходы от ФОТ(6,79 руб.)</t>
  </si>
  <si>
    <t>8,83</t>
  </si>
  <si>
    <t>Сметная прибыль от ФОТ(6,79 руб.)</t>
  </si>
  <si>
    <t>5,43</t>
  </si>
  <si>
    <t>144,45</t>
  </si>
  <si>
    <t>0,6528
----------
(0,64*1,02)</t>
  </si>
  <si>
    <t>624,84</t>
  </si>
  <si>
    <t xml:space="preserve">
----------
624,84</t>
  </si>
  <si>
    <t>0,24</t>
  </si>
  <si>
    <t>14060,4</t>
  </si>
  <si>
    <t>336,96
----------
13341,71</t>
  </si>
  <si>
    <t>381,73
----------
58,32</t>
  </si>
  <si>
    <t xml:space="preserve">381,73
----------
58,32
</t>
  </si>
  <si>
    <t>Накладные расходы от ФОТ(395,28 руб.)</t>
  </si>
  <si>
    <t>415,04</t>
  </si>
  <si>
    <t>Сметная прибыль от ФОТ(395,28 руб.)</t>
  </si>
  <si>
    <t>256,93</t>
  </si>
  <si>
    <t>14732,37</t>
  </si>
  <si>
    <t>-24,48</t>
  </si>
  <si>
    <t>-12729,6</t>
  </si>
  <si>
    <t xml:space="preserve">
----------
-12729,6</t>
  </si>
  <si>
    <t>24,48</t>
  </si>
  <si>
    <t>13108,06</t>
  </si>
  <si>
    <t xml:space="preserve">
----------
13108,06</t>
  </si>
  <si>
    <t>0,81</t>
  </si>
  <si>
    <t>140018,51</t>
  </si>
  <si>
    <t>3726,76
----------
131472,13</t>
  </si>
  <si>
    <t>4819,62
----------
361,84</t>
  </si>
  <si>
    <t xml:space="preserve">4819,62
----------
361,84
</t>
  </si>
  <si>
    <t>Накладные расходы от ФОТ(4088,6 руб.)</t>
  </si>
  <si>
    <t>4906,32</t>
  </si>
  <si>
    <t>Сметная прибыль от ФОТ(4088,6 руб.)</t>
  </si>
  <si>
    <t>2657,59</t>
  </si>
  <si>
    <t>147582,42</t>
  </si>
  <si>
    <t>-81,29</t>
  </si>
  <si>
    <t>-64219,1</t>
  </si>
  <si>
    <t xml:space="preserve">
----------
-64219,1</t>
  </si>
  <si>
    <t>-1,04</t>
  </si>
  <si>
    <t>-7072</t>
  </si>
  <si>
    <t xml:space="preserve">
----------
-7072</t>
  </si>
  <si>
    <t>-5,08</t>
  </si>
  <si>
    <t>-40218,36</t>
  </si>
  <si>
    <t xml:space="preserve">
----------
-40218,36</t>
  </si>
  <si>
    <t>82,29</t>
  </si>
  <si>
    <t>78765,52</t>
  </si>
  <si>
    <t xml:space="preserve">
----------
78765,52</t>
  </si>
  <si>
    <t>1,06</t>
  </si>
  <si>
    <t>8259,65</t>
  </si>
  <si>
    <t xml:space="preserve">
----------
8259,65</t>
  </si>
  <si>
    <t>1528,36</t>
  </si>
  <si>
    <t xml:space="preserve">
----------
1528,36</t>
  </si>
  <si>
    <t>1,02</t>
  </si>
  <si>
    <t>6936</t>
  </si>
  <si>
    <t xml:space="preserve">
----------
6936</t>
  </si>
  <si>
    <t xml:space="preserve">108
</t>
  </si>
  <si>
    <t xml:space="preserve"> ФЕР37-03-056-01
---------------------------------
Устройство подкрановых балок монолитных кранами на гусеничном ходу
(100 м3 железобетона в конструкции) </t>
  </si>
  <si>
    <t>126697,71</t>
  </si>
  <si>
    <t>5745,53
----------
106833,27</t>
  </si>
  <si>
    <t>14118,91
----------
1539,33</t>
  </si>
  <si>
    <t xml:space="preserve">109
</t>
  </si>
  <si>
    <t xml:space="preserve"> ФССЦ-204-0062
---------------------------------
Детали закладные и накладные изготовленные без применения сварки, гнутья, сверления (пробивки) отверстий поставляемые отдельно
(т) </t>
  </si>
  <si>
    <t>5804</t>
  </si>
  <si>
    <t xml:space="preserve">
----------
5804</t>
  </si>
  <si>
    <t xml:space="preserve">110
</t>
  </si>
  <si>
    <t xml:space="preserve">111
</t>
  </si>
  <si>
    <t xml:space="preserve">114
</t>
  </si>
  <si>
    <t xml:space="preserve"> ФССЦ-204-0024
---------------------------------
Горячекатаная арматурная сталь периодического профиля класса А-III, диаметром 16-18 мм
(т) </t>
  </si>
  <si>
    <t>7956,21</t>
  </si>
  <si>
    <t xml:space="preserve">
----------
7956,21</t>
  </si>
  <si>
    <t xml:space="preserve">115
</t>
  </si>
  <si>
    <t xml:space="preserve"> ФССЦ-204-0051
---------------------------------
Надбавки к ценам заготовок за сборку и сварку каркасов и сеток пространственных, диаметром 16-18 мм
(т) </t>
  </si>
  <si>
    <t>1728,06</t>
  </si>
  <si>
    <t xml:space="preserve">
----------
1728,06</t>
  </si>
  <si>
    <t xml:space="preserve">116
</t>
  </si>
  <si>
    <t xml:space="preserve">117
</t>
  </si>
  <si>
    <t xml:space="preserve">118
</t>
  </si>
  <si>
    <t xml:space="preserve"> ФССЦ-204-0027
---------------------------------
Горячекатаная арматурная сталь периодического профиля класса А-III, диаметром 32-40 мм
(т) </t>
  </si>
  <si>
    <t>7664</t>
  </si>
  <si>
    <t xml:space="preserve">
----------
7664</t>
  </si>
  <si>
    <t xml:space="preserve">119
</t>
  </si>
  <si>
    <t xml:space="preserve"> ФССЦ-204-0054
---------------------------------
Надбавки к ценам заготовок за сборку и сварку каркасов и сеток пространственных, диаметром 32-40 мм
(т) </t>
  </si>
  <si>
    <t>1341,28</t>
  </si>
  <si>
    <t xml:space="preserve">
----------
1341,28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</si>
  <si>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№8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</si>
  <si>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>. Локальная смета №02-01-01 ДОБ. Достроечная набережная №5</t>
    </r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</si>
  <si>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</si>
  <si>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t>№7 январь-1</t>
  </si>
  <si>
    <t>№8 январь-2</t>
  </si>
  <si>
    <t>Реестр актов выполненных работ к КС-3 №8 от 31.01.2023 г. ( Контракт  №2035000000122000001-2)</t>
  </si>
  <si>
    <t>1,548</t>
  </si>
  <si>
    <t>196128,06</t>
  </si>
  <si>
    <t>8894,08
----------
165377,91</t>
  </si>
  <si>
    <t>21856,07
----------
2382,88</t>
  </si>
  <si>
    <t xml:space="preserve">21856,07
----------
2382,88
</t>
  </si>
  <si>
    <t>Накладные расходы от ФОТ(11276,96 руб.)</t>
  </si>
  <si>
    <t>13532,35</t>
  </si>
  <si>
    <t>Сметная прибыль от ФОТ(11276,96 руб.)</t>
  </si>
  <si>
    <t>7330,02</t>
  </si>
  <si>
    <t>216990,43</t>
  </si>
  <si>
    <t>-0,91</t>
  </si>
  <si>
    <t>-5281,64</t>
  </si>
  <si>
    <t xml:space="preserve">
----------
-5281,64</t>
  </si>
  <si>
    <t>-18,11</t>
  </si>
  <si>
    <t>-143376,87</t>
  </si>
  <si>
    <t xml:space="preserve">
----------
-143376,87</t>
  </si>
  <si>
    <t>157,12</t>
  </si>
  <si>
    <t>150390,55</t>
  </si>
  <si>
    <t xml:space="preserve">
----------
150390,55</t>
  </si>
  <si>
    <t>2,42</t>
  </si>
  <si>
    <t>19254,03</t>
  </si>
  <si>
    <t xml:space="preserve">
----------
19254,03</t>
  </si>
  <si>
    <t>2,46</t>
  </si>
  <si>
    <t>4251,03</t>
  </si>
  <si>
    <t xml:space="preserve">
----------
4251,03</t>
  </si>
  <si>
    <t>6,4</t>
  </si>
  <si>
    <t>49869,57</t>
  </si>
  <si>
    <t xml:space="preserve">
----------
49869,57</t>
  </si>
  <si>
    <t>9227,84</t>
  </si>
  <si>
    <t xml:space="preserve">
----------
9227,84</t>
  </si>
  <si>
    <t>10,36</t>
  </si>
  <si>
    <t>79399,04</t>
  </si>
  <si>
    <t xml:space="preserve">
----------
79399,04</t>
  </si>
  <si>
    <t>13895,66</t>
  </si>
  <si>
    <t xml:space="preserve">
----------
13895,66</t>
  </si>
  <si>
    <t xml:space="preserve">373757,27
</t>
  </si>
  <si>
    <t xml:space="preserve">8894,08
343007,12
</t>
  </si>
  <si>
    <t>21856,07
2382,88</t>
  </si>
  <si>
    <t>373757,27</t>
  </si>
  <si>
    <t>8894,08
343007,12</t>
  </si>
  <si>
    <t xml:space="preserve">11276,96
</t>
  </si>
  <si>
    <t>11276,96</t>
  </si>
  <si>
    <t xml:space="preserve">343007,12
</t>
  </si>
  <si>
    <t>343007,12</t>
  </si>
  <si>
    <t xml:space="preserve">21856,07
</t>
  </si>
  <si>
    <t>21856,07</t>
  </si>
  <si>
    <t xml:space="preserve">13532,35
</t>
  </si>
  <si>
    <t xml:space="preserve">7330,02
</t>
  </si>
  <si>
    <t xml:space="preserve">394619,64
</t>
  </si>
  <si>
    <t>394619,64</t>
  </si>
  <si>
    <t>2912292,94</t>
  </si>
  <si>
    <t>№9 февраль</t>
  </si>
  <si>
    <t>2,738</t>
  </si>
  <si>
    <t>346898,33</t>
  </si>
  <si>
    <t>15731,26
----------
292509,49</t>
  </si>
  <si>
    <t>38657,58
----------
4214,69</t>
  </si>
  <si>
    <t xml:space="preserve">38657,58
----------
4214,69
</t>
  </si>
  <si>
    <t>Накладные расходы от ФОТ(19945,95 руб.)</t>
  </si>
  <si>
    <t>23935,14</t>
  </si>
  <si>
    <t>Сметная прибыль от ФОТ(19945,95 руб.)</t>
  </si>
  <si>
    <t>12964,87</t>
  </si>
  <si>
    <t>383798,34</t>
  </si>
  <si>
    <t>-1,62</t>
  </si>
  <si>
    <t>-9402,48</t>
  </si>
  <si>
    <t xml:space="preserve">
----------
-9402,48</t>
  </si>
  <si>
    <t>-32,03</t>
  </si>
  <si>
    <t>-253581,51</t>
  </si>
  <si>
    <t xml:space="preserve">
----------
-253581,51</t>
  </si>
  <si>
    <t>277,91</t>
  </si>
  <si>
    <t>266007,11</t>
  </si>
  <si>
    <t xml:space="preserve">
----------
266007,11</t>
  </si>
  <si>
    <t>4,27</t>
  </si>
  <si>
    <t>33973,02</t>
  </si>
  <si>
    <t xml:space="preserve">
----------
33973,02</t>
  </si>
  <si>
    <t>4,36</t>
  </si>
  <si>
    <t>7534,34</t>
  </si>
  <si>
    <t xml:space="preserve">
----------
7534,34</t>
  </si>
  <si>
    <t>11,32</t>
  </si>
  <si>
    <t>88206,8</t>
  </si>
  <si>
    <t xml:space="preserve">
----------
88206,8</t>
  </si>
  <si>
    <t>16321,74</t>
  </si>
  <si>
    <t xml:space="preserve">
----------
16321,74</t>
  </si>
  <si>
    <t>18,33</t>
  </si>
  <si>
    <t>140481,12</t>
  </si>
  <si>
    <t xml:space="preserve">
----------
140481,12</t>
  </si>
  <si>
    <t>24585,66</t>
  </si>
  <si>
    <t xml:space="preserve">
----------
24585,66</t>
  </si>
  <si>
    <t xml:space="preserve">1151093,70
</t>
  </si>
  <si>
    <t xml:space="preserve">27031,32
1038590,56
</t>
  </si>
  <si>
    <t>85471,82
8617,65</t>
  </si>
  <si>
    <t>1151093,70</t>
  </si>
  <si>
    <t>27031,32
1038590,56</t>
  </si>
  <si>
    <t xml:space="preserve">35648,97
</t>
  </si>
  <si>
    <t>35648,97</t>
  </si>
  <si>
    <t xml:space="preserve">1038590,56
</t>
  </si>
  <si>
    <t>1038590,56</t>
  </si>
  <si>
    <t xml:space="preserve">85471,82
</t>
  </si>
  <si>
    <t>85471,82</t>
  </si>
  <si>
    <t xml:space="preserve">40153
</t>
  </si>
  <si>
    <t>40153</t>
  </si>
  <si>
    <t xml:space="preserve">24610,07
</t>
  </si>
  <si>
    <t>24610,07</t>
  </si>
  <si>
    <t xml:space="preserve">1215856,77
</t>
  </si>
  <si>
    <t>1215856,77</t>
  </si>
  <si>
    <t>8973022,96</t>
  </si>
  <si>
    <t>№8 февраль</t>
  </si>
  <si>
    <t>№7 январь</t>
  </si>
  <si>
    <r>
      <rPr>
        <b/>
        <sz val="11"/>
        <rFont val="Times New Roman"/>
        <family val="1"/>
        <charset val="204"/>
      </rPr>
      <t>Акт №45.</t>
    </r>
    <r>
      <rPr>
        <sz val="11"/>
        <rFont val="Times New Roman"/>
        <family val="1"/>
        <charset val="204"/>
      </rPr>
      <t xml:space="preserve"> Локальная смета №5 (Временные здания и сооружения).Устройство зданий,предназначенных для производственных нужд работников строителей.</t>
    </r>
  </si>
  <si>
    <r>
      <rPr>
        <b/>
        <sz val="11"/>
        <rFont val="Times New Roman"/>
        <family val="1"/>
        <charset val="204"/>
      </rPr>
      <t>Акт №46.</t>
    </r>
    <r>
      <rPr>
        <sz val="11"/>
        <rFont val="Times New Roman"/>
        <family val="1"/>
        <charset val="204"/>
      </rPr>
      <t xml:space="preserve"> Локальная смета №9 (Временные здания и сооружения).Устройство площадки складирования для армирования ростверка (секции 5-11).</t>
    </r>
  </si>
  <si>
    <r>
      <rPr>
        <b/>
        <sz val="11"/>
        <rFont val="Times New Roman"/>
        <family val="1"/>
        <charset val="204"/>
      </rPr>
      <t>Акт №50</t>
    </r>
    <r>
      <rPr>
        <sz val="11"/>
        <rFont val="Times New Roman"/>
        <family val="1"/>
        <charset val="204"/>
      </rPr>
      <t xml:space="preserve"> Локальная смета №8 (Непредвиденные расходы). Восстановление повреждений м/к. Набережная №5.</t>
    </r>
  </si>
  <si>
    <r>
      <rPr>
        <b/>
        <sz val="11"/>
        <rFont val="Times New Roman"/>
        <family val="1"/>
        <charset val="204"/>
      </rPr>
      <t xml:space="preserve">Акт №25.Акт №31.Акт №40. Акт №54. </t>
    </r>
    <r>
      <rPr>
        <sz val="11"/>
        <rFont val="Times New Roman"/>
        <family val="1"/>
        <charset val="204"/>
      </rPr>
      <t>Локальная смета №02-01-03 ДОБ. Устройство водозабора.Набережная №5.</t>
    </r>
  </si>
  <si>
    <r>
      <rPr>
        <b/>
        <sz val="11"/>
        <rFont val="Times New Roman"/>
        <family val="1"/>
        <charset val="204"/>
      </rPr>
      <t>Акт №55</t>
    </r>
    <r>
      <rPr>
        <sz val="11"/>
        <rFont val="Times New Roman"/>
        <family val="1"/>
        <charset val="204"/>
      </rPr>
      <t xml:space="preserve"> Локальная смета №10 (Непредвиденные расходы). Укладка трубопроводов.Достроечная набережная №5</t>
    </r>
  </si>
  <si>
    <r>
      <rPr>
        <b/>
        <sz val="11"/>
        <rFont val="Times New Roman"/>
        <family val="1"/>
        <charset val="204"/>
      </rPr>
      <t xml:space="preserve">Акт №32.Акт №49.Акт №53 </t>
    </r>
    <r>
      <rPr>
        <sz val="11"/>
        <rFont val="Times New Roman"/>
        <family val="1"/>
        <charset val="204"/>
      </rPr>
      <t>Локальная смета №06-01-01 ДОБ. Сети водоснабжения. Набережная №5</t>
    </r>
  </si>
  <si>
    <t>№10 апрель</t>
  </si>
  <si>
    <r>
      <rPr>
        <b/>
        <sz val="11"/>
        <rFont val="Times New Roman"/>
        <family val="1"/>
        <charset val="204"/>
      </rPr>
      <t>Акт №4. Акт №9. Акт №15.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№22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№27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№38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 xml:space="preserve">Акт №43. Акт №47.Акт №51.Акт №56 </t>
    </r>
    <r>
      <rPr>
        <sz val="11"/>
        <rFont val="Times New Roman"/>
        <family val="1"/>
        <charset val="204"/>
      </rPr>
      <t>Локальная смета №02-01-01 Достроечная набережная №5</t>
    </r>
  </si>
  <si>
    <r>
      <rPr>
        <b/>
        <sz val="11"/>
        <rFont val="Times New Roman"/>
        <family val="1"/>
        <charset val="204"/>
      </rPr>
      <t>Акт №10.Акт №16.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Акт №23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№28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№39</t>
    </r>
    <r>
      <rPr>
        <sz val="11"/>
        <rFont val="Times New Roman"/>
        <family val="1"/>
        <charset val="204"/>
      </rPr>
      <t>.</t>
    </r>
    <r>
      <rPr>
        <b/>
        <sz val="11"/>
        <rFont val="Times New Roman"/>
        <family val="1"/>
        <charset val="204"/>
      </rPr>
      <t>Акт №44</t>
    </r>
    <r>
      <rPr>
        <sz val="11"/>
        <rFont val="Times New Roman"/>
        <family val="1"/>
        <charset val="204"/>
      </rPr>
      <t xml:space="preserve">. </t>
    </r>
    <r>
      <rPr>
        <b/>
        <sz val="11"/>
        <rFont val="Times New Roman"/>
        <family val="1"/>
        <charset val="204"/>
      </rPr>
      <t>Акт №48. Акт №52.Акт №57</t>
    </r>
    <r>
      <rPr>
        <sz val="11"/>
        <rFont val="Times New Roman"/>
        <family val="1"/>
        <charset val="204"/>
      </rPr>
      <t xml:space="preserve"> Локальная смета №02-01-01 ДОБ. Достроечная набережная №5</t>
    </r>
  </si>
  <si>
    <t>ЗУ-2,4%</t>
  </si>
  <si>
    <t>ВЗиС-8,2%</t>
  </si>
  <si>
    <t xml:space="preserve">всего без НДС </t>
  </si>
  <si>
    <t>Выполнение работ по ликвидации объектов по трассе ж.д. путей, подготовке трассы ж.д. путей.</t>
  </si>
  <si>
    <t>01-01-01</t>
  </si>
  <si>
    <t>СМР с материалами всего с ндс</t>
  </si>
  <si>
    <t>01-01-02</t>
  </si>
  <si>
    <t>остаток закупленных материалов с НДС</t>
  </si>
  <si>
    <t>итого без НДС по данным тех заказчика</t>
  </si>
  <si>
    <t>СМР с материалами всего с ндс по данным тех заказчика</t>
  </si>
  <si>
    <t>Унифицированная форма № КС-2</t>
  </si>
  <si>
    <t>от 11.11.99. № 100</t>
  </si>
  <si>
    <t>Заказчик</t>
  </si>
  <si>
    <t>Подрядчик</t>
  </si>
  <si>
    <t>Стройка</t>
  </si>
  <si>
    <t>Объект</t>
  </si>
  <si>
    <t>наименование</t>
  </si>
  <si>
    <t xml:space="preserve">Вид деятельности по ОКДП  </t>
  </si>
  <si>
    <t xml:space="preserve">Договор подряда  </t>
  </si>
  <si>
    <t xml:space="preserve">Вид операции  </t>
  </si>
  <si>
    <t>А К Т   О   П Р И Е М К Е   Р А Б О Т</t>
  </si>
  <si>
    <t>Сметная стоимость выполненных работ</t>
  </si>
  <si>
    <t>тыс. руб.</t>
  </si>
  <si>
    <t>Нормативная трудоемкость</t>
  </si>
  <si>
    <t>чел.-ч</t>
  </si>
  <si>
    <t>Средства на оплату труда</t>
  </si>
  <si>
    <t>№ п/п</t>
  </si>
  <si>
    <t>Номер по смете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</si>
  <si>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</si>
  <si>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</si>
  <si>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</si>
  <si>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ед., руб.</t>
  </si>
  <si>
    <t>Общая стоимость, руб.</t>
  </si>
  <si>
    <t>Затраты труда, чел.-ч</t>
  </si>
  <si>
    <t>Всего</t>
  </si>
  <si>
    <t>Экспл. машин</t>
  </si>
  <si>
    <t>Основная зарплата</t>
  </si>
  <si>
    <t>основных рабочих</t>
  </si>
  <si>
    <t>машинистов</t>
  </si>
  <si>
    <t>в т.ч. зарплата</t>
  </si>
  <si>
    <t>на единицу</t>
  </si>
  <si>
    <t>всего</t>
  </si>
  <si>
    <t>1a</t>
  </si>
  <si>
    <r>
      <t>Валка деревьев с корня без корчевки пня мягколиственных и твердолиственных пород (кроме породы тополь) при диаметре ствола: до 48 см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</si>
  <si>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>ИНДЕКСЫ ПЕРЕСЧЕТА: ОЗП 44,77; ЭММ 13,24; МР 8,16; ЗПМ 44,77</t>
  </si>
  <si>
    <t>Итого с НР и СП</t>
  </si>
  <si>
    <r>
      <t>Корчевка пней твердых пород вручную с засыпкой ям от корчевки в городских условиях, диаметр пня: до 45 см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</si>
  <si>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>ИНДЕКСЫ ПЕРЕСЧЕТА: ЭММ 13,24; МР 13,24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</si>
  <si>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К=(ЭММ, ЗПМ, ОЗП, ТЗ, ТЗМ)*1,15
162,38 = [1 590 / 1,2 /  8,16]</t>
    </r>
  </si>
  <si>
    <t>ИНДЕКСЫ ПЕРЕСЧЕТА: МР 8,16</t>
  </si>
  <si>
    <r>
      <t>Установка железобетонных оград из панелей длиной: 4 м (Демонтаж железобетонных оград из панелей длиной: 4 м)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</si>
  <si>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Погрузка при автомобильных перевозках изделий из сборного железобетона, бетона, керамзитобетона массой до 3 т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</si>
  <si>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Погрузка при автомобильных перевозках мусора строительного с погрузкой вручную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</si>
  <si>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Поэлементная разборка всех конструкций зданий с сохранением годных материалов: прочих неотапливаемых, включая склады, сараи и строения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</si>
  <si>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железобетонных конструкций объемом более 1 м3 при помощи отбойных молотков из бетона марки: 300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</si>
  <si>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зданий методом обрушения: кирпичных, сборного железобетона (Прим)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</si>
  <si>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Засыпка траншей и котлованов с перемещением грунта до 5 м бульдозерами мощностью: 59 (80) кВт (л.с.), 2 группа грунтов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</si>
  <si>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Разработка грунта с погрузкой на автомобили-самосвалы экскаваторами с ковшом вместимостью: 0,5 (0,5-0,63) м3, группа грунтов 2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</si>
  <si>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Демонтаж чугунных люков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</si>
  <si>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монолитных железобетонных конструкций гидромолотом на базе экскаватора(Демонтаж жб резервуара)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</si>
  <si>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t xml:space="preserve">Сдал   </t>
  </si>
  <si>
    <t xml:space="preserve">Принял   </t>
  </si>
  <si>
    <t/>
  </si>
  <si>
    <t>68-33-4</t>
  </si>
  <si>
    <t>ШТ</t>
  </si>
  <si>
    <t>Поправка: Попр.Приказ от 04.08.2020 № 421/пр прил.10 табл.1 п.2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</si>
  <si>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</si>
  <si>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102 %</t>
  </si>
  <si>
    <t>54 %</t>
  </si>
  <si>
    <t>68-1-3</t>
  </si>
  <si>
    <t>т01-01-01-007</t>
  </si>
  <si>
    <t>Погрузо-разгрузочные работы при автомобильных перевозках: Погрузка леса круглого</t>
  </si>
  <si>
    <t>1 Т ГРУЗА</t>
  </si>
  <si>
    <t>Цена поставщика ООО "Террус"</t>
  </si>
  <si>
    <t>м3</t>
  </si>
  <si>
    <t>07-01-054-01</t>
  </si>
  <si>
    <t>100 м</t>
  </si>
  <si>
    <t>Поправка: Попр.Приказ от 04.09.2019 № 519/пр табл.2 п.1 Попр.Приказ от 04.08.2020 № 421/пр прил.10 табл.1 п.2</t>
  </si>
  <si>
    <t>Поправка:Демонтаж (разборка) сборных бетонных и железобетонных строительных конструкций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</si>
  <si>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110 %</t>
  </si>
  <si>
    <t>73 %</t>
  </si>
  <si>
    <t>т01-01-01-003</t>
  </si>
  <si>
    <t>т01-01-01-043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</si>
  <si>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</si>
  <si>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т01-01-01-041</t>
  </si>
  <si>
    <t>46-06-009-05</t>
  </si>
  <si>
    <t>100 м3 строительного объема, включая подвал</t>
  </si>
  <si>
    <t>91 %</t>
  </si>
  <si>
    <t>52 %</t>
  </si>
  <si>
    <t>46-04-003-10</t>
  </si>
  <si>
    <t>46-06-009-01</t>
  </si>
  <si>
    <t>01-01-033-02</t>
  </si>
  <si>
    <t>1000 м3</t>
  </si>
  <si>
    <t>92 %</t>
  </si>
  <si>
    <t>46 %</t>
  </si>
  <si>
    <t>Цена Поставщика ООО “Грунт-маркет”</t>
  </si>
  <si>
    <t>01-01-013-14</t>
  </si>
  <si>
    <t>66-8-1</t>
  </si>
  <si>
    <t>89 %</t>
  </si>
  <si>
    <t>44 %</t>
  </si>
  <si>
    <t>46-09-005-01</t>
  </si>
  <si>
    <t>Итого по акту:  01-01-01  Объекты по трассе жд путей. утв..</t>
  </si>
  <si>
    <t>Прямые затраты</t>
  </si>
  <si>
    <t>Стоимость материальных ресурсов (всего)</t>
  </si>
  <si>
    <t>Эксплуатация машин</t>
  </si>
  <si>
    <t>ЗП машинистов</t>
  </si>
  <si>
    <t>Основная ЗП рабочих</t>
  </si>
  <si>
    <t>Строительные работы с НР и СП</t>
  </si>
  <si>
    <t>АО «МЕТРОВАГОНМАШ»; 141009, Московская обл., г. о. Мытищи, г. Мытищи,  ул. Колонцова, 4, 8 (498) 687-45-55</t>
  </si>
  <si>
    <t>Реестр актов выполненных работ к КС-3 №1 от 31.10.2023 г. (Договор  №МВМ/03-07 от 03 июля 2023г)</t>
  </si>
  <si>
    <t>МВМ/03-07</t>
  </si>
  <si>
    <t>Временные здания и сооружения - 8,2%</t>
  </si>
  <si>
    <t>Всего с ВЗиС</t>
  </si>
  <si>
    <t>Производство работ в зимнее время - 2,4%</t>
  </si>
  <si>
    <t>Итого по акту</t>
  </si>
  <si>
    <r>
      <t>Демонтаж выравнивающих стяжек: цементно-песчаных толщиной 15 мм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</t>
    </r>
  </si>
  <si>
    <r>
      <t>Демонтаж выравнивающих стяжек: на каждый 1 мм изменения толщины добавлять или исключать к расценке 12-01-017-01</t>
    </r>
    <r>
      <rPr>
        <i/>
        <sz val="8"/>
        <color rgb="FF003300"/>
        <rFont val="Arial"/>
        <family val="2"/>
        <charset val="204"/>
      </rPr>
      <t xml:space="preserve">
К=МР*0*35; (ЭММ, ЗПМ, ОЗП, ТЗ, ТЗМ)*0,8*35</t>
    </r>
  </si>
  <si>
    <r>
      <t>Демонтаж утепления покрытий: керамзитом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</t>
    </r>
  </si>
  <si>
    <r>
      <t>Установка панелей ребристых площадью: свыше 5 до 10 м2.Демонтаж.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</si>
  <si>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t>ИНДЕКСЫ ПЕРЕСЧЕТА: ЭММ 13,62; МР 13,62</t>
  </si>
  <si>
    <r>
      <t>Демонтаж панелей перекрытий с опиранием: на 2 стороны площадью до 5 м2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</si>
  <si>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Установка в одноэтажных зданиях стропильных ферм при длине плит покрытий: до 6 м, пролетом до 24 м, массой до 10 т и высоте зданий до 25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</si>
  <si>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Укладка в одноэтажных зданиях и сооружениях балок подкрановых массой: до 5 т при массе колонн до 10 т и высоте здания до 15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</si>
  <si>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</si>
  <si>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лестниц прямолинейных и криволинейных, пожарных с ограждением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</si>
  <si>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Разборка монолитных перекрытий: железобетонных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</si>
  <si>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Установка колонн прямоугольного сечения в стаканы фундаментов зданий при глубине заделки колонн: до 0,7 м, масса колонн до 8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</si>
  <si>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Установка колонн прямоугольного сечения в стаканы фундаментов зданий при глубине заделки колонн: до 0,7 м, масса колонн до 6 т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</si>
  <si>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Канатная алмазная резка монолитных железобетонных конструкций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</si>
  <si>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Канат алмазный для резки по бетону и железобетону, диаметр 10,5 мм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</si>
  <si>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деревянных заполнений проемов: оконных без подоконных досок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</si>
  <si>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Демонтаж каркасов ворот большепролетных зданий, ангаров и др. без механизмов открывания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</si>
  <si>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стеновых панелей: наружных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ТЗМ)*0,8*1,15</t>
    </r>
  </si>
  <si>
    <r>
      <t>Разборка: кирпичных стен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</si>
  <si>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Монтаж оконных блоков: стальных с нащельниками из стали при высоте здания до 50 м / демонтаж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</si>
  <si>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Демонтаж металлических дверных блоков в готовые проемы</t>
    </r>
    <r>
      <rPr>
        <i/>
        <sz val="8"/>
        <color rgb="FF003300"/>
        <rFont val="Arial"/>
        <family val="2"/>
        <charset val="204"/>
      </rPr>
      <t xml:space="preserve">
К=МР*0; (ЭММ, ЗПМ, ОЗП, ТЗ, ТЗМ)*0,7*1,15</t>
    </r>
  </si>
  <si>
    <r>
      <t>Разборка покрытий кровель: из листовой стали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</si>
  <si>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покрытий и оснований: щебеночных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</si>
  <si>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бетонных конструкций объемом более 1 м3 при помощи отбойных молотков из бетона марки: 300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</si>
  <si>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r>
      <t>Разборка монолитных железобетонных конструкций гидромолотом на базе экскаватора</t>
    </r>
    <r>
      <rPr>
        <i/>
        <sz val="8"/>
        <color rgb="FF003300"/>
        <rFont val="Arial"/>
        <family val="2"/>
        <charset val="204"/>
      </rPr>
      <t xml:space="preserve">
К=(ЭММ, ЗПМ, ОЗП, ТЗ, ТЗМ)*1,15</t>
    </r>
  </si>
  <si>
    <t xml:space="preserve">Генеральный директор
АО «МЕТРОВАГОНМАШ» </t>
  </si>
  <si>
    <t>А.Б. Степнов</t>
  </si>
  <si>
    <t>Ю.Ф. Кесслер</t>
  </si>
  <si>
    <t>Генеральный директор
ООО «КиКГЕОСТРОЙ»</t>
  </si>
  <si>
    <t>01-01-01  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</si>
  <si>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</si>
  <si>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46-04-008-01</t>
  </si>
  <si>
    <t>Разборка покрытий кровель: из рулонных материалов / 8 слоев</t>
  </si>
  <si>
    <t>100 м2</t>
  </si>
  <si>
    <t>т01-01-01-018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</si>
  <si>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</si>
  <si>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Погрузка при автомобильных перевозках мусора строительного с погрузкой вручную</t>
  </si>
  <si>
    <t>12-01-017-01</t>
  </si>
  <si>
    <t>Поправка: Попр.Приказ от 04.09.2019 № 519/пр табл.2 п.1</t>
  </si>
  <si>
    <t>Поправка:Демонтаж (разборка) сборных бетонных и железобетонных строительных конструкций</t>
  </si>
  <si>
    <t>109 %</t>
  </si>
  <si>
    <t>57 %</t>
  </si>
  <si>
    <t>12-01-017-02</t>
  </si>
  <si>
    <t>Поправка: Попр.Приказ от 04.09.2019 № 519/пр табл.2 п.1 Попр.</t>
  </si>
  <si>
    <t>Поправка:Демонтаж (разборка) сборных бетонных и железобетонных строительных конструкций Поправка:до 50мм</t>
  </si>
  <si>
    <t>12-01-014-02</t>
  </si>
  <si>
    <t>т01-01-01-038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</si>
  <si>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</si>
  <si>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07-05-011-08</t>
  </si>
  <si>
    <t>100 ШТ</t>
  </si>
  <si>
    <t>116 %</t>
  </si>
  <si>
    <t>80 %</t>
  </si>
  <si>
    <t>Погрузка при автомобильных перевозках изделий из сборного железобетона, бетона, керамзитобетона массой до 3 т</t>
  </si>
  <si>
    <t>т03-02-01-001</t>
  </si>
  <si>
    <t>Перевозка грузов I класса автомобилями бортовыми грузоподъемностью до 5 т на расстояние до 1 км</t>
  </si>
  <si>
    <t>т01-01-02-003</t>
  </si>
  <si>
    <t>Разгрузка при автомобильных перевозках изделий из сборного железобетона, бетона, керамзитобетона массой до 3 т</t>
  </si>
  <si>
    <t>07-05-011-05</t>
  </si>
  <si>
    <t>07-01-022-16</t>
  </si>
  <si>
    <t>07-01-019-10</t>
  </si>
  <si>
    <t>т01-01-01-005</t>
  </si>
  <si>
    <t>Погрузка при автомобильных перевозках изделий из сборного железобетона, бетона, керамзитобетона массой свыше 6 т</t>
  </si>
  <si>
    <t>т01-01-02-005</t>
  </si>
  <si>
    <t>Разгрузка при автомобильных перевозках изделий из сборного железобетона, бетона, керамзитобетона массой свыше 6 т</t>
  </si>
  <si>
    <t>09-01-001-02</t>
  </si>
  <si>
    <t>Поправка: Попр.Приказ от 04.09.2019 № 519/пр табл.2 п.4 Попр.Приказ от 04.08.2020 № 421/пр прил.10 табл.1 п.2</t>
  </si>
  <si>
    <t>Поправка:Демонтаж (разборка) металлических конструкций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разветвленной сети транспортных и инженерных коммуникаций; - стесненных условий для складирования материалов; - действующего технологического оборудования; - движения технологического транспорта</t>
  </si>
  <si>
    <t>93 %</t>
  </si>
  <si>
    <t>62 %</t>
  </si>
  <si>
    <t>09-03-029-01</t>
  </si>
  <si>
    <t>т01-01-01-015</t>
  </si>
  <si>
    <t>Погрузо-разгрузочные работы при автомобильных перевозках: Погрузка металлических конструкций массой до 1 т</t>
  </si>
  <si>
    <t>т01-01-01-016</t>
  </si>
  <si>
    <t>Погрузка при автомобильных перевозках металлических конструкций массой от 1 до 3 т</t>
  </si>
  <si>
    <t>т01-01-02-015</t>
  </si>
  <si>
    <t>Разгрузка при автомобильных перевозках металлических конструкций массой до 1 т</t>
  </si>
  <si>
    <t>т01-01-02-016</t>
  </si>
  <si>
    <t>Разгрузка при автомобильных перевозках металлических конструкций массой от 1 до 3 т</t>
  </si>
  <si>
    <t>46-04-002-02</t>
  </si>
  <si>
    <t>07-01-011-06</t>
  </si>
  <si>
    <t>07-01-011-05</t>
  </si>
  <si>
    <t>06-03-008-01</t>
  </si>
  <si>
    <t>м2 поверхности резки</t>
  </si>
  <si>
    <t>58 %</t>
  </si>
  <si>
    <t>01.7.17.04-0002</t>
  </si>
  <si>
    <t>м</t>
  </si>
  <si>
    <t>46-04-012-02</t>
  </si>
  <si>
    <t>т01-01-01-045</t>
  </si>
  <si>
    <t>Погрузка при автомобильных перевозках прочих материалов, деталей (с использованием погрузчика)</t>
  </si>
  <si>
    <t>09-04-011-01</t>
  </si>
  <si>
    <t>т03-21-01-001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</si>
  <si>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</si>
  <si>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07-04-005-01</t>
  </si>
  <si>
    <t>т01-01-01-004</t>
  </si>
  <si>
    <t>Погрузка при автомобильных перевозках изделий из сборного железобетона, бетона, керамзитобетона массой от 3 до 6 т</t>
  </si>
  <si>
    <t>т01-01-02-004</t>
  </si>
  <si>
    <t>Разгрузка при автомобильных перевозках изделий из сборного железобетона, бетона, керамзитобетона массой от 3 до 6 т</t>
  </si>
  <si>
    <t>46-04-001-04</t>
  </si>
  <si>
    <t>09-04-009-01</t>
  </si>
  <si>
    <t>09-04-012-01</t>
  </si>
  <si>
    <t>м2</t>
  </si>
  <si>
    <t>46-04-008-02</t>
  </si>
  <si>
    <t>68-12-2</t>
  </si>
  <si>
    <t>100 м3</t>
  </si>
  <si>
    <t>46-04-003-05</t>
  </si>
  <si>
    <t>01-02-060-01</t>
  </si>
  <si>
    <t>Итого по акту:  корр_01-01-02 Демонтаж. Цех. утв..</t>
  </si>
  <si>
    <t>Стоимость материалов (всего)</t>
  </si>
  <si>
    <t>01-01-02 Выполнение работ по ликвидации объекта капитального строительства</t>
  </si>
  <si>
    <r>
      <t>Разработка грунта вручную в траншеях глубиной до 2 м без креплений с откосами,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ТЗ)*1,2*1,15*1,15; СП*0.85</t>
    </r>
  </si>
  <si>
    <t>39,1 %</t>
  </si>
  <si>
    <t>01-02-057-01</t>
  </si>
  <si>
    <t>Поправка: Попр.Прил.1.12 п.3.187 Попр.Приказ от 04.08.2020 № 421/пр п.58б Попр.Приказ от 07.07.2022 № 557/пр прил.8 табл.2 п.3</t>
  </si>
  <si>
    <t>Поправка:Доработка вручную, зачистка дна и стенок с выкидкой грунта в котлованах и траншеях, разработанных механизированным способом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</si>
  <si>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34 %</t>
  </si>
  <si>
    <t>Поправка: Попр.Приказ от 04.08.2020 № 421/пр п.58б Попр.Приказ от 07.07.2022 № 557/пр прил.8 табл.2 п.3</t>
  </si>
  <si>
    <t>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</si>
  <si>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r>
      <t>Погрузка вручную неуплотненного грунта из штабелей и отвалов в транспортные средства, группа грунтов: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</si>
  <si>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Поправка: Попр.Приказ от 07.07.2022 № 557/пр прил.8 табл.2 п.3</t>
  </si>
  <si>
    <t>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</si>
  <si>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147 %</t>
  </si>
  <si>
    <t>113,9 %</t>
  </si>
  <si>
    <t>Перевозка грузов</t>
  </si>
  <si>
    <r>
      <t>Перевозка и утилизация отходов 4-5 класса опасности</t>
    </r>
    <r>
      <rPr>
        <i/>
        <sz val="8"/>
        <color rgb="FF003300"/>
        <rFont val="Arial"/>
        <family val="2"/>
        <charset val="204"/>
      </rPr>
      <t xml:space="preserve">
162,38 = [1 590 / 1,2 /  8,16]</t>
    </r>
  </si>
  <si>
    <r>
      <t>Устройство подстилающих и выравнивающих слоев оснований: из песка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</si>
  <si>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Поправка: Попр.Прил.1.12 п.3.37 Попр.Приказ от 04.08.2020 № 421/пр п.58б Попр.Приказ от 07.07.2022 № 557/пр прил.8 табл.2 п.3</t>
  </si>
  <si>
    <t>Поправка:Разработка грунта экскаваторами в котлованах: при глубине котлована до 3 м независимо от объема котлована или его площади Поправка:При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Поправка:Производство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- разветвленная сеть транспортных и инженерных коммуникаций; - стесненные условия для складирования материалов; - действующее технологическое оборудование; - движение технологического транспорта</t>
  </si>
  <si>
    <t>1000 м2</t>
  </si>
  <si>
    <t>27-04-001-01</t>
  </si>
  <si>
    <t>Монтажные работы с НР и СП</t>
  </si>
  <si>
    <r>
      <t>Разработка грунта с погрузкой на автомобили-самосвалы экскаваторами с ковшом вместимостью: 0,5 (0,5-0,63) м3,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ТЗМ)*1,2*1,25*1,15; (ОЗП, ТЗ)*1,2*1,15*1,15; СП*0.85</t>
    </r>
  </si>
  <si>
    <r>
      <t>Планировка площадей бульдозерами мощностью: 79 кВт (108 л.с.)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</si>
  <si>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вручную: дна и откосов выемок каналов, группа грунтов 1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</si>
  <si>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Планировка откосов выемок и насыпей экскаваторами, группа грунтов: 1-2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</si>
  <si>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Устройство подстилающих и выравнивающих слоев оснований: из щебня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</si>
  <si>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Разборка стрелочных переводов на деревянных брусьях на базе, марка перевода: 1/9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</si>
  <si>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звеньями рельсошпальной решетки, шпалы: железобетонные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</si>
  <si>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Разборка пути поэлементно на деревянных шпалах тип рельсов: Р65, на 1 км число шпал 2000 и 1840</t>
    </r>
    <r>
      <rPr>
        <i/>
        <sz val="8"/>
        <color rgb="FF003300"/>
        <rFont val="Arial"/>
        <family val="2"/>
        <charset val="204"/>
      </rPr>
      <t xml:space="preserve">
К=(ЭММ, ЗПМ, ОЗП, ТЗ, ТЗМ)*1,15; СП*0.85</t>
    </r>
  </si>
  <si>
    <r>
  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</si>
  <si>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Сборка стрелочного перевода блоками при типе рельсов Р65 на деревянных брусьях, марка перевода: 1/9 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</si>
  <si>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r>
  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</si>
  <si>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01-01-013-13</t>
  </si>
  <si>
    <t>01-01-036-02</t>
  </si>
  <si>
    <t>01-01-111-01</t>
  </si>
  <si>
    <t>01-01-109-01</t>
  </si>
  <si>
    <t>27-04-001-04</t>
  </si>
  <si>
    <t>55,25 %</t>
  </si>
  <si>
    <t>28-01-023-02</t>
  </si>
  <si>
    <t>КОМПЛ</t>
  </si>
  <si>
    <t>28-01-006-02</t>
  </si>
  <si>
    <t>КМ ПУТИ</t>
  </si>
  <si>
    <t>28-01-007-01</t>
  </si>
  <si>
    <t>т01-01-01-026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</si>
  <si>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</si>
  <si>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</si>
  <si>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т03-21-01-002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</si>
  <si>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</si>
  <si>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</si>
  <si>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т01-01-02-026</t>
  </si>
  <si>
    <t>Разгрузка при автомобильных перевозках переводов стрелочных и пересечений, рельс</t>
  </si>
  <si>
    <t>т01-01-01-008</t>
  </si>
  <si>
    <t>Погрузка при автомобильных перевозках леса пиленого, погонажа плотничного, шпал</t>
  </si>
  <si>
    <t>28-01-003-08</t>
  </si>
  <si>
    <t>25.1.05.05-0043</t>
  </si>
  <si>
    <t>АО "НТПК", КП от 30.07.2023г. (п.1)</t>
  </si>
  <si>
    <t>25.1.01.05-0011</t>
  </si>
  <si>
    <t>АО "НТПК", КП от 30.07.2023г. (п.3)</t>
  </si>
  <si>
    <t>25.1.05.01-0002</t>
  </si>
  <si>
    <t>АО "НТПК", КП от 30.07.2023г. (п.2)</t>
  </si>
  <si>
    <t>25.1.05.02-0008</t>
  </si>
  <si>
    <t>25.1.04.02-0001</t>
  </si>
  <si>
    <t>25.1.04.07-0003</t>
  </si>
  <si>
    <t>25.1.06.19-0070</t>
  </si>
  <si>
    <t>АО "НТПК", КП от 30.07.2023г. (п.8)</t>
  </si>
  <si>
    <t>28-01-017-06</t>
  </si>
  <si>
    <t>28-01-018-13</t>
  </si>
  <si>
    <t>ООО "Желдоркомплект", КП № 299/1 от 12.09.</t>
  </si>
  <si>
    <t>Итого по акту:  корр_02-01-01 ПЖ  эстакада утв..</t>
  </si>
  <si>
    <t>02-01-01 Верхнее строение пути</t>
  </si>
  <si>
    <t>Верхнее строение пути</t>
  </si>
  <si>
    <t>02-01-01</t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</si>
  <si>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
99,98 = [979 / 1,2 /  8,16]</t>
    </r>
  </si>
  <si>
    <r>
      <t>Брус деревянный А4 тип II, пропитка 3-5мм, сечение 160х230</t>
    </r>
    <r>
      <rPr>
        <i/>
        <sz val="8"/>
        <color rgb="FF003300"/>
        <rFont val="Arial"/>
        <family val="2"/>
        <charset val="204"/>
      </rPr>
      <t xml:space="preserve">
К=МР*1,012; 
40 012,25 = [391 800 / 1,2 /  8,16]</t>
    </r>
  </si>
  <si>
    <r>
      <t>Стрелочный перевод тип Р65 марка 1/9 левый, пр.2769.00.000-01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</si>
  <si>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Скрепление КД-65 (подкладка КД-65 (1 шт.), болт клеммный М22х75 в сборе (2 шт.), шуруп путевой М24х170 (4 шт.), прокладка ЦП-361 (1 шт.), прокладка ЦП-363 (1 шт.)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</si>
  <si>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Болты клеммные для рельсовых скреплений железнодорожного пути с гайками, М22х75 мм</t>
    </r>
    <r>
      <rPr>
        <i/>
        <sz val="8"/>
        <color rgb="FF003300"/>
        <rFont val="Arial"/>
        <family val="2"/>
        <charset val="204"/>
      </rPr>
      <t xml:space="preserve">
</t>
    </r>
  </si>
  <si>
    <r>
      <t>Шпала деревян. пропит. II тип, пр-во РБ (с доставкой ж/д транспортом до ст.Мытищи код 234808)</t>
    </r>
    <r>
      <rPr>
        <i/>
        <sz val="8"/>
        <color rgb="FF003300"/>
        <rFont val="Arial"/>
        <family val="2"/>
        <charset val="204"/>
      </rPr>
      <t xml:space="preserve">
К=МР*1,012; 
245,10 = [2 400 / 1,2 /  8,16]</t>
    </r>
  </si>
  <si>
    <t>Накладка рельсовая двухголовая 2Р65</t>
  </si>
  <si>
    <r>
      <t>Рельсы Р-65 НТ260, L-12,5 м (156 шт.)</t>
    </r>
    <r>
      <rPr>
        <i/>
        <sz val="8"/>
        <color rgb="FF003300"/>
        <rFont val="Arial"/>
        <family val="2"/>
        <charset val="204"/>
      </rPr>
      <t xml:space="preserve">
К=МР*1,012; 
16 758,58 = [164 100 / 1,2 /  8,16]</t>
    </r>
  </si>
  <si>
    <t xml:space="preserve">        </t>
  </si>
  <si>
    <t>расшифровка подписи</t>
  </si>
  <si>
    <t>подпись</t>
  </si>
  <si>
    <t>должность</t>
  </si>
  <si>
    <t>Генподрядчик</t>
  </si>
  <si>
    <t xml:space="preserve">                  Всего с учетом НДС</t>
  </si>
  <si>
    <t xml:space="preserve">      Сумма НДС</t>
  </si>
  <si>
    <t>Итого</t>
  </si>
  <si>
    <t>Всего с НДС 18%:</t>
  </si>
  <si>
    <t>Согласование и услуги 0,15% с НДС</t>
  </si>
  <si>
    <t>НДС 18%</t>
  </si>
  <si>
    <t>Согласование и услуги 0,15%</t>
  </si>
  <si>
    <t>Страхование 0,8% с НДС 18%</t>
  </si>
  <si>
    <t>Страхование 0,8%</t>
  </si>
  <si>
    <t>Прочие с НДС 18%</t>
  </si>
  <si>
    <t>Прочие от СМР</t>
  </si>
  <si>
    <t>Охрана с НДС 18%</t>
  </si>
  <si>
    <t>Охрана</t>
  </si>
  <si>
    <t>04</t>
  </si>
  <si>
    <t>Прочие</t>
  </si>
  <si>
    <t>03</t>
  </si>
  <si>
    <t>в т.ч. оборудование</t>
  </si>
  <si>
    <t>Поставка продукции</t>
  </si>
  <si>
    <t>02</t>
  </si>
  <si>
    <t>Авторский надзор 2,65% с НДС 18%</t>
  </si>
  <si>
    <t>Авторский надзор 2,65%</t>
  </si>
  <si>
    <t>Оборудование с НДС 18%</t>
  </si>
  <si>
    <t>08</t>
  </si>
  <si>
    <t>Всего,с учетом налогов:</t>
  </si>
  <si>
    <t>Налог на добавленную стоимость 20%:</t>
  </si>
  <si>
    <t>Прочие затраты</t>
  </si>
  <si>
    <t>ПНР</t>
  </si>
  <si>
    <t>Оборудование ТБ</t>
  </si>
  <si>
    <t>Оборудование</t>
  </si>
  <si>
    <t>СМР</t>
  </si>
  <si>
    <t>х</t>
  </si>
  <si>
    <t>Всего работ и затрат, включаемых в стоимость работ в том числе:</t>
  </si>
  <si>
    <t>период</t>
  </si>
  <si>
    <t xml:space="preserve">      работ</t>
  </si>
  <si>
    <t>за отчетный</t>
  </si>
  <si>
    <t xml:space="preserve">  проведения</t>
  </si>
  <si>
    <t>порядку</t>
  </si>
  <si>
    <t>в том числе</t>
  </si>
  <si>
    <t xml:space="preserve">    с начала</t>
  </si>
  <si>
    <t>видов работ, оборудования, затрат</t>
  </si>
  <si>
    <t xml:space="preserve">   по</t>
  </si>
  <si>
    <t xml:space="preserve">    Стоимость выполненных работ и затрат,руб.</t>
  </si>
  <si>
    <t xml:space="preserve">  Код</t>
  </si>
  <si>
    <t>Наименование пусковых комплексов, объектов,</t>
  </si>
  <si>
    <t>Номер</t>
  </si>
  <si>
    <t xml:space="preserve">Дата составления   </t>
  </si>
  <si>
    <t xml:space="preserve">Номер документа   </t>
  </si>
  <si>
    <t xml:space="preserve">Договор подряда   </t>
  </si>
  <si>
    <t>по ОКДП</t>
  </si>
  <si>
    <t>Вид деятельности</t>
  </si>
  <si>
    <t>Доп. соглашение.</t>
  </si>
  <si>
    <t>Стройка 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</si>
  <si>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</si>
  <si>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от 11.11.99г. № 100</t>
  </si>
  <si>
    <t>Уницированная форма № КС - 3</t>
  </si>
  <si>
    <t>Итого по акту с учетом договорного коэффициента 1,0514</t>
  </si>
  <si>
    <t>всего без НДС с договорным коэффициентом 1,0514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</si>
  <si>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</si>
  <si>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ООО «КиКГЕОСТРОЙ»; 109004, г. Москва, ул. Земляной Вал, д.65, кв.59; +7 (495) 915-24-71</t>
  </si>
  <si>
    <t>Прочие работы с НР и СП</t>
  </si>
  <si>
    <t>Демонтаж весовой</t>
  </si>
  <si>
    <t>Раздел 1</t>
  </si>
  <si>
    <t>Раздел 2. Земляные работы.</t>
  </si>
  <si>
    <r>
      <t>Брус ж.б. пр. 2769</t>
    </r>
    <r>
      <rPr>
        <i/>
        <sz val="8"/>
        <color rgb="FF003300"/>
        <rFont val="Arial"/>
        <family val="2"/>
        <charset val="204"/>
      </rPr>
      <t xml:space="preserve">
К=МР/1.2/8.16*1,012; (ЭММ, ЗПМ, ТЗМ)*1,25*1,15; (ОЗП, ТЗ)*1,15*1,15</t>
    </r>
  </si>
  <si>
    <r>
  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</si>
  <si>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28-01-018-07</t>
  </si>
  <si>
    <r>
      <t>Сборка стрелочного перевода блоками при типе рельсов Р65 на железобетонных брусьях, марка перевода: 1/9 (СП №46, №48, №50)</t>
    </r>
    <r>
      <rPr>
        <i/>
        <sz val="8"/>
        <color rgb="FF003300"/>
        <rFont val="Arial"/>
        <family val="2"/>
        <charset val="204"/>
      </rPr>
      <t xml:space="preserve">
К=(ЭММ, ЗПМ, ТЗМ)*1,25*1,15; (ОЗП, ТЗ)*1,15*1,15; СП*0.85</t>
    </r>
  </si>
  <si>
    <t>28-01-017-03</t>
  </si>
  <si>
    <r>
      <t>Песок карьерный</t>
    </r>
    <r>
      <rPr>
        <i/>
        <sz val="8"/>
        <color rgb="FF003300"/>
        <rFont val="Arial"/>
        <family val="2"/>
        <charset val="204"/>
      </rPr>
      <t xml:space="preserve">
К=МР*1,012; 
71,90 = [704 / 1,2 /  8,16]</t>
    </r>
  </si>
  <si>
    <r>
      <t>Перевозка и утилизация отходов 4-5 класса опасност</t>
    </r>
    <r>
      <rPr>
        <i/>
        <sz val="8"/>
        <color rgb="FF003300"/>
        <rFont val="Arial"/>
        <family val="2"/>
        <charset val="204"/>
      </rPr>
      <t xml:space="preserve">
162,38 = [1 590 / 1,2 /  8,16]</t>
    </r>
  </si>
  <si>
    <r>
      <t>Щебень фр.25-60 (балластного 2 кат.) ГОСТ 7392 для ЖД пути</t>
    </r>
    <r>
      <rPr>
        <i/>
        <sz val="8"/>
        <color rgb="FF003300"/>
        <rFont val="Arial"/>
        <family val="2"/>
        <charset val="204"/>
      </rPr>
      <t xml:space="preserve">
К=МР*1,012;
493,16 = [4 829 / 1,2 /  8,16]</t>
    </r>
  </si>
  <si>
    <t>Шпалы деревянные пропитанные, тип I</t>
  </si>
  <si>
    <r>
      <t>Накладка 1Р-65 (194 шт.)</t>
    </r>
    <r>
      <rPr>
        <i/>
        <sz val="8"/>
        <color rgb="FF003300"/>
        <rFont val="Arial"/>
        <family val="2"/>
        <charset val="204"/>
      </rPr>
      <t xml:space="preserve">
К=МР*1,012; 
28 084,15 = [275 000 / 1,2 /  8,16]</t>
    </r>
  </si>
  <si>
    <t>Подкладка раздельного скрепления железнодорожного пути КД-65</t>
  </si>
  <si>
    <t>Шурупы путевые, размер 24х170 мм</t>
  </si>
  <si>
    <t>Прокладки под подкладку КД65, ЦП361 из смеси РП 101-710</t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</si>
  <si>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К=МР*1,012; 
402 573,53 = [3 942 000 / 1,2 /  8,16]</t>
    </r>
  </si>
  <si>
    <r>
      <t>Стрелочный перевод тип Р65 марка 1/9 левый, пр.2769.00.000-01,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</si>
  <si>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r>
      <t>Стрелочный перевод тип Р65 марка 1/9 правый пр. 2769.00.000</t>
    </r>
    <r>
      <rPr>
        <i/>
        <sz val="8"/>
        <color rgb="FF003300"/>
        <rFont val="Arial"/>
        <family val="2"/>
        <charset val="204"/>
      </rPr>
      <t xml:space="preserve">
К=МР/1.2/8.16*1,012; </t>
    </r>
  </si>
  <si>
    <t>Рельсы железнодорожные Р-65 категория Т1</t>
  </si>
  <si>
    <t>За ноябрь, 2023 г.</t>
  </si>
  <si>
    <t>За Ноябрь, 2023 г.</t>
  </si>
  <si>
    <r>
      <t xml:space="preserve">Раздел Сооружение земляного полотна </t>
    </r>
    <r>
      <rPr>
        <sz val="8"/>
        <rFont val="Arial"/>
        <family val="2"/>
        <charset val="204"/>
      </rPr>
      <t>(АОСР 131-23-ПЖ-09, АОСР 131-23-ПЖ-10, АОСР 131-23-ПЖ-12, АОСР 131-23-ПЖ-16АОСР 131-23-ПЖ-17, АОСР 131-23-ПЖ-18, АОСР 131-23-ПЖ-19, АОСР 131-23-ПЖ-20, АОСР 131-23-ПЖ-21, АОСР 131-23-ПЖ-28, АОСР 131-23-ПЖ-29, АОСР 131-23-ПЖ-33, АОСР 131-23-ПЖ-35, АОСР 131-23-ПЖ-39, АОСР 131-23-ПЖ-40, АОСР 131-23-ПЖ-41, АОСР 131-23-ПЖ-42, АОСР 131-23-ПЖ-43, АОСР 131-23-ПЖ-44, АОСР 131-23-ПЖ-49, АОСР 131-23-ПЖ-51, АОСР 131-23-ПЖ-52, АОСР 131-23-ПЖ-55, АОСР 131-23-ПЖ-57, АОСР 131-23-ПЖ-58</t>
    </r>
  </si>
  <si>
    <r>
      <t xml:space="preserve">Раздел 2. Демонтажные работы </t>
    </r>
    <r>
      <rPr>
        <sz val="8"/>
        <rFont val="Arial"/>
        <family val="2"/>
        <charset val="204"/>
      </rPr>
      <t>(АОСР 131-23-ПЖ-01, АОСР 131-23-ПЖ-02, АОСР 131-23-ПЖ-03, АОСР 131-23-ПЖ-04, АОСР 131-23-ПЖ-05, АОСР 131-23-ПЖ-32)</t>
    </r>
  </si>
  <si>
    <r>
      <t>Раздел 3. Устройство верхнего строения пути</t>
    </r>
    <r>
      <rPr>
        <sz val="8"/>
        <rFont val="Arial"/>
        <family val="2"/>
        <charset val="204"/>
      </rPr>
      <t xml:space="preserve"> (АОСР 131-23-ПЖ-08, АОСР 131-23-ПЖ-22, АОСР 131-23-ПЖ-23, АОСР 131-23-ПЖ-24, АОСР 131-23-ПЖ-25, АОСР 131-23-ПЖ-30, АОСР 131-23-ПЖ-45, АОСР 131-23-ПЖ-46, АОСР 131-23-ПЖ-47, АОСР 131-23-ПЖ-53, АОСР 131-23-ПЖ-59)</t>
    </r>
  </si>
  <si>
    <r>
      <t xml:space="preserve">Раздел 1. Корпус 121. Демонтажные работы. </t>
    </r>
    <r>
      <rPr>
        <sz val="8"/>
        <rFont val="Arial"/>
        <family val="2"/>
        <charset val="204"/>
      </rPr>
      <t>(АОСР №132-23-ПОД/1)</t>
    </r>
  </si>
  <si>
    <t>Демонтаж кровли  (АОСР №132-23-ПОД/1)</t>
  </si>
  <si>
    <t>Демонтаж плит покрытия.  (АОСР №132-23-ПОД/1)</t>
  </si>
  <si>
    <t>Демонтаж ферм и подкрановых балок  (АОСР №132-23-ПОД/1)</t>
  </si>
  <si>
    <t>Демонтаж м\к  (АОСР №132-23-ПОД/1)</t>
  </si>
  <si>
    <t>Демонтаж монолитных участков  (АОСР №132-23-ПОД/1)</t>
  </si>
  <si>
    <t>Демонтаж ж\б  колонн  (АОСР №132-23-ПОД/1)</t>
  </si>
  <si>
    <t>Демонтаж оконных проемов, ворот.  (АОСР №132-23-ПОД/1)</t>
  </si>
  <si>
    <t>Демонтаж сборных ж\б панелей  (АОСР №132-23-ПОД/1)</t>
  </si>
  <si>
    <t>Демонтаж кирпичных стен  (АОСР №132-23-ПОД/1)</t>
  </si>
  <si>
    <t>Демонтаж оконных и дверных  блоков  (АОСР №132-23-ПОД/1)</t>
  </si>
  <si>
    <t>Демонтаж пола  (АОСР №132-23-ПОД/1)</t>
  </si>
  <si>
    <t>Демонтаж монолитных ж/бетонных фундаментов под колонны и стены здания  (АОСР №132-23-ПОД/2)</t>
  </si>
  <si>
    <t>Снос здания механического обезвоживания осадков (АОСР 132-23-ПОД/Оч.1)</t>
  </si>
  <si>
    <t>Снос здания очистных сооружений 23х6 (АОСР 132-23-ПОД/Оч.1)</t>
  </si>
  <si>
    <t>Демонтаж ж/б резервуара (АОСР 132-23-ПОД/Оч.1)</t>
  </si>
  <si>
    <t>Частичный демонтаж  здания склада №75 (АОСР 132-23-ВР2/1)</t>
  </si>
  <si>
    <t>Демонтаж навеса 24х4 (АОСР 132-23-ВР2/2)</t>
  </si>
  <si>
    <t>Демонтаж навеса 12х8  (АОСР 132-23-ВР2/2)</t>
  </si>
  <si>
    <t>Демонтаж ограждений  (АОСР 132-23-ВР2/2)</t>
  </si>
  <si>
    <t>Валка деревьев  (АОСР 132-23-ВР2/3)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</si>
</sst>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.00\ _₽_-;\-* #,##0.00\ _₽_-;_-* &quot;-&quot;??\ _₽_-;_-@_-"/>
    <numFmt numFmtId="165" formatCode="0.000000"/>
    <numFmt numFmtId="166" formatCode="General;\-General;"/>
    <numFmt numFmtId="167" formatCode="_-* #,##0\ _₽_-;\-* #,##0\ _₽_-;_-* &quot;-&quot;??\ _₽_-;_-@_-"/>
    <numFmt numFmtId="168" formatCode="0.000"/>
    <numFmt numFmtId="169" formatCode="#,##0.00\ _₽"/>
    <numFmt numFmtId="170" formatCode="_-* #,##0.00_р_._-;\-* #,##0.00_р_._-;_-* &quot;-&quot;??_р_._-;_-@_-"/>
    <numFmt numFmtId="171" formatCode="_-* #,##0&quot;р.&quot;_-;\-* #,##0&quot;р.&quot;_-;_-* &quot;-&quot;&quot;р.&quot;_-;_-@_-"/>
    <numFmt numFmtId="172" formatCode="#,##0.000"/>
    <numFmt numFmtId="173" formatCode="#,##0.000000"/>
    <numFmt numFmtId="174" formatCode="#,##0.00000"/>
    <numFmt numFmtId="175" formatCode="#,##0.0000"/>
    <numFmt numFmtId="176" formatCode="0.0000000"/>
    <numFmt numFmtId="177" formatCode="#,##0.0"/>
    <numFmt numFmtId="178" formatCode="dd&quot;.&quot;mm&quot;.&quot;yyyy"/>
    <numFmt numFmtId="179" formatCode="#,##0.00;[Red]\-\ #,##0.00"/>
    <numFmt numFmtId="180" formatCode="#,##0.00####;[Red]\-\ #,##0.00####"/>
    <numFmt numFmtId="181" formatCode="#,##0_р_."/>
    <numFmt numFmtId="182" formatCode="#,##0.00_р_."/>
    <numFmt numFmtId="183" formatCode="#,##0.00_ ;\-#,##0.00\ "/>
    <numFmt numFmtId="184" formatCode="#,##0.00&quot;р.&quot;;\-#,##0.00&quot;р.&quot;"/>
    <numFmt numFmtId="185" formatCode="[$-F800]dddd\,\ mmmm\ dd\,\ yyyy"/>
  </numFmts>
  <fonts count="8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Verdana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2"/>
      <color rgb="FFFF0000"/>
      <name val="Verdana"/>
      <family val="2"/>
      <charset val="204"/>
    </font>
    <font>
      <sz val="12"/>
      <name val="Verdana"/>
      <family val="2"/>
      <charset val="204"/>
    </font>
    <font>
      <u/>
      <sz val="12"/>
      <color rgb="FFFF0000"/>
      <name val="Verdana"/>
      <family val="2"/>
      <charset val="204"/>
    </font>
    <font>
      <u/>
      <sz val="12"/>
      <color theme="1"/>
      <name val="Verdana"/>
      <family val="2"/>
      <charset val="204"/>
    </font>
    <font>
      <u/>
      <sz val="12"/>
      <name val="Verdana"/>
      <family val="2"/>
      <charset val="204"/>
    </font>
    <font>
      <b/>
      <sz val="12"/>
      <name val="Verdana"/>
      <family val="2"/>
      <charset val="204"/>
    </font>
    <font>
      <sz val="12"/>
      <color rgb="FF000000"/>
      <name val="Verdana"/>
      <family val="2"/>
      <charset val="204"/>
    </font>
    <font>
      <sz val="16"/>
      <color theme="1"/>
      <name val="Verdana"/>
      <family val="2"/>
      <charset val="204"/>
    </font>
    <font>
      <sz val="16"/>
      <name val="Verdana"/>
      <family val="2"/>
      <charset val="204"/>
    </font>
    <font>
      <b/>
      <sz val="16"/>
      <name val="Verdana"/>
      <family val="2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b/>
      <sz val="14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9"/>
      <name val="Tahoma"/>
      <family val="2"/>
      <charset val="204"/>
    </font>
    <font>
      <sz val="10"/>
      <name val="Tahoma"/>
      <family val="2"/>
      <charset val="204"/>
    </font>
    <font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rgb="FF003300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3300"/>
      <name val="Arial"/>
      <family val="2"/>
      <charset val="204"/>
    </font>
    <font>
      <b/>
      <i/>
      <sz val="8"/>
      <color rgb="FF0033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6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7"/>
      <name val="Arial"/>
      <family val="2"/>
      <charset val="204"/>
    </font>
    <font>
      <b/>
      <sz val="7"/>
      <name val="Arial"/>
      <family val="2"/>
      <charset val="204"/>
    </font>
    <font>
      <sz val="11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2">
    <xf numFmtId="0" fontId="0" fillId="0" borderId="0"/>
    <xf numFmtId="0" fontId="5" fillId="0" borderId="0"/>
    <xf numFmtId="0" fontId="5" fillId="0" borderId="0"/>
    <xf numFmtId="0" fontId="7" fillId="0" borderId="0">
      <alignment vertical="top"/>
      <protection locked="0"/>
    </xf>
    <xf numFmtId="0" fontId="6" fillId="0" borderId="0">
      <alignment horizontal="right" vertical="top" wrapText="1"/>
    </xf>
    <xf numFmtId="0" fontId="6" fillId="0" borderId="9" applyFill="0" applyProtection="0">
      <alignment horizontal="center"/>
    </xf>
    <xf numFmtId="0" fontId="5" fillId="0" borderId="0"/>
    <xf numFmtId="0" fontId="10" fillId="0" borderId="0"/>
    <xf numFmtId="0" fontId="11" fillId="0" borderId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0" fontId="4" fillId="0" borderId="0"/>
    <xf numFmtId="0" fontId="17" fillId="0" borderId="0"/>
    <xf numFmtId="0" fontId="17" fillId="0" borderId="0"/>
    <xf numFmtId="0" fontId="11" fillId="0" borderId="0" applyProtection="0"/>
    <xf numFmtId="0" fontId="6" fillId="0" borderId="0">
      <alignment horizont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3" fillId="0" borderId="0"/>
    <xf numFmtId="0" fontId="2" fillId="0" borderId="0"/>
    <xf numFmtId="0" fontId="28" fillId="0" borderId="9" applyBorder="0" applyAlignment="0">
      <alignment horizontal="center" wrapText="1"/>
    </xf>
    <xf numFmtId="0" fontId="6" fillId="0" borderId="0">
      <alignment horizontal="left" vertical="top"/>
    </xf>
    <xf numFmtId="0" fontId="1" fillId="0" borderId="0"/>
    <xf numFmtId="164" fontId="56" fillId="0" borderId="0" applyFont="0" applyFill="0" applyBorder="0" applyAlignment="0" applyProtection="0"/>
    <xf numFmtId="0" fontId="57" fillId="0" borderId="0"/>
    <xf numFmtId="0" fontId="28" fillId="0" borderId="0"/>
    <xf numFmtId="0" fontId="68" fillId="0" borderId="0"/>
    <xf numFmtId="0" fontId="11" fillId="0" borderId="0"/>
    <xf numFmtId="170" fontId="11" fillId="0" borderId="0" applyFont="0" applyFill="0" applyBorder="0" applyAlignment="0" applyProtection="0"/>
    <xf numFmtId="0" fontId="71" fillId="0" borderId="0"/>
    <xf numFmtId="0" fontId="28" fillId="0" borderId="0"/>
  </cellStyleXfs>
  <cellXfs count="815">
    <xf numFmtId="0" fontId="0" fillId="0" borderId="0" xfId="0"/>
    <xf numFmtId="0" fontId="6" fillId="0" borderId="0" xfId="2" applyFont="1"/>
    <xf numFmtId="49" fontId="6" fillId="0" borderId="0" xfId="3" applyNumberFormat="1" applyFont="1" applyAlignment="1">
      <alignment horizontal="right" vertical="top"/>
      <protection locked="0"/>
    </xf>
    <xf numFmtId="49" fontId="6" fillId="0" borderId="10" xfId="3" applyNumberFormat="1" applyFont="1" applyBorder="1" applyAlignment="1">
      <protection locked="0"/>
    </xf>
    <xf numFmtId="0" fontId="6" fillId="0" borderId="0" xfId="5" applyBorder="1">
      <alignment horizontal="center"/>
    </xf>
    <xf numFmtId="0" fontId="6" fillId="0" borderId="0" xfId="3" applyFont="1" applyAlignment="1" applyProtection="1"/>
    <xf numFmtId="0" fontId="6" fillId="0" borderId="0" xfId="3" applyFont="1" applyAlignment="1" applyProtection="1">
      <alignment horizontal="left"/>
    </xf>
    <xf numFmtId="49" fontId="9" fillId="0" borderId="0" xfId="3" applyNumberFormat="1" applyFont="1" applyAlignment="1">
      <alignment horizontal="center" vertical="top"/>
      <protection locked="0"/>
    </xf>
    <xf numFmtId="0" fontId="6" fillId="0" borderId="0" xfId="4">
      <alignment horizontal="right" vertical="top" wrapText="1"/>
    </xf>
    <xf numFmtId="0" fontId="6" fillId="0" borderId="0" xfId="3" applyFont="1" applyAlignment="1" applyProtection="1">
      <alignment horizontal="left" vertical="top"/>
    </xf>
    <xf numFmtId="166" fontId="6" fillId="0" borderId="0" xfId="3" applyNumberFormat="1" applyFont="1" applyAlignment="1">
      <alignment horizontal="left" vertical="top" wrapText="1"/>
      <protection locked="0"/>
    </xf>
    <xf numFmtId="49" fontId="6" fillId="0" borderId="0" xfId="3" applyNumberFormat="1" applyFont="1" applyAlignment="1">
      <alignment horizontal="left" vertical="top"/>
      <protection locked="0"/>
    </xf>
    <xf numFmtId="49" fontId="6" fillId="0" borderId="10" xfId="3" applyNumberFormat="1" applyFont="1" applyBorder="1">
      <alignment vertical="top"/>
      <protection locked="0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top"/>
    </xf>
    <xf numFmtId="0" fontId="6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 wrapText="1"/>
    </xf>
    <xf numFmtId="0" fontId="6" fillId="0" borderId="0" xfId="2" applyFont="1" applyAlignment="1">
      <alignment horizontal="right" vertical="top" wrapText="1"/>
    </xf>
    <xf numFmtId="0" fontId="6" fillId="0" borderId="0" xfId="6" applyFont="1"/>
    <xf numFmtId="0" fontId="9" fillId="0" borderId="0" xfId="2" applyFont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right"/>
    </xf>
    <xf numFmtId="0" fontId="6" fillId="2" borderId="0" xfId="2" applyFont="1" applyFill="1"/>
    <xf numFmtId="0" fontId="6" fillId="2" borderId="5" xfId="2" applyFont="1" applyFill="1" applyBorder="1"/>
    <xf numFmtId="0" fontId="6" fillId="0" borderId="5" xfId="2" applyFont="1" applyBorder="1"/>
    <xf numFmtId="0" fontId="9" fillId="0" borderId="5" xfId="2" applyFont="1" applyBorder="1" applyAlignment="1">
      <alignment horizont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/>
    <xf numFmtId="49" fontId="6" fillId="0" borderId="9" xfId="2" applyNumberFormat="1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8" fillId="0" borderId="0" xfId="2" applyFont="1" applyAlignment="1">
      <alignment horizontal="center"/>
    </xf>
    <xf numFmtId="14" fontId="6" fillId="0" borderId="9" xfId="7" applyNumberFormat="1" applyFont="1" applyBorder="1" applyAlignment="1">
      <alignment horizontal="center"/>
    </xf>
    <xf numFmtId="0" fontId="6" fillId="0" borderId="0" xfId="8" applyFont="1"/>
    <xf numFmtId="0" fontId="6" fillId="0" borderId="0" xfId="8" applyFont="1" applyAlignment="1">
      <alignment horizontal="center" vertical="top"/>
    </xf>
    <xf numFmtId="0" fontId="6" fillId="0" borderId="0" xfId="8" applyFont="1" applyAlignment="1">
      <alignment horizontal="left" vertical="top" wrapText="1"/>
    </xf>
    <xf numFmtId="0" fontId="6" fillId="0" borderId="0" xfId="8" applyFont="1" applyAlignment="1">
      <alignment horizontal="center" vertical="top" wrapText="1"/>
    </xf>
    <xf numFmtId="0" fontId="6" fillId="0" borderId="0" xfId="8" applyFont="1" applyAlignment="1">
      <alignment horizontal="right" vertical="top"/>
    </xf>
    <xf numFmtId="0" fontId="6" fillId="0" borderId="9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9" xfId="8" applyFont="1" applyBorder="1" applyAlignment="1">
      <alignment horizontal="center"/>
    </xf>
    <xf numFmtId="49" fontId="6" fillId="0" borderId="15" xfId="8" applyNumberFormat="1" applyFont="1" applyBorder="1" applyAlignment="1">
      <alignment horizontal="center" vertical="top" wrapText="1"/>
    </xf>
    <xf numFmtId="49" fontId="6" fillId="0" borderId="13" xfId="8" applyNumberFormat="1" applyFont="1" applyBorder="1" applyAlignment="1">
      <alignment horizontal="center" vertical="top" wrapText="1"/>
    </xf>
    <xf numFmtId="0" fontId="6" fillId="0" borderId="13" xfId="8" applyFont="1" applyBorder="1" applyAlignment="1">
      <alignment horizontal="left" vertical="top" wrapText="1"/>
    </xf>
    <xf numFmtId="0" fontId="6" fillId="0" borderId="13" xfId="8" applyFont="1" applyBorder="1" applyAlignment="1">
      <alignment horizontal="center" vertical="top" wrapText="1"/>
    </xf>
    <xf numFmtId="0" fontId="6" fillId="0" borderId="13" xfId="8" applyFont="1" applyBorder="1" applyAlignment="1">
      <alignment horizontal="right" vertical="top"/>
    </xf>
    <xf numFmtId="0" fontId="6" fillId="0" borderId="13" xfId="8" applyFont="1" applyBorder="1" applyAlignment="1">
      <alignment horizontal="right" vertical="top" wrapText="1"/>
    </xf>
    <xf numFmtId="49" fontId="9" fillId="0" borderId="15" xfId="8" applyNumberFormat="1" applyFont="1" applyBorder="1" applyAlignment="1">
      <alignment horizontal="center" vertical="top"/>
    </xf>
    <xf numFmtId="49" fontId="9" fillId="0" borderId="13" xfId="8" applyNumberFormat="1" applyFont="1" applyBorder="1" applyAlignment="1">
      <alignment horizontal="center" vertical="top"/>
    </xf>
    <xf numFmtId="0" fontId="9" fillId="0" borderId="13" xfId="8" applyFont="1" applyBorder="1" applyAlignment="1">
      <alignment horizontal="left" vertical="top" wrapText="1"/>
    </xf>
    <xf numFmtId="0" fontId="9" fillId="0" borderId="13" xfId="8" applyFont="1" applyBorder="1" applyAlignment="1">
      <alignment horizontal="center" vertical="top"/>
    </xf>
    <xf numFmtId="0" fontId="9" fillId="0" borderId="13" xfId="8" applyFont="1" applyBorder="1" applyAlignment="1">
      <alignment horizontal="right" vertical="top" wrapText="1"/>
    </xf>
    <xf numFmtId="0" fontId="9" fillId="0" borderId="13" xfId="8" applyFont="1" applyBorder="1" applyAlignment="1">
      <alignment horizontal="right" vertical="top"/>
    </xf>
    <xf numFmtId="0" fontId="8" fillId="0" borderId="13" xfId="8" applyFont="1" applyBorder="1" applyAlignment="1">
      <alignment horizontal="right" vertical="top" wrapText="1"/>
    </xf>
    <xf numFmtId="0" fontId="8" fillId="0" borderId="13" xfId="8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 wrapText="1"/>
    </xf>
    <xf numFmtId="0" fontId="8" fillId="0" borderId="13" xfId="2" applyFont="1" applyBorder="1" applyAlignment="1">
      <alignment horizontal="right" vertical="top"/>
    </xf>
    <xf numFmtId="167" fontId="8" fillId="0" borderId="13" xfId="10" applyNumberFormat="1" applyFont="1" applyFill="1" applyBorder="1" applyAlignment="1" applyProtection="1">
      <alignment horizontal="right" vertical="top" wrapText="1"/>
    </xf>
    <xf numFmtId="167" fontId="8" fillId="0" borderId="13" xfId="2" applyNumberFormat="1" applyFont="1" applyBorder="1" applyAlignment="1">
      <alignment horizontal="right" vertical="top" wrapText="1"/>
    </xf>
    <xf numFmtId="164" fontId="8" fillId="0" borderId="13" xfId="10" applyFont="1" applyFill="1" applyBorder="1" applyAlignment="1" applyProtection="1">
      <alignment horizontal="right" vertical="top" wrapText="1"/>
    </xf>
    <xf numFmtId="49" fontId="6" fillId="0" borderId="0" xfId="2" applyNumberFormat="1" applyFont="1" applyAlignment="1">
      <alignment horizontal="center" vertical="top"/>
    </xf>
    <xf numFmtId="0" fontId="6" fillId="2" borderId="0" xfId="2" applyFont="1" applyFill="1" applyAlignment="1">
      <alignment horizontal="left" vertical="top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horizontal="right" vertical="top"/>
    </xf>
    <xf numFmtId="0" fontId="6" fillId="2" borderId="0" xfId="2" applyFont="1" applyFill="1" applyAlignment="1">
      <alignment horizontal="right" vertical="top" wrapText="1"/>
    </xf>
    <xf numFmtId="49" fontId="6" fillId="2" borderId="10" xfId="3" applyNumberFormat="1" applyFont="1" applyFill="1" applyBorder="1" applyAlignment="1">
      <protection locked="0"/>
    </xf>
    <xf numFmtId="0" fontId="6" fillId="2" borderId="0" xfId="3" applyFont="1" applyFill="1" applyAlignment="1" applyProtection="1">
      <alignment horizontal="left"/>
    </xf>
    <xf numFmtId="49" fontId="6" fillId="2" borderId="0" xfId="3" applyNumberFormat="1" applyFont="1" applyFill="1" applyAlignment="1">
      <alignment horizontal="left" vertical="top"/>
      <protection locked="0"/>
    </xf>
    <xf numFmtId="0" fontId="6" fillId="0" borderId="0" xfId="2" applyFont="1" applyAlignment="1">
      <alignment horizontal="left"/>
    </xf>
    <xf numFmtId="0" fontId="6" fillId="2" borderId="0" xfId="2" applyFont="1" applyFill="1" applyAlignment="1">
      <alignment horizontal="left"/>
    </xf>
    <xf numFmtId="49" fontId="6" fillId="2" borderId="10" xfId="3" applyNumberFormat="1" applyFont="1" applyFill="1" applyBorder="1">
      <alignment vertical="top"/>
      <protection locked="0"/>
    </xf>
    <xf numFmtId="0" fontId="6" fillId="0" borderId="10" xfId="2" applyFont="1" applyBorder="1"/>
    <xf numFmtId="0" fontId="6" fillId="2" borderId="0" xfId="3" applyFont="1" applyFill="1" applyAlignment="1" applyProtection="1"/>
    <xf numFmtId="0" fontId="12" fillId="0" borderId="0" xfId="2" applyFont="1"/>
    <xf numFmtId="0" fontId="13" fillId="0" borderId="0" xfId="2" applyFont="1"/>
    <xf numFmtId="0" fontId="14" fillId="2" borderId="0" xfId="12" applyFont="1" applyFill="1"/>
    <xf numFmtId="0" fontId="15" fillId="2" borderId="0" xfId="12" applyFont="1" applyFill="1" applyAlignment="1">
      <alignment horizontal="center" vertical="center"/>
    </xf>
    <xf numFmtId="0" fontId="16" fillId="2" borderId="0" xfId="12" applyFont="1" applyFill="1"/>
    <xf numFmtId="0" fontId="16" fillId="0" borderId="0" xfId="12" applyFont="1"/>
    <xf numFmtId="0" fontId="18" fillId="2" borderId="0" xfId="13" applyFont="1" applyFill="1" applyAlignment="1">
      <alignment vertical="center"/>
    </xf>
    <xf numFmtId="0" fontId="15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vertical="top"/>
    </xf>
    <xf numFmtId="0" fontId="18" fillId="2" borderId="0" xfId="13" applyFont="1" applyFill="1" applyAlignment="1">
      <alignment vertical="center" wrapText="1"/>
    </xf>
    <xf numFmtId="0" fontId="14" fillId="2" borderId="0" xfId="14" applyFont="1" applyFill="1"/>
    <xf numFmtId="0" fontId="15" fillId="2" borderId="0" xfId="13" applyFont="1" applyFill="1" applyAlignment="1">
      <alignment horizontal="center" vertical="center" wrapText="1"/>
    </xf>
    <xf numFmtId="0" fontId="16" fillId="2" borderId="0" xfId="13" applyFont="1" applyFill="1" applyAlignment="1">
      <alignment vertical="center" wrapText="1"/>
    </xf>
    <xf numFmtId="0" fontId="21" fillId="2" borderId="0" xfId="13" applyFont="1" applyFill="1" applyAlignment="1">
      <alignment horizontal="center" vertical="center"/>
    </xf>
    <xf numFmtId="0" fontId="22" fillId="2" borderId="0" xfId="13" applyFont="1" applyFill="1" applyAlignment="1">
      <alignment vertical="center"/>
    </xf>
    <xf numFmtId="0" fontId="14" fillId="2" borderId="0" xfId="14" applyFont="1" applyFill="1" applyAlignment="1">
      <alignment horizontal="center"/>
    </xf>
    <xf numFmtId="0" fontId="14" fillId="0" borderId="9" xfId="12" applyFont="1" applyBorder="1" applyAlignment="1">
      <alignment horizontal="center" vertical="center"/>
    </xf>
    <xf numFmtId="0" fontId="15" fillId="0" borderId="16" xfId="12" applyFont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center"/>
    </xf>
    <xf numFmtId="4" fontId="15" fillId="0" borderId="0" xfId="12" applyNumberFormat="1" applyFont="1" applyAlignment="1">
      <alignment horizontal="center" vertical="center"/>
    </xf>
    <xf numFmtId="4" fontId="16" fillId="0" borderId="0" xfId="12" applyNumberFormat="1" applyFont="1"/>
    <xf numFmtId="0" fontId="20" fillId="2" borderId="17" xfId="12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 wrapText="1"/>
    </xf>
    <xf numFmtId="0" fontId="20" fillId="2" borderId="17" xfId="12" applyFont="1" applyFill="1" applyBorder="1" applyAlignment="1">
      <alignment horizontal="left" vertical="center" wrapText="1"/>
    </xf>
    <xf numFmtId="3" fontId="20" fillId="2" borderId="17" xfId="12" applyNumberFormat="1" applyFont="1" applyFill="1" applyBorder="1" applyAlignment="1">
      <alignment horizontal="center" vertical="center"/>
    </xf>
    <xf numFmtId="4" fontId="20" fillId="2" borderId="17" xfId="12" applyNumberFormat="1" applyFont="1" applyFill="1" applyBorder="1" applyAlignment="1">
      <alignment horizontal="center" vertical="center"/>
    </xf>
    <xf numFmtId="4" fontId="18" fillId="2" borderId="17" xfId="12" applyNumberFormat="1" applyFont="1" applyFill="1" applyBorder="1" applyAlignment="1">
      <alignment horizontal="center" vertical="center"/>
    </xf>
    <xf numFmtId="0" fontId="14" fillId="2" borderId="15" xfId="12" applyFont="1" applyFill="1" applyBorder="1"/>
    <xf numFmtId="0" fontId="19" fillId="2" borderId="15" xfId="12" applyFont="1" applyFill="1" applyBorder="1" applyAlignment="1">
      <alignment horizontal="center" vertical="center"/>
    </xf>
    <xf numFmtId="4" fontId="19" fillId="2" borderId="15" xfId="12" applyNumberFormat="1" applyFont="1" applyFill="1" applyBorder="1" applyAlignment="1">
      <alignment horizontal="center" vertical="center"/>
    </xf>
    <xf numFmtId="4" fontId="23" fillId="0" borderId="0" xfId="12" applyNumberFormat="1" applyFont="1"/>
    <xf numFmtId="0" fontId="15" fillId="0" borderId="0" xfId="12" applyFont="1" applyAlignment="1">
      <alignment horizontal="center" vertical="center"/>
    </xf>
    <xf numFmtId="4" fontId="14" fillId="2" borderId="0" xfId="12" applyNumberFormat="1" applyFont="1" applyFill="1"/>
    <xf numFmtId="4" fontId="15" fillId="2" borderId="0" xfId="12" applyNumberFormat="1" applyFont="1" applyFill="1" applyAlignment="1">
      <alignment horizontal="center" vertical="center"/>
    </xf>
    <xf numFmtId="4" fontId="23" fillId="2" borderId="0" xfId="12" applyNumberFormat="1" applyFont="1" applyFill="1"/>
    <xf numFmtId="0" fontId="14" fillId="0" borderId="0" xfId="12" applyFont="1"/>
    <xf numFmtId="0" fontId="6" fillId="2" borderId="0" xfId="12" applyFont="1" applyFill="1" applyAlignment="1">
      <alignment horizontal="right" wrapText="1"/>
    </xf>
    <xf numFmtId="0" fontId="24" fillId="2" borderId="0" xfId="12" applyFont="1" applyFill="1"/>
    <xf numFmtId="0" fontId="6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vertical="top" wrapText="1"/>
    </xf>
    <xf numFmtId="0" fontId="20" fillId="2" borderId="0" xfId="15" applyFont="1" applyFill="1" applyAlignment="1">
      <alignment horizontal="left"/>
    </xf>
    <xf numFmtId="0" fontId="20" fillId="2" borderId="0" xfId="12" applyFont="1" applyFill="1" applyAlignment="1">
      <alignment vertical="top" wrapText="1"/>
    </xf>
    <xf numFmtId="49" fontId="6" fillId="2" borderId="0" xfId="12" applyNumberFormat="1" applyFont="1" applyFill="1" applyAlignment="1">
      <alignment horizontal="center" vertical="top" wrapText="1"/>
    </xf>
    <xf numFmtId="0" fontId="20" fillId="2" borderId="10" xfId="12" applyFont="1" applyFill="1" applyBorder="1" applyAlignment="1">
      <alignment vertical="top" wrapText="1"/>
    </xf>
    <xf numFmtId="0" fontId="20" fillId="2" borderId="0" xfId="12" applyFont="1" applyFill="1" applyAlignment="1">
      <alignment horizontal="right" vertical="top" wrapText="1"/>
    </xf>
    <xf numFmtId="0" fontId="6" fillId="2" borderId="0" xfId="12" applyFont="1" applyFill="1" applyAlignment="1">
      <alignment horizont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0" xfId="15" applyFont="1" applyFill="1" applyAlignment="1">
      <alignment horizontal="left" vertical="center"/>
    </xf>
    <xf numFmtId="49" fontId="6" fillId="2" borderId="0" xfId="12" applyNumberFormat="1" applyFont="1" applyFill="1" applyAlignment="1">
      <alignment horizontal="center" vertical="center" wrapText="1"/>
    </xf>
    <xf numFmtId="0" fontId="20" fillId="2" borderId="10" xfId="12" applyFont="1" applyFill="1" applyBorder="1" applyAlignment="1">
      <alignment horizontal="left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center" vertical="center" wrapText="1"/>
    </xf>
    <xf numFmtId="0" fontId="20" fillId="2" borderId="2" xfId="12" applyFont="1" applyFill="1" applyBorder="1" applyAlignment="1">
      <alignment horizontal="left" vertical="top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0" xfId="16" applyFont="1" applyFill="1" applyAlignment="1">
      <alignment horizontal="left"/>
    </xf>
    <xf numFmtId="0" fontId="25" fillId="2" borderId="0" xfId="12" applyFont="1" applyFill="1" applyAlignment="1">
      <alignment vertical="top" wrapText="1"/>
    </xf>
    <xf numFmtId="0" fontId="20" fillId="2" borderId="1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/>
    </xf>
    <xf numFmtId="49" fontId="18" fillId="2" borderId="9" xfId="12" applyNumberFormat="1" applyFont="1" applyFill="1" applyBorder="1" applyAlignment="1">
      <alignment horizontal="center" vertical="center" wrapText="1"/>
    </xf>
    <xf numFmtId="0" fontId="18" fillId="2" borderId="9" xfId="12" applyFont="1" applyFill="1" applyBorder="1" applyAlignment="1">
      <alignment horizontal="center" vertical="center" wrapText="1"/>
    </xf>
    <xf numFmtId="0" fontId="8" fillId="2" borderId="0" xfId="12" applyFont="1" applyFill="1" applyAlignment="1">
      <alignment horizontal="center" vertical="center" wrapText="1"/>
    </xf>
    <xf numFmtId="0" fontId="20" fillId="2" borderId="9" xfId="12" applyFont="1" applyFill="1" applyBorder="1" applyAlignment="1">
      <alignment horizontal="right" vertical="center" wrapText="1"/>
    </xf>
    <xf numFmtId="49" fontId="8" fillId="2" borderId="0" xfId="12" applyNumberFormat="1" applyFont="1" applyFill="1" applyAlignment="1">
      <alignment horizontal="center" vertical="center" wrapText="1"/>
    </xf>
    <xf numFmtId="0" fontId="6" fillId="2" borderId="0" xfId="12" applyFont="1" applyFill="1"/>
    <xf numFmtId="0" fontId="20" fillId="2" borderId="0" xfId="12" applyFont="1" applyFill="1" applyAlignment="1">
      <alignment horizontal="center" vertical="top" wrapText="1"/>
    </xf>
    <xf numFmtId="16" fontId="20" fillId="2" borderId="0" xfId="12" applyNumberFormat="1" applyFont="1" applyFill="1" applyAlignment="1">
      <alignment horizontal="center" vertical="top" wrapText="1"/>
    </xf>
    <xf numFmtId="14" fontId="20" fillId="2" borderId="0" xfId="12" applyNumberFormat="1" applyFont="1" applyFill="1" applyAlignment="1">
      <alignment horizontal="center" vertical="top" wrapText="1"/>
    </xf>
    <xf numFmtId="0" fontId="20" fillId="2" borderId="9" xfId="12" applyFont="1" applyFill="1" applyBorder="1" applyAlignment="1">
      <alignment horizontal="center" vertical="center" wrapText="1"/>
    </xf>
    <xf numFmtId="0" fontId="26" fillId="2" borderId="9" xfId="12" applyFont="1" applyFill="1" applyBorder="1" applyAlignment="1">
      <alignment horizontal="center" vertical="center"/>
    </xf>
    <xf numFmtId="0" fontId="8" fillId="2" borderId="9" xfId="12" applyFont="1" applyFill="1" applyBorder="1" applyAlignment="1">
      <alignment horizontal="center" vertical="center"/>
    </xf>
    <xf numFmtId="0" fontId="20" fillId="2" borderId="9" xfId="12" applyFont="1" applyFill="1" applyBorder="1" applyAlignment="1">
      <alignment horizontal="center" vertical="top" wrapText="1"/>
    </xf>
    <xf numFmtId="2" fontId="18" fillId="2" borderId="3" xfId="12" applyNumberFormat="1" applyFont="1" applyFill="1" applyBorder="1" applyAlignment="1">
      <alignment horizontal="center" vertical="center" wrapText="1"/>
    </xf>
    <xf numFmtId="4" fontId="8" fillId="2" borderId="9" xfId="12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 applyAlignment="1">
      <alignment horizontal="center" vertical="center"/>
    </xf>
    <xf numFmtId="2" fontId="18" fillId="2" borderId="9" xfId="12" applyNumberFormat="1" applyFont="1" applyFill="1" applyBorder="1" applyAlignment="1">
      <alignment horizontal="center" vertical="center" wrapText="1"/>
    </xf>
    <xf numFmtId="4" fontId="6" fillId="2" borderId="3" xfId="12" applyNumberFormat="1" applyFont="1" applyFill="1" applyBorder="1" applyAlignment="1">
      <alignment horizontal="center" vertical="center" wrapText="1"/>
    </xf>
    <xf numFmtId="4" fontId="24" fillId="2" borderId="9" xfId="12" applyNumberFormat="1" applyFont="1" applyFill="1" applyBorder="1" applyAlignment="1">
      <alignment horizontal="center" vertical="center"/>
    </xf>
    <xf numFmtId="4" fontId="6" fillId="2" borderId="9" xfId="12" applyNumberFormat="1" applyFont="1" applyFill="1" applyBorder="1" applyAlignment="1">
      <alignment horizontal="center" vertical="center"/>
    </xf>
    <xf numFmtId="0" fontId="24" fillId="2" borderId="9" xfId="12" applyFont="1" applyFill="1" applyBorder="1"/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8" fillId="2" borderId="3" xfId="12" applyNumberFormat="1" applyFont="1" applyFill="1" applyBorder="1" applyAlignment="1">
      <alignment horizontal="center" vertical="center" wrapText="1"/>
    </xf>
    <xf numFmtId="4" fontId="26" fillId="2" borderId="9" xfId="12" applyNumberFormat="1" applyFont="1" applyFill="1" applyBorder="1" applyAlignment="1">
      <alignment horizontal="center"/>
    </xf>
    <xf numFmtId="4" fontId="16" fillId="2" borderId="0" xfId="12" applyNumberFormat="1" applyFont="1" applyFill="1"/>
    <xf numFmtId="169" fontId="20" fillId="2" borderId="9" xfId="12" applyNumberFormat="1" applyFont="1" applyFill="1" applyBorder="1" applyAlignment="1">
      <alignment horizontal="center" vertical="center" wrapText="1"/>
    </xf>
    <xf numFmtId="4" fontId="24" fillId="2" borderId="9" xfId="17" applyNumberFormat="1" applyFont="1" applyFill="1" applyBorder="1" applyAlignment="1">
      <alignment horizontal="center" vertical="center"/>
    </xf>
    <xf numFmtId="4" fontId="6" fillId="2" borderId="9" xfId="17" applyNumberFormat="1" applyFont="1" applyFill="1" applyBorder="1" applyAlignment="1">
      <alignment horizontal="center" vertical="center"/>
    </xf>
    <xf numFmtId="4" fontId="24" fillId="2" borderId="9" xfId="12" applyNumberFormat="1" applyFont="1" applyFill="1" applyBorder="1" applyAlignment="1">
      <alignment horizontal="center"/>
    </xf>
    <xf numFmtId="4" fontId="8" fillId="2" borderId="9" xfId="17" applyNumberFormat="1" applyFont="1" applyFill="1" applyBorder="1" applyAlignment="1">
      <alignment horizontal="center" vertical="center"/>
    </xf>
    <xf numFmtId="4" fontId="26" fillId="2" borderId="9" xfId="12" applyNumberFormat="1" applyFont="1" applyFill="1" applyBorder="1"/>
    <xf numFmtId="4" fontId="18" fillId="2" borderId="0" xfId="12" applyNumberFormat="1" applyFont="1" applyFill="1" applyAlignment="1">
      <alignment horizontal="center" vertical="top" wrapText="1"/>
    </xf>
    <xf numFmtId="4" fontId="6" fillId="2" borderId="0" xfId="12" applyNumberFormat="1" applyFont="1" applyFill="1"/>
    <xf numFmtId="3" fontId="20" fillId="2" borderId="0" xfId="12" applyNumberFormat="1" applyFont="1" applyFill="1" applyAlignment="1">
      <alignment horizontal="right" vertical="top" wrapText="1"/>
    </xf>
    <xf numFmtId="2" fontId="24" fillId="2" borderId="0" xfId="12" applyNumberFormat="1" applyFont="1" applyFill="1"/>
    <xf numFmtId="0" fontId="20" fillId="2" borderId="10" xfId="12" applyFont="1" applyFill="1" applyBorder="1" applyAlignment="1">
      <alignment horizontal="right" vertical="top" wrapText="1"/>
    </xf>
    <xf numFmtId="0" fontId="8" fillId="2" borderId="0" xfId="12" applyFont="1" applyFill="1" applyAlignment="1">
      <alignment horizontal="center" wrapText="1"/>
    </xf>
    <xf numFmtId="4" fontId="24" fillId="2" borderId="0" xfId="12" applyNumberFormat="1" applyFont="1" applyFill="1"/>
    <xf numFmtId="0" fontId="20" fillId="2" borderId="10" xfId="12" applyFont="1" applyFill="1" applyBorder="1" applyAlignment="1">
      <alignment wrapText="1"/>
    </xf>
    <xf numFmtId="0" fontId="20" fillId="2" borderId="10" xfId="12" applyFont="1" applyFill="1" applyBorder="1" applyAlignment="1">
      <alignment horizontal="center" vertical="top" wrapText="1"/>
    </xf>
    <xf numFmtId="0" fontId="6" fillId="2" borderId="0" xfId="12" applyFont="1" applyFill="1" applyAlignment="1">
      <alignment horizontal="left" vertical="top" wrapText="1"/>
    </xf>
    <xf numFmtId="0" fontId="27" fillId="2" borderId="0" xfId="12" applyFont="1" applyFill="1"/>
    <xf numFmtId="0" fontId="20" fillId="2" borderId="0" xfId="12" applyFont="1" applyFill="1" applyAlignment="1">
      <alignment horizontal="left" vertical="top" wrapText="1"/>
    </xf>
    <xf numFmtId="0" fontId="29" fillId="0" borderId="0" xfId="19" applyFont="1"/>
    <xf numFmtId="0" fontId="31" fillId="0" borderId="0" xfId="19" applyFont="1"/>
    <xf numFmtId="0" fontId="32" fillId="0" borderId="0" xfId="19" applyFont="1"/>
    <xf numFmtId="0" fontId="33" fillId="0" borderId="0" xfId="19" applyFont="1" applyAlignment="1">
      <alignment horizontal="center" vertical="center"/>
    </xf>
    <xf numFmtId="0" fontId="34" fillId="0" borderId="0" xfId="19" applyFont="1" applyAlignment="1">
      <alignment horizontal="center" vertical="center"/>
    </xf>
    <xf numFmtId="0" fontId="35" fillId="0" borderId="0" xfId="19" applyFont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29" fillId="0" borderId="0" xfId="19" applyFont="1" applyAlignment="1">
      <alignment horizontal="center" vertical="center"/>
    </xf>
    <xf numFmtId="0" fontId="32" fillId="0" borderId="0" xfId="19" applyFont="1" applyAlignment="1">
      <alignment horizontal="center" vertical="center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9" xfId="19" applyFont="1" applyFill="1" applyBorder="1" applyAlignment="1">
      <alignment horizontal="center" vertical="center" wrapText="1"/>
    </xf>
    <xf numFmtId="0" fontId="29" fillId="2" borderId="9" xfId="19" applyFont="1" applyFill="1" applyBorder="1" applyAlignment="1">
      <alignment horizontal="center" vertical="center" wrapText="1"/>
    </xf>
    <xf numFmtId="0" fontId="37" fillId="2" borderId="9" xfId="19" applyFont="1" applyFill="1" applyBorder="1" applyAlignment="1">
      <alignment vertical="center" wrapText="1"/>
    </xf>
    <xf numFmtId="4" fontId="29" fillId="2" borderId="9" xfId="19" applyNumberFormat="1" applyFont="1" applyFill="1" applyBorder="1" applyAlignment="1">
      <alignment horizontal="center" vertical="center" wrapText="1"/>
    </xf>
    <xf numFmtId="168" fontId="30" fillId="2" borderId="9" xfId="19" applyNumberFormat="1" applyFont="1" applyFill="1" applyBorder="1" applyAlignment="1">
      <alignment horizontal="center" vertical="center" wrapText="1"/>
    </xf>
    <xf numFmtId="165" fontId="36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right" vertical="center" wrapText="1"/>
    </xf>
    <xf numFmtId="165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right" vertical="center" wrapText="1"/>
    </xf>
    <xf numFmtId="4" fontId="29" fillId="2" borderId="9" xfId="19" applyNumberFormat="1" applyFont="1" applyFill="1" applyBorder="1" applyAlignment="1">
      <alignment horizontal="right" vertical="center" wrapText="1"/>
    </xf>
    <xf numFmtId="172" fontId="32" fillId="2" borderId="9" xfId="19" applyNumberFormat="1" applyFont="1" applyFill="1" applyBorder="1" applyAlignment="1">
      <alignment horizontal="center" vertical="center" wrapText="1"/>
    </xf>
    <xf numFmtId="4" fontId="32" fillId="2" borderId="9" xfId="19" applyNumberFormat="1" applyFont="1" applyFill="1" applyBorder="1" applyAlignment="1">
      <alignment horizontal="center" vertical="center" wrapText="1"/>
    </xf>
    <xf numFmtId="168" fontId="36" fillId="2" borderId="9" xfId="19" applyNumberFormat="1" applyFont="1" applyFill="1" applyBorder="1" applyAlignment="1">
      <alignment horizontal="center" vertical="center" wrapText="1"/>
    </xf>
    <xf numFmtId="0" fontId="38" fillId="0" borderId="0" xfId="19" applyFont="1"/>
    <xf numFmtId="165" fontId="38" fillId="0" borderId="0" xfId="19" applyNumberFormat="1" applyFont="1"/>
    <xf numFmtId="172" fontId="30" fillId="2" borderId="9" xfId="19" applyNumberFormat="1" applyFont="1" applyFill="1" applyBorder="1" applyAlignment="1">
      <alignment horizontal="center" vertical="center" wrapText="1"/>
    </xf>
    <xf numFmtId="173" fontId="36" fillId="2" borderId="9" xfId="19" applyNumberFormat="1" applyFont="1" applyFill="1" applyBorder="1" applyAlignment="1">
      <alignment horizontal="center" vertical="center" wrapText="1"/>
    </xf>
    <xf numFmtId="173" fontId="30" fillId="0" borderId="9" xfId="19" applyNumberFormat="1" applyFont="1" applyBorder="1" applyAlignment="1">
      <alignment horizontal="center" vertical="center" wrapText="1"/>
    </xf>
    <xf numFmtId="4" fontId="29" fillId="0" borderId="9" xfId="19" applyNumberFormat="1" applyFont="1" applyBorder="1" applyAlignment="1">
      <alignment horizontal="center" vertical="center" wrapText="1"/>
    </xf>
    <xf numFmtId="172" fontId="32" fillId="2" borderId="9" xfId="19" applyNumberFormat="1" applyFont="1" applyFill="1" applyBorder="1" applyAlignment="1">
      <alignment horizontal="right" vertical="center" wrapText="1"/>
    </xf>
    <xf numFmtId="0" fontId="38" fillId="0" borderId="0" xfId="19" applyFont="1" applyAlignment="1">
      <alignment horizontal="left"/>
    </xf>
    <xf numFmtId="0" fontId="32" fillId="2" borderId="9" xfId="19" applyFont="1" applyFill="1" applyBorder="1" applyAlignment="1">
      <alignment vertical="center" wrapText="1"/>
    </xf>
    <xf numFmtId="172" fontId="36" fillId="2" borderId="9" xfId="19" applyNumberFormat="1" applyFont="1" applyFill="1" applyBorder="1" applyAlignment="1">
      <alignment horizontal="center" vertical="center" wrapText="1"/>
    </xf>
    <xf numFmtId="0" fontId="32" fillId="2" borderId="9" xfId="19" applyFont="1" applyFill="1" applyBorder="1"/>
    <xf numFmtId="173" fontId="32" fillId="2" borderId="9" xfId="19" applyNumberFormat="1" applyFont="1" applyFill="1" applyBorder="1" applyAlignment="1">
      <alignment horizontal="center" vertical="center" wrapText="1"/>
    </xf>
    <xf numFmtId="0" fontId="39" fillId="3" borderId="0" xfId="19" applyFont="1" applyFill="1" applyAlignment="1">
      <alignment horizontal="left"/>
    </xf>
    <xf numFmtId="0" fontId="39" fillId="3" borderId="0" xfId="19" applyFont="1" applyFill="1"/>
    <xf numFmtId="0" fontId="39" fillId="3" borderId="0" xfId="19" applyFont="1" applyFill="1" applyAlignment="1">
      <alignment horizontal="center"/>
    </xf>
    <xf numFmtId="0" fontId="32" fillId="3" borderId="0" xfId="19" applyFont="1" applyFill="1"/>
    <xf numFmtId="174" fontId="32" fillId="2" borderId="9" xfId="19" applyNumberFormat="1" applyFont="1" applyFill="1" applyBorder="1" applyAlignment="1">
      <alignment horizontal="center" vertical="center" wrapText="1"/>
    </xf>
    <xf numFmtId="168" fontId="39" fillId="3" borderId="0" xfId="19" applyNumberFormat="1" applyFont="1" applyFill="1" applyAlignment="1">
      <alignment horizontal="center"/>
    </xf>
    <xf numFmtId="172" fontId="39" fillId="3" borderId="0" xfId="19" applyNumberFormat="1" applyFont="1" applyFill="1"/>
    <xf numFmtId="173" fontId="36" fillId="0" borderId="9" xfId="19" applyNumberFormat="1" applyFont="1" applyBorder="1" applyAlignment="1">
      <alignment horizontal="center" vertical="center" wrapText="1"/>
    </xf>
    <xf numFmtId="4" fontId="32" fillId="0" borderId="9" xfId="19" applyNumberFormat="1" applyFont="1" applyBorder="1" applyAlignment="1">
      <alignment horizontal="right" vertical="center" wrapText="1"/>
    </xf>
    <xf numFmtId="173" fontId="32" fillId="0" borderId="9" xfId="19" applyNumberFormat="1" applyFont="1" applyBorder="1" applyAlignment="1">
      <alignment horizontal="center" vertical="center" wrapText="1"/>
    </xf>
    <xf numFmtId="0" fontId="39" fillId="0" borderId="0" xfId="19" applyFont="1" applyAlignment="1">
      <alignment horizontal="left"/>
    </xf>
    <xf numFmtId="0" fontId="39" fillId="0" borderId="0" xfId="19" applyFont="1"/>
    <xf numFmtId="172" fontId="39" fillId="0" borderId="0" xfId="19" applyNumberFormat="1" applyFont="1"/>
    <xf numFmtId="4" fontId="32" fillId="0" borderId="9" xfId="19" applyNumberFormat="1" applyFont="1" applyBorder="1" applyAlignment="1">
      <alignment horizontal="center" vertical="center" wrapText="1"/>
    </xf>
    <xf numFmtId="175" fontId="32" fillId="2" borderId="9" xfId="19" applyNumberFormat="1" applyFont="1" applyFill="1" applyBorder="1" applyAlignment="1">
      <alignment horizontal="right" vertical="center" wrapText="1"/>
    </xf>
    <xf numFmtId="174" fontId="32" fillId="2" borderId="9" xfId="19" applyNumberFormat="1" applyFont="1" applyFill="1" applyBorder="1" applyAlignment="1">
      <alignment horizontal="right" vertical="center" wrapText="1"/>
    </xf>
    <xf numFmtId="4" fontId="36" fillId="2" borderId="9" xfId="19" applyNumberFormat="1" applyFont="1" applyFill="1" applyBorder="1" applyAlignment="1">
      <alignment horizontal="right" vertical="center" wrapText="1"/>
    </xf>
    <xf numFmtId="172" fontId="36" fillId="2" borderId="9" xfId="19" applyNumberFormat="1" applyFont="1" applyFill="1" applyBorder="1" applyAlignment="1">
      <alignment horizontal="right" vertical="center" wrapText="1"/>
    </xf>
    <xf numFmtId="175" fontId="36" fillId="2" borderId="9" xfId="19" applyNumberFormat="1" applyFont="1" applyFill="1" applyBorder="1" applyAlignment="1">
      <alignment horizontal="right" vertical="center" wrapText="1"/>
    </xf>
    <xf numFmtId="175" fontId="38" fillId="0" borderId="0" xfId="19" applyNumberFormat="1" applyFont="1"/>
    <xf numFmtId="49" fontId="38" fillId="0" borderId="0" xfId="19" applyNumberFormat="1" applyFont="1"/>
    <xf numFmtId="174" fontId="38" fillId="0" borderId="0" xfId="19" applyNumberFormat="1" applyFont="1"/>
    <xf numFmtId="4" fontId="31" fillId="0" borderId="0" xfId="19" applyNumberFormat="1" applyFont="1"/>
    <xf numFmtId="4" fontId="29" fillId="0" borderId="0" xfId="19" applyNumberFormat="1" applyFont="1"/>
    <xf numFmtId="2" fontId="32" fillId="0" borderId="0" xfId="19" applyNumberFormat="1" applyFont="1"/>
    <xf numFmtId="176" fontId="38" fillId="0" borderId="0" xfId="19" applyNumberFormat="1" applyFont="1"/>
    <xf numFmtId="2" fontId="31" fillId="0" borderId="0" xfId="19" applyNumberFormat="1" applyFont="1"/>
    <xf numFmtId="2" fontId="29" fillId="0" borderId="0" xfId="19" applyNumberFormat="1" applyFont="1"/>
    <xf numFmtId="4" fontId="32" fillId="0" borderId="0" xfId="19" applyNumberFormat="1" applyFont="1"/>
    <xf numFmtId="0" fontId="29" fillId="0" borderId="0" xfId="19" applyFont="1" applyAlignment="1">
      <alignment vertical="center" wrapText="1"/>
    </xf>
    <xf numFmtId="0" fontId="34" fillId="0" borderId="0" xfId="19" applyFont="1" applyAlignment="1">
      <alignment horizontal="justify" vertical="center" wrapText="1"/>
    </xf>
    <xf numFmtId="0" fontId="32" fillId="0" borderId="0" xfId="19" applyFont="1" applyAlignment="1">
      <alignment horizontal="right" vertical="top" wrapText="1"/>
    </xf>
    <xf numFmtId="0" fontId="31" fillId="0" borderId="0" xfId="19" applyFont="1" applyAlignment="1">
      <alignment horizontal="right" vertical="top" wrapText="1"/>
    </xf>
    <xf numFmtId="172" fontId="32" fillId="0" borderId="0" xfId="19" applyNumberFormat="1" applyFont="1" applyAlignment="1">
      <alignment horizontal="right" vertical="top" wrapText="1"/>
    </xf>
    <xf numFmtId="3" fontId="39" fillId="0" borderId="0" xfId="19" applyNumberFormat="1" applyFont="1" applyAlignment="1">
      <alignment horizontal="right" vertical="top" wrapText="1"/>
    </xf>
    <xf numFmtId="0" fontId="32" fillId="0" borderId="10" xfId="19" applyFont="1" applyBorder="1" applyAlignment="1">
      <alignment horizontal="right" vertical="top" wrapText="1"/>
    </xf>
    <xf numFmtId="0" fontId="31" fillId="0" borderId="10" xfId="19" applyFont="1" applyBorder="1" applyAlignment="1">
      <alignment horizontal="right" vertical="top" wrapText="1"/>
    </xf>
    <xf numFmtId="0" fontId="32" fillId="0" borderId="0" xfId="19" applyFont="1" applyAlignment="1">
      <alignment vertical="top"/>
    </xf>
    <xf numFmtId="0" fontId="32" fillId="0" borderId="0" xfId="19" applyFont="1" applyAlignment="1">
      <alignment horizontal="center" vertical="top" wrapText="1"/>
    </xf>
    <xf numFmtId="168" fontId="32" fillId="0" borderId="0" xfId="19" applyNumberFormat="1" applyFont="1" applyAlignment="1">
      <alignment horizontal="right" vertical="top" wrapText="1"/>
    </xf>
    <xf numFmtId="0" fontId="32" fillId="0" borderId="0" xfId="19" applyFont="1" applyAlignment="1">
      <alignment vertical="top" wrapText="1"/>
    </xf>
    <xf numFmtId="0" fontId="32" fillId="0" borderId="10" xfId="19" applyFont="1" applyBorder="1" applyAlignment="1">
      <alignment wrapText="1"/>
    </xf>
    <xf numFmtId="0" fontId="32" fillId="0" borderId="10" xfId="19" applyFont="1" applyBorder="1" applyAlignment="1">
      <alignment horizontal="center" vertical="top" wrapText="1"/>
    </xf>
    <xf numFmtId="175" fontId="32" fillId="2" borderId="9" xfId="19" applyNumberFormat="1" applyFont="1" applyFill="1" applyBorder="1" applyAlignment="1">
      <alignment horizontal="center" vertical="center" wrapText="1"/>
    </xf>
    <xf numFmtId="49" fontId="39" fillId="0" borderId="0" xfId="19" applyNumberFormat="1" applyFont="1" applyAlignment="1">
      <alignment horizontal="left"/>
    </xf>
    <xf numFmtId="4" fontId="36" fillId="2" borderId="9" xfId="19" applyNumberFormat="1" applyFont="1" applyFill="1" applyBorder="1" applyAlignment="1">
      <alignment horizontal="center" vertical="center" wrapText="1"/>
    </xf>
    <xf numFmtId="49" fontId="6" fillId="0" borderId="9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49" fontId="6" fillId="0" borderId="0" xfId="2" applyNumberFormat="1" applyFont="1" applyAlignment="1">
      <alignment horizontal="center"/>
    </xf>
    <xf numFmtId="0" fontId="12" fillId="0" borderId="0" xfId="8" applyFont="1"/>
    <xf numFmtId="0" fontId="6" fillId="2" borderId="9" xfId="12" applyFont="1" applyFill="1" applyBorder="1"/>
    <xf numFmtId="0" fontId="41" fillId="2" borderId="0" xfId="12" applyFont="1" applyFill="1"/>
    <xf numFmtId="0" fontId="6" fillId="0" borderId="0" xfId="2" applyFont="1" applyAlignment="1">
      <alignment horizontal="left" vertical="top" wrapText="1"/>
    </xf>
    <xf numFmtId="164" fontId="6" fillId="0" borderId="0" xfId="2" applyNumberFormat="1" applyFont="1"/>
    <xf numFmtId="0" fontId="42" fillId="0" borderId="0" xfId="8" applyFont="1"/>
    <xf numFmtId="0" fontId="20" fillId="2" borderId="18" xfId="12" applyFont="1" applyFill="1" applyBorder="1" applyAlignment="1">
      <alignment horizontal="center" vertical="center"/>
    </xf>
    <xf numFmtId="49" fontId="20" fillId="2" borderId="18" xfId="12" applyNumberFormat="1" applyFont="1" applyFill="1" applyBorder="1" applyAlignment="1">
      <alignment horizontal="center" vertical="center" wrapText="1"/>
    </xf>
    <xf numFmtId="0" fontId="20" fillId="2" borderId="18" xfId="12" applyFont="1" applyFill="1" applyBorder="1" applyAlignment="1">
      <alignment horizontal="left" vertical="center" wrapText="1"/>
    </xf>
    <xf numFmtId="3" fontId="20" fillId="2" borderId="18" xfId="12" applyNumberFormat="1" applyFont="1" applyFill="1" applyBorder="1" applyAlignment="1">
      <alignment horizontal="center" vertical="center"/>
    </xf>
    <xf numFmtId="4" fontId="20" fillId="2" borderId="18" xfId="12" applyNumberFormat="1" applyFont="1" applyFill="1" applyBorder="1" applyAlignment="1">
      <alignment horizontal="center" vertical="center"/>
    </xf>
    <xf numFmtId="4" fontId="18" fillId="2" borderId="18" xfId="12" applyNumberFormat="1" applyFont="1" applyFill="1" applyBorder="1" applyAlignment="1">
      <alignment horizontal="center" vertical="center"/>
    </xf>
    <xf numFmtId="4" fontId="8" fillId="2" borderId="0" xfId="12" applyNumberFormat="1" applyFont="1" applyFill="1" applyAlignment="1">
      <alignment horizontal="left" wrapText="1"/>
    </xf>
    <xf numFmtId="4" fontId="44" fillId="2" borderId="0" xfId="12" applyNumberFormat="1" applyFont="1" applyFill="1" applyAlignment="1">
      <alignment horizontal="left" vertical="top" wrapText="1"/>
    </xf>
    <xf numFmtId="4" fontId="43" fillId="2" borderId="0" xfId="12" applyNumberFormat="1" applyFont="1" applyFill="1" applyAlignment="1">
      <alignment horizontal="center" vertical="top" wrapText="1"/>
    </xf>
    <xf numFmtId="0" fontId="24" fillId="2" borderId="0" xfId="12" applyFont="1" applyFill="1" applyAlignment="1">
      <alignment horizontal="center" vertical="center"/>
    </xf>
    <xf numFmtId="0" fontId="24" fillId="2" borderId="9" xfId="12" applyFont="1" applyFill="1" applyBorder="1" applyAlignment="1">
      <alignment horizontal="center" vertical="center"/>
    </xf>
    <xf numFmtId="3" fontId="24" fillId="2" borderId="9" xfId="12" applyNumberFormat="1" applyFont="1" applyFill="1" applyBorder="1" applyAlignment="1">
      <alignment horizontal="center" vertical="center"/>
    </xf>
    <xf numFmtId="0" fontId="6" fillId="2" borderId="9" xfId="12" applyFont="1" applyFill="1" applyBorder="1" applyAlignment="1">
      <alignment horizontal="center" vertical="center"/>
    </xf>
    <xf numFmtId="0" fontId="13" fillId="0" borderId="0" xfId="8" applyFont="1"/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 vertical="top" wrapText="1"/>
    </xf>
    <xf numFmtId="0" fontId="12" fillId="0" borderId="0" xfId="8" applyFont="1" applyAlignment="1">
      <alignment horizontal="center"/>
    </xf>
    <xf numFmtId="0" fontId="12" fillId="0" borderId="0" xfId="8" applyFont="1" applyAlignment="1">
      <alignment horizontal="right" vertical="top" wrapText="1"/>
    </xf>
    <xf numFmtId="0" fontId="20" fillId="2" borderId="15" xfId="12" applyFont="1" applyFill="1" applyBorder="1" applyAlignment="1">
      <alignment horizontal="center" vertical="center"/>
    </xf>
    <xf numFmtId="49" fontId="20" fillId="2" borderId="15" xfId="12" applyNumberFormat="1" applyFont="1" applyFill="1" applyBorder="1" applyAlignment="1">
      <alignment horizontal="center" vertical="center"/>
    </xf>
    <xf numFmtId="0" fontId="20" fillId="2" borderId="15" xfId="12" applyFont="1" applyFill="1" applyBorder="1" applyAlignment="1">
      <alignment horizontal="left" vertical="center" wrapText="1"/>
    </xf>
    <xf numFmtId="3" fontId="20" fillId="2" borderId="15" xfId="12" applyNumberFormat="1" applyFont="1" applyFill="1" applyBorder="1" applyAlignment="1">
      <alignment horizontal="center" vertical="center"/>
    </xf>
    <xf numFmtId="4" fontId="20" fillId="2" borderId="15" xfId="12" applyNumberFormat="1" applyFont="1" applyFill="1" applyBorder="1" applyAlignment="1">
      <alignment horizontal="center" vertical="center"/>
    </xf>
    <xf numFmtId="4" fontId="18" fillId="2" borderId="15" xfId="12" applyNumberFormat="1" applyFont="1" applyFill="1" applyBorder="1" applyAlignment="1">
      <alignment horizontal="center" vertical="center"/>
    </xf>
    <xf numFmtId="49" fontId="20" fillId="2" borderId="17" xfId="12" applyNumberFormat="1" applyFont="1" applyFill="1" applyBorder="1" applyAlignment="1">
      <alignment horizontal="center" vertical="center"/>
    </xf>
    <xf numFmtId="0" fontId="49" fillId="0" borderId="0" xfId="8" applyFont="1"/>
    <xf numFmtId="0" fontId="49" fillId="0" borderId="0" xfId="8" applyFont="1" applyAlignment="1">
      <alignment horizontal="center"/>
    </xf>
    <xf numFmtId="0" fontId="49" fillId="0" borderId="0" xfId="8" applyFont="1" applyAlignment="1">
      <alignment horizontal="right" vertical="top" wrapText="1"/>
    </xf>
    <xf numFmtId="0" fontId="50" fillId="2" borderId="0" xfId="12" applyFont="1" applyFill="1"/>
    <xf numFmtId="0" fontId="51" fillId="2" borderId="0" xfId="12" applyFont="1" applyFill="1"/>
    <xf numFmtId="0" fontId="50" fillId="2" borderId="0" xfId="12" applyFont="1" applyFill="1" applyAlignment="1">
      <alignment horizontal="center" vertical="center"/>
    </xf>
    <xf numFmtId="0" fontId="52" fillId="2" borderId="9" xfId="12" applyFont="1" applyFill="1" applyBorder="1" applyAlignment="1">
      <alignment horizontal="center" vertical="center"/>
    </xf>
    <xf numFmtId="0" fontId="53" fillId="2" borderId="9" xfId="12" applyFont="1" applyFill="1" applyBorder="1" applyAlignment="1">
      <alignment horizontal="center" vertical="center"/>
    </xf>
    <xf numFmtId="4" fontId="53" fillId="2" borderId="9" xfId="12" applyNumberFormat="1" applyFont="1" applyFill="1" applyBorder="1" applyAlignment="1">
      <alignment horizontal="center" vertical="center"/>
    </xf>
    <xf numFmtId="4" fontId="51" fillId="2" borderId="9" xfId="12" applyNumberFormat="1" applyFont="1" applyFill="1" applyBorder="1" applyAlignment="1">
      <alignment horizontal="center" vertical="center"/>
    </xf>
    <xf numFmtId="0" fontId="51" fillId="2" borderId="9" xfId="12" applyFont="1" applyFill="1" applyBorder="1" applyAlignment="1">
      <alignment horizontal="center" vertical="center"/>
    </xf>
    <xf numFmtId="4" fontId="51" fillId="2" borderId="9" xfId="17" applyNumberFormat="1" applyFont="1" applyFill="1" applyBorder="1" applyAlignment="1">
      <alignment horizontal="center" vertical="center"/>
    </xf>
    <xf numFmtId="4" fontId="53" fillId="2" borderId="9" xfId="17" applyNumberFormat="1" applyFont="1" applyFill="1" applyBorder="1" applyAlignment="1">
      <alignment horizontal="center" vertical="center"/>
    </xf>
    <xf numFmtId="4" fontId="51" fillId="2" borderId="0" xfId="12" applyNumberFormat="1" applyFont="1" applyFill="1"/>
    <xf numFmtId="0" fontId="54" fillId="2" borderId="0" xfId="12" applyFont="1" applyFill="1"/>
    <xf numFmtId="3" fontId="51" fillId="2" borderId="9" xfId="12" applyNumberFormat="1" applyFont="1" applyFill="1" applyBorder="1" applyAlignment="1">
      <alignment horizontal="center" vertical="center"/>
    </xf>
    <xf numFmtId="4" fontId="41" fillId="2" borderId="0" xfId="12" applyNumberFormat="1" applyFont="1" applyFill="1"/>
    <xf numFmtId="4" fontId="51" fillId="2" borderId="0" xfId="12" applyNumberFormat="1" applyFont="1" applyFill="1" applyAlignment="1">
      <alignment horizontal="center" vertical="center"/>
    </xf>
    <xf numFmtId="0" fontId="51" fillId="2" borderId="0" xfId="12" applyFont="1" applyFill="1" applyAlignment="1">
      <alignment horizontal="center" vertical="center"/>
    </xf>
    <xf numFmtId="4" fontId="55" fillId="2" borderId="0" xfId="12" applyNumberFormat="1" applyFont="1" applyFill="1" applyAlignment="1">
      <alignment horizontal="left" vertical="top" wrapText="1"/>
    </xf>
    <xf numFmtId="2" fontId="51" fillId="2" borderId="0" xfId="12" applyNumberFormat="1" applyFont="1" applyFill="1"/>
    <xf numFmtId="0" fontId="20" fillId="2" borderId="0" xfId="12" applyFont="1" applyFill="1"/>
    <xf numFmtId="0" fontId="18" fillId="0" borderId="0" xfId="13" applyFont="1" applyAlignment="1">
      <alignment vertical="center"/>
    </xf>
    <xf numFmtId="0" fontId="15" fillId="0" borderId="0" xfId="13" applyFont="1" applyAlignment="1">
      <alignment horizontal="center" vertical="center"/>
    </xf>
    <xf numFmtId="0" fontId="20" fillId="0" borderId="0" xfId="13" applyFont="1" applyAlignment="1">
      <alignment vertical="top"/>
    </xf>
    <xf numFmtId="0" fontId="18" fillId="0" borderId="0" xfId="13" applyFont="1" applyAlignment="1">
      <alignment vertical="center" wrapText="1"/>
    </xf>
    <xf numFmtId="0" fontId="14" fillId="0" borderId="0" xfId="14" applyFont="1"/>
    <xf numFmtId="0" fontId="15" fillId="0" borderId="0" xfId="13" applyFont="1" applyAlignment="1">
      <alignment horizontal="center" vertical="center" wrapText="1"/>
    </xf>
    <xf numFmtId="0" fontId="16" fillId="0" borderId="0" xfId="13" applyFont="1" applyAlignment="1">
      <alignment vertical="center" wrapText="1"/>
    </xf>
    <xf numFmtId="0" fontId="21" fillId="0" borderId="0" xfId="13" applyFont="1" applyAlignment="1">
      <alignment horizontal="center" vertical="center"/>
    </xf>
    <xf numFmtId="0" fontId="22" fillId="0" borderId="0" xfId="13" applyFont="1" applyAlignment="1">
      <alignment vertical="center"/>
    </xf>
    <xf numFmtId="0" fontId="14" fillId="0" borderId="0" xfId="14" applyFont="1" applyAlignment="1">
      <alignment horizontal="center"/>
    </xf>
    <xf numFmtId="0" fontId="14" fillId="0" borderId="9" xfId="12" applyFont="1" applyBorder="1" applyAlignment="1">
      <alignment horizontal="center" vertical="center" wrapText="1"/>
    </xf>
    <xf numFmtId="4" fontId="16" fillId="0" borderId="9" xfId="12" applyNumberFormat="1" applyFont="1" applyBorder="1" applyAlignment="1">
      <alignment horizontal="center" vertical="center" wrapText="1"/>
    </xf>
    <xf numFmtId="0" fontId="14" fillId="0" borderId="9" xfId="12" applyFont="1" applyBorder="1" applyAlignment="1">
      <alignment horizontal="center" vertical="center" wrapText="1" shrinkToFit="1"/>
    </xf>
    <xf numFmtId="0" fontId="20" fillId="0" borderId="9" xfId="12" applyFont="1" applyBorder="1" applyAlignment="1">
      <alignment horizontal="center" vertical="center"/>
    </xf>
    <xf numFmtId="49" fontId="20" fillId="0" borderId="9" xfId="12" applyNumberFormat="1" applyFont="1" applyBorder="1" applyAlignment="1">
      <alignment horizontal="center" vertical="center"/>
    </xf>
    <xf numFmtId="0" fontId="20" fillId="0" borderId="9" xfId="12" applyFont="1" applyBorder="1" applyAlignment="1">
      <alignment horizontal="left" vertical="center" wrapText="1"/>
    </xf>
    <xf numFmtId="3" fontId="20" fillId="0" borderId="9" xfId="12" applyNumberFormat="1" applyFont="1" applyBorder="1" applyAlignment="1">
      <alignment horizontal="center" vertical="center"/>
    </xf>
    <xf numFmtId="177" fontId="20" fillId="0" borderId="9" xfId="12" applyNumberFormat="1" applyFont="1" applyBorder="1" applyAlignment="1">
      <alignment horizontal="center" vertical="center"/>
    </xf>
    <xf numFmtId="4" fontId="18" fillId="0" borderId="9" xfId="12" applyNumberFormat="1" applyFont="1" applyBorder="1" applyAlignment="1">
      <alignment horizontal="center" vertical="center"/>
    </xf>
    <xf numFmtId="4" fontId="16" fillId="0" borderId="9" xfId="12" applyNumberFormat="1" applyFont="1" applyBorder="1"/>
    <xf numFmtId="4" fontId="15" fillId="0" borderId="9" xfId="12" applyNumberFormat="1" applyFont="1" applyBorder="1" applyAlignment="1">
      <alignment horizontal="center" vertical="center"/>
    </xf>
    <xf numFmtId="49" fontId="20" fillId="0" borderId="9" xfId="12" applyNumberFormat="1" applyFont="1" applyBorder="1" applyAlignment="1">
      <alignment horizontal="center" vertical="center" wrapText="1"/>
    </xf>
    <xf numFmtId="0" fontId="14" fillId="0" borderId="9" xfId="12" applyFont="1" applyBorder="1"/>
    <xf numFmtId="0" fontId="19" fillId="0" borderId="9" xfId="12" applyFont="1" applyBorder="1" applyAlignment="1">
      <alignment horizontal="center" vertical="center"/>
    </xf>
    <xf numFmtId="4" fontId="19" fillId="0" borderId="9" xfId="12" applyNumberFormat="1" applyFont="1" applyBorder="1" applyAlignment="1">
      <alignment horizontal="center" vertical="center"/>
    </xf>
    <xf numFmtId="4" fontId="14" fillId="0" borderId="0" xfId="12" applyNumberFormat="1" applyFont="1"/>
    <xf numFmtId="0" fontId="63" fillId="0" borderId="0" xfId="25" applyFont="1" applyAlignment="1">
      <alignment wrapText="1"/>
    </xf>
    <xf numFmtId="0" fontId="59" fillId="0" borderId="0" xfId="25" applyFont="1" applyAlignment="1">
      <alignment wrapText="1"/>
    </xf>
    <xf numFmtId="0" fontId="59" fillId="0" borderId="22" xfId="25" applyFont="1" applyBorder="1" applyAlignment="1">
      <alignment horizontal="center" wrapText="1"/>
    </xf>
    <xf numFmtId="0" fontId="59" fillId="0" borderId="22" xfId="25" applyFont="1" applyBorder="1" applyAlignment="1">
      <alignment horizontal="center" vertical="center" wrapText="1"/>
    </xf>
    <xf numFmtId="179" fontId="64" fillId="0" borderId="9" xfId="25" applyNumberFormat="1" applyFont="1" applyBorder="1" applyAlignment="1">
      <alignment horizontal="right"/>
    </xf>
    <xf numFmtId="0" fontId="64" fillId="0" borderId="9" xfId="25" applyFont="1" applyBorder="1"/>
    <xf numFmtId="179" fontId="65" fillId="0" borderId="9" xfId="25" applyNumberFormat="1" applyFont="1" applyBorder="1" applyAlignment="1">
      <alignment horizontal="right"/>
    </xf>
    <xf numFmtId="0" fontId="65" fillId="0" borderId="9" xfId="25" applyFont="1" applyBorder="1"/>
    <xf numFmtId="0" fontId="65" fillId="0" borderId="0" xfId="25" applyFont="1"/>
    <xf numFmtId="179" fontId="62" fillId="0" borderId="9" xfId="25" applyNumberFormat="1" applyFont="1" applyBorder="1" applyAlignment="1">
      <alignment horizontal="right"/>
    </xf>
    <xf numFmtId="0" fontId="62" fillId="0" borderId="9" xfId="25" applyFont="1" applyBorder="1"/>
    <xf numFmtId="0" fontId="62" fillId="0" borderId="0" xfId="25" applyFont="1"/>
    <xf numFmtId="164" fontId="20" fillId="0" borderId="9" xfId="24" applyFont="1" applyFill="1" applyBorder="1" applyAlignment="1">
      <alignment horizontal="center" vertical="center"/>
    </xf>
    <xf numFmtId="0" fontId="63" fillId="0" borderId="0" xfId="26" applyFont="1" applyAlignment="1">
      <alignment wrapText="1"/>
    </xf>
    <xf numFmtId="0" fontId="59" fillId="0" borderId="0" xfId="26" applyFont="1" applyAlignment="1">
      <alignment wrapText="1"/>
    </xf>
    <xf numFmtId="0" fontId="64" fillId="0" borderId="10" xfId="25" applyFont="1" applyBorder="1"/>
    <xf numFmtId="0" fontId="65" fillId="0" borderId="0" xfId="25" applyFont="1" applyAlignment="1">
      <alignment horizontal="right"/>
    </xf>
    <xf numFmtId="0" fontId="62" fillId="0" borderId="10" xfId="25" applyFont="1" applyBorder="1" applyAlignment="1">
      <alignment horizontal="center" wrapText="1"/>
    </xf>
    <xf numFmtId="164" fontId="66" fillId="0" borderId="11" xfId="24" applyFont="1" applyBorder="1" applyAlignment="1">
      <alignment horizontal="right" wrapText="1"/>
    </xf>
    <xf numFmtId="0" fontId="28" fillId="0" borderId="0" xfId="28" applyFont="1"/>
    <xf numFmtId="170" fontId="28" fillId="0" borderId="0" xfId="29" applyFont="1"/>
    <xf numFmtId="0" fontId="69" fillId="0" borderId="0" xfId="28" applyFont="1"/>
    <xf numFmtId="170" fontId="69" fillId="0" borderId="0" xfId="29" applyFont="1"/>
    <xf numFmtId="0" fontId="64" fillId="0" borderId="0" xfId="28" applyFont="1"/>
    <xf numFmtId="0" fontId="69" fillId="0" borderId="0" xfId="28" applyFont="1" applyAlignment="1">
      <alignment horizontal="center"/>
    </xf>
    <xf numFmtId="0" fontId="70" fillId="0" borderId="0" xfId="28" applyFont="1" applyAlignment="1">
      <alignment horizontal="left"/>
    </xf>
    <xf numFmtId="0" fontId="70" fillId="0" borderId="0" xfId="28" applyFont="1"/>
    <xf numFmtId="0" fontId="70" fillId="0" borderId="0" xfId="28" applyFont="1" applyAlignment="1">
      <alignment horizontal="right"/>
    </xf>
    <xf numFmtId="0" fontId="69" fillId="0" borderId="0" xfId="30" applyFont="1"/>
    <xf numFmtId="0" fontId="69" fillId="0" borderId="0" xfId="28" applyFont="1" applyAlignment="1">
      <alignment horizontal="left" vertical="top"/>
    </xf>
    <xf numFmtId="170" fontId="28" fillId="0" borderId="0" xfId="28" applyNumberFormat="1" applyFont="1"/>
    <xf numFmtId="170" fontId="70" fillId="0" borderId="0" xfId="29" applyFont="1"/>
    <xf numFmtId="170" fontId="72" fillId="0" borderId="0" xfId="29" applyFont="1"/>
    <xf numFmtId="0" fontId="73" fillId="0" borderId="0" xfId="28" applyFont="1"/>
    <xf numFmtId="0" fontId="74" fillId="0" borderId="0" xfId="28" applyFont="1"/>
    <xf numFmtId="170" fontId="73" fillId="0" borderId="0" xfId="29" applyFont="1"/>
    <xf numFmtId="0" fontId="75" fillId="0" borderId="0" xfId="28" applyFont="1"/>
    <xf numFmtId="181" fontId="28" fillId="0" borderId="0" xfId="28" applyNumberFormat="1" applyFont="1"/>
    <xf numFmtId="182" fontId="28" fillId="0" borderId="33" xfId="28" applyNumberFormat="1" applyFont="1" applyBorder="1" applyAlignment="1">
      <alignment horizontal="right"/>
    </xf>
    <xf numFmtId="0" fontId="64" fillId="0" borderId="0" xfId="28" applyFont="1" applyAlignment="1">
      <alignment horizontal="right"/>
    </xf>
    <xf numFmtId="4" fontId="28" fillId="0" borderId="34" xfId="28" applyNumberFormat="1" applyFont="1" applyBorder="1"/>
    <xf numFmtId="4" fontId="28" fillId="0" borderId="35" xfId="28" applyNumberFormat="1" applyFont="1" applyBorder="1" applyAlignment="1">
      <alignment horizontal="center"/>
    </xf>
    <xf numFmtId="4" fontId="28" fillId="0" borderId="36" xfId="28" applyNumberFormat="1" applyFont="1" applyBorder="1" applyAlignment="1">
      <alignment horizontal="center"/>
    </xf>
    <xf numFmtId="0" fontId="28" fillId="0" borderId="37" xfId="28" applyFont="1" applyBorder="1"/>
    <xf numFmtId="0" fontId="13" fillId="0" borderId="38" xfId="28" applyFont="1" applyBorder="1"/>
    <xf numFmtId="49" fontId="28" fillId="0" borderId="38" xfId="28" applyNumberFormat="1" applyFont="1" applyBorder="1" applyAlignment="1">
      <alignment horizontal="center"/>
    </xf>
    <xf numFmtId="49" fontId="28" fillId="0" borderId="37" xfId="28" applyNumberFormat="1" applyFont="1" applyBorder="1" applyAlignment="1">
      <alignment horizontal="center"/>
    </xf>
    <xf numFmtId="4" fontId="28" fillId="0" borderId="39" xfId="28" applyNumberFormat="1" applyFont="1" applyBorder="1" applyAlignment="1">
      <alignment horizontal="center"/>
    </xf>
    <xf numFmtId="4" fontId="28" fillId="0" borderId="4" xfId="28" applyNumberFormat="1" applyFont="1" applyBorder="1" applyAlignment="1">
      <alignment horizontal="center"/>
    </xf>
    <xf numFmtId="4" fontId="28" fillId="0" borderId="6" xfId="28" applyNumberFormat="1" applyFont="1" applyBorder="1" applyAlignment="1">
      <alignment horizontal="center"/>
    </xf>
    <xf numFmtId="0" fontId="28" fillId="0" borderId="11" xfId="28" applyFont="1" applyBorder="1"/>
    <xf numFmtId="0" fontId="13" fillId="0" borderId="5" xfId="28" applyFont="1" applyBorder="1"/>
    <xf numFmtId="49" fontId="28" fillId="0" borderId="5" xfId="28" applyNumberFormat="1" applyFont="1" applyBorder="1" applyAlignment="1">
      <alignment horizontal="center"/>
    </xf>
    <xf numFmtId="49" fontId="28" fillId="0" borderId="11" xfId="28" applyNumberFormat="1" applyFont="1" applyBorder="1" applyAlignment="1">
      <alignment horizontal="center"/>
    </xf>
    <xf numFmtId="4" fontId="28" fillId="0" borderId="40" xfId="28" applyNumberFormat="1" applyFont="1" applyBorder="1" applyAlignment="1">
      <alignment horizontal="center"/>
    </xf>
    <xf numFmtId="4" fontId="28" fillId="0" borderId="1" xfId="28" applyNumberFormat="1" applyFont="1" applyBorder="1" applyAlignment="1">
      <alignment horizontal="center"/>
    </xf>
    <xf numFmtId="4" fontId="28" fillId="0" borderId="3" xfId="28" applyNumberFormat="1" applyFont="1" applyBorder="1" applyAlignment="1">
      <alignment horizontal="center"/>
    </xf>
    <xf numFmtId="0" fontId="28" fillId="0" borderId="9" xfId="28" applyFont="1" applyBorder="1"/>
    <xf numFmtId="0" fontId="13" fillId="0" borderId="2" xfId="28" applyFont="1" applyBorder="1"/>
    <xf numFmtId="49" fontId="28" fillId="0" borderId="2" xfId="28" applyNumberFormat="1" applyFont="1" applyBorder="1" applyAlignment="1">
      <alignment horizontal="center"/>
    </xf>
    <xf numFmtId="49" fontId="28" fillId="0" borderId="9" xfId="28" applyNumberFormat="1" applyFont="1" applyBorder="1" applyAlignment="1">
      <alignment horizontal="center"/>
    </xf>
    <xf numFmtId="0" fontId="13" fillId="0" borderId="4" xfId="28" applyFont="1" applyBorder="1"/>
    <xf numFmtId="49" fontId="28" fillId="0" borderId="4" xfId="28" applyNumberFormat="1" applyFont="1" applyBorder="1" applyAlignment="1">
      <alignment horizontal="center"/>
    </xf>
    <xf numFmtId="4" fontId="28" fillId="0" borderId="41" xfId="28" applyNumberFormat="1" applyFont="1" applyBorder="1" applyAlignment="1">
      <alignment horizontal="center"/>
    </xf>
    <xf numFmtId="4" fontId="28" fillId="0" borderId="0" xfId="28" applyNumberFormat="1" applyFont="1" applyAlignment="1">
      <alignment horizontal="center"/>
    </xf>
    <xf numFmtId="4" fontId="28" fillId="0" borderId="9" xfId="28" applyNumberFormat="1" applyFont="1" applyBorder="1" applyAlignment="1">
      <alignment horizontal="center"/>
    </xf>
    <xf numFmtId="0" fontId="13" fillId="0" borderId="1" xfId="28" applyFont="1" applyBorder="1"/>
    <xf numFmtId="49" fontId="28" fillId="0" borderId="1" xfId="28" applyNumberFormat="1" applyFont="1" applyBorder="1" applyAlignment="1">
      <alignment horizontal="center"/>
    </xf>
    <xf numFmtId="4" fontId="28" fillId="0" borderId="11" xfId="28" applyNumberFormat="1" applyFont="1" applyBorder="1" applyAlignment="1">
      <alignment horizontal="center"/>
    </xf>
    <xf numFmtId="181" fontId="28" fillId="0" borderId="39" xfId="28" applyNumberFormat="1" applyFont="1" applyBorder="1" applyAlignment="1">
      <alignment horizontal="center"/>
    </xf>
    <xf numFmtId="0" fontId="28" fillId="0" borderId="5" xfId="28" applyFont="1" applyBorder="1"/>
    <xf numFmtId="182" fontId="28" fillId="0" borderId="40" xfId="28" applyNumberFormat="1" applyFont="1" applyBorder="1" applyAlignment="1">
      <alignment horizontal="center"/>
    </xf>
    <xf numFmtId="0" fontId="28" fillId="0" borderId="1" xfId="28" applyFont="1" applyBorder="1"/>
    <xf numFmtId="0" fontId="28" fillId="0" borderId="3" xfId="28" applyFont="1" applyBorder="1"/>
    <xf numFmtId="181" fontId="28" fillId="0" borderId="40" xfId="28" applyNumberFormat="1" applyFont="1" applyBorder="1" applyAlignment="1">
      <alignment horizontal="center"/>
    </xf>
    <xf numFmtId="0" fontId="28" fillId="0" borderId="1" xfId="28" applyFont="1" applyBorder="1" applyAlignment="1">
      <alignment horizontal="center"/>
    </xf>
    <xf numFmtId="0" fontId="28" fillId="0" borderId="3" xfId="28" applyFont="1" applyBorder="1" applyAlignment="1">
      <alignment horizontal="center"/>
    </xf>
    <xf numFmtId="182" fontId="28" fillId="0" borderId="1" xfId="28" applyNumberFormat="1" applyFont="1" applyBorder="1" applyAlignment="1">
      <alignment horizontal="center"/>
    </xf>
    <xf numFmtId="182" fontId="28" fillId="0" borderId="3" xfId="28" applyNumberFormat="1" applyFont="1" applyBorder="1" applyAlignment="1">
      <alignment horizontal="center"/>
    </xf>
    <xf numFmtId="181" fontId="28" fillId="0" borderId="42" xfId="28" applyNumberFormat="1" applyFont="1" applyBorder="1" applyAlignment="1">
      <alignment horizontal="right"/>
    </xf>
    <xf numFmtId="0" fontId="28" fillId="0" borderId="10" xfId="28" applyFont="1" applyBorder="1" applyAlignment="1">
      <alignment horizontal="center"/>
    </xf>
    <xf numFmtId="0" fontId="28" fillId="0" borderId="15" xfId="28" applyFont="1" applyBorder="1"/>
    <xf numFmtId="0" fontId="13" fillId="0" borderId="12" xfId="28" applyFont="1" applyBorder="1"/>
    <xf numFmtId="49" fontId="28" fillId="0" borderId="12" xfId="28" applyNumberFormat="1" applyFont="1" applyBorder="1" applyAlignment="1">
      <alignment horizontal="center"/>
    </xf>
    <xf numFmtId="49" fontId="28" fillId="0" borderId="15" xfId="28" applyNumberFormat="1" applyFont="1" applyBorder="1" applyAlignment="1">
      <alignment horizontal="center"/>
    </xf>
    <xf numFmtId="182" fontId="28" fillId="0" borderId="42" xfId="28" applyNumberFormat="1" applyFont="1" applyBorder="1" applyAlignment="1">
      <alignment horizontal="right"/>
    </xf>
    <xf numFmtId="182" fontId="28" fillId="0" borderId="10" xfId="28" applyNumberFormat="1" applyFont="1" applyBorder="1" applyAlignment="1">
      <alignment horizontal="center"/>
    </xf>
    <xf numFmtId="182" fontId="28" fillId="0" borderId="42" xfId="28" applyNumberFormat="1" applyFont="1" applyBorder="1" applyAlignment="1">
      <alignment horizontal="center"/>
    </xf>
    <xf numFmtId="182" fontId="28" fillId="0" borderId="12" xfId="28" applyNumberFormat="1" applyFont="1" applyBorder="1" applyAlignment="1">
      <alignment horizontal="center"/>
    </xf>
    <xf numFmtId="182" fontId="28" fillId="0" borderId="13" xfId="28" applyNumberFormat="1" applyFont="1" applyBorder="1" applyAlignment="1">
      <alignment horizontal="center"/>
    </xf>
    <xf numFmtId="182" fontId="28" fillId="0" borderId="11" xfId="28" applyNumberFormat="1" applyFont="1" applyBorder="1" applyAlignment="1">
      <alignment horizontal="center"/>
    </xf>
    <xf numFmtId="182" fontId="28" fillId="0" borderId="39" xfId="28" applyNumberFormat="1" applyFont="1" applyBorder="1" applyAlignment="1">
      <alignment horizontal="center"/>
    </xf>
    <xf numFmtId="182" fontId="28" fillId="0" borderId="9" xfId="28" applyNumberFormat="1" applyFont="1" applyBorder="1" applyAlignment="1">
      <alignment horizontal="center"/>
    </xf>
    <xf numFmtId="49" fontId="28" fillId="0" borderId="0" xfId="28" applyNumberFormat="1" applyFont="1" applyAlignment="1">
      <alignment horizontal="center"/>
    </xf>
    <xf numFmtId="49" fontId="28" fillId="0" borderId="43" xfId="28" applyNumberFormat="1" applyFont="1" applyBorder="1" applyAlignment="1">
      <alignment horizontal="center"/>
    </xf>
    <xf numFmtId="182" fontId="28" fillId="0" borderId="15" xfId="28" applyNumberFormat="1" applyFont="1" applyBorder="1" applyAlignment="1">
      <alignment horizontal="center"/>
    </xf>
    <xf numFmtId="49" fontId="28" fillId="0" borderId="10" xfId="28" applyNumberFormat="1" applyFont="1" applyBorder="1" applyAlignment="1">
      <alignment horizontal="center"/>
    </xf>
    <xf numFmtId="170" fontId="69" fillId="0" borderId="9" xfId="29" applyFont="1" applyBorder="1" applyAlignment="1">
      <alignment horizontal="center"/>
    </xf>
    <xf numFmtId="49" fontId="69" fillId="0" borderId="0" xfId="28" applyNumberFormat="1" applyFont="1" applyAlignment="1">
      <alignment horizontal="center"/>
    </xf>
    <xf numFmtId="170" fontId="75" fillId="0" borderId="0" xfId="29" applyFont="1"/>
    <xf numFmtId="183" fontId="75" fillId="0" borderId="0" xfId="28" applyNumberFormat="1" applyFont="1"/>
    <xf numFmtId="182" fontId="11" fillId="0" borderId="9" xfId="28" applyNumberFormat="1" applyBorder="1" applyAlignment="1">
      <alignment horizontal="center"/>
    </xf>
    <xf numFmtId="4" fontId="69" fillId="0" borderId="0" xfId="30" applyNumberFormat="1" applyFont="1"/>
    <xf numFmtId="184" fontId="75" fillId="0" borderId="0" xfId="28" applyNumberFormat="1" applyFont="1"/>
    <xf numFmtId="184" fontId="28" fillId="0" borderId="0" xfId="29" applyNumberFormat="1" applyFont="1"/>
    <xf numFmtId="184" fontId="73" fillId="0" borderId="0" xfId="28" applyNumberFormat="1" applyFont="1"/>
    <xf numFmtId="182" fontId="28" fillId="0" borderId="33" xfId="28" applyNumberFormat="1" applyFont="1" applyBorder="1" applyAlignment="1">
      <alignment horizontal="center"/>
    </xf>
    <xf numFmtId="0" fontId="28" fillId="0" borderId="33" xfId="28" applyFont="1" applyBorder="1" applyAlignment="1">
      <alignment horizontal="center"/>
    </xf>
    <xf numFmtId="49" fontId="28" fillId="0" borderId="33" xfId="28" applyNumberFormat="1" applyFont="1" applyBorder="1" applyAlignment="1">
      <alignment horizontal="center"/>
    </xf>
    <xf numFmtId="0" fontId="28" fillId="0" borderId="37" xfId="28" applyFont="1" applyBorder="1" applyAlignment="1">
      <alignment horizontal="center"/>
    </xf>
    <xf numFmtId="0" fontId="64" fillId="0" borderId="13" xfId="28" applyFont="1" applyBorder="1" applyAlignment="1">
      <alignment horizontal="center"/>
    </xf>
    <xf numFmtId="0" fontId="64" fillId="0" borderId="15" xfId="28" applyFont="1" applyBorder="1"/>
    <xf numFmtId="0" fontId="28" fillId="0" borderId="13" xfId="28" applyFont="1" applyBorder="1"/>
    <xf numFmtId="0" fontId="64" fillId="0" borderId="8" xfId="28" applyFont="1" applyBorder="1" applyAlignment="1">
      <alignment horizontal="center"/>
    </xf>
    <xf numFmtId="0" fontId="64" fillId="0" borderId="14" xfId="28" applyFont="1" applyBorder="1" applyAlignment="1">
      <alignment horizontal="center"/>
    </xf>
    <xf numFmtId="0" fontId="28" fillId="0" borderId="8" xfId="28" applyFont="1" applyBorder="1"/>
    <xf numFmtId="0" fontId="64" fillId="0" borderId="0" xfId="28" applyFont="1" applyAlignment="1">
      <alignment horizontal="center"/>
    </xf>
    <xf numFmtId="0" fontId="28" fillId="0" borderId="2" xfId="28" applyFont="1" applyBorder="1"/>
    <xf numFmtId="0" fontId="64" fillId="0" borderId="2" xfId="28" applyFont="1" applyBorder="1"/>
    <xf numFmtId="0" fontId="64" fillId="0" borderId="6" xfId="28" applyFont="1" applyBorder="1" applyAlignment="1">
      <alignment horizontal="center"/>
    </xf>
    <xf numFmtId="0" fontId="64" fillId="0" borderId="11" xfId="28" applyFont="1" applyBorder="1" applyAlignment="1">
      <alignment horizontal="center"/>
    </xf>
    <xf numFmtId="0" fontId="13" fillId="0" borderId="0" xfId="28" applyFont="1"/>
    <xf numFmtId="170" fontId="64" fillId="0" borderId="0" xfId="29" applyFont="1" applyBorder="1"/>
    <xf numFmtId="0" fontId="76" fillId="0" borderId="0" xfId="28" applyFont="1"/>
    <xf numFmtId="170" fontId="76" fillId="0" borderId="0" xfId="29" applyFont="1"/>
    <xf numFmtId="183" fontId="76" fillId="0" borderId="0" xfId="28" applyNumberFormat="1" applyFont="1"/>
    <xf numFmtId="0" fontId="28" fillId="0" borderId="46" xfId="28" applyFont="1" applyBorder="1" applyAlignment="1">
      <alignment horizontal="center"/>
    </xf>
    <xf numFmtId="0" fontId="76" fillId="0" borderId="33" xfId="28" applyFont="1" applyBorder="1" applyAlignment="1">
      <alignment horizontal="center"/>
    </xf>
    <xf numFmtId="0" fontId="28" fillId="0" borderId="7" xfId="28" applyFont="1" applyBorder="1"/>
    <xf numFmtId="0" fontId="76" fillId="0" borderId="47" xfId="28" applyFont="1" applyBorder="1" applyAlignment="1">
      <alignment horizontal="right"/>
    </xf>
    <xf numFmtId="0" fontId="76" fillId="0" borderId="0" xfId="28" applyFont="1" applyAlignment="1">
      <alignment horizontal="center"/>
    </xf>
    <xf numFmtId="0" fontId="76" fillId="0" borderId="48" xfId="28" applyFont="1" applyBorder="1" applyAlignment="1">
      <alignment horizontal="center"/>
    </xf>
    <xf numFmtId="0" fontId="76" fillId="0" borderId="49" xfId="28" applyFont="1" applyBorder="1" applyAlignment="1">
      <alignment horizontal="center"/>
    </xf>
    <xf numFmtId="14" fontId="76" fillId="0" borderId="0" xfId="28" applyNumberFormat="1" applyFont="1" applyAlignment="1">
      <alignment horizontal="center"/>
    </xf>
    <xf numFmtId="0" fontId="76" fillId="0" borderId="0" xfId="28" applyFont="1" applyAlignment="1">
      <alignment horizontal="right"/>
    </xf>
    <xf numFmtId="185" fontId="77" fillId="0" borderId="0" xfId="28" applyNumberFormat="1" applyFont="1" applyAlignment="1">
      <alignment horizontal="center"/>
    </xf>
    <xf numFmtId="0" fontId="77" fillId="0" borderId="0" xfId="28" applyFont="1"/>
    <xf numFmtId="184" fontId="76" fillId="0" borderId="0" xfId="28" applyNumberFormat="1" applyFont="1"/>
    <xf numFmtId="4" fontId="20" fillId="0" borderId="0" xfId="28" applyNumberFormat="1" applyFont="1"/>
    <xf numFmtId="14" fontId="11" fillId="0" borderId="33" xfId="28" applyNumberFormat="1" applyBorder="1" applyAlignment="1">
      <alignment horizontal="center"/>
    </xf>
    <xf numFmtId="0" fontId="64" fillId="0" borderId="9" xfId="28" applyFont="1" applyBorder="1" applyAlignment="1">
      <alignment horizontal="center"/>
    </xf>
    <xf numFmtId="14" fontId="76" fillId="0" borderId="0" xfId="28" applyNumberFormat="1" applyFont="1"/>
    <xf numFmtId="49" fontId="11" fillId="0" borderId="33" xfId="28" applyNumberFormat="1" applyBorder="1" applyAlignment="1">
      <alignment horizontal="center"/>
    </xf>
    <xf numFmtId="0" fontId="28" fillId="0" borderId="0" xfId="28" applyFont="1" applyAlignment="1">
      <alignment vertical="center" wrapText="1"/>
    </xf>
    <xf numFmtId="0" fontId="79" fillId="0" borderId="0" xfId="28" applyFont="1" applyAlignment="1">
      <alignment vertical="center" wrapText="1"/>
    </xf>
    <xf numFmtId="183" fontId="28" fillId="0" borderId="0" xfId="28" applyNumberFormat="1" applyFont="1"/>
    <xf numFmtId="0" fontId="28" fillId="0" borderId="0" xfId="28" applyFont="1" applyAlignment="1">
      <alignment vertical="top"/>
    </xf>
    <xf numFmtId="170" fontId="76" fillId="0" borderId="0" xfId="29" applyFont="1" applyBorder="1"/>
    <xf numFmtId="0" fontId="28" fillId="0" borderId="9" xfId="28" applyFont="1" applyBorder="1" applyAlignment="1">
      <alignment horizontal="center"/>
    </xf>
    <xf numFmtId="0" fontId="79" fillId="0" borderId="0" xfId="28" applyFont="1"/>
    <xf numFmtId="0" fontId="28" fillId="0" borderId="9" xfId="30" applyFont="1" applyBorder="1" applyAlignment="1">
      <alignment horizontal="center"/>
    </xf>
    <xf numFmtId="0" fontId="64" fillId="0" borderId="0" xfId="30" applyFont="1" applyAlignment="1">
      <alignment horizontal="center"/>
    </xf>
    <xf numFmtId="0" fontId="77" fillId="0" borderId="0" xfId="31" applyFont="1"/>
    <xf numFmtId="184" fontId="77" fillId="0" borderId="0" xfId="29" applyNumberFormat="1" applyFont="1" applyBorder="1" applyAlignment="1">
      <alignment horizontal="center" wrapText="1"/>
    </xf>
    <xf numFmtId="10" fontId="77" fillId="0" borderId="0" xfId="31" applyNumberFormat="1" applyFont="1" applyAlignment="1">
      <alignment horizontal="center"/>
    </xf>
    <xf numFmtId="185" fontId="77" fillId="0" borderId="0" xfId="31" applyNumberFormat="1" applyFont="1" applyAlignment="1">
      <alignment horizontal="center"/>
    </xf>
    <xf numFmtId="0" fontId="62" fillId="0" borderId="0" xfId="25" applyFont="1" applyAlignment="1">
      <alignment horizontal="left" wrapText="1"/>
    </xf>
    <xf numFmtId="179" fontId="62" fillId="0" borderId="0" xfId="25" applyNumberFormat="1" applyFont="1" applyAlignment="1">
      <alignment horizontal="right"/>
    </xf>
    <xf numFmtId="0" fontId="59" fillId="0" borderId="0" xfId="25" applyFont="1" applyAlignment="1">
      <alignment horizontal="right" wrapText="1"/>
    </xf>
    <xf numFmtId="0" fontId="59" fillId="0" borderId="19" xfId="25" applyFont="1" applyBorder="1" applyAlignment="1">
      <alignment horizontal="center" wrapText="1"/>
    </xf>
    <xf numFmtId="0" fontId="64" fillId="0" borderId="0" xfId="25" applyFont="1"/>
    <xf numFmtId="0" fontId="59" fillId="0" borderId="28" xfId="25" applyFont="1" applyBorder="1" applyAlignment="1">
      <alignment horizontal="center" vertical="center" wrapText="1"/>
    </xf>
    <xf numFmtId="0" fontId="59" fillId="0" borderId="0" xfId="26" applyFont="1" applyAlignment="1">
      <alignment horizontal="right" wrapText="1"/>
    </xf>
    <xf numFmtId="0" fontId="64" fillId="0" borderId="0" xfId="26" applyFont="1"/>
    <xf numFmtId="0" fontId="61" fillId="0" borderId="11" xfId="30" applyFont="1" applyBorder="1" applyAlignment="1">
      <alignment vertical="top" wrapText="1"/>
    </xf>
    <xf numFmtId="0" fontId="64" fillId="0" borderId="0" xfId="30" applyFont="1"/>
    <xf numFmtId="0" fontId="59" fillId="0" borderId="0" xfId="30" applyFont="1" applyAlignment="1">
      <alignment wrapText="1"/>
    </xf>
    <xf numFmtId="0" fontId="63" fillId="0" borderId="0" xfId="30" applyFont="1" applyAlignment="1">
      <alignment horizontal="center" wrapText="1"/>
    </xf>
    <xf numFmtId="0" fontId="59" fillId="0" borderId="30" xfId="30" applyFont="1" applyBorder="1" applyAlignment="1">
      <alignment horizontal="center" vertical="center" wrapText="1"/>
    </xf>
    <xf numFmtId="0" fontId="66" fillId="0" borderId="11" xfId="30" applyFont="1" applyBorder="1" applyAlignment="1">
      <alignment horizontal="left" vertical="top" wrapText="1"/>
    </xf>
    <xf numFmtId="0" fontId="66" fillId="0" borderId="11" xfId="30" applyFont="1" applyBorder="1" applyAlignment="1">
      <alignment horizontal="right"/>
    </xf>
    <xf numFmtId="180" fontId="66" fillId="0" borderId="11" xfId="30" applyNumberFormat="1" applyFont="1" applyBorder="1" applyAlignment="1">
      <alignment horizontal="right"/>
    </xf>
    <xf numFmtId="179" fontId="66" fillId="0" borderId="11" xfId="30" applyNumberFormat="1" applyFont="1" applyBorder="1" applyAlignment="1">
      <alignment horizontal="right"/>
    </xf>
    <xf numFmtId="0" fontId="66" fillId="0" borderId="9" xfId="30" applyFont="1" applyBorder="1" applyAlignment="1">
      <alignment horizontal="left" vertical="top" wrapText="1"/>
    </xf>
    <xf numFmtId="0" fontId="67" fillId="0" borderId="9" xfId="30" applyFont="1" applyBorder="1" applyAlignment="1">
      <alignment horizontal="right" vertical="top" wrapText="1"/>
    </xf>
    <xf numFmtId="0" fontId="66" fillId="0" borderId="9" xfId="30" applyFont="1" applyBorder="1" applyAlignment="1">
      <alignment horizontal="right"/>
    </xf>
    <xf numFmtId="180" fontId="66" fillId="0" borderId="9" xfId="30" applyNumberFormat="1" applyFont="1" applyBorder="1" applyAlignment="1">
      <alignment horizontal="right"/>
    </xf>
    <xf numFmtId="179" fontId="66" fillId="0" borderId="9" xfId="30" applyNumberFormat="1" applyFont="1" applyBorder="1" applyAlignment="1">
      <alignment horizontal="right"/>
    </xf>
    <xf numFmtId="0" fontId="64" fillId="0" borderId="11" xfId="30" applyFont="1" applyBorder="1"/>
    <xf numFmtId="0" fontId="64" fillId="0" borderId="11" xfId="30" applyFont="1" applyBorder="1" applyAlignment="1">
      <alignment horizontal="left" vertical="top"/>
    </xf>
    <xf numFmtId="0" fontId="64" fillId="0" borderId="11" xfId="30" applyFont="1" applyBorder="1" applyAlignment="1">
      <alignment horizontal="right" vertical="top"/>
    </xf>
    <xf numFmtId="179" fontId="64" fillId="0" borderId="11" xfId="30" applyNumberFormat="1" applyFont="1" applyBorder="1" applyAlignment="1">
      <alignment horizontal="right" vertical="top"/>
    </xf>
    <xf numFmtId="0" fontId="65" fillId="0" borderId="11" xfId="30" applyFont="1" applyBorder="1" applyAlignment="1">
      <alignment horizontal="left" vertical="top"/>
    </xf>
    <xf numFmtId="0" fontId="65" fillId="0" borderId="11" xfId="30" applyFont="1" applyBorder="1" applyAlignment="1">
      <alignment horizontal="right" vertical="top"/>
    </xf>
    <xf numFmtId="179" fontId="65" fillId="0" borderId="11" xfId="30" applyNumberFormat="1" applyFont="1" applyBorder="1" applyAlignment="1">
      <alignment horizontal="right" vertical="top"/>
    </xf>
    <xf numFmtId="179" fontId="64" fillId="0" borderId="9" xfId="30" applyNumberFormat="1" applyFont="1" applyBorder="1" applyAlignment="1">
      <alignment horizontal="right"/>
    </xf>
    <xf numFmtId="0" fontId="64" fillId="0" borderId="9" xfId="30" applyFont="1" applyBorder="1"/>
    <xf numFmtId="179" fontId="65" fillId="0" borderId="9" xfId="30" applyNumberFormat="1" applyFont="1" applyBorder="1" applyAlignment="1">
      <alignment horizontal="right"/>
    </xf>
    <xf numFmtId="0" fontId="65" fillId="0" borderId="9" xfId="30" applyFont="1" applyBorder="1"/>
    <xf numFmtId="0" fontId="65" fillId="0" borderId="0" xfId="30" applyFont="1"/>
    <xf numFmtId="0" fontId="65" fillId="0" borderId="9" xfId="30" applyFont="1" applyBorder="1" applyAlignment="1">
      <alignment horizontal="left" vertical="top"/>
    </xf>
    <xf numFmtId="0" fontId="65" fillId="0" borderId="9" xfId="30" applyFont="1" applyBorder="1" applyAlignment="1">
      <alignment horizontal="right" vertical="top"/>
    </xf>
    <xf numFmtId="179" fontId="65" fillId="0" borderId="9" xfId="30" applyNumberFormat="1" applyFont="1" applyBorder="1" applyAlignment="1">
      <alignment horizontal="right" vertical="top"/>
    </xf>
    <xf numFmtId="178" fontId="59" fillId="3" borderId="19" xfId="25" applyNumberFormat="1" applyFont="1" applyFill="1" applyBorder="1" applyAlignment="1">
      <alignment horizontal="center" wrapText="1"/>
    </xf>
    <xf numFmtId="178" fontId="59" fillId="3" borderId="30" xfId="25" applyNumberFormat="1" applyFont="1" applyFill="1" applyBorder="1" applyAlignment="1">
      <alignment horizontal="center" wrapText="1"/>
    </xf>
    <xf numFmtId="14" fontId="28" fillId="3" borderId="33" xfId="28" applyNumberFormat="1" applyFont="1" applyFill="1" applyBorder="1" applyAlignment="1">
      <alignment horizontal="center"/>
    </xf>
    <xf numFmtId="14" fontId="11" fillId="3" borderId="33" xfId="28" applyNumberFormat="1" applyFill="1" applyBorder="1" applyAlignment="1">
      <alignment horizontal="center"/>
    </xf>
    <xf numFmtId="0" fontId="64" fillId="0" borderId="0" xfId="30" applyFont="1" applyFill="1"/>
    <xf numFmtId="0" fontId="66" fillId="0" borderId="11" xfId="30" applyFont="1" applyFill="1" applyBorder="1" applyAlignment="1">
      <alignment horizontal="left" vertical="top" wrapText="1"/>
    </xf>
    <xf numFmtId="0" fontId="66" fillId="0" borderId="11" xfId="30" applyFont="1" applyFill="1" applyBorder="1" applyAlignment="1">
      <alignment horizontal="right"/>
    </xf>
    <xf numFmtId="180" fontId="66" fillId="0" borderId="11" xfId="30" applyNumberFormat="1" applyFont="1" applyFill="1" applyBorder="1" applyAlignment="1">
      <alignment horizontal="right"/>
    </xf>
    <xf numFmtId="179" fontId="66" fillId="0" borderId="11" xfId="30" applyNumberFormat="1" applyFont="1" applyFill="1" applyBorder="1" applyAlignment="1">
      <alignment horizontal="right"/>
    </xf>
    <xf numFmtId="0" fontId="66" fillId="0" borderId="9" xfId="30" applyFont="1" applyFill="1" applyBorder="1" applyAlignment="1">
      <alignment horizontal="left" vertical="top" wrapText="1"/>
    </xf>
    <xf numFmtId="0" fontId="67" fillId="0" borderId="9" xfId="30" applyFont="1" applyFill="1" applyBorder="1" applyAlignment="1">
      <alignment horizontal="right" vertical="top" wrapText="1"/>
    </xf>
    <xf numFmtId="0" fontId="66" fillId="0" borderId="9" xfId="30" applyFont="1" applyFill="1" applyBorder="1" applyAlignment="1">
      <alignment horizontal="right"/>
    </xf>
    <xf numFmtId="180" fontId="66" fillId="0" borderId="9" xfId="30" applyNumberFormat="1" applyFont="1" applyFill="1" applyBorder="1" applyAlignment="1">
      <alignment horizontal="right"/>
    </xf>
    <xf numFmtId="179" fontId="66" fillId="0" borderId="9" xfId="30" applyNumberFormat="1" applyFont="1" applyFill="1" applyBorder="1" applyAlignment="1">
      <alignment horizontal="right"/>
    </xf>
    <xf numFmtId="0" fontId="64" fillId="0" borderId="11" xfId="30" applyFont="1" applyFill="1" applyBorder="1"/>
    <xf numFmtId="0" fontId="61" fillId="0" borderId="11" xfId="30" applyFont="1" applyFill="1" applyBorder="1" applyAlignment="1">
      <alignment vertical="top" wrapText="1"/>
    </xf>
    <xf numFmtId="0" fontId="64" fillId="0" borderId="11" xfId="30" applyFont="1" applyFill="1" applyBorder="1" applyAlignment="1">
      <alignment horizontal="left" vertical="top"/>
    </xf>
    <xf numFmtId="0" fontId="64" fillId="0" borderId="11" xfId="30" applyFont="1" applyFill="1" applyBorder="1" applyAlignment="1">
      <alignment horizontal="right" vertical="top"/>
    </xf>
    <xf numFmtId="179" fontId="64" fillId="0" borderId="11" xfId="30" applyNumberFormat="1" applyFont="1" applyFill="1" applyBorder="1" applyAlignment="1">
      <alignment horizontal="right" vertical="top"/>
    </xf>
    <xf numFmtId="0" fontId="65" fillId="0" borderId="11" xfId="30" applyFont="1" applyFill="1" applyBorder="1" applyAlignment="1">
      <alignment horizontal="left" vertical="top"/>
    </xf>
    <xf numFmtId="0" fontId="65" fillId="0" borderId="11" xfId="30" applyFont="1" applyFill="1" applyBorder="1" applyAlignment="1">
      <alignment horizontal="right" vertical="top"/>
    </xf>
    <xf numFmtId="179" fontId="65" fillId="0" borderId="11" xfId="30" applyNumberFormat="1" applyFont="1" applyFill="1" applyBorder="1" applyAlignment="1">
      <alignment horizontal="right" vertical="top"/>
    </xf>
    <xf numFmtId="179" fontId="64" fillId="0" borderId="9" xfId="30" applyNumberFormat="1" applyFont="1" applyFill="1" applyBorder="1" applyAlignment="1">
      <alignment horizontal="right"/>
    </xf>
    <xf numFmtId="0" fontId="64" fillId="0" borderId="9" xfId="30" applyFont="1" applyFill="1" applyBorder="1"/>
    <xf numFmtId="179" fontId="65" fillId="0" borderId="9" xfId="30" applyNumberFormat="1" applyFont="1" applyFill="1" applyBorder="1" applyAlignment="1">
      <alignment horizontal="right"/>
    </xf>
    <xf numFmtId="0" fontId="65" fillId="0" borderId="9" xfId="30" applyFont="1" applyFill="1" applyBorder="1"/>
    <xf numFmtId="0" fontId="65" fillId="0" borderId="0" xfId="30" applyFont="1" applyFill="1"/>
    <xf numFmtId="179" fontId="64" fillId="0" borderId="9" xfId="25" applyNumberFormat="1" applyFont="1" applyFill="1" applyBorder="1" applyAlignment="1">
      <alignment horizontal="right"/>
    </xf>
    <xf numFmtId="0" fontId="64" fillId="0" borderId="9" xfId="25" applyFont="1" applyFill="1" applyBorder="1"/>
    <xf numFmtId="0" fontId="64" fillId="0" borderId="0" xfId="25" applyFont="1" applyFill="1"/>
    <xf numFmtId="0" fontId="20" fillId="2" borderId="0" xfId="12" applyFont="1" applyFill="1" applyAlignment="1">
      <alignment horizontal="left" vertical="top" wrapText="1"/>
    </xf>
    <xf numFmtId="0" fontId="18" fillId="2" borderId="0" xfId="12" applyFont="1" applyFill="1" applyAlignment="1">
      <alignment horizontal="left" wrapText="1"/>
    </xf>
    <xf numFmtId="0" fontId="18" fillId="2" borderId="10" xfId="12" applyFont="1" applyFill="1" applyBorder="1" applyAlignment="1">
      <alignment horizontal="center" wrapText="1"/>
    </xf>
    <xf numFmtId="0" fontId="20" fillId="2" borderId="0" xfId="12" applyFont="1" applyFill="1" applyAlignment="1">
      <alignment horizontal="center" vertical="top" wrapText="1"/>
    </xf>
    <xf numFmtId="0" fontId="20" fillId="2" borderId="5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center" vertical="center" wrapText="1"/>
    </xf>
    <xf numFmtId="0" fontId="20" fillId="2" borderId="0" xfId="12" applyFont="1" applyFill="1" applyAlignment="1">
      <alignment horizontal="left" wrapText="1"/>
    </xf>
    <xf numFmtId="0" fontId="18" fillId="2" borderId="1" xfId="12" applyFont="1" applyFill="1" applyBorder="1" applyAlignment="1">
      <alignment horizontal="right" vertical="center" wrapText="1"/>
    </xf>
    <xf numFmtId="0" fontId="18" fillId="2" borderId="2" xfId="12" applyFont="1" applyFill="1" applyBorder="1" applyAlignment="1">
      <alignment horizontal="right" vertical="center" wrapText="1"/>
    </xf>
    <xf numFmtId="0" fontId="18" fillId="2" borderId="3" xfId="12" applyFont="1" applyFill="1" applyBorder="1" applyAlignment="1">
      <alignment horizontal="right" vertical="center" wrapText="1"/>
    </xf>
    <xf numFmtId="169" fontId="18" fillId="2" borderId="1" xfId="12" applyNumberFormat="1" applyFont="1" applyFill="1" applyBorder="1" applyAlignment="1">
      <alignment horizontal="center" vertical="center" wrapText="1"/>
    </xf>
    <xf numFmtId="169" fontId="18" fillId="2" borderId="2" xfId="12" applyNumberFormat="1" applyFont="1" applyFill="1" applyBorder="1" applyAlignment="1">
      <alignment horizontal="center" vertical="center" wrapText="1"/>
    </xf>
    <xf numFmtId="169" fontId="18" fillId="2" borderId="3" xfId="12" applyNumberFormat="1" applyFont="1" applyFill="1" applyBorder="1" applyAlignment="1">
      <alignment horizontal="center" vertical="center" wrapText="1"/>
    </xf>
    <xf numFmtId="4" fontId="18" fillId="2" borderId="1" xfId="12" applyNumberFormat="1" applyFont="1" applyFill="1" applyBorder="1" applyAlignment="1">
      <alignment horizontal="center" vertical="center" wrapText="1"/>
    </xf>
    <xf numFmtId="4" fontId="18" fillId="2" borderId="2" xfId="12" applyNumberFormat="1" applyFont="1" applyFill="1" applyBorder="1" applyAlignment="1">
      <alignment horizontal="center" vertical="center" wrapText="1"/>
    </xf>
    <xf numFmtId="4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right" vertical="center" wrapText="1"/>
    </xf>
    <xf numFmtId="0" fontId="20" fillId="2" borderId="2" xfId="12" applyFont="1" applyFill="1" applyBorder="1" applyAlignment="1">
      <alignment horizontal="right" vertical="center" wrapText="1"/>
    </xf>
    <xf numFmtId="0" fontId="20" fillId="2" borderId="3" xfId="12" applyFont="1" applyFill="1" applyBorder="1" applyAlignment="1">
      <alignment horizontal="right" vertical="center" wrapText="1"/>
    </xf>
    <xf numFmtId="169" fontId="20" fillId="2" borderId="1" xfId="12" applyNumberFormat="1" applyFont="1" applyFill="1" applyBorder="1" applyAlignment="1">
      <alignment horizontal="center" vertical="center" wrapText="1"/>
    </xf>
    <xf numFmtId="169" fontId="20" fillId="2" borderId="2" xfId="12" applyNumberFormat="1" applyFont="1" applyFill="1" applyBorder="1" applyAlignment="1">
      <alignment horizontal="center" vertical="center" wrapText="1"/>
    </xf>
    <xf numFmtId="169" fontId="20" fillId="2" borderId="3" xfId="12" applyNumberFormat="1" applyFont="1" applyFill="1" applyBorder="1" applyAlignment="1">
      <alignment horizontal="center" vertical="center" wrapText="1"/>
    </xf>
    <xf numFmtId="4" fontId="20" fillId="2" borderId="1" xfId="12" applyNumberFormat="1" applyFont="1" applyFill="1" applyBorder="1" applyAlignment="1">
      <alignment horizontal="center" vertical="center" wrapText="1"/>
    </xf>
    <xf numFmtId="4" fontId="20" fillId="2" borderId="2" xfId="12" applyNumberFormat="1" applyFont="1" applyFill="1" applyBorder="1" applyAlignment="1">
      <alignment horizontal="center" vertical="center" wrapText="1"/>
    </xf>
    <xf numFmtId="4" fontId="20" fillId="2" borderId="3" xfId="12" applyNumberFormat="1" applyFont="1" applyFill="1" applyBorder="1" applyAlignment="1">
      <alignment horizontal="center" vertical="center" wrapText="1"/>
    </xf>
    <xf numFmtId="49" fontId="20" fillId="2" borderId="1" xfId="12" applyNumberFormat="1" applyFont="1" applyFill="1" applyBorder="1" applyAlignment="1">
      <alignment horizontal="left" vertical="center" wrapText="1"/>
    </xf>
    <xf numFmtId="49" fontId="20" fillId="2" borderId="3" xfId="12" applyNumberFormat="1" applyFont="1" applyFill="1" applyBorder="1" applyAlignment="1">
      <alignment horizontal="left" vertical="center" wrapText="1"/>
    </xf>
    <xf numFmtId="0" fontId="20" fillId="2" borderId="9" xfId="12" applyFont="1" applyFill="1" applyBorder="1" applyAlignment="1">
      <alignment horizontal="center" vertical="center" wrapText="1"/>
    </xf>
    <xf numFmtId="4" fontId="8" fillId="2" borderId="11" xfId="12" applyNumberFormat="1" applyFont="1" applyFill="1" applyBorder="1" applyAlignment="1">
      <alignment horizontal="center" vertical="center" wrapText="1"/>
    </xf>
    <xf numFmtId="4" fontId="8" fillId="2" borderId="15" xfId="12" applyNumberFormat="1" applyFont="1" applyFill="1" applyBorder="1" applyAlignment="1">
      <alignment horizontal="center" vertical="center" wrapText="1"/>
    </xf>
    <xf numFmtId="0" fontId="18" fillId="2" borderId="1" xfId="12" applyFont="1" applyFill="1" applyBorder="1" applyAlignment="1">
      <alignment horizontal="left" vertical="center" wrapText="1"/>
    </xf>
    <xf numFmtId="0" fontId="18" fillId="2" borderId="3" xfId="12" applyFont="1" applyFill="1" applyBorder="1" applyAlignment="1">
      <alignment horizontal="left" vertical="center" wrapText="1"/>
    </xf>
    <xf numFmtId="0" fontId="20" fillId="2" borderId="10" xfId="12" applyFont="1" applyFill="1" applyBorder="1" applyAlignment="1">
      <alignment horizontal="center" vertical="top" wrapText="1"/>
    </xf>
    <xf numFmtId="0" fontId="20" fillId="2" borderId="4" xfId="12" applyFont="1" applyFill="1" applyBorder="1" applyAlignment="1">
      <alignment horizontal="center" vertical="center" wrapText="1"/>
    </xf>
    <xf numFmtId="0" fontId="20" fillId="2" borderId="5" xfId="12" applyFont="1" applyFill="1" applyBorder="1" applyAlignment="1">
      <alignment horizontal="center" vertical="center" wrapText="1"/>
    </xf>
    <xf numFmtId="0" fontId="20" fillId="2" borderId="12" xfId="12" applyFont="1" applyFill="1" applyBorder="1" applyAlignment="1">
      <alignment horizontal="center" vertical="center" wrapText="1"/>
    </xf>
    <xf numFmtId="0" fontId="20" fillId="2" borderId="10" xfId="12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center" wrapText="1"/>
    </xf>
    <xf numFmtId="0" fontId="20" fillId="2" borderId="2" xfId="12" applyFont="1" applyFill="1" applyBorder="1" applyAlignment="1">
      <alignment horizontal="center" vertical="center" wrapText="1"/>
    </xf>
    <xf numFmtId="0" fontId="20" fillId="2" borderId="3" xfId="12" applyFont="1" applyFill="1" applyBorder="1" applyAlignment="1">
      <alignment horizontal="center" vertical="center" wrapText="1"/>
    </xf>
    <xf numFmtId="0" fontId="20" fillId="2" borderId="9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center" wrapText="1"/>
    </xf>
    <xf numFmtId="49" fontId="20" fillId="2" borderId="2" xfId="12" applyNumberFormat="1" applyFont="1" applyFill="1" applyBorder="1" applyAlignment="1">
      <alignment horizontal="center" vertical="center" wrapText="1"/>
    </xf>
    <xf numFmtId="49" fontId="20" fillId="2" borderId="3" xfId="12" applyNumberFormat="1" applyFont="1" applyFill="1" applyBorder="1" applyAlignment="1">
      <alignment horizontal="center" vertical="center" wrapText="1"/>
    </xf>
    <xf numFmtId="14" fontId="20" fillId="2" borderId="1" xfId="12" applyNumberFormat="1" applyFont="1" applyFill="1" applyBorder="1" applyAlignment="1">
      <alignment horizontal="center" vertical="center" wrapText="1"/>
    </xf>
    <xf numFmtId="14" fontId="20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wrapText="1"/>
    </xf>
    <xf numFmtId="0" fontId="20" fillId="2" borderId="3" xfId="12" applyFont="1" applyFill="1" applyBorder="1" applyAlignment="1">
      <alignment horizontal="center" wrapText="1"/>
    </xf>
    <xf numFmtId="0" fontId="20" fillId="2" borderId="2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top" wrapText="1"/>
    </xf>
    <xf numFmtId="49" fontId="18" fillId="2" borderId="1" xfId="12" applyNumberFormat="1" applyFont="1" applyFill="1" applyBorder="1" applyAlignment="1">
      <alignment horizontal="center" vertical="center" wrapText="1"/>
    </xf>
    <xf numFmtId="49" fontId="18" fillId="2" borderId="2" xfId="12" applyNumberFormat="1" applyFont="1" applyFill="1" applyBorder="1" applyAlignment="1">
      <alignment horizontal="center" vertical="center" wrapText="1"/>
    </xf>
    <xf numFmtId="49" fontId="18" fillId="2" borderId="3" xfId="12" applyNumberFormat="1" applyFont="1" applyFill="1" applyBorder="1" applyAlignment="1">
      <alignment horizontal="center" vertical="center" wrapText="1"/>
    </xf>
    <xf numFmtId="0" fontId="20" fillId="2" borderId="1" xfId="12" applyFont="1" applyFill="1" applyBorder="1" applyAlignment="1">
      <alignment horizontal="center" vertical="top" wrapText="1"/>
    </xf>
    <xf numFmtId="0" fontId="20" fillId="2" borderId="3" xfId="12" applyFont="1" applyFill="1" applyBorder="1" applyAlignment="1">
      <alignment horizontal="center" vertical="top" wrapText="1"/>
    </xf>
    <xf numFmtId="0" fontId="20" fillId="2" borderId="2" xfId="12" applyFont="1" applyFill="1" applyBorder="1" applyAlignment="1">
      <alignment horizontal="left" vertical="center" wrapText="1"/>
    </xf>
    <xf numFmtId="0" fontId="20" fillId="2" borderId="12" xfId="12" applyFont="1" applyFill="1" applyBorder="1" applyAlignment="1">
      <alignment horizontal="center" vertical="top" wrapText="1"/>
    </xf>
    <xf numFmtId="0" fontId="20" fillId="2" borderId="13" xfId="12" applyFont="1" applyFill="1" applyBorder="1" applyAlignment="1">
      <alignment horizontal="center" vertical="top" wrapText="1"/>
    </xf>
    <xf numFmtId="0" fontId="20" fillId="2" borderId="0" xfId="12" applyFont="1" applyFill="1" applyAlignment="1">
      <alignment horizontal="right" vertical="center" wrapText="1"/>
    </xf>
    <xf numFmtId="0" fontId="20" fillId="2" borderId="8" xfId="12" applyFont="1" applyFill="1" applyBorder="1" applyAlignment="1">
      <alignment horizontal="right" vertical="center" wrapText="1"/>
    </xf>
    <xf numFmtId="49" fontId="18" fillId="2" borderId="1" xfId="12" applyNumberFormat="1" applyFont="1" applyFill="1" applyBorder="1" applyAlignment="1">
      <alignment horizontal="center" vertical="center"/>
    </xf>
    <xf numFmtId="49" fontId="18" fillId="2" borderId="2" xfId="12" applyNumberFormat="1" applyFont="1" applyFill="1" applyBorder="1" applyAlignment="1">
      <alignment horizontal="center" vertical="center"/>
    </xf>
    <xf numFmtId="49" fontId="18" fillId="2" borderId="3" xfId="12" applyNumberFormat="1" applyFont="1" applyFill="1" applyBorder="1" applyAlignment="1">
      <alignment horizontal="center" vertical="center"/>
    </xf>
    <xf numFmtId="0" fontId="20" fillId="2" borderId="0" xfId="12" applyFont="1" applyFill="1" applyAlignment="1">
      <alignment horizontal="right" wrapText="1"/>
    </xf>
    <xf numFmtId="0" fontId="20" fillId="2" borderId="1" xfId="12" quotePrefix="1" applyFont="1" applyFill="1" applyBorder="1" applyAlignment="1">
      <alignment horizontal="center" vertical="center" wrapText="1"/>
    </xf>
    <xf numFmtId="0" fontId="20" fillId="2" borderId="4" xfId="12" applyFont="1" applyFill="1" applyBorder="1" applyAlignment="1">
      <alignment horizontal="center" vertical="top" wrapText="1"/>
    </xf>
    <xf numFmtId="0" fontId="20" fillId="2" borderId="6" xfId="12" applyFont="1" applyFill="1" applyBorder="1" applyAlignment="1">
      <alignment horizontal="center" vertical="top" wrapText="1"/>
    </xf>
    <xf numFmtId="49" fontId="20" fillId="2" borderId="1" xfId="12" applyNumberFormat="1" applyFont="1" applyFill="1" applyBorder="1" applyAlignment="1">
      <alignment horizontal="center" vertical="top" wrapText="1"/>
    </xf>
    <xf numFmtId="49" fontId="20" fillId="2" borderId="2" xfId="12" applyNumberFormat="1" applyFont="1" applyFill="1" applyBorder="1" applyAlignment="1">
      <alignment horizontal="center" vertical="top" wrapText="1"/>
    </xf>
    <xf numFmtId="49" fontId="20" fillId="2" borderId="3" xfId="12" applyNumberFormat="1" applyFont="1" applyFill="1" applyBorder="1" applyAlignment="1">
      <alignment horizontal="center" vertical="top" wrapText="1"/>
    </xf>
    <xf numFmtId="0" fontId="78" fillId="0" borderId="9" xfId="30" applyFont="1" applyBorder="1" applyAlignment="1">
      <alignment horizontal="center"/>
    </xf>
    <xf numFmtId="0" fontId="28" fillId="0" borderId="12" xfId="28" applyFont="1" applyBorder="1" applyAlignment="1">
      <alignment horizontal="center"/>
    </xf>
    <xf numFmtId="0" fontId="28" fillId="0" borderId="10" xfId="28" applyFont="1" applyBorder="1" applyAlignment="1">
      <alignment horizontal="center"/>
    </xf>
    <xf numFmtId="0" fontId="28" fillId="0" borderId="13" xfId="28" applyFont="1" applyBorder="1" applyAlignment="1">
      <alignment horizontal="center"/>
    </xf>
    <xf numFmtId="14" fontId="78" fillId="0" borderId="9" xfId="30" applyNumberFormat="1" applyFont="1" applyBorder="1" applyAlignment="1">
      <alignment horizontal="center"/>
    </xf>
    <xf numFmtId="0" fontId="76" fillId="0" borderId="46" xfId="28" applyFont="1" applyBorder="1" applyAlignment="1">
      <alignment horizontal="center"/>
    </xf>
    <xf numFmtId="0" fontId="76" fillId="0" borderId="44" xfId="28" applyFont="1" applyBorder="1" applyAlignment="1">
      <alignment horizontal="center"/>
    </xf>
    <xf numFmtId="0" fontId="64" fillId="0" borderId="4" xfId="28" applyFont="1" applyBorder="1" applyAlignment="1">
      <alignment horizontal="center"/>
    </xf>
    <xf numFmtId="0" fontId="64" fillId="0" borderId="5" xfId="28" applyFont="1" applyBorder="1" applyAlignment="1">
      <alignment horizontal="center"/>
    </xf>
    <xf numFmtId="0" fontId="64" fillId="0" borderId="6" xfId="28" applyFont="1" applyBorder="1" applyAlignment="1">
      <alignment horizontal="center"/>
    </xf>
    <xf numFmtId="0" fontId="64" fillId="0" borderId="7" xfId="28" applyFont="1" applyBorder="1" applyAlignment="1">
      <alignment horizontal="center"/>
    </xf>
    <xf numFmtId="0" fontId="64" fillId="0" borderId="0" xfId="28" applyFont="1" applyAlignment="1">
      <alignment horizontal="center"/>
    </xf>
    <xf numFmtId="0" fontId="64" fillId="0" borderId="8" xfId="28" applyFont="1" applyBorder="1" applyAlignment="1">
      <alignment horizontal="center"/>
    </xf>
    <xf numFmtId="0" fontId="28" fillId="0" borderId="10" xfId="28" applyFont="1" applyBorder="1" applyAlignment="1">
      <alignment horizontal="left" wrapText="1"/>
    </xf>
    <xf numFmtId="0" fontId="28" fillId="0" borderId="10" xfId="28" applyFont="1" applyBorder="1" applyAlignment="1">
      <alignment vertical="top" wrapText="1"/>
    </xf>
    <xf numFmtId="0" fontId="28" fillId="0" borderId="10" xfId="30" applyFont="1" applyBorder="1" applyAlignment="1">
      <alignment vertical="top" wrapText="1"/>
    </xf>
    <xf numFmtId="0" fontId="64" fillId="0" borderId="0" xfId="28" applyFont="1" applyAlignment="1">
      <alignment horizontal="right"/>
    </xf>
    <xf numFmtId="0" fontId="28" fillId="0" borderId="35" xfId="28" applyFont="1" applyBorder="1" applyAlignment="1">
      <alignment horizontal="center"/>
    </xf>
    <xf numFmtId="0" fontId="28" fillId="0" borderId="38" xfId="28" applyFont="1" applyBorder="1" applyAlignment="1">
      <alignment horizontal="center"/>
    </xf>
    <xf numFmtId="0" fontId="28" fillId="0" borderId="36" xfId="28" applyFont="1" applyBorder="1" applyAlignment="1">
      <alignment horizontal="center"/>
    </xf>
    <xf numFmtId="2" fontId="13" fillId="0" borderId="46" xfId="28" applyNumberFormat="1" applyFont="1" applyBorder="1" applyAlignment="1">
      <alignment wrapText="1"/>
    </xf>
    <xf numFmtId="2" fontId="13" fillId="0" borderId="45" xfId="28" applyNumberFormat="1" applyFont="1" applyBorder="1" applyAlignment="1">
      <alignment wrapText="1"/>
    </xf>
    <xf numFmtId="2" fontId="13" fillId="0" borderId="44" xfId="28" applyNumberFormat="1" applyFont="1" applyBorder="1" applyAlignment="1">
      <alignment wrapText="1"/>
    </xf>
    <xf numFmtId="0" fontId="13" fillId="0" borderId="1" xfId="28" applyFont="1" applyBorder="1"/>
    <xf numFmtId="0" fontId="13" fillId="0" borderId="2" xfId="28" applyFont="1" applyBorder="1"/>
    <xf numFmtId="0" fontId="13" fillId="0" borderId="3" xfId="28" applyFont="1" applyBorder="1"/>
    <xf numFmtId="0" fontId="62" fillId="0" borderId="0" xfId="28" applyFont="1"/>
    <xf numFmtId="0" fontId="69" fillId="0" borderId="0" xfId="30" applyFont="1" applyAlignment="1">
      <alignment horizontal="left" wrapText="1"/>
    </xf>
    <xf numFmtId="0" fontId="69" fillId="0" borderId="0" xfId="30" applyFont="1" applyAlignment="1">
      <alignment horizontal="left"/>
    </xf>
    <xf numFmtId="0" fontId="69" fillId="0" borderId="10" xfId="30" applyFont="1" applyBorder="1" applyAlignment="1">
      <alignment horizontal="left"/>
    </xf>
    <xf numFmtId="0" fontId="70" fillId="0" borderId="5" xfId="28" applyFont="1" applyBorder="1" applyAlignment="1">
      <alignment horizontal="center"/>
    </xf>
    <xf numFmtId="0" fontId="69" fillId="0" borderId="0" xfId="28" applyFont="1" applyAlignment="1">
      <alignment horizontal="center"/>
    </xf>
    <xf numFmtId="0" fontId="69" fillId="0" borderId="0" xfId="28" applyFont="1" applyAlignment="1">
      <alignment horizontal="left" vertical="top" wrapText="1"/>
    </xf>
    <xf numFmtId="0" fontId="69" fillId="0" borderId="10" xfId="28" applyFont="1" applyBorder="1" applyAlignment="1">
      <alignment horizontal="left"/>
    </xf>
    <xf numFmtId="0" fontId="70" fillId="0" borderId="0" xfId="28" applyFont="1" applyAlignment="1">
      <alignment horizontal="center"/>
    </xf>
    <xf numFmtId="0" fontId="18" fillId="0" borderId="0" xfId="13" applyFont="1" applyAlignment="1">
      <alignment horizontal="center" vertical="center"/>
    </xf>
    <xf numFmtId="0" fontId="14" fillId="0" borderId="10" xfId="13" applyFont="1" applyBorder="1" applyAlignment="1">
      <alignment horizontal="left" wrapText="1"/>
    </xf>
    <xf numFmtId="0" fontId="20" fillId="0" borderId="5" xfId="13" applyFont="1" applyBorder="1" applyAlignment="1">
      <alignment horizontal="center" vertical="top"/>
    </xf>
    <xf numFmtId="0" fontId="14" fillId="0" borderId="10" xfId="13" applyFont="1" applyBorder="1" applyAlignment="1">
      <alignment horizontal="left" vertical="center" wrapText="1"/>
    </xf>
    <xf numFmtId="0" fontId="62" fillId="0" borderId="9" xfId="25" applyFont="1" applyBorder="1" applyAlignment="1">
      <alignment horizontal="left" wrapText="1"/>
    </xf>
    <xf numFmtId="0" fontId="64" fillId="0" borderId="9" xfId="30" applyFont="1" applyFill="1" applyBorder="1" applyAlignment="1">
      <alignment horizontal="left" wrapText="1"/>
    </xf>
    <xf numFmtId="0" fontId="65" fillId="0" borderId="9" xfId="30" applyFont="1" applyFill="1" applyBorder="1" applyAlignment="1">
      <alignment horizontal="left" wrapText="1"/>
    </xf>
    <xf numFmtId="0" fontId="64" fillId="0" borderId="9" xfId="25" applyFont="1" applyFill="1" applyBorder="1" applyAlignment="1">
      <alignment horizontal="left" wrapText="1"/>
    </xf>
    <xf numFmtId="0" fontId="65" fillId="0" borderId="9" xfId="25" applyFont="1" applyBorder="1" applyAlignment="1">
      <alignment horizontal="left" wrapText="1"/>
    </xf>
    <xf numFmtId="0" fontId="64" fillId="0" borderId="9" xfId="25" applyFont="1" applyBorder="1" applyAlignment="1">
      <alignment horizontal="left" wrapText="1"/>
    </xf>
    <xf numFmtId="0" fontId="61" fillId="0" borderId="11" xfId="30" applyFont="1" applyFill="1" applyBorder="1" applyAlignment="1">
      <alignment horizontal="left" wrapText="1"/>
    </xf>
    <xf numFmtId="0" fontId="59" fillId="0" borderId="28" xfId="30" applyFont="1" applyBorder="1" applyAlignment="1">
      <alignment horizontal="center" vertical="center" wrapText="1"/>
    </xf>
    <xf numFmtId="0" fontId="59" fillId="0" borderId="32" xfId="30" applyFont="1" applyBorder="1" applyAlignment="1">
      <alignment horizontal="center" vertical="center" wrapText="1"/>
    </xf>
    <xf numFmtId="0" fontId="59" fillId="0" borderId="29" xfId="30" applyFont="1" applyBorder="1" applyAlignment="1">
      <alignment horizontal="center" vertical="center" wrapText="1"/>
    </xf>
    <xf numFmtId="0" fontId="65" fillId="0" borderId="11" xfId="30" applyFont="1" applyFill="1" applyBorder="1" applyAlignment="1">
      <alignment horizontal="left" wrapText="1"/>
    </xf>
    <xf numFmtId="0" fontId="59" fillId="0" borderId="19" xfId="30" applyFont="1" applyBorder="1" applyAlignment="1">
      <alignment horizontal="center" vertical="center" wrapText="1"/>
    </xf>
    <xf numFmtId="0" fontId="59" fillId="0" borderId="20" xfId="30" applyFont="1" applyBorder="1" applyAlignment="1">
      <alignment horizontal="center" vertical="center" wrapText="1"/>
    </xf>
    <xf numFmtId="0" fontId="63" fillId="0" borderId="0" xfId="30" applyFont="1" applyAlignment="1">
      <alignment horizontal="center" wrapText="1"/>
    </xf>
    <xf numFmtId="0" fontId="59" fillId="0" borderId="0" xfId="30" applyFont="1" applyAlignment="1">
      <alignment horizontal="right" wrapText="1"/>
    </xf>
    <xf numFmtId="179" fontId="64" fillId="0" borderId="0" xfId="30" applyNumberFormat="1" applyFont="1"/>
    <xf numFmtId="0" fontId="64" fillId="0" borderId="0" xfId="30" applyFont="1"/>
    <xf numFmtId="0" fontId="59" fillId="0" borderId="31" xfId="30" applyFont="1" applyBorder="1" applyAlignment="1">
      <alignment horizontal="center" vertical="center" wrapText="1"/>
    </xf>
    <xf numFmtId="0" fontId="59" fillId="0" borderId="27" xfId="25" applyFont="1" applyBorder="1" applyAlignment="1">
      <alignment horizontal="center" wrapText="1"/>
    </xf>
    <xf numFmtId="0" fontId="64" fillId="0" borderId="22" xfId="25" applyFont="1" applyBorder="1" applyAlignment="1">
      <alignment horizontal="center"/>
    </xf>
    <xf numFmtId="0" fontId="64" fillId="0" borderId="23" xfId="25" applyFont="1" applyBorder="1" applyAlignment="1">
      <alignment horizontal="center"/>
    </xf>
    <xf numFmtId="0" fontId="64" fillId="0" borderId="25" xfId="25" applyFont="1" applyBorder="1" applyAlignment="1">
      <alignment horizontal="center"/>
    </xf>
    <xf numFmtId="0" fontId="64" fillId="0" borderId="26" xfId="25" applyFont="1" applyBorder="1" applyAlignment="1">
      <alignment horizontal="center"/>
    </xf>
    <xf numFmtId="0" fontId="59" fillId="0" borderId="0" xfId="25" applyFont="1" applyAlignment="1">
      <alignment horizontal="left" wrapText="1"/>
    </xf>
    <xf numFmtId="0" fontId="64" fillId="0" borderId="24" xfId="25" applyFont="1" applyBorder="1" applyAlignment="1">
      <alignment wrapText="1"/>
    </xf>
    <xf numFmtId="0" fontId="59" fillId="0" borderId="0" xfId="25" applyFont="1" applyAlignment="1">
      <alignment horizontal="right" wrapText="1"/>
    </xf>
    <xf numFmtId="0" fontId="59" fillId="0" borderId="21" xfId="25" applyFont="1" applyBorder="1" applyAlignment="1">
      <alignment horizontal="right" wrapText="1"/>
    </xf>
    <xf numFmtId="0" fontId="64" fillId="0" borderId="19" xfId="25" applyFont="1" applyBorder="1" applyAlignment="1">
      <alignment horizontal="center"/>
    </xf>
    <xf numFmtId="0" fontId="64" fillId="0" borderId="20" xfId="25" applyFont="1" applyBorder="1" applyAlignment="1">
      <alignment horizontal="center"/>
    </xf>
    <xf numFmtId="178" fontId="64" fillId="0" borderId="19" xfId="25" applyNumberFormat="1" applyFont="1" applyBorder="1" applyAlignment="1">
      <alignment horizontal="center"/>
    </xf>
    <xf numFmtId="178" fontId="64" fillId="0" borderId="20" xfId="25" applyNumberFormat="1" applyFont="1" applyBorder="1" applyAlignment="1">
      <alignment horizontal="center"/>
    </xf>
    <xf numFmtId="0" fontId="59" fillId="0" borderId="28" xfId="25" applyFont="1" applyBorder="1" applyAlignment="1">
      <alignment horizontal="center" vertical="center" wrapText="1"/>
    </xf>
    <xf numFmtId="0" fontId="59" fillId="0" borderId="29" xfId="25" applyFont="1" applyBorder="1" applyAlignment="1">
      <alignment horizontal="center" vertical="center" wrapText="1"/>
    </xf>
    <xf numFmtId="0" fontId="59" fillId="0" borderId="19" xfId="25" applyFont="1" applyBorder="1" applyAlignment="1">
      <alignment horizontal="center" vertical="center" wrapText="1"/>
    </xf>
    <xf numFmtId="0" fontId="59" fillId="0" borderId="20" xfId="25" applyFont="1" applyBorder="1" applyAlignment="1">
      <alignment horizontal="center" vertical="center" wrapText="1"/>
    </xf>
    <xf numFmtId="0" fontId="64" fillId="0" borderId="24" xfId="25" applyFont="1" applyBorder="1" applyAlignment="1">
      <alignment horizontal="left" wrapText="1"/>
    </xf>
    <xf numFmtId="0" fontId="59" fillId="0" borderId="19" xfId="25" applyFont="1" applyBorder="1" applyAlignment="1">
      <alignment horizontal="center" wrapText="1"/>
    </xf>
    <xf numFmtId="0" fontId="59" fillId="0" borderId="20" xfId="25" applyFont="1" applyBorder="1" applyAlignment="1">
      <alignment horizontal="center" wrapText="1"/>
    </xf>
    <xf numFmtId="0" fontId="58" fillId="0" borderId="0" xfId="25" applyFont="1" applyAlignment="1">
      <alignment horizontal="left" wrapText="1"/>
    </xf>
    <xf numFmtId="0" fontId="59" fillId="0" borderId="0" xfId="25" applyFont="1" applyAlignment="1">
      <alignment horizontal="right" vertical="center" wrapText="1"/>
    </xf>
    <xf numFmtId="0" fontId="65" fillId="0" borderId="9" xfId="30" applyFont="1" applyBorder="1" applyAlignment="1">
      <alignment horizontal="left" wrapText="1"/>
    </xf>
    <xf numFmtId="0" fontId="64" fillId="0" borderId="9" xfId="30" applyFont="1" applyBorder="1" applyAlignment="1">
      <alignment horizontal="left" wrapText="1"/>
    </xf>
    <xf numFmtId="0" fontId="65" fillId="0" borderId="11" xfId="30" applyFont="1" applyBorder="1" applyAlignment="1">
      <alignment horizontal="left" wrapText="1"/>
    </xf>
    <xf numFmtId="0" fontId="61" fillId="0" borderId="11" xfId="30" applyFont="1" applyBorder="1" applyAlignment="1">
      <alignment horizontal="left" wrapText="1"/>
    </xf>
    <xf numFmtId="0" fontId="65" fillId="0" borderId="9" xfId="30" applyFont="1" applyBorder="1" applyAlignment="1">
      <alignment horizontal="center" wrapText="1"/>
    </xf>
    <xf numFmtId="0" fontId="59" fillId="0" borderId="27" xfId="26" applyFont="1" applyBorder="1" applyAlignment="1">
      <alignment horizontal="center" wrapText="1"/>
    </xf>
    <xf numFmtId="0" fontId="64" fillId="0" borderId="22" xfId="26" applyFont="1" applyBorder="1" applyAlignment="1">
      <alignment horizontal="center"/>
    </xf>
    <xf numFmtId="0" fontId="64" fillId="0" borderId="23" xfId="26" applyFont="1" applyBorder="1" applyAlignment="1">
      <alignment horizontal="center"/>
    </xf>
    <xf numFmtId="0" fontId="64" fillId="0" borderId="25" xfId="26" applyFont="1" applyBorder="1" applyAlignment="1">
      <alignment horizontal="center"/>
    </xf>
    <xf numFmtId="0" fontId="64" fillId="0" borderId="26" xfId="26" applyFont="1" applyBorder="1" applyAlignment="1">
      <alignment horizontal="center"/>
    </xf>
    <xf numFmtId="0" fontId="59" fillId="0" borderId="0" xfId="26" applyFont="1" applyAlignment="1">
      <alignment horizontal="left" wrapText="1"/>
    </xf>
    <xf numFmtId="0" fontId="64" fillId="0" borderId="24" xfId="26" applyFont="1" applyBorder="1" applyAlignment="1">
      <alignment wrapText="1"/>
    </xf>
    <xf numFmtId="0" fontId="59" fillId="0" borderId="0" xfId="26" applyFont="1" applyAlignment="1">
      <alignment horizontal="right" wrapText="1"/>
    </xf>
    <xf numFmtId="0" fontId="59" fillId="0" borderId="21" xfId="26" applyFont="1" applyBorder="1" applyAlignment="1">
      <alignment horizontal="right" wrapText="1"/>
    </xf>
    <xf numFmtId="0" fontId="59" fillId="0" borderId="19" xfId="26" applyFont="1" applyBorder="1" applyAlignment="1">
      <alignment horizontal="center" wrapText="1"/>
    </xf>
    <xf numFmtId="0" fontId="59" fillId="0" borderId="20" xfId="26" applyFont="1" applyBorder="1" applyAlignment="1">
      <alignment horizontal="center" wrapText="1"/>
    </xf>
    <xf numFmtId="0" fontId="58" fillId="0" borderId="0" xfId="26" applyFont="1" applyAlignment="1">
      <alignment horizontal="left" wrapText="1"/>
    </xf>
    <xf numFmtId="0" fontId="59" fillId="0" borderId="0" xfId="26" applyFont="1" applyAlignment="1">
      <alignment horizontal="right" vertical="center" wrapText="1"/>
    </xf>
    <xf numFmtId="0" fontId="65" fillId="0" borderId="11" xfId="30" applyFont="1" applyBorder="1" applyAlignment="1">
      <alignment horizontal="center" wrapText="1"/>
    </xf>
    <xf numFmtId="49" fontId="8" fillId="0" borderId="1" xfId="2" applyNumberFormat="1" applyFont="1" applyBorder="1" applyAlignment="1">
      <alignment horizontal="right" vertical="top" wrapText="1"/>
    </xf>
    <xf numFmtId="49" fontId="8" fillId="0" borderId="2" xfId="2" applyNumberFormat="1" applyFont="1" applyBorder="1" applyAlignment="1">
      <alignment horizontal="right" vertical="top" wrapText="1"/>
    </xf>
    <xf numFmtId="49" fontId="8" fillId="0" borderId="3" xfId="2" applyNumberFormat="1" applyFont="1" applyBorder="1" applyAlignment="1">
      <alignment horizontal="right" vertical="top" wrapText="1"/>
    </xf>
    <xf numFmtId="49" fontId="9" fillId="0" borderId="5" xfId="3" applyNumberFormat="1" applyFont="1" applyBorder="1" applyAlignment="1">
      <alignment horizontal="center" vertical="top"/>
      <protection locked="0"/>
    </xf>
    <xf numFmtId="49" fontId="9" fillId="0" borderId="5" xfId="3" applyNumberFormat="1" applyFont="1" applyBorder="1" applyAlignment="1">
      <alignment horizontal="center" vertical="top" wrapText="1"/>
      <protection locked="0"/>
    </xf>
    <xf numFmtId="49" fontId="6" fillId="0" borderId="7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8" xfId="2" applyNumberFormat="1" applyFont="1" applyBorder="1" applyAlignment="1">
      <alignment horizontal="center"/>
    </xf>
    <xf numFmtId="0" fontId="6" fillId="0" borderId="0" xfId="2" applyFont="1" applyAlignment="1">
      <alignment horizontal="right"/>
    </xf>
    <xf numFmtId="0" fontId="6" fillId="0" borderId="8" xfId="2" applyFont="1" applyBorder="1" applyAlignment="1">
      <alignment horizontal="right"/>
    </xf>
    <xf numFmtId="49" fontId="6" fillId="0" borderId="1" xfId="2" applyNumberFormat="1" applyFont="1" applyBorder="1" applyAlignment="1">
      <alignment horizontal="center"/>
    </xf>
    <xf numFmtId="49" fontId="6" fillId="0" borderId="2" xfId="2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8" xfId="2" applyFont="1" applyBorder="1" applyAlignment="1">
      <alignment horizontal="center"/>
    </xf>
    <xf numFmtId="49" fontId="6" fillId="0" borderId="15" xfId="8" applyNumberFormat="1" applyFont="1" applyBorder="1" applyAlignment="1">
      <alignment horizontal="left" vertical="top" wrapText="1"/>
    </xf>
    <xf numFmtId="49" fontId="6" fillId="0" borderId="13" xfId="8" applyNumberFormat="1" applyFont="1" applyBorder="1" applyAlignment="1">
      <alignment horizontal="left" vertical="top"/>
    </xf>
    <xf numFmtId="49" fontId="8" fillId="0" borderId="15" xfId="8" applyNumberFormat="1" applyFont="1" applyBorder="1" applyAlignment="1">
      <alignment horizontal="left" vertical="top" wrapText="1"/>
    </xf>
    <xf numFmtId="49" fontId="8" fillId="0" borderId="13" xfId="8" applyNumberFormat="1" applyFont="1" applyBorder="1" applyAlignment="1">
      <alignment horizontal="left" vertical="top"/>
    </xf>
    <xf numFmtId="0" fontId="6" fillId="0" borderId="1" xfId="8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  <xf numFmtId="0" fontId="6" fillId="0" borderId="11" xfId="8" applyFont="1" applyBorder="1" applyAlignment="1">
      <alignment horizontal="center" vertical="center" wrapText="1"/>
    </xf>
    <xf numFmtId="0" fontId="6" fillId="0" borderId="14" xfId="8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/>
    </xf>
    <xf numFmtId="49" fontId="6" fillId="0" borderId="5" xfId="2" applyNumberFormat="1" applyFont="1" applyBorder="1" applyAlignment="1">
      <alignment horizontal="center"/>
    </xf>
    <xf numFmtId="49" fontId="6" fillId="0" borderId="6" xfId="2" applyNumberFormat="1" applyFont="1" applyBorder="1" applyAlignment="1">
      <alignment horizontal="center"/>
    </xf>
    <xf numFmtId="0" fontId="6" fillId="0" borderId="0" xfId="2" applyFont="1" applyAlignment="1">
      <alignment horizontal="left" vertical="top" wrapText="1"/>
    </xf>
    <xf numFmtId="0" fontId="6" fillId="0" borderId="7" xfId="2" applyFont="1" applyBorder="1" applyAlignment="1">
      <alignment horizontal="center"/>
    </xf>
    <xf numFmtId="49" fontId="18" fillId="0" borderId="9" xfId="8" applyNumberFormat="1" applyFont="1" applyBorder="1" applyAlignment="1">
      <alignment horizontal="left" vertical="top" wrapText="1"/>
    </xf>
    <xf numFmtId="49" fontId="6" fillId="0" borderId="3" xfId="8" applyNumberFormat="1" applyFont="1" applyBorder="1" applyAlignment="1">
      <alignment horizontal="left" vertical="top"/>
    </xf>
    <xf numFmtId="49" fontId="6" fillId="0" borderId="9" xfId="2" applyNumberFormat="1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/>
    </xf>
    <xf numFmtId="0" fontId="6" fillId="0" borderId="0" xfId="2" applyFont="1" applyAlignment="1">
      <alignment horizontal="left" vertical="top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10" xfId="2" applyFont="1" applyBorder="1" applyAlignment="1">
      <alignment horizontal="left" vertical="center" wrapText="1"/>
    </xf>
    <xf numFmtId="49" fontId="6" fillId="0" borderId="7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18" fillId="2" borderId="0" xfId="13" applyFont="1" applyFill="1" applyAlignment="1">
      <alignment horizontal="center" vertical="center"/>
    </xf>
    <xf numFmtId="0" fontId="14" fillId="2" borderId="10" xfId="13" applyFont="1" applyFill="1" applyBorder="1" applyAlignment="1">
      <alignment horizontal="left" wrapText="1"/>
    </xf>
    <xf numFmtId="0" fontId="20" fillId="2" borderId="5" xfId="13" applyFont="1" applyFill="1" applyBorder="1" applyAlignment="1">
      <alignment horizontal="center" vertical="top"/>
    </xf>
    <xf numFmtId="0" fontId="14" fillId="2" borderId="10" xfId="13" applyFont="1" applyFill="1" applyBorder="1" applyAlignment="1">
      <alignment horizontal="left" vertical="center" wrapText="1"/>
    </xf>
    <xf numFmtId="0" fontId="32" fillId="0" borderId="5" xfId="19" applyFont="1" applyBorder="1" applyAlignment="1">
      <alignment horizontal="center" vertical="top" wrapText="1"/>
    </xf>
    <xf numFmtId="0" fontId="32" fillId="0" borderId="0" xfId="19" applyFont="1" applyAlignment="1">
      <alignment horizontal="center" vertical="top" wrapText="1"/>
    </xf>
    <xf numFmtId="0" fontId="32" fillId="0" borderId="0" xfId="19" applyFont="1" applyAlignment="1">
      <alignment horizontal="left" wrapText="1"/>
    </xf>
    <xf numFmtId="0" fontId="32" fillId="2" borderId="9" xfId="19" applyFont="1" applyFill="1" applyBorder="1" applyAlignment="1">
      <alignment horizontal="center" vertical="center" wrapText="1"/>
    </xf>
    <xf numFmtId="0" fontId="32" fillId="0" borderId="0" xfId="19" applyFont="1" applyAlignment="1">
      <alignment horizontal="center"/>
    </xf>
    <xf numFmtId="0" fontId="40" fillId="0" borderId="0" xfId="19" applyFont="1" applyAlignment="1">
      <alignment horizontal="center" vertical="top" wrapText="1"/>
    </xf>
    <xf numFmtId="0" fontId="36" fillId="0" borderId="0" xfId="19" applyFont="1" applyAlignment="1">
      <alignment horizontal="left" wrapText="1"/>
    </xf>
    <xf numFmtId="0" fontId="36" fillId="2" borderId="1" xfId="19" applyFont="1" applyFill="1" applyBorder="1" applyAlignment="1">
      <alignment horizontal="right" vertical="center" wrapText="1"/>
    </xf>
    <xf numFmtId="0" fontId="36" fillId="2" borderId="2" xfId="19" applyFont="1" applyFill="1" applyBorder="1" applyAlignment="1">
      <alignment horizontal="right" vertical="center" wrapText="1"/>
    </xf>
    <xf numFmtId="0" fontId="36" fillId="2" borderId="3" xfId="19" applyFont="1" applyFill="1" applyBorder="1" applyAlignment="1">
      <alignment horizontal="right" vertical="center" wrapText="1"/>
    </xf>
    <xf numFmtId="0" fontId="32" fillId="0" borderId="0" xfId="19" applyFont="1" applyAlignment="1">
      <alignment horizontal="left" vertical="top" wrapText="1"/>
    </xf>
    <xf numFmtId="0" fontId="36" fillId="0" borderId="0" xfId="19" applyFont="1" applyAlignment="1">
      <alignment horizontal="center" vertical="top" wrapText="1"/>
    </xf>
    <xf numFmtId="0" fontId="32" fillId="0" borderId="0" xfId="19" applyFont="1" applyAlignment="1">
      <alignment horizontal="center" vertical="center" wrapText="1"/>
    </xf>
    <xf numFmtId="0" fontId="30" fillId="0" borderId="0" xfId="19" applyFont="1" applyAlignment="1">
      <alignment horizontal="left" vertical="center"/>
    </xf>
    <xf numFmtId="0" fontId="30" fillId="0" borderId="0" xfId="19" applyFont="1" applyAlignment="1">
      <alignment horizontal="left" wrapText="1"/>
    </xf>
    <xf numFmtId="0" fontId="29" fillId="0" borderId="0" xfId="19" applyFont="1" applyAlignment="1">
      <alignment horizontal="center" wrapText="1"/>
    </xf>
    <xf numFmtId="0" fontId="29" fillId="0" borderId="9" xfId="19" applyFont="1" applyBorder="1" applyAlignment="1">
      <alignment horizontal="center" vertical="center" wrapText="1"/>
    </xf>
    <xf numFmtId="0" fontId="32" fillId="2" borderId="1" xfId="19" applyFont="1" applyFill="1" applyBorder="1" applyAlignment="1">
      <alignment horizontal="center" vertical="center" wrapText="1"/>
    </xf>
    <xf numFmtId="0" fontId="32" fillId="2" borderId="3" xfId="19" applyFont="1" applyFill="1" applyBorder="1" applyAlignment="1">
      <alignment horizontal="center" vertical="center" wrapText="1"/>
    </xf>
  </cellXfs>
  <cellStyles count="32">
    <cellStyle name="Денежный [0] 2" xfId="18" xr:uid="{00000000-0005-0000-0000-000000000000}"/>
    <cellStyle name="Итоги" xfId="4" xr:uid="{00000000-0005-0000-0000-000001000000}"/>
    <cellStyle name="ЛокСмета" xfId="5" xr:uid="{00000000-0005-0000-0000-000002000000}"/>
    <cellStyle name="Обычный" xfId="0" builtinId="0"/>
    <cellStyle name="Обычный 10" xfId="3" xr:uid="{00000000-0005-0000-0000-000004000000}"/>
    <cellStyle name="Обычный 10 2" xfId="28" xr:uid="{00000000-0005-0000-0000-000005000000}"/>
    <cellStyle name="Обычный 11" xfId="30" xr:uid="{00000000-0005-0000-0000-000006000000}"/>
    <cellStyle name="Обычный 2" xfId="8" xr:uid="{00000000-0005-0000-0000-000007000000}"/>
    <cellStyle name="Обычный 2 2" xfId="13" xr:uid="{00000000-0005-0000-0000-000008000000}"/>
    <cellStyle name="Обычный 2 3" xfId="7" xr:uid="{00000000-0005-0000-0000-000009000000}"/>
    <cellStyle name="Обычный 2 4" xfId="2" xr:uid="{00000000-0005-0000-0000-00000A000000}"/>
    <cellStyle name="Обычный 2 5" xfId="31" xr:uid="{00000000-0005-0000-0000-00000B000000}"/>
    <cellStyle name="Обычный 29" xfId="1" xr:uid="{00000000-0005-0000-0000-00000C000000}"/>
    <cellStyle name="Обычный 3" xfId="12" xr:uid="{00000000-0005-0000-0000-00000D000000}"/>
    <cellStyle name="Обычный 3 2" xfId="14" xr:uid="{00000000-0005-0000-0000-00000E000000}"/>
    <cellStyle name="Обычный 31 2" xfId="6" xr:uid="{00000000-0005-0000-0000-00000F000000}"/>
    <cellStyle name="Обычный 4" xfId="19" xr:uid="{00000000-0005-0000-0000-000010000000}"/>
    <cellStyle name="Обычный 5" xfId="20" xr:uid="{00000000-0005-0000-0000-000011000000}"/>
    <cellStyle name="Обычный 5 2" xfId="23" xr:uid="{00000000-0005-0000-0000-000012000000}"/>
    <cellStyle name="Обычный 6" xfId="25" xr:uid="{00000000-0005-0000-0000-000013000000}"/>
    <cellStyle name="Обычный 7" xfId="26" xr:uid="{00000000-0005-0000-0000-000014000000}"/>
    <cellStyle name="Обычный 8" xfId="27" xr:uid="{00000000-0005-0000-0000-000015000000}"/>
    <cellStyle name="Обычный 9" xfId="11" xr:uid="{00000000-0005-0000-0000-000016000000}"/>
    <cellStyle name="Обычный_Мои данные" xfId="15" xr:uid="{00000000-0005-0000-0000-000017000000}"/>
    <cellStyle name="ПИР" xfId="21" xr:uid="{00000000-0005-0000-0000-000018000000}"/>
    <cellStyle name="Титул" xfId="16" xr:uid="{00000000-0005-0000-0000-000019000000}"/>
    <cellStyle name="Финансовый" xfId="24" builtinId="3"/>
    <cellStyle name="Финансовый 2" xfId="9" xr:uid="{00000000-0005-0000-0000-00001B000000}"/>
    <cellStyle name="Финансовый 2 2" xfId="10" xr:uid="{00000000-0005-0000-0000-00001C000000}"/>
    <cellStyle name="Финансовый 2 3" xfId="29" xr:uid="{00000000-0005-0000-0000-00001D000000}"/>
    <cellStyle name="Финансовый 3" xfId="17" xr:uid="{00000000-0005-0000-0000-00001E000000}"/>
    <cellStyle name="Хвост" xfId="22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1%20&#1071;&#1085;&#1090;&#1072;&#1088;&#1100;-&#1085;&#1072;&#1073;&#1077;&#1088;&#1077;&#1078;&#1085;&#1072;&#1103;\&#1082;&#1089;-2,3\&#1084;&#1072;&#1088;&#1090;\!!!%20&#1056;&#1045;&#1045;&#1057;&#1058;&#1056;%20&#1084;&#1072;&#1088;&#1090;+&#1082;&#1089;-3%20&#8470;9%20&#1082;&#1089;-2%20(&#8470;51-55)_29.0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7;&#1044;&#1054;\6.&#1071;&#1085;&#1090;&#1072;&#1088;&#1100;\&#1082;&#1089;-2,3\&#1086;&#1082;&#1090;&#1103;&#1073;&#1088;&#1100;\09.11.22%20!!!%20&#1056;&#1045;&#1045;&#1057;&#1058;&#1056;%20&#1086;&#1082;&#1090;&#1103;&#1073;&#1088;&#1100;+&#1082;&#1089;-3%20&#8470;4,%20&#1082;&#1089;-2%20(&#8470;20-28)_&#1071;&#1085;&#1090;&#1072;&#1088;&#1100;_&#1082;&#1086;&#1088;&#1088;.%2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март"/>
      <sheetName val="р март"/>
      <sheetName val="51 02-01-01 (2016)"/>
      <sheetName val="43 02-01-01(2016)-100%"/>
      <sheetName val="52 02-01-01 ДОБ"/>
      <sheetName val="53_06-01-01 ДОБ "/>
      <sheetName val="54_02-01-03 ДОБ"/>
      <sheetName val="№10_(Непредвиденные расходы "/>
      <sheetName val="кс-3 январь-2"/>
      <sheetName val="р январь-2"/>
      <sheetName val="46_02-01-01(2016)"/>
      <sheetName val="М-29 нояб"/>
    </sheetNames>
    <sheetDataSet>
      <sheetData sheetId="0"/>
      <sheetData sheetId="1">
        <row r="11">
          <cell r="E11">
            <v>6377978</v>
          </cell>
        </row>
        <row r="12">
          <cell r="E12">
            <v>3611065</v>
          </cell>
        </row>
        <row r="13">
          <cell r="E13">
            <v>6097</v>
          </cell>
        </row>
        <row r="14">
          <cell r="E14">
            <v>551265</v>
          </cell>
        </row>
        <row r="15">
          <cell r="E15">
            <v>46418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окт"/>
      <sheetName val="р октябрь"/>
      <sheetName val="20_01-02-01(2016)"/>
      <sheetName val="21_01-02-01 ДОБ"/>
      <sheetName val="22_02-01-01 (2016)"/>
      <sheetName val="23_02-01-01 ДОБ "/>
      <sheetName val="24_02-01-02(2016)"/>
      <sheetName val="25_02-01-03 ДОБ "/>
      <sheetName val="26_09-02-01ДОБ"/>
      <sheetName val="М-29 окт"/>
      <sheetName val="М-29-ЯНТАРЬ (авгус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68"/>
  <sheetViews>
    <sheetView view="pageBreakPreview" topLeftCell="C52" zoomScale="90" zoomScaleNormal="82" zoomScaleSheetLayoutView="90" workbookViewId="0">
      <selection activeCell="N25" sqref="N25:O25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8.6640625" style="115" customWidth="1"/>
    <col min="17" max="19" width="10.6640625" style="306" customWidth="1" outlineLevel="1"/>
    <col min="20" max="20" width="10.6640625" style="307" customWidth="1" outlineLevel="1"/>
    <col min="21" max="22" width="10.6640625" style="306" customWidth="1" outlineLevel="1"/>
    <col min="23" max="26" width="10.6640625" style="308" customWidth="1" outlineLevel="1"/>
    <col min="27" max="27" width="13" style="82" customWidth="1"/>
    <col min="28" max="29" width="9.109375" style="82"/>
    <col min="30" max="30" width="17.109375" style="82" customWidth="1"/>
    <col min="31" max="31" width="9.109375" style="82"/>
    <col min="32" max="32" width="12.5546875" style="82" customWidth="1"/>
    <col min="33" max="16384" width="9.109375" style="82"/>
  </cols>
  <sheetData>
    <row r="1" spans="1:16" x14ac:dyDescent="0.25">
      <c r="A1" s="574"/>
      <c r="B1" s="574"/>
      <c r="C1" s="574"/>
      <c r="D1" s="574"/>
      <c r="E1" s="574"/>
      <c r="F1" s="574"/>
      <c r="G1" s="638" t="s">
        <v>240</v>
      </c>
      <c r="H1" s="638"/>
      <c r="I1" s="638"/>
      <c r="J1" s="638"/>
      <c r="K1" s="638"/>
      <c r="L1" s="638"/>
      <c r="M1" s="638"/>
      <c r="N1" s="638"/>
      <c r="O1" s="638"/>
      <c r="P1" s="114"/>
    </row>
    <row r="2" spans="1:16" x14ac:dyDescent="0.25">
      <c r="A2" s="574"/>
      <c r="B2" s="574"/>
      <c r="C2" s="574"/>
      <c r="D2" s="574"/>
      <c r="E2" s="574"/>
      <c r="F2" s="574"/>
      <c r="G2" s="624" t="s">
        <v>241</v>
      </c>
      <c r="H2" s="624"/>
      <c r="I2" s="624"/>
      <c r="J2" s="624"/>
      <c r="K2" s="624"/>
      <c r="L2" s="624"/>
      <c r="M2" s="624"/>
      <c r="N2" s="624"/>
      <c r="O2" s="624"/>
      <c r="P2" s="116"/>
    </row>
    <row r="3" spans="1:16" x14ac:dyDescent="0.25">
      <c r="A3" s="574"/>
      <c r="B3" s="574"/>
      <c r="C3" s="574"/>
      <c r="D3" s="574"/>
      <c r="E3" s="574"/>
      <c r="F3" s="574"/>
      <c r="G3" s="624" t="s">
        <v>242</v>
      </c>
      <c r="H3" s="624"/>
      <c r="I3" s="624"/>
      <c r="J3" s="624"/>
      <c r="K3" s="624"/>
      <c r="L3" s="624"/>
      <c r="M3" s="624"/>
      <c r="N3" s="624"/>
      <c r="O3" s="624"/>
      <c r="P3" s="116"/>
    </row>
    <row r="4" spans="1:16" x14ac:dyDescent="0.25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640" t="s">
        <v>0</v>
      </c>
      <c r="N4" s="578"/>
      <c r="O4" s="641"/>
      <c r="P4" s="117"/>
    </row>
    <row r="5" spans="1:16" ht="24.9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624" t="s">
        <v>1</v>
      </c>
      <c r="K5" s="624"/>
      <c r="L5" s="624"/>
      <c r="M5" s="642" t="s">
        <v>243</v>
      </c>
      <c r="N5" s="643"/>
      <c r="O5" s="644"/>
      <c r="P5" s="120"/>
    </row>
    <row r="6" spans="1:16" ht="24.9" customHeight="1" x14ac:dyDescent="0.25">
      <c r="A6" s="118" t="s">
        <v>244</v>
      </c>
      <c r="B6" s="121"/>
      <c r="C6" s="121"/>
      <c r="D6" s="121"/>
      <c r="E6" s="121"/>
      <c r="F6" s="121"/>
      <c r="G6" s="121"/>
      <c r="H6" s="121"/>
      <c r="I6" s="121"/>
      <c r="J6" s="121"/>
      <c r="K6" s="119"/>
      <c r="L6" s="122" t="s">
        <v>4</v>
      </c>
      <c r="M6" s="620"/>
      <c r="N6" s="621"/>
      <c r="O6" s="622"/>
      <c r="P6" s="123"/>
    </row>
    <row r="7" spans="1:16" ht="24.9" customHeight="1" x14ac:dyDescent="0.25">
      <c r="A7" s="118"/>
      <c r="B7" s="121"/>
      <c r="C7" s="623" t="s">
        <v>5</v>
      </c>
      <c r="D7" s="623"/>
      <c r="E7" s="623"/>
      <c r="F7" s="623"/>
      <c r="G7" s="623"/>
      <c r="H7" s="623"/>
      <c r="I7" s="121"/>
      <c r="J7" s="121"/>
      <c r="K7" s="119"/>
      <c r="L7" s="122"/>
      <c r="M7" s="124"/>
      <c r="N7" s="125"/>
      <c r="O7" s="126"/>
      <c r="P7" s="123"/>
    </row>
    <row r="8" spans="1:16" ht="44.25" customHeight="1" x14ac:dyDescent="0.25">
      <c r="A8" s="127" t="s">
        <v>29</v>
      </c>
      <c r="B8" s="630" t="s">
        <v>245</v>
      </c>
      <c r="C8" s="630"/>
      <c r="D8" s="630"/>
      <c r="E8" s="630"/>
      <c r="F8" s="630"/>
      <c r="G8" s="630"/>
      <c r="H8" s="630"/>
      <c r="I8" s="630"/>
      <c r="J8" s="630"/>
      <c r="K8" s="122"/>
      <c r="L8" s="122" t="s">
        <v>4</v>
      </c>
      <c r="M8" s="615" t="s">
        <v>30</v>
      </c>
      <c r="N8" s="616"/>
      <c r="O8" s="617"/>
      <c r="P8" s="128"/>
    </row>
    <row r="9" spans="1:16" ht="24.9" customHeight="1" x14ac:dyDescent="0.25">
      <c r="A9" s="127"/>
      <c r="B9" s="129"/>
      <c r="C9" s="623" t="s">
        <v>5</v>
      </c>
      <c r="D9" s="623"/>
      <c r="E9" s="623"/>
      <c r="F9" s="623"/>
      <c r="G9" s="623"/>
      <c r="H9" s="623"/>
      <c r="I9" s="129"/>
      <c r="J9" s="129"/>
      <c r="K9" s="122"/>
      <c r="L9" s="122"/>
      <c r="M9" s="130"/>
      <c r="N9" s="131"/>
      <c r="O9" s="132"/>
      <c r="P9" s="120"/>
    </row>
    <row r="10" spans="1:16" ht="38.25" customHeight="1" x14ac:dyDescent="0.25">
      <c r="A10" s="127" t="s">
        <v>31</v>
      </c>
      <c r="B10" s="630" t="s">
        <v>246</v>
      </c>
      <c r="C10" s="630"/>
      <c r="D10" s="630"/>
      <c r="E10" s="630"/>
      <c r="F10" s="630"/>
      <c r="G10" s="630"/>
      <c r="H10" s="630"/>
      <c r="I10" s="630"/>
      <c r="J10" s="630"/>
      <c r="K10" s="119"/>
      <c r="L10" s="122" t="s">
        <v>4</v>
      </c>
      <c r="M10" s="639">
        <v>79730368</v>
      </c>
      <c r="N10" s="612"/>
      <c r="O10" s="613"/>
      <c r="P10" s="133"/>
    </row>
    <row r="11" spans="1:16" ht="24.9" customHeight="1" x14ac:dyDescent="0.25">
      <c r="A11" s="118"/>
      <c r="B11" s="134"/>
      <c r="C11" s="623" t="s">
        <v>5</v>
      </c>
      <c r="D11" s="623"/>
      <c r="E11" s="623"/>
      <c r="F11" s="623"/>
      <c r="G11" s="623"/>
      <c r="H11" s="623"/>
      <c r="I11" s="134"/>
      <c r="J11" s="134"/>
      <c r="K11" s="119"/>
      <c r="L11" s="122"/>
      <c r="M11" s="135"/>
      <c r="N11" s="136"/>
      <c r="O11" s="137"/>
      <c r="P11" s="117"/>
    </row>
    <row r="12" spans="1:16" ht="55.5" customHeight="1" x14ac:dyDescent="0.25">
      <c r="A12" s="127" t="s">
        <v>46</v>
      </c>
      <c r="B12" s="630" t="s">
        <v>247</v>
      </c>
      <c r="C12" s="630"/>
      <c r="D12" s="630"/>
      <c r="E12" s="630"/>
      <c r="F12" s="630"/>
      <c r="G12" s="630"/>
      <c r="H12" s="630"/>
      <c r="I12" s="630"/>
      <c r="J12" s="630"/>
      <c r="K12" s="119"/>
      <c r="L12" s="122" t="s">
        <v>4</v>
      </c>
      <c r="M12" s="628"/>
      <c r="N12" s="623"/>
      <c r="O12" s="629"/>
      <c r="P12" s="117"/>
    </row>
    <row r="13" spans="1:16" ht="24.9" customHeight="1" x14ac:dyDescent="0.25">
      <c r="A13" s="119"/>
      <c r="B13" s="138"/>
      <c r="C13" s="139"/>
      <c r="D13" s="119"/>
      <c r="E13" s="119"/>
      <c r="F13" s="119"/>
      <c r="G13" s="119"/>
      <c r="H13" s="119"/>
      <c r="I13" s="119"/>
      <c r="J13" s="122"/>
      <c r="K13" s="122"/>
      <c r="L13" s="122"/>
      <c r="M13" s="631"/>
      <c r="N13" s="606"/>
      <c r="O13" s="632"/>
      <c r="P13" s="117"/>
    </row>
    <row r="14" spans="1:16" ht="24.9" customHeight="1" x14ac:dyDescent="0.25">
      <c r="A14" s="633" t="s">
        <v>248</v>
      </c>
      <c r="B14" s="633"/>
      <c r="C14" s="633"/>
      <c r="D14" s="633"/>
      <c r="E14" s="633"/>
      <c r="F14" s="633"/>
      <c r="G14" s="633"/>
      <c r="H14" s="633"/>
      <c r="I14" s="633"/>
      <c r="J14" s="633"/>
      <c r="K14" s="633"/>
      <c r="L14" s="634"/>
      <c r="M14" s="615" t="s">
        <v>33</v>
      </c>
      <c r="N14" s="616"/>
      <c r="O14" s="617"/>
      <c r="P14" s="128"/>
    </row>
    <row r="15" spans="1:16" ht="24.9" customHeight="1" x14ac:dyDescent="0.25">
      <c r="A15" s="624" t="s">
        <v>8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140" t="s">
        <v>249</v>
      </c>
      <c r="M15" s="635" t="s">
        <v>34</v>
      </c>
      <c r="N15" s="636"/>
      <c r="O15" s="637"/>
      <c r="P15" s="141"/>
    </row>
    <row r="16" spans="1:16" ht="24.9" customHeight="1" x14ac:dyDescent="0.25">
      <c r="A16" s="624"/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140" t="s">
        <v>10</v>
      </c>
      <c r="M16" s="142" t="s">
        <v>50</v>
      </c>
      <c r="N16" s="142" t="s">
        <v>51</v>
      </c>
      <c r="O16" s="143">
        <v>2022</v>
      </c>
      <c r="P16" s="144"/>
    </row>
    <row r="17" spans="1:26" ht="18" hidden="1" customHeight="1" x14ac:dyDescent="0.25">
      <c r="A17" s="122"/>
      <c r="B17" s="122"/>
      <c r="C17" s="122"/>
      <c r="D17" s="122"/>
      <c r="E17" s="122"/>
      <c r="F17" s="122"/>
      <c r="G17" s="577" t="s">
        <v>35</v>
      </c>
      <c r="H17" s="577"/>
      <c r="I17" s="577"/>
      <c r="J17" s="577"/>
      <c r="K17" s="122"/>
      <c r="L17" s="145" t="s">
        <v>249</v>
      </c>
      <c r="M17" s="625" t="s">
        <v>18</v>
      </c>
      <c r="N17" s="626"/>
      <c r="O17" s="627"/>
      <c r="P17" s="146"/>
    </row>
    <row r="18" spans="1:26" ht="24.9" hidden="1" customHeight="1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45" t="s">
        <v>10</v>
      </c>
      <c r="M18" s="142" t="s">
        <v>52</v>
      </c>
      <c r="N18" s="142" t="s">
        <v>250</v>
      </c>
      <c r="O18" s="143">
        <v>2022</v>
      </c>
      <c r="P18" s="144"/>
    </row>
    <row r="19" spans="1:26" ht="18" customHeight="1" x14ac:dyDescent="0.25">
      <c r="A19" s="122"/>
      <c r="B19" s="122"/>
      <c r="C19" s="122"/>
      <c r="D19" s="122"/>
      <c r="E19" s="122"/>
      <c r="F19" s="122"/>
      <c r="G19" s="577" t="s">
        <v>35</v>
      </c>
      <c r="H19" s="577"/>
      <c r="I19" s="577"/>
      <c r="J19" s="577"/>
      <c r="K19" s="122"/>
      <c r="L19" s="145" t="s">
        <v>249</v>
      </c>
      <c r="M19" s="625" t="s">
        <v>25</v>
      </c>
      <c r="N19" s="626"/>
      <c r="O19" s="627"/>
      <c r="P19" s="146"/>
    </row>
    <row r="20" spans="1:26" ht="24.9" customHeight="1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45" t="s">
        <v>10</v>
      </c>
      <c r="M20" s="142" t="s">
        <v>50</v>
      </c>
      <c r="N20" s="142" t="s">
        <v>81</v>
      </c>
      <c r="O20" s="143">
        <v>2022</v>
      </c>
      <c r="P20" s="144"/>
    </row>
    <row r="21" spans="1:26" ht="24.9" customHeight="1" x14ac:dyDescent="0.25">
      <c r="A21" s="624" t="s">
        <v>11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8"/>
      <c r="N21" s="623"/>
      <c r="O21" s="629"/>
      <c r="P21" s="117"/>
    </row>
    <row r="22" spans="1:26" ht="9" customHeight="1" x14ac:dyDescent="0.25">
      <c r="A22" s="577"/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117"/>
    </row>
    <row r="23" spans="1:26" ht="24.9" customHeight="1" x14ac:dyDescent="0.25">
      <c r="A23" s="577"/>
      <c r="B23" s="577"/>
      <c r="C23" s="577"/>
      <c r="D23" s="577"/>
      <c r="E23" s="577"/>
      <c r="F23" s="601" t="s">
        <v>12</v>
      </c>
      <c r="G23" s="601"/>
      <c r="H23" s="601"/>
      <c r="I23" s="601" t="s">
        <v>13</v>
      </c>
      <c r="J23" s="601"/>
      <c r="K23" s="614"/>
      <c r="L23" s="614" t="s">
        <v>14</v>
      </c>
      <c r="M23" s="614"/>
      <c r="N23" s="614"/>
      <c r="O23" s="614"/>
      <c r="P23" s="117"/>
    </row>
    <row r="24" spans="1:26" ht="24.9" customHeight="1" x14ac:dyDescent="0.25">
      <c r="A24" s="577"/>
      <c r="B24" s="577"/>
      <c r="C24" s="577"/>
      <c r="D24" s="577"/>
      <c r="E24" s="577"/>
      <c r="F24" s="601"/>
      <c r="G24" s="601"/>
      <c r="H24" s="601"/>
      <c r="I24" s="601"/>
      <c r="J24" s="601"/>
      <c r="K24" s="614"/>
      <c r="L24" s="614" t="s">
        <v>15</v>
      </c>
      <c r="M24" s="614"/>
      <c r="N24" s="614" t="s">
        <v>16</v>
      </c>
      <c r="O24" s="614"/>
      <c r="P24" s="117"/>
    </row>
    <row r="25" spans="1:26" ht="21" customHeight="1" x14ac:dyDescent="0.25">
      <c r="A25" s="577"/>
      <c r="B25" s="577"/>
      <c r="C25" s="577"/>
      <c r="D25" s="577"/>
      <c r="E25" s="577"/>
      <c r="F25" s="615" t="s">
        <v>80</v>
      </c>
      <c r="G25" s="616"/>
      <c r="H25" s="617"/>
      <c r="I25" s="618">
        <f>N25</f>
        <v>45041</v>
      </c>
      <c r="J25" s="619"/>
      <c r="K25" s="614"/>
      <c r="L25" s="618">
        <v>45011</v>
      </c>
      <c r="M25" s="613"/>
      <c r="N25" s="618">
        <v>45041</v>
      </c>
      <c r="O25" s="613"/>
      <c r="P25" s="133"/>
    </row>
    <row r="26" spans="1:26" ht="8.25" customHeight="1" x14ac:dyDescent="0.25">
      <c r="A26" s="148"/>
      <c r="B26" s="148"/>
      <c r="C26" s="148"/>
      <c r="D26" s="148"/>
      <c r="E26" s="148"/>
      <c r="F26" s="149"/>
      <c r="G26" s="148"/>
      <c r="H26" s="148"/>
      <c r="I26" s="150"/>
      <c r="J26" s="148"/>
      <c r="K26" s="148"/>
      <c r="L26" s="148"/>
      <c r="M26" s="148"/>
      <c r="N26" s="150"/>
      <c r="O26" s="148"/>
      <c r="P26" s="117"/>
    </row>
    <row r="27" spans="1:26" ht="12.75" customHeight="1" x14ac:dyDescent="0.25">
      <c r="A27" s="577" t="s">
        <v>251</v>
      </c>
      <c r="B27" s="577"/>
      <c r="C27" s="577"/>
      <c r="D27" s="577"/>
      <c r="E27" s="577"/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117"/>
    </row>
    <row r="28" spans="1:26" ht="12.75" customHeight="1" x14ac:dyDescent="0.25">
      <c r="A28" s="606" t="s">
        <v>252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117"/>
    </row>
    <row r="29" spans="1:26" ht="18" customHeight="1" x14ac:dyDescent="0.25">
      <c r="A29" s="601" t="s">
        <v>253</v>
      </c>
      <c r="B29" s="607" t="s">
        <v>254</v>
      </c>
      <c r="C29" s="608"/>
      <c r="D29" s="607" t="s">
        <v>0</v>
      </c>
      <c r="E29" s="611" t="s">
        <v>255</v>
      </c>
      <c r="F29" s="612"/>
      <c r="G29" s="612"/>
      <c r="H29" s="612"/>
      <c r="I29" s="612"/>
      <c r="J29" s="612"/>
      <c r="K29" s="612"/>
      <c r="L29" s="612"/>
      <c r="M29" s="612"/>
      <c r="N29" s="612"/>
      <c r="O29" s="613"/>
      <c r="P29" s="133"/>
    </row>
    <row r="30" spans="1:26" ht="36.75" customHeight="1" x14ac:dyDescent="0.25">
      <c r="A30" s="601"/>
      <c r="B30" s="609"/>
      <c r="C30" s="610"/>
      <c r="D30" s="609"/>
      <c r="E30" s="611" t="s">
        <v>256</v>
      </c>
      <c r="F30" s="612"/>
      <c r="G30" s="612"/>
      <c r="H30" s="611" t="s">
        <v>257</v>
      </c>
      <c r="I30" s="612"/>
      <c r="J30" s="612"/>
      <c r="K30" s="612"/>
      <c r="L30" s="611" t="s">
        <v>258</v>
      </c>
      <c r="M30" s="612"/>
      <c r="N30" s="612"/>
      <c r="O30" s="613"/>
      <c r="P30" s="133"/>
    </row>
    <row r="31" spans="1:26" ht="17.25" customHeight="1" x14ac:dyDescent="0.25">
      <c r="A31" s="151">
        <v>1</v>
      </c>
      <c r="B31" s="601">
        <v>2</v>
      </c>
      <c r="C31" s="601"/>
      <c r="D31" s="151">
        <v>3</v>
      </c>
      <c r="E31" s="601">
        <v>4</v>
      </c>
      <c r="F31" s="601"/>
      <c r="G31" s="601"/>
      <c r="H31" s="601">
        <v>5</v>
      </c>
      <c r="I31" s="601"/>
      <c r="J31" s="601"/>
      <c r="K31" s="601"/>
      <c r="L31" s="601">
        <v>6</v>
      </c>
      <c r="M31" s="601"/>
      <c r="N31" s="601"/>
      <c r="O31" s="601"/>
      <c r="P31" s="602" t="s">
        <v>259</v>
      </c>
      <c r="Q31" s="309" t="s">
        <v>260</v>
      </c>
      <c r="R31" s="309" t="s">
        <v>261</v>
      </c>
      <c r="S31" s="309" t="s">
        <v>262</v>
      </c>
      <c r="T31" s="310" t="s">
        <v>263</v>
      </c>
      <c r="U31" s="309" t="s">
        <v>264</v>
      </c>
      <c r="V31" s="309" t="s">
        <v>265</v>
      </c>
      <c r="W31" s="309" t="s">
        <v>652</v>
      </c>
      <c r="X31" s="309" t="s">
        <v>651</v>
      </c>
      <c r="Y31" s="309" t="s">
        <v>266</v>
      </c>
      <c r="Z31" s="309" t="s">
        <v>659</v>
      </c>
    </row>
    <row r="32" spans="1:26" s="274" customFormat="1" ht="23.25" customHeight="1" x14ac:dyDescent="0.25">
      <c r="A32" s="151"/>
      <c r="B32" s="604" t="s">
        <v>267</v>
      </c>
      <c r="C32" s="605"/>
      <c r="D32" s="154"/>
      <c r="E32" s="587"/>
      <c r="F32" s="588"/>
      <c r="G32" s="589"/>
      <c r="H32" s="587"/>
      <c r="I32" s="588"/>
      <c r="J32" s="588"/>
      <c r="K32" s="155"/>
      <c r="L32" s="587"/>
      <c r="M32" s="588"/>
      <c r="N32" s="588"/>
      <c r="O32" s="589"/>
      <c r="P32" s="603"/>
      <c r="Q32" s="311">
        <f>SUM(Q33:Q45)</f>
        <v>3343116</v>
      </c>
      <c r="R32" s="311">
        <f t="shared" ref="R32:T32" si="0">SUM(R33:R45)</f>
        <v>16959455</v>
      </c>
      <c r="S32" s="311">
        <f t="shared" si="0"/>
        <v>16778150</v>
      </c>
      <c r="T32" s="311">
        <f t="shared" si="0"/>
        <v>32470175</v>
      </c>
      <c r="U32" s="311">
        <f>SUM(U33:U51)</f>
        <v>25944077</v>
      </c>
      <c r="V32" s="311">
        <f>SUM(V33:V51)</f>
        <v>6707148</v>
      </c>
      <c r="W32" s="311">
        <f>SUM(W33:W51)</f>
        <v>13066079</v>
      </c>
      <c r="X32" s="311">
        <f>SUM(X33:X51)</f>
        <v>11787355</v>
      </c>
      <c r="Y32" s="311">
        <f>SUM(Y33:Y54)</f>
        <v>10592823</v>
      </c>
      <c r="Z32" s="311">
        <f>SUM(Z33:Z54)</f>
        <v>85775248</v>
      </c>
    </row>
    <row r="33" spans="1:26" s="274" customFormat="1" ht="40.5" customHeight="1" x14ac:dyDescent="0.25">
      <c r="A33" s="151">
        <v>1</v>
      </c>
      <c r="B33" s="599" t="s">
        <v>268</v>
      </c>
      <c r="C33" s="600"/>
      <c r="D33" s="154"/>
      <c r="E33" s="596">
        <f>59845+H33</f>
        <v>59845</v>
      </c>
      <c r="F33" s="597"/>
      <c r="G33" s="598"/>
      <c r="H33" s="596">
        <f>0+L33</f>
        <v>0</v>
      </c>
      <c r="I33" s="597"/>
      <c r="J33" s="597"/>
      <c r="K33" s="158"/>
      <c r="L33" s="596"/>
      <c r="M33" s="597"/>
      <c r="N33" s="597"/>
      <c r="O33" s="598"/>
      <c r="P33" s="159">
        <f>SUM(Q33:Z33)</f>
        <v>59845</v>
      </c>
      <c r="Q33" s="312"/>
      <c r="R33" s="312">
        <v>59845</v>
      </c>
      <c r="S33" s="312"/>
      <c r="T33" s="312">
        <v>0</v>
      </c>
      <c r="U33" s="312"/>
      <c r="V33" s="312"/>
      <c r="W33" s="313"/>
      <c r="X33" s="313"/>
      <c r="Y33" s="313"/>
      <c r="Z33" s="313"/>
    </row>
    <row r="34" spans="1:26" s="274" customFormat="1" ht="28.5" customHeight="1" x14ac:dyDescent="0.25">
      <c r="A34" s="151">
        <f>A33+1</f>
        <v>2</v>
      </c>
      <c r="B34" s="599" t="s">
        <v>269</v>
      </c>
      <c r="C34" s="600"/>
      <c r="D34" s="154"/>
      <c r="E34" s="596">
        <f>286013+H34</f>
        <v>286013</v>
      </c>
      <c r="F34" s="597"/>
      <c r="G34" s="598"/>
      <c r="H34" s="596">
        <f t="shared" ref="H34:H37" si="1">0+L34</f>
        <v>0</v>
      </c>
      <c r="I34" s="597"/>
      <c r="J34" s="597"/>
      <c r="K34" s="163"/>
      <c r="L34" s="596"/>
      <c r="M34" s="597"/>
      <c r="N34" s="597"/>
      <c r="O34" s="598"/>
      <c r="P34" s="159">
        <f t="shared" ref="P34:P54" si="2">SUM(Q34:Z34)</f>
        <v>286013</v>
      </c>
      <c r="Q34" s="312">
        <v>286013</v>
      </c>
      <c r="R34" s="312"/>
      <c r="S34" s="312"/>
      <c r="T34" s="312"/>
      <c r="U34" s="312"/>
      <c r="V34" s="312"/>
      <c r="W34" s="313"/>
      <c r="X34" s="313"/>
      <c r="Y34" s="313"/>
      <c r="Z34" s="313"/>
    </row>
    <row r="35" spans="1:26" s="274" customFormat="1" ht="39.9" customHeight="1" x14ac:dyDescent="0.25">
      <c r="A35" s="151">
        <f t="shared" ref="A35:A54" si="3">A34+1</f>
        <v>3</v>
      </c>
      <c r="B35" s="599" t="s">
        <v>270</v>
      </c>
      <c r="C35" s="600"/>
      <c r="D35" s="154"/>
      <c r="E35" s="596">
        <f>314815+H35</f>
        <v>314815</v>
      </c>
      <c r="F35" s="597"/>
      <c r="G35" s="598"/>
      <c r="H35" s="596">
        <f t="shared" si="1"/>
        <v>0</v>
      </c>
      <c r="I35" s="597"/>
      <c r="J35" s="597"/>
      <c r="K35" s="163"/>
      <c r="L35" s="596"/>
      <c r="M35" s="597"/>
      <c r="N35" s="597"/>
      <c r="O35" s="598"/>
      <c r="P35" s="159">
        <f t="shared" si="2"/>
        <v>314815</v>
      </c>
      <c r="Q35" s="312">
        <v>77654</v>
      </c>
      <c r="R35" s="312">
        <v>228227</v>
      </c>
      <c r="S35" s="312">
        <v>1417</v>
      </c>
      <c r="T35" s="312">
        <v>7517</v>
      </c>
      <c r="U35" s="312"/>
      <c r="V35" s="312"/>
      <c r="W35" s="313"/>
      <c r="X35" s="313"/>
      <c r="Y35" s="313"/>
      <c r="Z35" s="313"/>
    </row>
    <row r="36" spans="1:26" s="274" customFormat="1" ht="45" customHeight="1" x14ac:dyDescent="0.25">
      <c r="A36" s="151">
        <f t="shared" si="3"/>
        <v>4</v>
      </c>
      <c r="B36" s="599" t="s">
        <v>271</v>
      </c>
      <c r="C36" s="600"/>
      <c r="D36" s="154"/>
      <c r="E36" s="596">
        <f>1828452+H36</f>
        <v>1828452</v>
      </c>
      <c r="F36" s="597"/>
      <c r="G36" s="598"/>
      <c r="H36" s="596">
        <f t="shared" si="1"/>
        <v>0</v>
      </c>
      <c r="I36" s="597"/>
      <c r="J36" s="597"/>
      <c r="K36" s="163"/>
      <c r="L36" s="596"/>
      <c r="M36" s="597"/>
      <c r="N36" s="597"/>
      <c r="O36" s="598"/>
      <c r="P36" s="159">
        <f t="shared" si="2"/>
        <v>1828452</v>
      </c>
      <c r="Q36" s="312">
        <v>305724</v>
      </c>
      <c r="R36" s="312">
        <v>466229</v>
      </c>
      <c r="S36" s="312"/>
      <c r="T36" s="312">
        <v>1056499</v>
      </c>
      <c r="U36" s="312"/>
      <c r="V36" s="312"/>
      <c r="W36" s="313"/>
      <c r="X36" s="313"/>
      <c r="Y36" s="313"/>
      <c r="Z36" s="313"/>
    </row>
    <row r="37" spans="1:26" s="274" customFormat="1" ht="39.9" customHeight="1" x14ac:dyDescent="0.25">
      <c r="A37" s="151">
        <f t="shared" si="3"/>
        <v>5</v>
      </c>
      <c r="B37" s="599" t="s">
        <v>272</v>
      </c>
      <c r="C37" s="600"/>
      <c r="D37" s="154"/>
      <c r="E37" s="596">
        <f>624196+H37</f>
        <v>624196</v>
      </c>
      <c r="F37" s="597"/>
      <c r="G37" s="598"/>
      <c r="H37" s="596">
        <f t="shared" si="1"/>
        <v>0</v>
      </c>
      <c r="I37" s="597"/>
      <c r="J37" s="597"/>
      <c r="K37" s="163"/>
      <c r="L37" s="596"/>
      <c r="M37" s="597"/>
      <c r="N37" s="597"/>
      <c r="O37" s="598"/>
      <c r="P37" s="159">
        <f t="shared" si="2"/>
        <v>624196</v>
      </c>
      <c r="Q37" s="312"/>
      <c r="R37" s="312">
        <v>37172</v>
      </c>
      <c r="S37" s="312"/>
      <c r="T37" s="312">
        <v>587024</v>
      </c>
      <c r="U37" s="312"/>
      <c r="V37" s="312"/>
      <c r="W37" s="313"/>
      <c r="X37" s="313"/>
      <c r="Y37" s="313"/>
      <c r="Z37" s="313"/>
    </row>
    <row r="38" spans="1:26" s="274" customFormat="1" ht="42.75" customHeight="1" x14ac:dyDescent="0.25">
      <c r="A38" s="151">
        <f t="shared" si="3"/>
        <v>6</v>
      </c>
      <c r="B38" s="599" t="s">
        <v>660</v>
      </c>
      <c r="C38" s="600"/>
      <c r="D38" s="154"/>
      <c r="E38" s="596">
        <f>60486559+H38</f>
        <v>136729004.61000001</v>
      </c>
      <c r="F38" s="597"/>
      <c r="G38" s="598"/>
      <c r="H38" s="596">
        <f>29820252+L38</f>
        <v>76242445.609999999</v>
      </c>
      <c r="I38" s="597"/>
      <c r="J38" s="598"/>
      <c r="K38" s="163"/>
      <c r="L38" s="596">
        <f>'реестр октябрь'!D11</f>
        <v>46422193.609999999</v>
      </c>
      <c r="M38" s="597"/>
      <c r="N38" s="597"/>
      <c r="O38" s="598"/>
      <c r="P38" s="159">
        <f t="shared" si="2"/>
        <v>136729005</v>
      </c>
      <c r="Q38" s="312">
        <v>2561956</v>
      </c>
      <c r="R38" s="312">
        <v>10931291</v>
      </c>
      <c r="S38" s="312">
        <v>8862280</v>
      </c>
      <c r="T38" s="312">
        <v>19693597</v>
      </c>
      <c r="U38" s="312">
        <v>13037957</v>
      </c>
      <c r="V38" s="312">
        <v>5399478</v>
      </c>
      <c r="W38" s="318">
        <v>12223817</v>
      </c>
      <c r="X38" s="318">
        <v>11218457</v>
      </c>
      <c r="Y38" s="318">
        <f>'[11]р март'!E11</f>
        <v>6377978</v>
      </c>
      <c r="Z38" s="318">
        <f>'реестр октябрь'!D11</f>
        <v>46422194</v>
      </c>
    </row>
    <row r="39" spans="1:26" s="274" customFormat="1" ht="44.25" customHeight="1" x14ac:dyDescent="0.25">
      <c r="A39" s="151">
        <f t="shared" si="3"/>
        <v>7</v>
      </c>
      <c r="B39" s="599" t="s">
        <v>661</v>
      </c>
      <c r="C39" s="600"/>
      <c r="D39" s="154"/>
      <c r="E39" s="596">
        <f>24162551+H39</f>
        <v>68039085.019999996</v>
      </c>
      <c r="F39" s="597"/>
      <c r="G39" s="598"/>
      <c r="H39" s="596">
        <f>4523480+L39</f>
        <v>43876534.020000003</v>
      </c>
      <c r="I39" s="597"/>
      <c r="J39" s="598"/>
      <c r="K39" s="163"/>
      <c r="L39" s="596">
        <f>'реестр октябрь'!D12</f>
        <v>39353054.020000003</v>
      </c>
      <c r="M39" s="597"/>
      <c r="N39" s="597"/>
      <c r="O39" s="598"/>
      <c r="P39" s="159">
        <f t="shared" si="2"/>
        <v>68039085</v>
      </c>
      <c r="Q39" s="312"/>
      <c r="R39" s="312">
        <v>3522345</v>
      </c>
      <c r="S39" s="312">
        <v>4771674</v>
      </c>
      <c r="T39" s="312">
        <v>9028097</v>
      </c>
      <c r="U39" s="312">
        <v>6140773</v>
      </c>
      <c r="V39" s="312">
        <v>699662</v>
      </c>
      <c r="W39" s="318">
        <v>505422</v>
      </c>
      <c r="X39" s="318">
        <v>406993</v>
      </c>
      <c r="Y39" s="318">
        <f>'[11]р март'!E12</f>
        <v>3611065</v>
      </c>
      <c r="Z39" s="318">
        <f>'реестр октябрь'!D12</f>
        <v>39353054</v>
      </c>
    </row>
    <row r="40" spans="1:26" s="274" customFormat="1" ht="39.9" customHeight="1" x14ac:dyDescent="0.25">
      <c r="A40" s="151">
        <f t="shared" si="3"/>
        <v>8</v>
      </c>
      <c r="B40" s="599" t="s">
        <v>285</v>
      </c>
      <c r="C40" s="600"/>
      <c r="D40" s="154"/>
      <c r="E40" s="596">
        <f>3120454+H40</f>
        <v>3120454</v>
      </c>
      <c r="F40" s="597"/>
      <c r="G40" s="598"/>
      <c r="H40" s="596">
        <f>0+L40</f>
        <v>0</v>
      </c>
      <c r="I40" s="597"/>
      <c r="J40" s="598"/>
      <c r="K40" s="163"/>
      <c r="L40" s="596"/>
      <c r="M40" s="597"/>
      <c r="N40" s="597"/>
      <c r="O40" s="598"/>
      <c r="P40" s="159">
        <f t="shared" si="2"/>
        <v>3120454</v>
      </c>
      <c r="Q40" s="312">
        <v>111769</v>
      </c>
      <c r="R40" s="312">
        <v>128924</v>
      </c>
      <c r="S40" s="312">
        <v>530207</v>
      </c>
      <c r="T40" s="312">
        <v>0</v>
      </c>
      <c r="U40" s="312">
        <v>2349554</v>
      </c>
      <c r="V40" s="312"/>
      <c r="W40" s="313"/>
      <c r="X40" s="313"/>
      <c r="Y40" s="313"/>
      <c r="Z40" s="313"/>
    </row>
    <row r="41" spans="1:26" s="274" customFormat="1" ht="39.9" customHeight="1" x14ac:dyDescent="0.25">
      <c r="A41" s="151">
        <f t="shared" si="3"/>
        <v>9</v>
      </c>
      <c r="B41" s="599" t="s">
        <v>327</v>
      </c>
      <c r="C41" s="600"/>
      <c r="D41" s="154"/>
      <c r="E41" s="596">
        <f>1599618+H41</f>
        <v>1599618</v>
      </c>
      <c r="F41" s="597"/>
      <c r="G41" s="598"/>
      <c r="H41" s="596">
        <f t="shared" ref="H41:H44" si="4">0+L41</f>
        <v>0</v>
      </c>
      <c r="I41" s="597"/>
      <c r="J41" s="598"/>
      <c r="K41" s="163"/>
      <c r="L41" s="596"/>
      <c r="M41" s="597"/>
      <c r="N41" s="597"/>
      <c r="O41" s="598"/>
      <c r="P41" s="159">
        <f t="shared" si="2"/>
        <v>1599618</v>
      </c>
      <c r="Q41" s="312"/>
      <c r="R41" s="312">
        <v>1585422</v>
      </c>
      <c r="S41" s="312"/>
      <c r="T41" s="312"/>
      <c r="U41" s="312">
        <v>14196</v>
      </c>
      <c r="V41" s="312"/>
      <c r="W41" s="313"/>
      <c r="X41" s="313"/>
      <c r="Y41" s="313"/>
      <c r="Z41" s="313"/>
    </row>
    <row r="42" spans="1:26" s="274" customFormat="1" ht="39.9" customHeight="1" x14ac:dyDescent="0.25">
      <c r="A42" s="151">
        <f t="shared" si="3"/>
        <v>10</v>
      </c>
      <c r="B42" s="599" t="s">
        <v>273</v>
      </c>
      <c r="C42" s="600"/>
      <c r="D42" s="154"/>
      <c r="E42" s="596">
        <f>2540351+H42</f>
        <v>2540351</v>
      </c>
      <c r="F42" s="597"/>
      <c r="G42" s="598"/>
      <c r="H42" s="596">
        <f t="shared" si="4"/>
        <v>0</v>
      </c>
      <c r="I42" s="597"/>
      <c r="J42" s="598"/>
      <c r="K42" s="163"/>
      <c r="L42" s="596"/>
      <c r="M42" s="597"/>
      <c r="N42" s="597"/>
      <c r="O42" s="598"/>
      <c r="P42" s="159">
        <f t="shared" si="2"/>
        <v>2540351</v>
      </c>
      <c r="Q42" s="312"/>
      <c r="R42" s="312"/>
      <c r="S42" s="312">
        <v>2540351</v>
      </c>
      <c r="T42" s="312"/>
      <c r="U42" s="312"/>
      <c r="V42" s="312"/>
      <c r="W42" s="313"/>
      <c r="X42" s="313"/>
      <c r="Y42" s="313"/>
      <c r="Z42" s="313"/>
    </row>
    <row r="43" spans="1:26" s="274" customFormat="1" ht="39.9" customHeight="1" x14ac:dyDescent="0.25">
      <c r="A43" s="151">
        <f t="shared" si="3"/>
        <v>11</v>
      </c>
      <c r="B43" s="599" t="s">
        <v>274</v>
      </c>
      <c r="C43" s="600"/>
      <c r="D43" s="154"/>
      <c r="E43" s="596">
        <f>72221+H43</f>
        <v>72221</v>
      </c>
      <c r="F43" s="597"/>
      <c r="G43" s="598"/>
      <c r="H43" s="596">
        <f t="shared" si="4"/>
        <v>0</v>
      </c>
      <c r="I43" s="597"/>
      <c r="J43" s="598"/>
      <c r="K43" s="163"/>
      <c r="L43" s="596"/>
      <c r="M43" s="597"/>
      <c r="N43" s="597"/>
      <c r="O43" s="598"/>
      <c r="P43" s="159">
        <f t="shared" si="2"/>
        <v>72221</v>
      </c>
      <c r="Q43" s="312"/>
      <c r="R43" s="312"/>
      <c r="S43" s="312">
        <v>72221</v>
      </c>
      <c r="T43" s="312"/>
      <c r="U43" s="312"/>
      <c r="V43" s="312"/>
      <c r="W43" s="313"/>
      <c r="X43" s="313"/>
      <c r="Y43" s="313"/>
      <c r="Z43" s="313"/>
    </row>
    <row r="44" spans="1:26" s="274" customFormat="1" ht="39.9" customHeight="1" x14ac:dyDescent="0.25">
      <c r="A44" s="151">
        <f t="shared" si="3"/>
        <v>12</v>
      </c>
      <c r="B44" s="599" t="s">
        <v>286</v>
      </c>
      <c r="C44" s="600"/>
      <c r="D44" s="154"/>
      <c r="E44" s="596">
        <f>1012231+H44</f>
        <v>1012231</v>
      </c>
      <c r="F44" s="597"/>
      <c r="G44" s="598"/>
      <c r="H44" s="596">
        <f t="shared" si="4"/>
        <v>0</v>
      </c>
      <c r="I44" s="597"/>
      <c r="J44" s="598"/>
      <c r="K44" s="163"/>
      <c r="L44" s="596"/>
      <c r="M44" s="597"/>
      <c r="N44" s="597"/>
      <c r="O44" s="598"/>
      <c r="P44" s="159">
        <f t="shared" si="2"/>
        <v>1012231</v>
      </c>
      <c r="Q44" s="312"/>
      <c r="R44" s="312"/>
      <c r="S44" s="312"/>
      <c r="T44" s="312">
        <v>958566</v>
      </c>
      <c r="U44" s="312">
        <v>53665</v>
      </c>
      <c r="V44" s="312"/>
      <c r="W44" s="313"/>
      <c r="X44" s="313"/>
      <c r="Y44" s="313"/>
      <c r="Z44" s="313"/>
    </row>
    <row r="45" spans="1:26" s="274" customFormat="1" ht="39.9" customHeight="1" x14ac:dyDescent="0.25">
      <c r="A45" s="151">
        <f t="shared" si="3"/>
        <v>13</v>
      </c>
      <c r="B45" s="599" t="s">
        <v>656</v>
      </c>
      <c r="C45" s="600"/>
      <c r="D45" s="154"/>
      <c r="E45" s="596">
        <f>2896272+H45</f>
        <v>3447537</v>
      </c>
      <c r="F45" s="597"/>
      <c r="G45" s="598"/>
      <c r="H45" s="596">
        <f>551265+L45</f>
        <v>551265</v>
      </c>
      <c r="I45" s="597"/>
      <c r="J45" s="598"/>
      <c r="K45" s="163"/>
      <c r="L45" s="596"/>
      <c r="M45" s="597"/>
      <c r="N45" s="597"/>
      <c r="O45" s="598"/>
      <c r="P45" s="159">
        <f t="shared" si="2"/>
        <v>3447537</v>
      </c>
      <c r="Q45" s="312"/>
      <c r="R45" s="312"/>
      <c r="S45" s="312"/>
      <c r="T45" s="312">
        <v>1138875</v>
      </c>
      <c r="U45" s="312">
        <v>1727675</v>
      </c>
      <c r="V45" s="312">
        <v>29722</v>
      </c>
      <c r="W45" s="313"/>
      <c r="X45" s="313"/>
      <c r="Y45" s="318">
        <f>'[11]р март'!E14</f>
        <v>551265</v>
      </c>
      <c r="Z45" s="318"/>
    </row>
    <row r="46" spans="1:26" s="274" customFormat="1" ht="39.9" customHeight="1" x14ac:dyDescent="0.25">
      <c r="A46" s="151">
        <f t="shared" si="3"/>
        <v>14</v>
      </c>
      <c r="B46" s="599" t="s">
        <v>658</v>
      </c>
      <c r="C46" s="600"/>
      <c r="D46" s="154"/>
      <c r="E46" s="596">
        <f>263147+H46</f>
        <v>431149</v>
      </c>
      <c r="F46" s="597"/>
      <c r="G46" s="598"/>
      <c r="H46" s="596">
        <f>168002+L46</f>
        <v>168002</v>
      </c>
      <c r="I46" s="597"/>
      <c r="J46" s="598"/>
      <c r="K46" s="163"/>
      <c r="L46" s="596"/>
      <c r="M46" s="597"/>
      <c r="N46" s="597"/>
      <c r="O46" s="598"/>
      <c r="P46" s="159">
        <f t="shared" si="2"/>
        <v>431149</v>
      </c>
      <c r="Q46" s="312"/>
      <c r="R46" s="312"/>
      <c r="S46" s="312"/>
      <c r="T46" s="312"/>
      <c r="U46" s="312">
        <v>263147</v>
      </c>
      <c r="V46" s="312"/>
      <c r="W46" s="313"/>
      <c r="X46" s="318">
        <v>161905</v>
      </c>
      <c r="Y46" s="318">
        <f>'[11]р март'!E13</f>
        <v>6097</v>
      </c>
      <c r="Z46" s="318"/>
    </row>
    <row r="47" spans="1:26" s="274" customFormat="1" ht="47.25" customHeight="1" x14ac:dyDescent="0.25">
      <c r="A47" s="151">
        <f t="shared" si="3"/>
        <v>15</v>
      </c>
      <c r="B47" s="599" t="s">
        <v>361</v>
      </c>
      <c r="C47" s="600"/>
      <c r="D47" s="154"/>
      <c r="E47" s="596">
        <f>1227220+H47</f>
        <v>1227220</v>
      </c>
      <c r="F47" s="597"/>
      <c r="G47" s="598"/>
      <c r="H47" s="596">
        <f>0+L47</f>
        <v>0</v>
      </c>
      <c r="I47" s="597"/>
      <c r="J47" s="598"/>
      <c r="K47" s="163"/>
      <c r="L47" s="596"/>
      <c r="M47" s="597"/>
      <c r="N47" s="597"/>
      <c r="O47" s="598"/>
      <c r="P47" s="159">
        <f t="shared" si="2"/>
        <v>1227220</v>
      </c>
      <c r="Q47" s="312"/>
      <c r="R47" s="312"/>
      <c r="S47" s="312"/>
      <c r="T47" s="312"/>
      <c r="U47" s="312">
        <v>818186</v>
      </c>
      <c r="V47" s="312">
        <v>409034</v>
      </c>
      <c r="W47" s="313"/>
      <c r="X47" s="313"/>
      <c r="Y47" s="313"/>
      <c r="Z47" s="313"/>
    </row>
    <row r="48" spans="1:26" s="274" customFormat="1" ht="45" customHeight="1" x14ac:dyDescent="0.25">
      <c r="A48" s="151">
        <f t="shared" si="3"/>
        <v>16</v>
      </c>
      <c r="B48" s="599" t="s">
        <v>362</v>
      </c>
      <c r="C48" s="600"/>
      <c r="D48" s="154"/>
      <c r="E48" s="596">
        <f>507755+H48</f>
        <v>507755</v>
      </c>
      <c r="F48" s="597"/>
      <c r="G48" s="598"/>
      <c r="H48" s="596">
        <f t="shared" ref="H48:H50" si="5">0+L48</f>
        <v>0</v>
      </c>
      <c r="I48" s="597"/>
      <c r="J48" s="598"/>
      <c r="K48" s="163"/>
      <c r="L48" s="596"/>
      <c r="M48" s="597"/>
      <c r="N48" s="597"/>
      <c r="O48" s="598"/>
      <c r="P48" s="159">
        <f t="shared" si="2"/>
        <v>507755</v>
      </c>
      <c r="Q48" s="312"/>
      <c r="R48" s="312"/>
      <c r="S48" s="312"/>
      <c r="T48" s="312"/>
      <c r="U48" s="312">
        <v>338503</v>
      </c>
      <c r="V48" s="312">
        <v>169252</v>
      </c>
      <c r="W48" s="313"/>
      <c r="X48" s="313"/>
      <c r="Y48" s="313"/>
      <c r="Z48" s="313"/>
    </row>
    <row r="49" spans="1:30" s="274" customFormat="1" ht="39.9" customHeight="1" x14ac:dyDescent="0.25">
      <c r="A49" s="151">
        <f t="shared" si="3"/>
        <v>17</v>
      </c>
      <c r="B49" s="599" t="s">
        <v>328</v>
      </c>
      <c r="C49" s="600"/>
      <c r="D49" s="154"/>
      <c r="E49" s="596">
        <f>1053296+H49</f>
        <v>1053296</v>
      </c>
      <c r="F49" s="597"/>
      <c r="G49" s="598"/>
      <c r="H49" s="596">
        <f t="shared" si="5"/>
        <v>0</v>
      </c>
      <c r="I49" s="597"/>
      <c r="J49" s="598"/>
      <c r="K49" s="163"/>
      <c r="L49" s="596"/>
      <c r="M49" s="597"/>
      <c r="N49" s="597"/>
      <c r="O49" s="598"/>
      <c r="P49" s="159">
        <f t="shared" si="2"/>
        <v>1053296</v>
      </c>
      <c r="Q49" s="312"/>
      <c r="R49" s="312"/>
      <c r="S49" s="312"/>
      <c r="T49" s="312"/>
      <c r="U49" s="312">
        <v>1053296</v>
      </c>
      <c r="V49" s="312"/>
      <c r="W49" s="313"/>
      <c r="X49" s="313"/>
      <c r="Y49" s="313"/>
      <c r="Z49" s="313"/>
    </row>
    <row r="50" spans="1:30" s="274" customFormat="1" ht="39.9" customHeight="1" x14ac:dyDescent="0.25">
      <c r="A50" s="151">
        <f t="shared" si="3"/>
        <v>18</v>
      </c>
      <c r="B50" s="599" t="s">
        <v>329</v>
      </c>
      <c r="C50" s="600"/>
      <c r="D50" s="154"/>
      <c r="E50" s="596">
        <f>147125+H50</f>
        <v>147125</v>
      </c>
      <c r="F50" s="597"/>
      <c r="G50" s="598"/>
      <c r="H50" s="596">
        <f t="shared" si="5"/>
        <v>0</v>
      </c>
      <c r="I50" s="597"/>
      <c r="J50" s="598"/>
      <c r="K50" s="163"/>
      <c r="L50" s="596"/>
      <c r="M50" s="597"/>
      <c r="N50" s="597"/>
      <c r="O50" s="598"/>
      <c r="P50" s="159">
        <f t="shared" si="2"/>
        <v>147125</v>
      </c>
      <c r="Q50" s="312"/>
      <c r="R50" s="312"/>
      <c r="S50" s="312"/>
      <c r="T50" s="312">
        <v>0</v>
      </c>
      <c r="U50" s="312">
        <v>147125</v>
      </c>
      <c r="V50" s="312"/>
      <c r="W50" s="313"/>
      <c r="X50" s="313"/>
      <c r="Y50" s="313"/>
      <c r="Z50" s="313"/>
    </row>
    <row r="51" spans="1:30" s="274" customFormat="1" ht="43.5" customHeight="1" x14ac:dyDescent="0.25">
      <c r="A51" s="151">
        <f t="shared" si="3"/>
        <v>19</v>
      </c>
      <c r="B51" s="599" t="s">
        <v>653</v>
      </c>
      <c r="C51" s="600"/>
      <c r="D51" s="154"/>
      <c r="E51" s="596">
        <f>H51</f>
        <v>336840</v>
      </c>
      <c r="F51" s="597"/>
      <c r="G51" s="598"/>
      <c r="H51" s="596">
        <f>336840+L51</f>
        <v>336840</v>
      </c>
      <c r="I51" s="597"/>
      <c r="J51" s="597"/>
      <c r="K51" s="155"/>
      <c r="L51" s="596"/>
      <c r="M51" s="597"/>
      <c r="N51" s="597"/>
      <c r="O51" s="598"/>
      <c r="P51" s="159">
        <f t="shared" si="2"/>
        <v>336840</v>
      </c>
      <c r="Q51" s="312"/>
      <c r="R51" s="312"/>
      <c r="S51" s="312"/>
      <c r="T51" s="312">
        <v>0</v>
      </c>
      <c r="U51" s="312">
        <v>0</v>
      </c>
      <c r="V51" s="312"/>
      <c r="W51" s="318">
        <v>336840</v>
      </c>
      <c r="X51" s="313"/>
      <c r="Y51" s="313"/>
      <c r="Z51" s="313"/>
    </row>
    <row r="52" spans="1:30" s="274" customFormat="1" ht="43.5" customHeight="1" x14ac:dyDescent="0.25">
      <c r="A52" s="151">
        <f t="shared" si="3"/>
        <v>20</v>
      </c>
      <c r="B52" s="599" t="s">
        <v>654</v>
      </c>
      <c r="C52" s="600"/>
      <c r="D52" s="154"/>
      <c r="E52" s="596">
        <f>H52</f>
        <v>137565</v>
      </c>
      <c r="F52" s="597"/>
      <c r="G52" s="598"/>
      <c r="H52" s="596">
        <f>137565+L52</f>
        <v>137565</v>
      </c>
      <c r="I52" s="597"/>
      <c r="J52" s="597"/>
      <c r="K52" s="155"/>
      <c r="L52" s="596"/>
      <c r="M52" s="597"/>
      <c r="N52" s="597"/>
      <c r="O52" s="598"/>
      <c r="P52" s="159">
        <f t="shared" si="2"/>
        <v>137565</v>
      </c>
      <c r="Q52" s="312"/>
      <c r="R52" s="312"/>
      <c r="S52" s="312"/>
      <c r="T52" s="312"/>
      <c r="U52" s="312"/>
      <c r="V52" s="312"/>
      <c r="W52" s="318">
        <v>137565</v>
      </c>
      <c r="X52" s="313"/>
      <c r="Y52" s="313"/>
      <c r="Z52" s="313"/>
    </row>
    <row r="53" spans="1:30" s="274" customFormat="1" ht="36.75" customHeight="1" x14ac:dyDescent="0.25">
      <c r="A53" s="151">
        <f t="shared" si="3"/>
        <v>21</v>
      </c>
      <c r="B53" s="599" t="s">
        <v>655</v>
      </c>
      <c r="C53" s="600"/>
      <c r="D53" s="154"/>
      <c r="E53" s="596">
        <f>0+H53</f>
        <v>22740</v>
      </c>
      <c r="F53" s="597"/>
      <c r="G53" s="598"/>
      <c r="H53" s="596">
        <f>22740+L53</f>
        <v>22740</v>
      </c>
      <c r="I53" s="597"/>
      <c r="J53" s="598"/>
      <c r="K53" s="163"/>
      <c r="L53" s="596"/>
      <c r="M53" s="597"/>
      <c r="N53" s="597"/>
      <c r="O53" s="598"/>
      <c r="P53" s="159">
        <f t="shared" si="2"/>
        <v>22740</v>
      </c>
      <c r="Q53" s="312"/>
      <c r="R53" s="312"/>
      <c r="S53" s="312"/>
      <c r="T53" s="312"/>
      <c r="U53" s="312"/>
      <c r="V53" s="312"/>
      <c r="W53" s="313"/>
      <c r="X53" s="318">
        <v>22740</v>
      </c>
      <c r="Y53" s="313"/>
      <c r="Z53" s="313"/>
    </row>
    <row r="54" spans="1:30" s="274" customFormat="1" ht="36.75" customHeight="1" x14ac:dyDescent="0.25">
      <c r="A54" s="151">
        <f t="shared" si="3"/>
        <v>22</v>
      </c>
      <c r="B54" s="599" t="s">
        <v>657</v>
      </c>
      <c r="C54" s="600"/>
      <c r="D54" s="154"/>
      <c r="E54" s="596">
        <f>0+H54</f>
        <v>46418</v>
      </c>
      <c r="F54" s="597"/>
      <c r="G54" s="598"/>
      <c r="H54" s="596">
        <f>46418+L54</f>
        <v>46418</v>
      </c>
      <c r="I54" s="597"/>
      <c r="J54" s="598"/>
      <c r="K54" s="163"/>
      <c r="L54" s="596"/>
      <c r="M54" s="597"/>
      <c r="N54" s="597"/>
      <c r="O54" s="598"/>
      <c r="P54" s="159">
        <f t="shared" si="2"/>
        <v>46418</v>
      </c>
      <c r="Q54" s="312"/>
      <c r="R54" s="312"/>
      <c r="S54" s="312"/>
      <c r="T54" s="312"/>
      <c r="U54" s="312"/>
      <c r="V54" s="312"/>
      <c r="W54" s="313"/>
      <c r="X54" s="318"/>
      <c r="Y54" s="318">
        <f>'[11]р март'!E15</f>
        <v>46418</v>
      </c>
      <c r="Z54" s="318"/>
    </row>
    <row r="55" spans="1:30" s="274" customFormat="1" ht="22.5" customHeight="1" x14ac:dyDescent="0.25">
      <c r="A55" s="145"/>
      <c r="B55" s="581" t="s">
        <v>37</v>
      </c>
      <c r="C55" s="583"/>
      <c r="D55" s="151"/>
      <c r="E55" s="587">
        <f>SUM(E33:G54)</f>
        <v>223583930.63</v>
      </c>
      <c r="F55" s="588"/>
      <c r="G55" s="589"/>
      <c r="H55" s="587">
        <f>SUM(H33:J54)</f>
        <v>121381809.63</v>
      </c>
      <c r="I55" s="588"/>
      <c r="J55" s="589"/>
      <c r="K55" s="155"/>
      <c r="L55" s="587">
        <f>SUM(L33:O54)</f>
        <v>85775247.629999995</v>
      </c>
      <c r="M55" s="588"/>
      <c r="N55" s="588"/>
      <c r="O55" s="589"/>
      <c r="P55" s="165">
        <f>SUM(Q55:Z55)</f>
        <v>223583931</v>
      </c>
      <c r="Q55" s="311">
        <f>SUM(Q33:Q54)</f>
        <v>3343116</v>
      </c>
      <c r="R55" s="311">
        <f>SUM(R33:R43)</f>
        <v>16959455</v>
      </c>
      <c r="S55" s="311">
        <f>SUM(S33:S43)</f>
        <v>16778150</v>
      </c>
      <c r="T55" s="311">
        <f>SUM(T33:T52)</f>
        <v>32470175</v>
      </c>
      <c r="U55" s="311">
        <f>SUM(U33:U51)</f>
        <v>25944077</v>
      </c>
      <c r="V55" s="311">
        <f>SUM(V33:V51)</f>
        <v>6707148</v>
      </c>
      <c r="W55" s="311">
        <f>SUM(W33:W52)</f>
        <v>13203644</v>
      </c>
      <c r="X55" s="311">
        <f>SUM(X33:X54)</f>
        <v>11810095</v>
      </c>
      <c r="Y55" s="311">
        <f>SUM(Y33:Y54)</f>
        <v>10592823</v>
      </c>
      <c r="Z55" s="311">
        <f>SUM(Z33:Z54)</f>
        <v>85775248</v>
      </c>
      <c r="AD55" s="319"/>
    </row>
    <row r="56" spans="1:30" s="274" customFormat="1" ht="21.75" customHeight="1" x14ac:dyDescent="0.25">
      <c r="A56" s="590" t="s">
        <v>275</v>
      </c>
      <c r="B56" s="591"/>
      <c r="C56" s="592"/>
      <c r="D56" s="151"/>
      <c r="E56" s="593"/>
      <c r="F56" s="594"/>
      <c r="G56" s="595"/>
      <c r="H56" s="593"/>
      <c r="I56" s="594"/>
      <c r="J56" s="595"/>
      <c r="K56" s="168"/>
      <c r="L56" s="596">
        <f>ROUND(L55*0.2,2)</f>
        <v>17155049.530000001</v>
      </c>
      <c r="M56" s="597"/>
      <c r="N56" s="597"/>
      <c r="O56" s="598"/>
      <c r="P56" s="159">
        <f t="shared" ref="P56:X56" si="6">P55*0.2</f>
        <v>44716786.200000003</v>
      </c>
      <c r="Q56" s="314">
        <f t="shared" si="6"/>
        <v>668623.19999999995</v>
      </c>
      <c r="R56" s="314">
        <f t="shared" si="6"/>
        <v>3391891</v>
      </c>
      <c r="S56" s="314">
        <f t="shared" si="6"/>
        <v>3355630</v>
      </c>
      <c r="T56" s="314">
        <f t="shared" si="6"/>
        <v>6494035</v>
      </c>
      <c r="U56" s="314">
        <f t="shared" si="6"/>
        <v>5188815.4000000004</v>
      </c>
      <c r="V56" s="314">
        <f t="shared" si="6"/>
        <v>1341429.6000000001</v>
      </c>
      <c r="W56" s="314">
        <f t="shared" si="6"/>
        <v>2640728.7999999998</v>
      </c>
      <c r="X56" s="314">
        <f t="shared" si="6"/>
        <v>2362019</v>
      </c>
      <c r="Y56" s="314">
        <f t="shared" ref="Y56:Z56" si="7">Y55*0.2</f>
        <v>2118564.6</v>
      </c>
      <c r="Z56" s="314">
        <f t="shared" si="7"/>
        <v>17155049.600000001</v>
      </c>
    </row>
    <row r="57" spans="1:30" s="274" customFormat="1" ht="23.25" customHeight="1" x14ac:dyDescent="0.25">
      <c r="A57" s="581" t="s">
        <v>276</v>
      </c>
      <c r="B57" s="582"/>
      <c r="C57" s="583"/>
      <c r="D57" s="151"/>
      <c r="E57" s="584"/>
      <c r="F57" s="585"/>
      <c r="G57" s="586"/>
      <c r="H57" s="584"/>
      <c r="I57" s="585"/>
      <c r="J57" s="586"/>
      <c r="K57" s="168"/>
      <c r="L57" s="587">
        <f>L55+L56</f>
        <v>102930297.16</v>
      </c>
      <c r="M57" s="588"/>
      <c r="N57" s="588"/>
      <c r="O57" s="589"/>
      <c r="P57" s="165">
        <f t="shared" ref="P57:X57" si="8">P55+P56</f>
        <v>268300717.19999999</v>
      </c>
      <c r="Q57" s="315">
        <f t="shared" si="8"/>
        <v>4011739.2</v>
      </c>
      <c r="R57" s="315">
        <f t="shared" si="8"/>
        <v>20351346</v>
      </c>
      <c r="S57" s="315">
        <f t="shared" si="8"/>
        <v>20133780</v>
      </c>
      <c r="T57" s="315">
        <f t="shared" si="8"/>
        <v>38964210</v>
      </c>
      <c r="U57" s="315">
        <f t="shared" si="8"/>
        <v>31132892.399999999</v>
      </c>
      <c r="V57" s="315">
        <f t="shared" si="8"/>
        <v>8048577.5999999996</v>
      </c>
      <c r="W57" s="315">
        <f t="shared" si="8"/>
        <v>15844372.800000001</v>
      </c>
      <c r="X57" s="315">
        <f t="shared" si="8"/>
        <v>14172114</v>
      </c>
      <c r="Y57" s="315">
        <f t="shared" ref="Y57:Z57" si="9">Y55+Y56</f>
        <v>12711387.6</v>
      </c>
      <c r="Z57" s="315">
        <f t="shared" si="9"/>
        <v>102930297.59999999</v>
      </c>
    </row>
    <row r="58" spans="1:30" s="274" customFormat="1" ht="16.5" customHeight="1" x14ac:dyDescent="0.25">
      <c r="A58" s="122"/>
      <c r="B58" s="122"/>
      <c r="C58" s="122"/>
      <c r="D58" s="122"/>
      <c r="E58" s="174"/>
      <c r="F58" s="174"/>
      <c r="G58" s="174"/>
      <c r="H58" s="174"/>
      <c r="I58" s="174"/>
      <c r="J58" s="174"/>
      <c r="K58" s="122"/>
      <c r="L58" s="174"/>
      <c r="M58" s="174"/>
      <c r="N58" s="174"/>
      <c r="O58" s="174"/>
      <c r="P58" s="286" t="s">
        <v>363</v>
      </c>
      <c r="Q58" s="307"/>
      <c r="R58" s="307"/>
      <c r="S58" s="307"/>
      <c r="T58" s="316"/>
      <c r="U58" s="316"/>
      <c r="V58" s="307"/>
      <c r="W58" s="320"/>
      <c r="X58" s="321"/>
      <c r="Y58" s="321"/>
      <c r="Z58" s="321"/>
    </row>
    <row r="59" spans="1:30" s="274" customFormat="1" ht="17.399999999999999" x14ac:dyDescent="0.25">
      <c r="A59" s="580" t="s">
        <v>29</v>
      </c>
      <c r="B59" s="580"/>
      <c r="C59" s="122"/>
      <c r="D59" s="122"/>
      <c r="E59" s="122"/>
      <c r="F59" s="122"/>
      <c r="G59" s="122"/>
      <c r="H59" s="122"/>
      <c r="I59" s="122"/>
      <c r="J59" s="122"/>
      <c r="K59" s="122"/>
      <c r="L59" s="176"/>
      <c r="M59" s="176"/>
      <c r="N59" s="176"/>
      <c r="O59" s="176"/>
      <c r="P59" s="322">
        <f>L57*0.85</f>
        <v>87490752.590000004</v>
      </c>
      <c r="Q59" s="307"/>
      <c r="R59" s="323"/>
      <c r="S59" s="307"/>
      <c r="T59" s="316"/>
      <c r="U59" s="316"/>
      <c r="V59" s="307"/>
      <c r="W59" s="321"/>
      <c r="X59" s="321"/>
      <c r="Y59" s="321"/>
      <c r="Z59" s="321"/>
    </row>
    <row r="60" spans="1:30" s="274" customFormat="1" ht="28.5" customHeight="1" x14ac:dyDescent="0.25">
      <c r="A60" s="575" t="s">
        <v>277</v>
      </c>
      <c r="B60" s="575"/>
      <c r="C60" s="575"/>
      <c r="D60" s="575"/>
      <c r="E60" s="122"/>
      <c r="F60" s="178"/>
      <c r="G60" s="178"/>
      <c r="H60" s="178"/>
      <c r="I60" s="178"/>
      <c r="J60" s="122"/>
      <c r="K60" s="122"/>
      <c r="L60" s="576" t="s">
        <v>42</v>
      </c>
      <c r="M60" s="576"/>
      <c r="N60" s="576"/>
      <c r="O60" s="576"/>
      <c r="P60" s="284"/>
      <c r="Q60" s="307"/>
      <c r="R60" s="316"/>
      <c r="S60" s="307"/>
      <c r="T60" s="316"/>
      <c r="U60" s="307"/>
      <c r="V60" s="307"/>
      <c r="W60" s="321"/>
      <c r="X60" s="321"/>
      <c r="Y60" s="321"/>
      <c r="Z60" s="321"/>
    </row>
    <row r="61" spans="1:30" s="274" customFormat="1" ht="12.75" customHeight="1" x14ac:dyDescent="0.25">
      <c r="A61" s="580"/>
      <c r="B61" s="580"/>
      <c r="C61" s="122"/>
      <c r="D61" s="122"/>
      <c r="E61" s="122"/>
      <c r="F61" s="578" t="s">
        <v>278</v>
      </c>
      <c r="G61" s="578"/>
      <c r="H61" s="578"/>
      <c r="I61" s="578"/>
      <c r="J61" s="119"/>
      <c r="K61" s="577" t="s">
        <v>279</v>
      </c>
      <c r="L61" s="577"/>
      <c r="M61" s="577"/>
      <c r="N61" s="577"/>
      <c r="O61" s="577"/>
      <c r="P61" s="117"/>
      <c r="Q61" s="307"/>
      <c r="R61" s="307"/>
      <c r="S61" s="307"/>
      <c r="T61" s="307"/>
      <c r="U61" s="307"/>
      <c r="V61" s="307"/>
      <c r="W61" s="321"/>
      <c r="X61" s="321"/>
      <c r="Y61" s="321"/>
      <c r="Z61" s="321"/>
    </row>
    <row r="62" spans="1:30" s="274" customFormat="1" x14ac:dyDescent="0.25">
      <c r="A62" s="324"/>
      <c r="B62" s="148" t="s">
        <v>41</v>
      </c>
      <c r="C62" s="148"/>
      <c r="D62" s="122"/>
      <c r="E62" s="122"/>
      <c r="F62" s="324"/>
      <c r="G62" s="324"/>
      <c r="H62" s="324"/>
      <c r="I62" s="324"/>
      <c r="J62" s="324"/>
      <c r="K62" s="324"/>
      <c r="L62" s="324"/>
      <c r="M62" s="324"/>
      <c r="N62" s="324"/>
      <c r="O62" s="324"/>
      <c r="P62" s="147"/>
      <c r="Q62" s="307"/>
      <c r="R62" s="307"/>
      <c r="S62" s="307"/>
      <c r="T62" s="307"/>
      <c r="U62" s="307"/>
      <c r="V62" s="307"/>
      <c r="W62" s="321"/>
      <c r="X62" s="321"/>
      <c r="Y62" s="321"/>
      <c r="Z62" s="321"/>
    </row>
    <row r="63" spans="1:30" s="274" customFormat="1" ht="9.75" customHeight="1" x14ac:dyDescent="0.25">
      <c r="A63" s="324"/>
      <c r="B63" s="148"/>
      <c r="C63" s="148"/>
      <c r="D63" s="122"/>
      <c r="E63" s="122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147"/>
      <c r="Q63" s="307"/>
      <c r="R63" s="307"/>
      <c r="S63" s="307"/>
      <c r="T63" s="307"/>
      <c r="U63" s="307"/>
      <c r="V63" s="307"/>
      <c r="W63" s="321"/>
      <c r="X63" s="321"/>
      <c r="Y63" s="321"/>
      <c r="Z63" s="321"/>
    </row>
    <row r="64" spans="1:30" s="274" customFormat="1" x14ac:dyDescent="0.25">
      <c r="A64" s="580" t="s">
        <v>280</v>
      </c>
      <c r="B64" s="580"/>
      <c r="C64" s="580" t="s">
        <v>281</v>
      </c>
      <c r="D64" s="580"/>
      <c r="E64" s="580"/>
      <c r="F64" s="580"/>
      <c r="G64" s="577"/>
      <c r="H64" s="577"/>
      <c r="I64" s="577"/>
      <c r="J64" s="577"/>
      <c r="K64" s="119"/>
      <c r="L64" s="577"/>
      <c r="M64" s="577"/>
      <c r="N64" s="577"/>
      <c r="O64" s="577"/>
      <c r="P64" s="117"/>
      <c r="Q64" s="307"/>
      <c r="R64" s="307"/>
      <c r="S64" s="307"/>
      <c r="T64" s="307"/>
      <c r="U64" s="307"/>
      <c r="V64" s="307"/>
      <c r="W64" s="321"/>
      <c r="X64" s="321"/>
      <c r="Y64" s="321"/>
      <c r="Z64" s="321"/>
    </row>
    <row r="65" spans="1:17" ht="24.75" customHeight="1" x14ac:dyDescent="0.25">
      <c r="A65" s="575" t="s">
        <v>282</v>
      </c>
      <c r="B65" s="575"/>
      <c r="C65" s="575"/>
      <c r="D65" s="575"/>
      <c r="E65" s="575"/>
      <c r="F65" s="181"/>
      <c r="G65" s="182"/>
      <c r="H65" s="182"/>
      <c r="I65" s="182"/>
      <c r="J65" s="148"/>
      <c r="K65" s="119"/>
      <c r="L65" s="576" t="s">
        <v>283</v>
      </c>
      <c r="M65" s="576"/>
      <c r="N65" s="576"/>
      <c r="O65" s="576"/>
      <c r="P65" s="179"/>
    </row>
    <row r="66" spans="1:17" ht="12.75" customHeight="1" x14ac:dyDescent="0.25">
      <c r="A66" s="577"/>
      <c r="B66" s="577"/>
      <c r="C66" s="119"/>
      <c r="D66" s="119"/>
      <c r="E66" s="119"/>
      <c r="F66" s="578" t="s">
        <v>278</v>
      </c>
      <c r="G66" s="578"/>
      <c r="H66" s="578"/>
      <c r="I66" s="578"/>
      <c r="J66" s="119"/>
      <c r="K66" s="579" t="s">
        <v>279</v>
      </c>
      <c r="L66" s="579"/>
      <c r="M66" s="579"/>
      <c r="N66" s="579"/>
      <c r="O66" s="579"/>
      <c r="P66" s="133"/>
    </row>
    <row r="67" spans="1:17" x14ac:dyDescent="0.25">
      <c r="B67" s="148" t="s">
        <v>41</v>
      </c>
      <c r="C67" s="119"/>
      <c r="D67" s="574"/>
      <c r="E67" s="574"/>
      <c r="F67" s="574"/>
      <c r="G67" s="574"/>
      <c r="H67" s="574"/>
      <c r="I67" s="574"/>
      <c r="J67" s="574"/>
      <c r="K67" s="574"/>
      <c r="L67" s="574"/>
      <c r="M67" s="574"/>
      <c r="N67" s="574"/>
      <c r="O67" s="574"/>
      <c r="P67" s="183"/>
      <c r="Q67" s="317"/>
    </row>
    <row r="68" spans="1:17" x14ac:dyDescent="0.25">
      <c r="A68" s="185"/>
      <c r="B68" s="574"/>
      <c r="C68" s="574"/>
      <c r="D68" s="574"/>
      <c r="E68" s="574"/>
      <c r="F68" s="574"/>
      <c r="G68" s="574"/>
      <c r="H68" s="574"/>
      <c r="I68" s="574"/>
      <c r="J68" s="574"/>
      <c r="K68" s="574"/>
      <c r="L68" s="574"/>
      <c r="M68" s="574"/>
      <c r="N68" s="574"/>
      <c r="O68" s="148"/>
      <c r="P68" s="117"/>
    </row>
  </sheetData>
  <autoFilter ref="A29:R57" xr:uid="{00000000-0009-0000-0000-000000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9">
    <mergeCell ref="B53:C53"/>
    <mergeCell ref="E53:G53"/>
    <mergeCell ref="H53:J53"/>
    <mergeCell ref="L53:O53"/>
    <mergeCell ref="B54:C54"/>
    <mergeCell ref="E54:G54"/>
    <mergeCell ref="H54:J54"/>
    <mergeCell ref="L54:O54"/>
    <mergeCell ref="A1:F1"/>
    <mergeCell ref="G1:O1"/>
    <mergeCell ref="A2:F2"/>
    <mergeCell ref="G2:O2"/>
    <mergeCell ref="A3:F3"/>
    <mergeCell ref="G3:O3"/>
    <mergeCell ref="B8:J8"/>
    <mergeCell ref="M8:O8"/>
    <mergeCell ref="C9:H9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51:C51"/>
    <mergeCell ref="E51:G51"/>
    <mergeCell ref="H51:J51"/>
    <mergeCell ref="L51:O51"/>
    <mergeCell ref="B52:C52"/>
    <mergeCell ref="E52:G52"/>
    <mergeCell ref="H52:J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A57:C57"/>
    <mergeCell ref="E57:G57"/>
    <mergeCell ref="H57:J57"/>
    <mergeCell ref="L57:O57"/>
    <mergeCell ref="A59:B59"/>
    <mergeCell ref="A60:D60"/>
    <mergeCell ref="L60:O60"/>
    <mergeCell ref="B55:C55"/>
    <mergeCell ref="E55:G55"/>
    <mergeCell ref="H55:J55"/>
    <mergeCell ref="L55:O55"/>
    <mergeCell ref="A56:C56"/>
    <mergeCell ref="E56:G56"/>
    <mergeCell ref="H56:J56"/>
    <mergeCell ref="L56:O56"/>
    <mergeCell ref="B68:N68"/>
    <mergeCell ref="A65:E65"/>
    <mergeCell ref="L65:O65"/>
    <mergeCell ref="A66:B66"/>
    <mergeCell ref="F66:I66"/>
    <mergeCell ref="K66:O66"/>
    <mergeCell ref="D67:O67"/>
    <mergeCell ref="A61:B61"/>
    <mergeCell ref="F61:I61"/>
    <mergeCell ref="K61:O61"/>
    <mergeCell ref="A64:B64"/>
    <mergeCell ref="C64:F64"/>
    <mergeCell ref="G64:J64"/>
    <mergeCell ref="L64:O6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10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85"/>
  <sheetViews>
    <sheetView showGridLines="0" topLeftCell="A10" workbookViewId="0">
      <selection activeCell="A31" sqref="A31:O31"/>
    </sheetView>
  </sheetViews>
  <sheetFormatPr defaultColWidth="9.109375" defaultRowHeight="11.25" customHeight="1" x14ac:dyDescent="0.25"/>
  <cols>
    <col min="1" max="1" width="5.44140625" style="272" customWidth="1"/>
    <col min="2" max="2" width="8.33203125" style="272" customWidth="1"/>
    <col min="3" max="3" width="34.44140625" style="272" customWidth="1"/>
    <col min="4" max="4" width="11.88671875" style="272" customWidth="1"/>
    <col min="5" max="6" width="12.109375" style="272" customWidth="1"/>
    <col min="7" max="7" width="9.6640625" style="272" customWidth="1"/>
    <col min="8" max="9" width="12.109375" style="272" customWidth="1"/>
    <col min="10" max="10" width="9.6640625" style="272" customWidth="1"/>
    <col min="11" max="12" width="12.109375" style="272" customWidth="1"/>
    <col min="13" max="13" width="14.33203125" style="272" customWidth="1"/>
    <col min="14" max="14" width="12.109375" style="272" customWidth="1"/>
    <col min="15" max="15" width="12.6640625" style="272" customWidth="1"/>
    <col min="16" max="16" width="9.109375" style="272"/>
    <col min="17" max="16384" width="9.109375" style="291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770" t="s">
        <v>0</v>
      </c>
      <c r="N2" s="770"/>
      <c r="O2" s="770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771" t="s">
        <v>2</v>
      </c>
      <c r="N3" s="771"/>
      <c r="O3" s="771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772"/>
      <c r="N4" s="773"/>
      <c r="O4" s="774"/>
    </row>
    <row r="5" spans="1:15" s="18" customFormat="1" ht="13.2" x14ac:dyDescent="0.25">
      <c r="A5" s="13" t="s">
        <v>3</v>
      </c>
      <c r="B5" s="22"/>
      <c r="C5" s="775"/>
      <c r="D5" s="775"/>
      <c r="E5" s="775"/>
      <c r="F5" s="775"/>
      <c r="G5" s="775"/>
      <c r="H5" s="775"/>
      <c r="I5" s="775"/>
      <c r="J5" s="775"/>
      <c r="K5" s="775"/>
      <c r="L5" s="26" t="s">
        <v>4</v>
      </c>
      <c r="M5" s="776"/>
      <c r="N5" s="759"/>
      <c r="O5" s="760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782"/>
      <c r="N6" s="783"/>
      <c r="O6" s="784"/>
    </row>
    <row r="7" spans="1:15" s="18" customFormat="1" ht="39" customHeight="1" x14ac:dyDescent="0.25">
      <c r="A7" s="785" t="s">
        <v>29</v>
      </c>
      <c r="B7" s="785"/>
      <c r="C7" s="787" t="s">
        <v>44</v>
      </c>
      <c r="D7" s="787"/>
      <c r="E7" s="787"/>
      <c r="F7" s="787"/>
      <c r="G7" s="787"/>
      <c r="H7" s="787"/>
      <c r="I7" s="787"/>
      <c r="J7" s="787"/>
      <c r="K7" s="787"/>
      <c r="L7" s="31" t="s">
        <v>4</v>
      </c>
      <c r="M7" s="788" t="s">
        <v>30</v>
      </c>
      <c r="N7" s="789"/>
      <c r="O7" s="790"/>
    </row>
    <row r="8" spans="1:15" s="18" customFormat="1" ht="44.25" customHeight="1" x14ac:dyDescent="0.25">
      <c r="A8" s="785" t="s">
        <v>31</v>
      </c>
      <c r="B8" s="785"/>
      <c r="C8" s="791" t="s">
        <v>45</v>
      </c>
      <c r="D8" s="791"/>
      <c r="E8" s="791"/>
      <c r="F8" s="791"/>
      <c r="G8" s="791"/>
      <c r="H8" s="791"/>
      <c r="I8" s="791"/>
      <c r="J8" s="791"/>
      <c r="K8" s="791"/>
      <c r="L8" s="31" t="s">
        <v>4</v>
      </c>
      <c r="M8" s="770">
        <v>79730368</v>
      </c>
      <c r="N8" s="770"/>
      <c r="O8" s="770"/>
    </row>
    <row r="9" spans="1:15" s="18" customFormat="1" ht="45.75" customHeight="1" x14ac:dyDescent="0.25">
      <c r="A9" s="786" t="s">
        <v>46</v>
      </c>
      <c r="B9" s="786"/>
      <c r="C9" s="785" t="s">
        <v>47</v>
      </c>
      <c r="D9" s="785"/>
      <c r="E9" s="785"/>
      <c r="F9" s="785"/>
      <c r="G9" s="785"/>
      <c r="H9" s="785"/>
      <c r="I9" s="785"/>
      <c r="J9" s="785"/>
      <c r="K9" s="785"/>
      <c r="L9" s="32"/>
      <c r="M9" s="748"/>
      <c r="N9" s="749"/>
      <c r="O9" s="750"/>
    </row>
    <row r="10" spans="1:15" s="18" customFormat="1" ht="24" customHeight="1" x14ac:dyDescent="0.25">
      <c r="A10" s="13"/>
      <c r="B10" s="22"/>
      <c r="C10" s="780" t="s">
        <v>6</v>
      </c>
      <c r="D10" s="780"/>
      <c r="E10" s="780"/>
      <c r="F10" s="780"/>
      <c r="G10" s="780"/>
      <c r="H10" s="780"/>
      <c r="I10" s="780"/>
      <c r="J10" s="780"/>
      <c r="K10" s="780"/>
      <c r="L10" s="32"/>
      <c r="M10" s="772"/>
      <c r="N10" s="773"/>
      <c r="O10" s="774"/>
    </row>
    <row r="11" spans="1:15" s="18" customFormat="1" ht="13.2" x14ac:dyDescent="0.25">
      <c r="A11" s="781" t="s">
        <v>48</v>
      </c>
      <c r="B11" s="781"/>
      <c r="C11" s="775" t="s">
        <v>49</v>
      </c>
      <c r="D11" s="775"/>
      <c r="E11" s="775"/>
      <c r="F11" s="775"/>
      <c r="G11" s="775"/>
      <c r="H11" s="775"/>
      <c r="I11" s="775"/>
      <c r="J11" s="775"/>
      <c r="K11" s="775"/>
      <c r="L11" s="32"/>
      <c r="M11" s="748"/>
      <c r="N11" s="749"/>
      <c r="O11" s="750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751" t="s">
        <v>32</v>
      </c>
      <c r="L12" s="752"/>
      <c r="M12" s="753" t="s">
        <v>33</v>
      </c>
      <c r="N12" s="754"/>
      <c r="O12" s="755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0" t="s">
        <v>8</v>
      </c>
      <c r="L13" s="33" t="s">
        <v>9</v>
      </c>
      <c r="M13" s="756" t="s">
        <v>34</v>
      </c>
      <c r="N13" s="757"/>
      <c r="O13" s="758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759" t="s">
        <v>35</v>
      </c>
      <c r="J15" s="759"/>
      <c r="K15" s="760"/>
      <c r="L15" s="33" t="s">
        <v>9</v>
      </c>
      <c r="M15" s="753" t="s">
        <v>18</v>
      </c>
      <c r="N15" s="754"/>
      <c r="O15" s="755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6" s="1" customFormat="1" ht="13.2" x14ac:dyDescent="0.25">
      <c r="C17" s="27"/>
      <c r="I17" s="751" t="s">
        <v>35</v>
      </c>
      <c r="J17" s="751"/>
      <c r="K17" s="752"/>
      <c r="L17" s="33" t="s">
        <v>9</v>
      </c>
      <c r="M17" s="753" t="s">
        <v>25</v>
      </c>
      <c r="N17" s="754"/>
      <c r="O17" s="755"/>
    </row>
    <row r="18" spans="1:16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6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756"/>
      <c r="N19" s="757"/>
      <c r="O19" s="758"/>
    </row>
    <row r="20" spans="1:16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6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0"/>
      <c r="L21" s="271"/>
      <c r="M21" s="271"/>
      <c r="N21" s="271"/>
      <c r="O21" s="32"/>
    </row>
    <row r="22" spans="1:16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0"/>
      <c r="L22" s="779" t="s">
        <v>12</v>
      </c>
      <c r="M22" s="779" t="s">
        <v>13</v>
      </c>
      <c r="N22" s="771" t="s">
        <v>14</v>
      </c>
      <c r="O22" s="771"/>
    </row>
    <row r="23" spans="1:16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0"/>
      <c r="L23" s="779"/>
      <c r="M23" s="779"/>
      <c r="N23" s="268" t="s">
        <v>15</v>
      </c>
      <c r="O23" s="268" t="s">
        <v>16</v>
      </c>
    </row>
    <row r="24" spans="1:16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0"/>
      <c r="L24" s="34">
        <v>46</v>
      </c>
      <c r="M24" s="37">
        <f>O24</f>
        <v>44957</v>
      </c>
      <c r="N24" s="37">
        <v>44947</v>
      </c>
      <c r="O24" s="37">
        <v>44957</v>
      </c>
    </row>
    <row r="25" spans="1:16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0"/>
      <c r="L25" s="269"/>
      <c r="M25" s="269"/>
      <c r="N25" s="269"/>
      <c r="O25" s="1"/>
    </row>
    <row r="26" spans="1:16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6" ht="21.75" customHeight="1" x14ac:dyDescent="0.25">
      <c r="A27" s="768" t="s">
        <v>55</v>
      </c>
      <c r="B27" s="768" t="s">
        <v>56</v>
      </c>
      <c r="C27" s="768" t="s">
        <v>57</v>
      </c>
      <c r="D27" s="768" t="s">
        <v>58</v>
      </c>
      <c r="E27" s="765" t="s">
        <v>59</v>
      </c>
      <c r="F27" s="767"/>
      <c r="G27" s="766"/>
      <c r="H27" s="765" t="s">
        <v>60</v>
      </c>
      <c r="I27" s="767"/>
      <c r="J27" s="766"/>
      <c r="K27" s="765" t="s">
        <v>61</v>
      </c>
      <c r="L27" s="766"/>
      <c r="M27" s="765" t="s">
        <v>62</v>
      </c>
      <c r="N27" s="767"/>
      <c r="O27" s="766"/>
    </row>
    <row r="28" spans="1:16" ht="33" customHeight="1" x14ac:dyDescent="0.25">
      <c r="A28" s="769"/>
      <c r="B28" s="769"/>
      <c r="C28" s="769"/>
      <c r="D28" s="769"/>
      <c r="E28" s="768" t="s">
        <v>63</v>
      </c>
      <c r="F28" s="43" t="s">
        <v>64</v>
      </c>
      <c r="G28" s="43" t="s">
        <v>65</v>
      </c>
      <c r="H28" s="768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768" t="s">
        <v>63</v>
      </c>
      <c r="N28" s="43" t="s">
        <v>64</v>
      </c>
      <c r="O28" s="43" t="s">
        <v>65</v>
      </c>
    </row>
    <row r="29" spans="1:16" ht="27.75" customHeight="1" x14ac:dyDescent="0.25">
      <c r="A29" s="769"/>
      <c r="B29" s="769"/>
      <c r="C29" s="769"/>
      <c r="D29" s="769"/>
      <c r="E29" s="769"/>
      <c r="F29" s="44" t="s">
        <v>68</v>
      </c>
      <c r="G29" s="44" t="s">
        <v>69</v>
      </c>
      <c r="H29" s="769"/>
      <c r="I29" s="44" t="s">
        <v>68</v>
      </c>
      <c r="J29" s="44" t="s">
        <v>69</v>
      </c>
      <c r="K29" s="44" t="s">
        <v>68</v>
      </c>
      <c r="L29" s="44" t="s">
        <v>69</v>
      </c>
      <c r="M29" s="769"/>
      <c r="N29" s="44" t="s">
        <v>68</v>
      </c>
      <c r="O29" s="44" t="s">
        <v>69</v>
      </c>
    </row>
    <row r="30" spans="1:16" s="292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  <c r="P30" s="294"/>
    </row>
    <row r="31" spans="1:16" s="292" customFormat="1" ht="16.5" customHeight="1" x14ac:dyDescent="0.25">
      <c r="A31" s="777" t="s">
        <v>70</v>
      </c>
      <c r="B31" s="778"/>
      <c r="C31" s="778"/>
      <c r="D31" s="778"/>
      <c r="E31" s="778"/>
      <c r="F31" s="778"/>
      <c r="G31" s="778"/>
      <c r="H31" s="778"/>
      <c r="I31" s="778"/>
      <c r="J31" s="778"/>
      <c r="K31" s="778"/>
      <c r="L31" s="778"/>
      <c r="M31" s="778"/>
      <c r="N31" s="778"/>
      <c r="O31" s="778"/>
      <c r="P31" s="294"/>
    </row>
    <row r="32" spans="1:16" s="293" customFormat="1" ht="66.75" customHeight="1" x14ac:dyDescent="0.3">
      <c r="A32" s="46" t="s">
        <v>18</v>
      </c>
      <c r="B32" s="47" t="s">
        <v>511</v>
      </c>
      <c r="C32" s="48" t="s">
        <v>512</v>
      </c>
      <c r="D32" s="49" t="s">
        <v>546</v>
      </c>
      <c r="E32" s="51" t="s">
        <v>513</v>
      </c>
      <c r="F32" s="51" t="s">
        <v>514</v>
      </c>
      <c r="G32" s="51" t="s">
        <v>515</v>
      </c>
      <c r="H32" s="51" t="s">
        <v>547</v>
      </c>
      <c r="I32" s="51" t="s">
        <v>548</v>
      </c>
      <c r="J32" s="51" t="s">
        <v>549</v>
      </c>
      <c r="K32" s="50"/>
      <c r="L32" s="50"/>
      <c r="M32" s="51" t="s">
        <v>547</v>
      </c>
      <c r="N32" s="51" t="s">
        <v>548</v>
      </c>
      <c r="O32" s="51" t="s">
        <v>550</v>
      </c>
      <c r="P32" s="295"/>
    </row>
    <row r="33" spans="1:15" ht="26.4" x14ac:dyDescent="0.25">
      <c r="A33" s="52"/>
      <c r="B33" s="53"/>
      <c r="C33" s="54" t="s">
        <v>551</v>
      </c>
      <c r="D33" s="55"/>
      <c r="E33" s="56" t="s">
        <v>166</v>
      </c>
      <c r="F33" s="57"/>
      <c r="G33" s="57"/>
      <c r="H33" s="56" t="s">
        <v>552</v>
      </c>
      <c r="I33" s="57"/>
      <c r="J33" s="57"/>
      <c r="K33" s="57"/>
      <c r="L33" s="56" t="s">
        <v>166</v>
      </c>
      <c r="M33" s="56" t="s">
        <v>552</v>
      </c>
      <c r="N33" s="57"/>
      <c r="O33" s="57"/>
    </row>
    <row r="34" spans="1:15" ht="26.4" x14ac:dyDescent="0.25">
      <c r="A34" s="52"/>
      <c r="B34" s="53"/>
      <c r="C34" s="54" t="s">
        <v>553</v>
      </c>
      <c r="D34" s="55"/>
      <c r="E34" s="56" t="s">
        <v>75</v>
      </c>
      <c r="F34" s="57"/>
      <c r="G34" s="57"/>
      <c r="H34" s="56" t="s">
        <v>554</v>
      </c>
      <c r="I34" s="57"/>
      <c r="J34" s="57"/>
      <c r="K34" s="57"/>
      <c r="L34" s="56" t="s">
        <v>75</v>
      </c>
      <c r="M34" s="56" t="s">
        <v>554</v>
      </c>
      <c r="N34" s="57"/>
      <c r="O34" s="57"/>
    </row>
    <row r="35" spans="1:15" ht="13.2" x14ac:dyDescent="0.25">
      <c r="A35" s="52"/>
      <c r="B35" s="53"/>
      <c r="C35" s="54" t="s">
        <v>73</v>
      </c>
      <c r="D35" s="55"/>
      <c r="E35" s="57"/>
      <c r="F35" s="57"/>
      <c r="G35" s="57"/>
      <c r="H35" s="56" t="s">
        <v>555</v>
      </c>
      <c r="I35" s="57"/>
      <c r="J35" s="57"/>
      <c r="K35" s="57"/>
      <c r="L35" s="57"/>
      <c r="M35" s="56" t="s">
        <v>555</v>
      </c>
      <c r="N35" s="57"/>
      <c r="O35" s="57"/>
    </row>
    <row r="36" spans="1:15" ht="92.4" x14ac:dyDescent="0.25">
      <c r="A36" s="46" t="s">
        <v>21</v>
      </c>
      <c r="B36" s="47" t="s">
        <v>516</v>
      </c>
      <c r="C36" s="48" t="s">
        <v>517</v>
      </c>
      <c r="D36" s="49" t="s">
        <v>556</v>
      </c>
      <c r="E36" s="51" t="s">
        <v>518</v>
      </c>
      <c r="F36" s="51" t="s">
        <v>519</v>
      </c>
      <c r="G36" s="50"/>
      <c r="H36" s="51" t="s">
        <v>557</v>
      </c>
      <c r="I36" s="51" t="s">
        <v>558</v>
      </c>
      <c r="J36" s="50"/>
      <c r="K36" s="50"/>
      <c r="L36" s="50"/>
      <c r="M36" s="51" t="s">
        <v>557</v>
      </c>
      <c r="N36" s="51" t="s">
        <v>558</v>
      </c>
      <c r="O36" s="50"/>
    </row>
    <row r="37" spans="1:15" ht="79.2" x14ac:dyDescent="0.25">
      <c r="A37" s="46" t="s">
        <v>23</v>
      </c>
      <c r="B37" s="47" t="s">
        <v>520</v>
      </c>
      <c r="C37" s="48" t="s">
        <v>176</v>
      </c>
      <c r="D37" s="49" t="s">
        <v>559</v>
      </c>
      <c r="E37" s="51" t="s">
        <v>177</v>
      </c>
      <c r="F37" s="51" t="s">
        <v>178</v>
      </c>
      <c r="G37" s="50"/>
      <c r="H37" s="51" t="s">
        <v>560</v>
      </c>
      <c r="I37" s="51" t="s">
        <v>561</v>
      </c>
      <c r="J37" s="50"/>
      <c r="K37" s="50"/>
      <c r="L37" s="50"/>
      <c r="M37" s="51" t="s">
        <v>560</v>
      </c>
      <c r="N37" s="51" t="s">
        <v>561</v>
      </c>
      <c r="O37" s="50"/>
    </row>
    <row r="38" spans="1:15" ht="105.6" x14ac:dyDescent="0.25">
      <c r="A38" s="46" t="s">
        <v>25</v>
      </c>
      <c r="B38" s="47" t="s">
        <v>521</v>
      </c>
      <c r="C38" s="48" t="s">
        <v>180</v>
      </c>
      <c r="D38" s="49" t="s">
        <v>562</v>
      </c>
      <c r="E38" s="51" t="s">
        <v>181</v>
      </c>
      <c r="F38" s="51" t="s">
        <v>182</v>
      </c>
      <c r="G38" s="50"/>
      <c r="H38" s="51" t="s">
        <v>563</v>
      </c>
      <c r="I38" s="51" t="s">
        <v>564</v>
      </c>
      <c r="J38" s="50"/>
      <c r="K38" s="50"/>
      <c r="L38" s="50"/>
      <c r="M38" s="51" t="s">
        <v>563</v>
      </c>
      <c r="N38" s="51" t="s">
        <v>564</v>
      </c>
      <c r="O38" s="50"/>
    </row>
    <row r="39" spans="1:15" ht="79.2" x14ac:dyDescent="0.25">
      <c r="A39" s="46" t="s">
        <v>43</v>
      </c>
      <c r="B39" s="47" t="s">
        <v>522</v>
      </c>
      <c r="C39" s="48" t="s">
        <v>523</v>
      </c>
      <c r="D39" s="49" t="s">
        <v>565</v>
      </c>
      <c r="E39" s="51" t="s">
        <v>524</v>
      </c>
      <c r="F39" s="51" t="s">
        <v>525</v>
      </c>
      <c r="G39" s="50"/>
      <c r="H39" s="51" t="s">
        <v>566</v>
      </c>
      <c r="I39" s="51" t="s">
        <v>567</v>
      </c>
      <c r="J39" s="50"/>
      <c r="K39" s="50"/>
      <c r="L39" s="50"/>
      <c r="M39" s="51" t="s">
        <v>566</v>
      </c>
      <c r="N39" s="51" t="s">
        <v>567</v>
      </c>
      <c r="O39" s="50"/>
    </row>
    <row r="40" spans="1:15" ht="79.2" x14ac:dyDescent="0.25">
      <c r="A40" s="46" t="s">
        <v>76</v>
      </c>
      <c r="B40" s="47" t="s">
        <v>526</v>
      </c>
      <c r="C40" s="48" t="s">
        <v>527</v>
      </c>
      <c r="D40" s="49" t="s">
        <v>568</v>
      </c>
      <c r="E40" s="51" t="s">
        <v>528</v>
      </c>
      <c r="F40" s="51" t="s">
        <v>529</v>
      </c>
      <c r="G40" s="50"/>
      <c r="H40" s="51" t="s">
        <v>569</v>
      </c>
      <c r="I40" s="51" t="s">
        <v>570</v>
      </c>
      <c r="J40" s="50"/>
      <c r="K40" s="50"/>
      <c r="L40" s="50"/>
      <c r="M40" s="51" t="s">
        <v>569</v>
      </c>
      <c r="N40" s="51" t="s">
        <v>570</v>
      </c>
      <c r="O40" s="50"/>
    </row>
    <row r="41" spans="1:15" ht="79.2" x14ac:dyDescent="0.25">
      <c r="A41" s="46" t="s">
        <v>77</v>
      </c>
      <c r="B41" s="47" t="s">
        <v>530</v>
      </c>
      <c r="C41" s="48" t="s">
        <v>184</v>
      </c>
      <c r="D41" s="49" t="s">
        <v>571</v>
      </c>
      <c r="E41" s="51" t="s">
        <v>185</v>
      </c>
      <c r="F41" s="51" t="s">
        <v>186</v>
      </c>
      <c r="G41" s="50"/>
      <c r="H41" s="51" t="s">
        <v>572</v>
      </c>
      <c r="I41" s="51" t="s">
        <v>573</v>
      </c>
      <c r="J41" s="50"/>
      <c r="K41" s="50"/>
      <c r="L41" s="50"/>
      <c r="M41" s="51" t="s">
        <v>572</v>
      </c>
      <c r="N41" s="51" t="s">
        <v>573</v>
      </c>
      <c r="O41" s="50"/>
    </row>
    <row r="42" spans="1:15" ht="79.2" x14ac:dyDescent="0.25">
      <c r="A42" s="46" t="s">
        <v>78</v>
      </c>
      <c r="B42" s="47" t="s">
        <v>531</v>
      </c>
      <c r="C42" s="48" t="s">
        <v>188</v>
      </c>
      <c r="D42" s="49" t="s">
        <v>571</v>
      </c>
      <c r="E42" s="51" t="s">
        <v>189</v>
      </c>
      <c r="F42" s="51" t="s">
        <v>190</v>
      </c>
      <c r="G42" s="50"/>
      <c r="H42" s="51" t="s">
        <v>574</v>
      </c>
      <c r="I42" s="51" t="s">
        <v>575</v>
      </c>
      <c r="J42" s="50"/>
      <c r="K42" s="50"/>
      <c r="L42" s="50"/>
      <c r="M42" s="51" t="s">
        <v>574</v>
      </c>
      <c r="N42" s="51" t="s">
        <v>575</v>
      </c>
      <c r="O42" s="50"/>
    </row>
    <row r="43" spans="1:15" ht="79.2" x14ac:dyDescent="0.25">
      <c r="A43" s="46" t="s">
        <v>79</v>
      </c>
      <c r="B43" s="47" t="s">
        <v>532</v>
      </c>
      <c r="C43" s="48" t="s">
        <v>533</v>
      </c>
      <c r="D43" s="49" t="s">
        <v>576</v>
      </c>
      <c r="E43" s="51" t="s">
        <v>534</v>
      </c>
      <c r="F43" s="51" t="s">
        <v>535</v>
      </c>
      <c r="G43" s="50"/>
      <c r="H43" s="51" t="s">
        <v>577</v>
      </c>
      <c r="I43" s="51" t="s">
        <v>578</v>
      </c>
      <c r="J43" s="50"/>
      <c r="K43" s="50"/>
      <c r="L43" s="50"/>
      <c r="M43" s="51" t="s">
        <v>577</v>
      </c>
      <c r="N43" s="51" t="s">
        <v>578</v>
      </c>
      <c r="O43" s="50"/>
    </row>
    <row r="44" spans="1:15" ht="79.2" x14ac:dyDescent="0.25">
      <c r="A44" s="46" t="s">
        <v>80</v>
      </c>
      <c r="B44" s="47" t="s">
        <v>536</v>
      </c>
      <c r="C44" s="48" t="s">
        <v>537</v>
      </c>
      <c r="D44" s="49" t="s">
        <v>576</v>
      </c>
      <c r="E44" s="51" t="s">
        <v>538</v>
      </c>
      <c r="F44" s="51" t="s">
        <v>539</v>
      </c>
      <c r="G44" s="50"/>
      <c r="H44" s="51" t="s">
        <v>579</v>
      </c>
      <c r="I44" s="51" t="s">
        <v>580</v>
      </c>
      <c r="J44" s="50"/>
      <c r="K44" s="50"/>
      <c r="L44" s="50"/>
      <c r="M44" s="51" t="s">
        <v>579</v>
      </c>
      <c r="N44" s="51" t="s">
        <v>580</v>
      </c>
      <c r="O44" s="50"/>
    </row>
    <row r="45" spans="1:15" ht="39.6" x14ac:dyDescent="0.25">
      <c r="A45" s="761" t="s">
        <v>201</v>
      </c>
      <c r="B45" s="762"/>
      <c r="C45" s="762"/>
      <c r="D45" s="762"/>
      <c r="E45" s="762"/>
      <c r="F45" s="762"/>
      <c r="G45" s="762"/>
      <c r="H45" s="51" t="s">
        <v>581</v>
      </c>
      <c r="I45" s="51" t="s">
        <v>582</v>
      </c>
      <c r="J45" s="51" t="s">
        <v>583</v>
      </c>
      <c r="K45" s="50"/>
      <c r="L45" s="50"/>
      <c r="M45" s="51" t="s">
        <v>584</v>
      </c>
      <c r="N45" s="51" t="s">
        <v>585</v>
      </c>
      <c r="O45" s="51" t="s">
        <v>583</v>
      </c>
    </row>
    <row r="46" spans="1:15" ht="13.2" x14ac:dyDescent="0.25">
      <c r="A46" s="761" t="s">
        <v>202</v>
      </c>
      <c r="B46" s="762"/>
      <c r="C46" s="762"/>
      <c r="D46" s="762"/>
      <c r="E46" s="762"/>
      <c r="F46" s="762"/>
      <c r="G46" s="762"/>
      <c r="H46" s="50"/>
      <c r="I46" s="50"/>
      <c r="J46" s="50"/>
      <c r="K46" s="50"/>
      <c r="L46" s="50"/>
      <c r="M46" s="50"/>
      <c r="N46" s="50"/>
      <c r="O46" s="50"/>
    </row>
    <row r="47" spans="1:15" ht="26.4" x14ac:dyDescent="0.25">
      <c r="A47" s="761" t="s">
        <v>203</v>
      </c>
      <c r="B47" s="762"/>
      <c r="C47" s="762"/>
      <c r="D47" s="762"/>
      <c r="E47" s="762"/>
      <c r="F47" s="762"/>
      <c r="G47" s="762"/>
      <c r="H47" s="51" t="s">
        <v>586</v>
      </c>
      <c r="I47" s="50"/>
      <c r="J47" s="50"/>
      <c r="K47" s="50"/>
      <c r="L47" s="50"/>
      <c r="M47" s="51" t="s">
        <v>587</v>
      </c>
      <c r="N47" s="50"/>
      <c r="O47" s="50"/>
    </row>
    <row r="48" spans="1:15" ht="26.4" x14ac:dyDescent="0.25">
      <c r="A48" s="761" t="s">
        <v>204</v>
      </c>
      <c r="B48" s="762"/>
      <c r="C48" s="762"/>
      <c r="D48" s="762"/>
      <c r="E48" s="762"/>
      <c r="F48" s="762"/>
      <c r="G48" s="762"/>
      <c r="H48" s="51" t="s">
        <v>588</v>
      </c>
      <c r="I48" s="50"/>
      <c r="J48" s="50"/>
      <c r="K48" s="50"/>
      <c r="L48" s="50"/>
      <c r="M48" s="51" t="s">
        <v>589</v>
      </c>
      <c r="N48" s="50"/>
      <c r="O48" s="50"/>
    </row>
    <row r="49" spans="1:15" ht="26.4" x14ac:dyDescent="0.25">
      <c r="A49" s="761" t="s">
        <v>205</v>
      </c>
      <c r="B49" s="762"/>
      <c r="C49" s="762"/>
      <c r="D49" s="762"/>
      <c r="E49" s="762"/>
      <c r="F49" s="762"/>
      <c r="G49" s="762"/>
      <c r="H49" s="51" t="s">
        <v>590</v>
      </c>
      <c r="I49" s="50"/>
      <c r="J49" s="50"/>
      <c r="K49" s="50"/>
      <c r="L49" s="50"/>
      <c r="M49" s="51" t="s">
        <v>591</v>
      </c>
      <c r="N49" s="50"/>
      <c r="O49" s="50"/>
    </row>
    <row r="50" spans="1:15" ht="26.4" x14ac:dyDescent="0.25">
      <c r="A50" s="763" t="s">
        <v>206</v>
      </c>
      <c r="B50" s="764"/>
      <c r="C50" s="764"/>
      <c r="D50" s="764"/>
      <c r="E50" s="764"/>
      <c r="F50" s="764"/>
      <c r="G50" s="764"/>
      <c r="H50" s="58" t="s">
        <v>592</v>
      </c>
      <c r="I50" s="59"/>
      <c r="J50" s="59"/>
      <c r="K50" s="59"/>
      <c r="L50" s="59"/>
      <c r="M50" s="58" t="s">
        <v>552</v>
      </c>
      <c r="N50" s="59"/>
      <c r="O50" s="59"/>
    </row>
    <row r="51" spans="1:15" ht="26.4" x14ac:dyDescent="0.25">
      <c r="A51" s="763" t="s">
        <v>207</v>
      </c>
      <c r="B51" s="764"/>
      <c r="C51" s="764"/>
      <c r="D51" s="764"/>
      <c r="E51" s="764"/>
      <c r="F51" s="764"/>
      <c r="G51" s="764"/>
      <c r="H51" s="58" t="s">
        <v>593</v>
      </c>
      <c r="I51" s="59"/>
      <c r="J51" s="59"/>
      <c r="K51" s="59"/>
      <c r="L51" s="59"/>
      <c r="M51" s="58" t="s">
        <v>554</v>
      </c>
      <c r="N51" s="59"/>
      <c r="O51" s="59"/>
    </row>
    <row r="52" spans="1:15" ht="13.2" x14ac:dyDescent="0.25">
      <c r="A52" s="763" t="s">
        <v>26</v>
      </c>
      <c r="B52" s="764"/>
      <c r="C52" s="764"/>
      <c r="D52" s="764"/>
      <c r="E52" s="764"/>
      <c r="F52" s="764"/>
      <c r="G52" s="764"/>
      <c r="H52" s="59"/>
      <c r="I52" s="59"/>
      <c r="J52" s="59"/>
      <c r="K52" s="59"/>
      <c r="L52" s="59"/>
      <c r="M52" s="59"/>
      <c r="N52" s="59"/>
      <c r="O52" s="59"/>
    </row>
    <row r="53" spans="1:15" ht="13.2" x14ac:dyDescent="0.25">
      <c r="A53" s="761" t="s">
        <v>213</v>
      </c>
      <c r="B53" s="762"/>
      <c r="C53" s="762"/>
      <c r="D53" s="762"/>
      <c r="E53" s="762"/>
      <c r="F53" s="762"/>
      <c r="G53" s="762"/>
      <c r="H53" s="50"/>
      <c r="I53" s="50"/>
      <c r="J53" s="50"/>
      <c r="K53" s="50"/>
      <c r="L53" s="50"/>
      <c r="M53" s="50"/>
      <c r="N53" s="50"/>
      <c r="O53" s="50"/>
    </row>
    <row r="54" spans="1:15" ht="13.2" x14ac:dyDescent="0.25">
      <c r="A54" s="761" t="s">
        <v>208</v>
      </c>
      <c r="B54" s="762"/>
      <c r="C54" s="762"/>
      <c r="D54" s="762"/>
      <c r="E54" s="762"/>
      <c r="F54" s="762"/>
      <c r="G54" s="762"/>
      <c r="H54" s="50"/>
      <c r="I54" s="50"/>
      <c r="J54" s="50"/>
      <c r="K54" s="50"/>
      <c r="L54" s="50"/>
      <c r="M54" s="50"/>
      <c r="N54" s="50"/>
      <c r="O54" s="50"/>
    </row>
    <row r="55" spans="1:15" ht="26.4" x14ac:dyDescent="0.25">
      <c r="A55" s="761" t="s">
        <v>214</v>
      </c>
      <c r="B55" s="762"/>
      <c r="C55" s="762"/>
      <c r="D55" s="762"/>
      <c r="E55" s="762"/>
      <c r="F55" s="762"/>
      <c r="G55" s="762"/>
      <c r="H55" s="51" t="s">
        <v>594</v>
      </c>
      <c r="I55" s="50"/>
      <c r="J55" s="50"/>
      <c r="K55" s="50"/>
      <c r="L55" s="50"/>
      <c r="M55" s="51" t="s">
        <v>595</v>
      </c>
      <c r="N55" s="50"/>
      <c r="O55" s="50"/>
    </row>
    <row r="56" spans="1:15" ht="13.2" x14ac:dyDescent="0.25">
      <c r="A56" s="761" t="s">
        <v>215</v>
      </c>
      <c r="B56" s="762"/>
      <c r="C56" s="762"/>
      <c r="D56" s="762"/>
      <c r="E56" s="762"/>
      <c r="F56" s="762"/>
      <c r="G56" s="762"/>
      <c r="H56" s="50"/>
      <c r="I56" s="50"/>
      <c r="J56" s="50"/>
      <c r="K56" s="50"/>
      <c r="L56" s="50"/>
      <c r="M56" s="51" t="s">
        <v>596</v>
      </c>
      <c r="N56" s="50"/>
      <c r="O56" s="50"/>
    </row>
    <row r="57" spans="1:15" ht="26.4" x14ac:dyDescent="0.25">
      <c r="A57" s="763" t="s">
        <v>216</v>
      </c>
      <c r="B57" s="764"/>
      <c r="C57" s="764"/>
      <c r="D57" s="764"/>
      <c r="E57" s="764"/>
      <c r="F57" s="764"/>
      <c r="G57" s="764"/>
      <c r="H57" s="58" t="s">
        <v>594</v>
      </c>
      <c r="I57" s="59"/>
      <c r="J57" s="59"/>
      <c r="K57" s="59"/>
      <c r="L57" s="59"/>
      <c r="M57" s="58" t="s">
        <v>596</v>
      </c>
      <c r="N57" s="59"/>
      <c r="O57" s="59"/>
    </row>
    <row r="58" spans="1:15" s="1" customFormat="1" ht="15" customHeight="1" x14ac:dyDescent="0.25">
      <c r="A58" s="743" t="s">
        <v>217</v>
      </c>
      <c r="B58" s="744"/>
      <c r="C58" s="744"/>
      <c r="D58" s="744"/>
      <c r="E58" s="744"/>
      <c r="F58" s="744"/>
      <c r="G58" s="745"/>
      <c r="H58" s="60"/>
      <c r="I58" s="61"/>
      <c r="J58" s="61"/>
      <c r="K58" s="61"/>
      <c r="L58" s="61"/>
      <c r="M58" s="62">
        <f>ROUND(M57/100*0.96,0)</f>
        <v>27958</v>
      </c>
      <c r="N58" s="61"/>
      <c r="O58" s="61"/>
    </row>
    <row r="59" spans="1:15" s="1" customFormat="1" ht="15" customHeight="1" x14ac:dyDescent="0.25">
      <c r="A59" s="743" t="s">
        <v>36</v>
      </c>
      <c r="B59" s="744"/>
      <c r="C59" s="744"/>
      <c r="D59" s="744"/>
      <c r="E59" s="744"/>
      <c r="F59" s="744"/>
      <c r="G59" s="745"/>
      <c r="H59" s="60"/>
      <c r="I59" s="61"/>
      <c r="J59" s="61"/>
      <c r="K59" s="61"/>
      <c r="L59" s="61"/>
      <c r="M59" s="63">
        <f>M57+M58</f>
        <v>2940251</v>
      </c>
      <c r="N59" s="61"/>
      <c r="O59" s="61"/>
    </row>
    <row r="60" spans="1:15" s="1" customFormat="1" ht="15" customHeight="1" x14ac:dyDescent="0.25">
      <c r="A60" s="743" t="s">
        <v>218</v>
      </c>
      <c r="B60" s="744"/>
      <c r="C60" s="744"/>
      <c r="D60" s="744"/>
      <c r="E60" s="744"/>
      <c r="F60" s="744"/>
      <c r="G60" s="745"/>
      <c r="H60" s="60"/>
      <c r="I60" s="61"/>
      <c r="J60" s="61"/>
      <c r="K60" s="61"/>
      <c r="L60" s="61"/>
      <c r="M60" s="62">
        <f>ROUND(M59*0.9833333333,0)</f>
        <v>2891247</v>
      </c>
      <c r="N60" s="61"/>
      <c r="O60" s="61"/>
    </row>
    <row r="61" spans="1:15" s="1" customFormat="1" ht="15" customHeight="1" x14ac:dyDescent="0.25">
      <c r="A61" s="743" t="s">
        <v>219</v>
      </c>
      <c r="B61" s="744"/>
      <c r="C61" s="744"/>
      <c r="D61" s="744"/>
      <c r="E61" s="744"/>
      <c r="F61" s="744"/>
      <c r="G61" s="745"/>
      <c r="H61" s="60"/>
      <c r="I61" s="61"/>
      <c r="J61" s="61"/>
      <c r="K61" s="61"/>
      <c r="L61" s="61"/>
      <c r="M61" s="62">
        <f>ROUND(M60*1.25085,0)</f>
        <v>3616516</v>
      </c>
      <c r="N61" s="61"/>
      <c r="O61" s="61"/>
    </row>
    <row r="62" spans="1:15" s="1" customFormat="1" ht="15" customHeight="1" x14ac:dyDescent="0.25">
      <c r="A62" s="743" t="s">
        <v>220</v>
      </c>
      <c r="B62" s="744"/>
      <c r="C62" s="744"/>
      <c r="D62" s="744"/>
      <c r="E62" s="744"/>
      <c r="F62" s="744"/>
      <c r="G62" s="745"/>
      <c r="H62" s="60"/>
      <c r="I62" s="61"/>
      <c r="J62" s="61"/>
      <c r="K62" s="61"/>
      <c r="L62" s="61"/>
      <c r="M62" s="62">
        <f>ROUND(M61*1.07521,0)</f>
        <v>3888514</v>
      </c>
      <c r="N62" s="61"/>
      <c r="O62" s="61"/>
    </row>
    <row r="63" spans="1:15" s="1" customFormat="1" ht="15" customHeight="1" x14ac:dyDescent="0.25">
      <c r="A63" s="743" t="s">
        <v>221</v>
      </c>
      <c r="B63" s="744"/>
      <c r="C63" s="744"/>
      <c r="D63" s="744"/>
      <c r="E63" s="744"/>
      <c r="F63" s="744"/>
      <c r="G63" s="745"/>
      <c r="H63" s="60"/>
      <c r="I63" s="61"/>
      <c r="J63" s="61"/>
      <c r="K63" s="61"/>
      <c r="L63" s="61"/>
      <c r="M63" s="62">
        <f>ROUND(M62*1.0338,0)</f>
        <v>4019946</v>
      </c>
      <c r="N63" s="61"/>
      <c r="O63" s="61"/>
    </row>
    <row r="64" spans="1:15" s="1" customFormat="1" ht="15" customHeight="1" x14ac:dyDescent="0.25">
      <c r="A64" s="743" t="s">
        <v>37</v>
      </c>
      <c r="B64" s="744"/>
      <c r="C64" s="744"/>
      <c r="D64" s="744"/>
      <c r="E64" s="744"/>
      <c r="F64" s="744"/>
      <c r="G64" s="745"/>
      <c r="H64" s="60"/>
      <c r="I64" s="61"/>
      <c r="J64" s="61"/>
      <c r="K64" s="61"/>
      <c r="L64" s="61"/>
      <c r="M64" s="62">
        <f>M63</f>
        <v>4019946</v>
      </c>
      <c r="N64" s="61"/>
      <c r="O64" s="61"/>
    </row>
    <row r="65" spans="1:17" s="1" customFormat="1" ht="15" customHeight="1" x14ac:dyDescent="0.25">
      <c r="A65" s="743" t="s">
        <v>38</v>
      </c>
      <c r="B65" s="744"/>
      <c r="C65" s="744"/>
      <c r="D65" s="744"/>
      <c r="E65" s="744"/>
      <c r="F65" s="744"/>
      <c r="G65" s="745"/>
      <c r="H65" s="60"/>
      <c r="I65" s="61"/>
      <c r="J65" s="61"/>
      <c r="K65" s="61"/>
      <c r="L65" s="61"/>
      <c r="M65" s="64">
        <f>ROUND(M64*0.2,2)</f>
        <v>803989.2</v>
      </c>
      <c r="N65" s="61"/>
      <c r="O65" s="61"/>
    </row>
    <row r="66" spans="1:17" s="1" customFormat="1" ht="15" customHeight="1" x14ac:dyDescent="0.25">
      <c r="A66" s="743" t="s">
        <v>39</v>
      </c>
      <c r="B66" s="744"/>
      <c r="C66" s="744"/>
      <c r="D66" s="744"/>
      <c r="E66" s="744"/>
      <c r="F66" s="744"/>
      <c r="G66" s="745"/>
      <c r="H66" s="60"/>
      <c r="I66" s="61"/>
      <c r="J66" s="61"/>
      <c r="K66" s="61"/>
      <c r="L66" s="61"/>
      <c r="M66" s="64">
        <f>M64+M65</f>
        <v>4823935.2</v>
      </c>
      <c r="N66" s="61"/>
      <c r="O66" s="61"/>
      <c r="Q66" s="276"/>
    </row>
    <row r="67" spans="1:17" s="1" customFormat="1" ht="13.2" x14ac:dyDescent="0.25">
      <c r="B67" s="65"/>
      <c r="C67" s="66"/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7" s="1" customFormat="1" ht="13.2" x14ac:dyDescent="0.25">
      <c r="B68" s="65"/>
      <c r="C68" s="66"/>
      <c r="D68" s="67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7" s="1" customFormat="1" ht="13.2" x14ac:dyDescent="0.25">
      <c r="B69" s="275"/>
      <c r="C69" s="6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7" s="1" customFormat="1" ht="11.25" customHeight="1" x14ac:dyDescent="0.25">
      <c r="C70" s="27"/>
    </row>
    <row r="71" spans="1:17" s="1" customFormat="1" ht="11.25" customHeight="1" x14ac:dyDescent="0.25">
      <c r="C71" s="27"/>
    </row>
    <row r="72" spans="1:17" s="4" customFormat="1" ht="13.2" x14ac:dyDescent="0.25">
      <c r="A72" s="2"/>
      <c r="B72" s="11" t="s">
        <v>27</v>
      </c>
      <c r="C72" s="70" t="s">
        <v>222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8"/>
      <c r="O72" s="8"/>
    </row>
    <row r="73" spans="1:17" s="8" customFormat="1" ht="13.2" x14ac:dyDescent="0.25">
      <c r="A73" s="5"/>
      <c r="B73" s="6"/>
      <c r="C73" s="746" t="s">
        <v>40</v>
      </c>
      <c r="D73" s="746"/>
      <c r="E73" s="746"/>
      <c r="F73" s="746"/>
      <c r="G73" s="746"/>
      <c r="H73" s="746"/>
      <c r="I73" s="746"/>
      <c r="J73" s="746"/>
      <c r="K73" s="746"/>
      <c r="L73" s="746"/>
      <c r="M73" s="746"/>
      <c r="N73" s="7"/>
      <c r="O73" s="1"/>
    </row>
    <row r="74" spans="1:17" s="1" customFormat="1" ht="13.2" x14ac:dyDescent="0.25">
      <c r="A74" s="5"/>
      <c r="B74" s="6"/>
      <c r="C74" s="71"/>
      <c r="D74" s="15"/>
      <c r="E74" s="9"/>
      <c r="F74" s="9"/>
      <c r="G74" s="9"/>
      <c r="H74" s="9"/>
      <c r="I74" s="10"/>
      <c r="J74" s="10"/>
      <c r="K74" s="10"/>
      <c r="L74" s="10"/>
      <c r="M74" s="9"/>
      <c r="N74" s="5"/>
    </row>
    <row r="75" spans="1:17" s="1" customFormat="1" ht="13.2" x14ac:dyDescent="0.25">
      <c r="A75" s="2"/>
      <c r="B75" s="11" t="s">
        <v>41</v>
      </c>
      <c r="C75" s="72"/>
      <c r="D75" s="15"/>
      <c r="E75" s="11"/>
      <c r="F75" s="11"/>
      <c r="G75" s="11"/>
      <c r="H75" s="11"/>
      <c r="I75" s="11"/>
      <c r="J75" s="11"/>
      <c r="K75" s="11"/>
      <c r="L75" s="11"/>
      <c r="M75" s="9"/>
      <c r="N75" s="5"/>
    </row>
    <row r="76" spans="1:17" s="1" customFormat="1" ht="13.2" x14ac:dyDescent="0.25">
      <c r="A76" s="5"/>
      <c r="B76" s="6"/>
      <c r="C76" s="71"/>
      <c r="D76" s="15"/>
      <c r="E76" s="9"/>
      <c r="F76" s="9"/>
      <c r="G76" s="9"/>
      <c r="H76" s="9"/>
      <c r="I76" s="10"/>
      <c r="J76" s="10"/>
      <c r="K76" s="10"/>
      <c r="L76" s="10"/>
      <c r="M76" s="9"/>
      <c r="N76" s="5"/>
    </row>
    <row r="77" spans="1:17" s="1" customFormat="1" ht="24.75" customHeight="1" x14ac:dyDescent="0.25">
      <c r="B77" s="73"/>
      <c r="C77" s="74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7" s="1" customFormat="1" ht="13.2" x14ac:dyDescent="0.25">
      <c r="A78" s="2"/>
      <c r="B78" s="11" t="s">
        <v>28</v>
      </c>
      <c r="C78" s="75" t="s">
        <v>223</v>
      </c>
      <c r="D78" s="12"/>
      <c r="E78" s="12"/>
      <c r="F78" s="12"/>
      <c r="G78" s="12"/>
      <c r="H78" s="12"/>
      <c r="I78" s="12"/>
      <c r="J78" s="12" t="s">
        <v>42</v>
      </c>
      <c r="K78" s="12"/>
      <c r="L78" s="12"/>
      <c r="M78" s="76"/>
      <c r="N78" s="77"/>
    </row>
    <row r="79" spans="1:17" s="1" customFormat="1" ht="13.2" x14ac:dyDescent="0.25">
      <c r="A79" s="5"/>
      <c r="B79" s="6"/>
      <c r="C79" s="747" t="s">
        <v>40</v>
      </c>
      <c r="D79" s="747"/>
      <c r="E79" s="747"/>
      <c r="F79" s="747"/>
      <c r="G79" s="747"/>
      <c r="H79" s="747"/>
      <c r="I79" s="747"/>
      <c r="J79" s="747"/>
      <c r="K79" s="747"/>
      <c r="L79" s="747"/>
      <c r="M79" s="747"/>
      <c r="N79" s="7"/>
    </row>
    <row r="80" spans="1:17" s="1" customFormat="1" ht="13.2" x14ac:dyDescent="0.25">
      <c r="A80" s="5"/>
      <c r="B80" s="6"/>
      <c r="C80" s="71"/>
    </row>
    <row r="81" spans="1:16" s="1" customFormat="1" ht="13.2" x14ac:dyDescent="0.25">
      <c r="A81" s="2"/>
      <c r="B81" s="11" t="s">
        <v>41</v>
      </c>
      <c r="C81" s="72"/>
    </row>
    <row r="82" spans="1:16" s="79" customFormat="1" ht="13.2" x14ac:dyDescent="0.25">
      <c r="A82" s="65"/>
      <c r="B82" s="65"/>
      <c r="C82" s="66"/>
      <c r="D82" s="67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78"/>
    </row>
    <row r="83" spans="1:16" s="277" customFormat="1" ht="12" x14ac:dyDescent="0.25">
      <c r="A83" s="272"/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</row>
    <row r="108" ht="12" x14ac:dyDescent="0.25"/>
    <row r="185" ht="12" x14ac:dyDescent="0.25"/>
  </sheetData>
  <mergeCells count="67">
    <mergeCell ref="A64:G64"/>
    <mergeCell ref="A65:G65"/>
    <mergeCell ref="A66:G66"/>
    <mergeCell ref="C73:M73"/>
    <mergeCell ref="C79:M79"/>
    <mergeCell ref="A58:G58"/>
    <mergeCell ref="A59:G59"/>
    <mergeCell ref="A60:G60"/>
    <mergeCell ref="A61:G61"/>
    <mergeCell ref="A62:G62"/>
    <mergeCell ref="A63:G63"/>
    <mergeCell ref="M11:O11"/>
    <mergeCell ref="K12:L12"/>
    <mergeCell ref="M12:O12"/>
    <mergeCell ref="M13:O13"/>
    <mergeCell ref="I15:K15"/>
    <mergeCell ref="M15:O15"/>
    <mergeCell ref="A55:G55"/>
    <mergeCell ref="A56:G56"/>
    <mergeCell ref="A57:G57"/>
    <mergeCell ref="A46:G46"/>
    <mergeCell ref="A27:A29"/>
    <mergeCell ref="B27:B29"/>
    <mergeCell ref="C27:C29"/>
    <mergeCell ref="D27:D29"/>
    <mergeCell ref="E27:G27"/>
    <mergeCell ref="E28:E29"/>
    <mergeCell ref="H28:H29"/>
    <mergeCell ref="M28:M29"/>
    <mergeCell ref="A31:O31"/>
    <mergeCell ref="A45:G45"/>
    <mergeCell ref="A53:G53"/>
    <mergeCell ref="A54:G54"/>
    <mergeCell ref="A47:G47"/>
    <mergeCell ref="A48:G48"/>
    <mergeCell ref="A49:G49"/>
    <mergeCell ref="A50:G50"/>
    <mergeCell ref="A51:G51"/>
    <mergeCell ref="A52:G52"/>
    <mergeCell ref="M2:O2"/>
    <mergeCell ref="M3:O3"/>
    <mergeCell ref="M4:O4"/>
    <mergeCell ref="C5:K5"/>
    <mergeCell ref="M5:O5"/>
    <mergeCell ref="M19:O19"/>
    <mergeCell ref="C10:K10"/>
    <mergeCell ref="M10:O10"/>
    <mergeCell ref="H27:J27"/>
    <mergeCell ref="K27:L27"/>
    <mergeCell ref="M27:O27"/>
    <mergeCell ref="L22:L23"/>
    <mergeCell ref="M22:M23"/>
    <mergeCell ref="N22:O22"/>
    <mergeCell ref="A11:B11"/>
    <mergeCell ref="C11:K11"/>
    <mergeCell ref="M6:O6"/>
    <mergeCell ref="A7:B7"/>
    <mergeCell ref="I17:K17"/>
    <mergeCell ref="M17:O17"/>
    <mergeCell ref="A9:B9"/>
    <mergeCell ref="C9:K9"/>
    <mergeCell ref="M9:O9"/>
    <mergeCell ref="C7:K7"/>
    <mergeCell ref="M7:O7"/>
    <mergeCell ref="A8:B8"/>
    <mergeCell ref="C8:K8"/>
    <mergeCell ref="M8:O8"/>
  </mergeCells>
  <pageMargins left="0.23622047901153601" right="0.23622047901153601" top="0.74803149700164795" bottom="0.74803149700164795" header="0.31496062874794001" footer="0.31496062874794001"/>
  <pageSetup paperSize="9" scale="24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2:AO36"/>
  <sheetViews>
    <sheetView view="pageBreakPreview" topLeftCell="P10" zoomScale="70" zoomScaleNormal="60" zoomScaleSheetLayoutView="70" workbookViewId="0">
      <selection activeCell="Z17" sqref="Z17"/>
    </sheetView>
  </sheetViews>
  <sheetFormatPr defaultColWidth="9.109375" defaultRowHeight="16.2" x14ac:dyDescent="0.3"/>
  <cols>
    <col min="1" max="1" width="6.88671875" style="186" customWidth="1"/>
    <col min="2" max="2" width="27.33203125" style="186" customWidth="1"/>
    <col min="3" max="3" width="21.109375" style="186" customWidth="1"/>
    <col min="4" max="4" width="11.5546875" style="186" customWidth="1"/>
    <col min="5" max="5" width="17.44140625" style="186" customWidth="1"/>
    <col min="6" max="6" width="18.6640625" style="186" customWidth="1"/>
    <col min="7" max="7" width="22.109375" style="186" customWidth="1"/>
    <col min="8" max="11" width="19.6640625" style="187" customWidth="1"/>
    <col min="12" max="17" width="19.6640625" style="186" customWidth="1"/>
    <col min="18" max="32" width="19.6640625" style="188" customWidth="1"/>
    <col min="33" max="33" width="22.5546875" style="188" customWidth="1"/>
    <col min="34" max="34" width="15.33203125" style="186" customWidth="1"/>
    <col min="35" max="35" width="11.6640625" style="186" customWidth="1"/>
    <col min="36" max="36" width="19.33203125" style="186" customWidth="1"/>
    <col min="37" max="37" width="19.5546875" style="186" customWidth="1"/>
    <col min="38" max="38" width="23.6640625" style="186" customWidth="1"/>
    <col min="39" max="39" width="12" style="186" bestFit="1" customWidth="1"/>
    <col min="40" max="16384" width="9.109375" style="186"/>
  </cols>
  <sheetData>
    <row r="2" spans="1:41" ht="26.25" customHeight="1" x14ac:dyDescent="0.3">
      <c r="C2" s="809" t="s">
        <v>288</v>
      </c>
      <c r="D2" s="809"/>
      <c r="E2" s="809"/>
      <c r="F2" s="809"/>
      <c r="G2" s="809"/>
      <c r="H2" s="809"/>
    </row>
    <row r="3" spans="1:41" ht="42" customHeight="1" x14ac:dyDescent="0.3">
      <c r="C3" s="810" t="s">
        <v>289</v>
      </c>
      <c r="D3" s="810"/>
      <c r="E3" s="810"/>
      <c r="F3" s="810"/>
      <c r="G3" s="810"/>
      <c r="H3" s="810"/>
      <c r="I3" s="810"/>
    </row>
    <row r="5" spans="1:41" x14ac:dyDescent="0.3">
      <c r="A5" s="186" t="s">
        <v>290</v>
      </c>
      <c r="K5" s="189"/>
      <c r="M5" s="190"/>
      <c r="O5" s="190"/>
      <c r="Q5" s="190"/>
      <c r="R5" s="191"/>
      <c r="S5" s="191"/>
      <c r="T5" s="191"/>
      <c r="U5" s="191"/>
      <c r="V5" s="191"/>
      <c r="AF5" s="191" t="s">
        <v>291</v>
      </c>
      <c r="AG5" s="191"/>
    </row>
    <row r="6" spans="1:41" x14ac:dyDescent="0.3">
      <c r="I6" s="192" t="s">
        <v>281</v>
      </c>
      <c r="J6" s="192"/>
      <c r="K6" s="192"/>
      <c r="L6" s="193"/>
      <c r="M6" s="193"/>
      <c r="N6" s="193"/>
      <c r="O6" s="193"/>
      <c r="P6" s="193"/>
      <c r="Q6" s="193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</row>
    <row r="8" spans="1:41" ht="18.75" customHeight="1" x14ac:dyDescent="0.3">
      <c r="A8" s="811" t="s">
        <v>292</v>
      </c>
      <c r="B8" s="811"/>
      <c r="C8" s="811"/>
      <c r="D8" s="811"/>
      <c r="E8" s="811"/>
      <c r="F8" s="811"/>
      <c r="G8" s="811"/>
      <c r="H8" s="811"/>
      <c r="I8" s="811"/>
      <c r="J8" s="811"/>
      <c r="K8" s="811"/>
      <c r="L8" s="811"/>
      <c r="M8" s="811"/>
      <c r="N8" s="811"/>
      <c r="O8" s="811"/>
      <c r="P8" s="811"/>
      <c r="Q8" s="811"/>
      <c r="R8" s="811"/>
      <c r="S8" s="811"/>
      <c r="T8" s="811"/>
      <c r="U8" s="811"/>
      <c r="V8" s="811"/>
      <c r="W8" s="811"/>
      <c r="X8" s="811"/>
      <c r="Y8" s="811"/>
      <c r="Z8" s="811"/>
      <c r="AA8" s="811"/>
      <c r="AB8" s="811"/>
      <c r="AC8" s="811"/>
      <c r="AD8" s="811"/>
      <c r="AE8" s="811"/>
      <c r="AF8" s="811"/>
      <c r="AG8" s="811"/>
    </row>
    <row r="9" spans="1:41" x14ac:dyDescent="0.3">
      <c r="A9" s="811"/>
      <c r="B9" s="811"/>
      <c r="C9" s="811"/>
      <c r="D9" s="811"/>
      <c r="E9" s="811"/>
      <c r="F9" s="811"/>
      <c r="G9" s="811"/>
      <c r="H9" s="811"/>
      <c r="I9" s="811"/>
      <c r="J9" s="811"/>
      <c r="K9" s="811"/>
      <c r="L9" s="811"/>
      <c r="M9" s="811"/>
      <c r="N9" s="811"/>
      <c r="O9" s="811"/>
      <c r="P9" s="811"/>
      <c r="Q9" s="811"/>
      <c r="R9" s="811"/>
      <c r="S9" s="811"/>
      <c r="T9" s="811"/>
      <c r="U9" s="811"/>
      <c r="V9" s="811"/>
      <c r="W9" s="811"/>
      <c r="X9" s="811"/>
      <c r="Y9" s="811"/>
      <c r="Z9" s="811"/>
      <c r="AA9" s="811"/>
      <c r="AB9" s="811"/>
      <c r="AC9" s="811"/>
      <c r="AD9" s="811"/>
      <c r="AE9" s="811"/>
      <c r="AF9" s="811"/>
      <c r="AG9" s="811"/>
    </row>
    <row r="10" spans="1:41" x14ac:dyDescent="0.3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</row>
    <row r="11" spans="1:41" ht="66" customHeight="1" x14ac:dyDescent="0.3">
      <c r="A11" s="812" t="s">
        <v>230</v>
      </c>
      <c r="B11" s="812" t="s">
        <v>293</v>
      </c>
      <c r="C11" s="812" t="s">
        <v>294</v>
      </c>
      <c r="D11" s="812" t="s">
        <v>295</v>
      </c>
      <c r="E11" s="812" t="s">
        <v>296</v>
      </c>
      <c r="F11" s="812" t="s">
        <v>297</v>
      </c>
      <c r="G11" s="812"/>
      <c r="H11" s="799" t="s">
        <v>298</v>
      </c>
      <c r="I11" s="799"/>
      <c r="J11" s="799" t="s">
        <v>299</v>
      </c>
      <c r="K11" s="799"/>
      <c r="L11" s="799" t="s">
        <v>300</v>
      </c>
      <c r="M11" s="799"/>
      <c r="N11" s="799" t="s">
        <v>301</v>
      </c>
      <c r="O11" s="799"/>
      <c r="P11" s="799" t="s">
        <v>302</v>
      </c>
      <c r="Q11" s="799"/>
      <c r="R11" s="799" t="s">
        <v>303</v>
      </c>
      <c r="S11" s="799"/>
      <c r="T11" s="799" t="s">
        <v>304</v>
      </c>
      <c r="U11" s="799"/>
      <c r="V11" s="799" t="s">
        <v>305</v>
      </c>
      <c r="W11" s="799"/>
      <c r="X11" s="799" t="s">
        <v>306</v>
      </c>
      <c r="Y11" s="799"/>
      <c r="Z11" s="813" t="s">
        <v>325</v>
      </c>
      <c r="AA11" s="814"/>
      <c r="AB11" s="799" t="s">
        <v>326</v>
      </c>
      <c r="AC11" s="799"/>
      <c r="AD11" s="799" t="s">
        <v>330</v>
      </c>
      <c r="AE11" s="799"/>
      <c r="AF11" s="799" t="s">
        <v>307</v>
      </c>
      <c r="AG11" s="799"/>
    </row>
    <row r="12" spans="1:41" ht="34.5" customHeight="1" x14ac:dyDescent="0.3">
      <c r="A12" s="812"/>
      <c r="B12" s="812"/>
      <c r="C12" s="812"/>
      <c r="D12" s="812"/>
      <c r="E12" s="812"/>
      <c r="F12" s="196" t="s">
        <v>308</v>
      </c>
      <c r="G12" s="196" t="s">
        <v>309</v>
      </c>
      <c r="H12" s="197" t="s">
        <v>308</v>
      </c>
      <c r="I12" s="197" t="s">
        <v>309</v>
      </c>
      <c r="J12" s="197" t="s">
        <v>308</v>
      </c>
      <c r="K12" s="197" t="s">
        <v>309</v>
      </c>
      <c r="L12" s="198" t="s">
        <v>308</v>
      </c>
      <c r="M12" s="198" t="s">
        <v>309</v>
      </c>
      <c r="N12" s="198" t="s">
        <v>308</v>
      </c>
      <c r="O12" s="198" t="s">
        <v>309</v>
      </c>
      <c r="P12" s="198" t="s">
        <v>308</v>
      </c>
      <c r="Q12" s="198" t="s">
        <v>309</v>
      </c>
      <c r="R12" s="197" t="s">
        <v>308</v>
      </c>
      <c r="S12" s="197" t="s">
        <v>309</v>
      </c>
      <c r="T12" s="197" t="s">
        <v>308</v>
      </c>
      <c r="U12" s="197" t="s">
        <v>309</v>
      </c>
      <c r="V12" s="197" t="s">
        <v>308</v>
      </c>
      <c r="W12" s="197" t="s">
        <v>309</v>
      </c>
      <c r="X12" s="197" t="s">
        <v>308</v>
      </c>
      <c r="Y12" s="197" t="s">
        <v>309</v>
      </c>
      <c r="Z12" s="197"/>
      <c r="AA12" s="197"/>
      <c r="AB12" s="197"/>
      <c r="AC12" s="197"/>
      <c r="AD12" s="197"/>
      <c r="AE12" s="197"/>
      <c r="AF12" s="197" t="s">
        <v>308</v>
      </c>
      <c r="AG12" s="197" t="s">
        <v>309</v>
      </c>
    </row>
    <row r="13" spans="1:41" ht="58.5" customHeight="1" x14ac:dyDescent="0.3">
      <c r="A13" s="198">
        <v>1</v>
      </c>
      <c r="B13" s="199" t="s">
        <v>310</v>
      </c>
      <c r="C13" s="198" t="s">
        <v>311</v>
      </c>
      <c r="D13" s="198" t="s">
        <v>224</v>
      </c>
      <c r="E13" s="200">
        <v>43001</v>
      </c>
      <c r="F13" s="201">
        <v>162.333</v>
      </c>
      <c r="G13" s="200">
        <f>E13*F13</f>
        <v>6980481.3300000001</v>
      </c>
      <c r="H13" s="202">
        <v>56.175634000000002</v>
      </c>
      <c r="I13" s="203">
        <f>E13*H13</f>
        <v>2415608.44</v>
      </c>
      <c r="J13" s="202">
        <v>39.474451999999999</v>
      </c>
      <c r="K13" s="203">
        <f>E13*J13</f>
        <v>1697440.91</v>
      </c>
      <c r="L13" s="204">
        <f>21.136</f>
        <v>21.135999999999999</v>
      </c>
      <c r="M13" s="205">
        <f>E13*L13</f>
        <v>908869.14</v>
      </c>
      <c r="N13" s="204"/>
      <c r="O13" s="205">
        <f>E13*N13</f>
        <v>0</v>
      </c>
      <c r="P13" s="204">
        <f>45.54696</f>
        <v>45.546959999999999</v>
      </c>
      <c r="Q13" s="206">
        <f>E13*P13</f>
        <v>1958564.83</v>
      </c>
      <c r="R13" s="207"/>
      <c r="S13" s="208"/>
      <c r="T13" s="208"/>
      <c r="U13" s="208"/>
      <c r="V13" s="208"/>
      <c r="W13" s="208"/>
      <c r="X13" s="208"/>
      <c r="Y13" s="208"/>
      <c r="Z13" s="207"/>
      <c r="AA13" s="208"/>
      <c r="AB13" s="207"/>
      <c r="AC13" s="208"/>
      <c r="AD13" s="207"/>
      <c r="AE13" s="208"/>
      <c r="AF13" s="209">
        <f>F13-H13-P13-T13-V13-X13-AD13-J13-L13-N13</f>
        <v>0</v>
      </c>
      <c r="AG13" s="208">
        <v>0</v>
      </c>
      <c r="AH13" s="210" t="s">
        <v>312</v>
      </c>
      <c r="AI13" s="210" t="s">
        <v>313</v>
      </c>
      <c r="AJ13" s="211"/>
      <c r="AK13" s="210"/>
      <c r="AL13" s="210"/>
      <c r="AM13" s="210"/>
      <c r="AN13" s="210"/>
      <c r="AO13" s="210"/>
    </row>
    <row r="14" spans="1:41" ht="58.5" customHeight="1" x14ac:dyDescent="0.3">
      <c r="A14" s="198">
        <v>2</v>
      </c>
      <c r="B14" s="199" t="s">
        <v>314</v>
      </c>
      <c r="C14" s="198" t="s">
        <v>311</v>
      </c>
      <c r="D14" s="198" t="s">
        <v>224</v>
      </c>
      <c r="E14" s="200">
        <v>43001</v>
      </c>
      <c r="F14" s="212">
        <v>65.281999999999996</v>
      </c>
      <c r="G14" s="200">
        <f>E14*F14</f>
        <v>2807191.28</v>
      </c>
      <c r="H14" s="213">
        <v>63.835433999999999</v>
      </c>
      <c r="I14" s="203">
        <f>E14*H14</f>
        <v>2744987.5</v>
      </c>
      <c r="J14" s="208"/>
      <c r="K14" s="203">
        <f>E14*J14</f>
        <v>0</v>
      </c>
      <c r="L14" s="214">
        <v>1.4470000000000001</v>
      </c>
      <c r="M14" s="205">
        <f t="shared" ref="M14:M19" si="0">E14*L14</f>
        <v>62222.45</v>
      </c>
      <c r="N14" s="215"/>
      <c r="O14" s="205">
        <f t="shared" ref="O14:O19" si="1">E14*N14</f>
        <v>0</v>
      </c>
      <c r="P14" s="215"/>
      <c r="Q14" s="206">
        <f t="shared" ref="Q14:Q19" si="2">E14*P14</f>
        <v>0</v>
      </c>
      <c r="R14" s="216"/>
      <c r="S14" s="203"/>
      <c r="T14" s="203"/>
      <c r="U14" s="203"/>
      <c r="V14" s="203"/>
      <c r="W14" s="208"/>
      <c r="X14" s="208"/>
      <c r="Y14" s="208"/>
      <c r="Z14" s="208"/>
      <c r="AA14" s="208"/>
      <c r="AB14" s="208"/>
      <c r="AC14" s="208"/>
      <c r="AD14" s="208"/>
      <c r="AE14" s="208"/>
      <c r="AF14" s="209">
        <f>F14-H14-P14-T14-V14-X14-AD14-J14-L14-N14</f>
        <v>0</v>
      </c>
      <c r="AG14" s="208">
        <v>0</v>
      </c>
      <c r="AH14" s="217" t="s">
        <v>315</v>
      </c>
      <c r="AI14" s="210"/>
      <c r="AJ14" s="211"/>
      <c r="AK14" s="211"/>
      <c r="AL14" s="210"/>
      <c r="AM14" s="210"/>
      <c r="AN14" s="210"/>
      <c r="AO14" s="210"/>
    </row>
    <row r="15" spans="1:41" s="225" customFormat="1" ht="86.25" customHeight="1" x14ac:dyDescent="0.3">
      <c r="A15" s="197">
        <v>3</v>
      </c>
      <c r="B15" s="218" t="s">
        <v>316</v>
      </c>
      <c r="C15" s="197" t="s">
        <v>317</v>
      </c>
      <c r="D15" s="197" t="s">
        <v>224</v>
      </c>
      <c r="E15" s="208">
        <f>E14</f>
        <v>43001</v>
      </c>
      <c r="F15" s="219">
        <v>57.976999999999997</v>
      </c>
      <c r="G15" s="208">
        <f>E15*F15</f>
        <v>2493068.98</v>
      </c>
      <c r="H15" s="220"/>
      <c r="I15" s="203">
        <f t="shared" ref="I15:I19" si="3">E15*H15</f>
        <v>0</v>
      </c>
      <c r="J15" s="221"/>
      <c r="K15" s="203">
        <f>H15*I15</f>
        <v>0</v>
      </c>
      <c r="L15" s="213">
        <f>24.292461-L13</f>
        <v>3.1564610000000002</v>
      </c>
      <c r="M15" s="203">
        <f t="shared" si="0"/>
        <v>135730.98000000001</v>
      </c>
      <c r="N15" s="221"/>
      <c r="O15" s="203">
        <f t="shared" si="1"/>
        <v>0</v>
      </c>
      <c r="P15" s="221"/>
      <c r="Q15" s="203">
        <f t="shared" si="2"/>
        <v>0</v>
      </c>
      <c r="R15" s="216">
        <v>5.3789999999999996</v>
      </c>
      <c r="S15" s="203">
        <f>E15*R15</f>
        <v>231302.38</v>
      </c>
      <c r="T15" s="216">
        <v>24.166</v>
      </c>
      <c r="U15" s="203">
        <f>E15*T15</f>
        <v>1039162.17</v>
      </c>
      <c r="V15" s="207">
        <v>25.276</v>
      </c>
      <c r="W15" s="208">
        <f>E15*V15</f>
        <v>1086893.28</v>
      </c>
      <c r="X15" s="208"/>
      <c r="Y15" s="208"/>
      <c r="Z15" s="208"/>
      <c r="AA15" s="208"/>
      <c r="AB15" s="208"/>
      <c r="AC15" s="208"/>
      <c r="AD15" s="208"/>
      <c r="AE15" s="208"/>
      <c r="AF15" s="209">
        <f>F15-H15-P15-T15-V15-X15-AD15-J15-L15-N15-R15</f>
        <v>0</v>
      </c>
      <c r="AG15" s="208">
        <v>0</v>
      </c>
      <c r="AH15" s="222"/>
      <c r="AI15" s="223"/>
      <c r="AJ15" s="211"/>
      <c r="AK15" s="211"/>
      <c r="AL15" s="224"/>
      <c r="AM15" s="223"/>
      <c r="AN15" s="223"/>
      <c r="AO15" s="223"/>
    </row>
    <row r="16" spans="1:41" s="225" customFormat="1" ht="58.5" customHeight="1" x14ac:dyDescent="0.3">
      <c r="A16" s="197">
        <v>4</v>
      </c>
      <c r="B16" s="218" t="s">
        <v>318</v>
      </c>
      <c r="C16" s="197" t="s">
        <v>317</v>
      </c>
      <c r="D16" s="197" t="s">
        <v>224</v>
      </c>
      <c r="E16" s="208">
        <f>E15</f>
        <v>43001</v>
      </c>
      <c r="F16" s="219">
        <v>232.56</v>
      </c>
      <c r="G16" s="208">
        <f t="shared" ref="G16" si="4">E16*F16</f>
        <v>10000312.560000001</v>
      </c>
      <c r="H16" s="208"/>
      <c r="I16" s="203">
        <f t="shared" si="3"/>
        <v>0</v>
      </c>
      <c r="J16" s="208"/>
      <c r="K16" s="203">
        <f>E16*J16</f>
        <v>0</v>
      </c>
      <c r="L16" s="213">
        <f>94.486656+10.9585-L14</f>
        <v>103.99815599999999</v>
      </c>
      <c r="M16" s="203">
        <f t="shared" si="0"/>
        <v>4472024.71</v>
      </c>
      <c r="N16" s="213">
        <f>99.14766</f>
        <v>99.147660000000002</v>
      </c>
      <c r="O16" s="203">
        <f t="shared" si="1"/>
        <v>4263448.53</v>
      </c>
      <c r="P16" s="208"/>
      <c r="Q16" s="203">
        <f t="shared" si="2"/>
        <v>0</v>
      </c>
      <c r="R16" s="216"/>
      <c r="S16" s="203">
        <f t="shared" ref="S16:S19" si="5">E16*R16</f>
        <v>0</v>
      </c>
      <c r="T16" s="216">
        <v>29.414000000000001</v>
      </c>
      <c r="U16" s="203">
        <f>E16*T16</f>
        <v>1264831.4099999999</v>
      </c>
      <c r="V16" s="226"/>
      <c r="W16" s="208">
        <f>E16*V16</f>
        <v>0</v>
      </c>
      <c r="X16" s="207"/>
      <c r="Y16" s="208"/>
      <c r="Z16" s="208"/>
      <c r="AA16" s="208"/>
      <c r="AB16" s="208"/>
      <c r="AC16" s="208"/>
      <c r="AD16" s="208"/>
      <c r="AE16" s="208"/>
      <c r="AF16" s="209">
        <f>F16-H16-P16-T16-V16-X16-AD16-J16-L16-N16-R16</f>
        <v>0</v>
      </c>
      <c r="AG16" s="208">
        <v>0</v>
      </c>
      <c r="AH16" s="222"/>
      <c r="AI16" s="223"/>
      <c r="AJ16" s="211"/>
      <c r="AK16" s="211"/>
      <c r="AL16" s="227"/>
      <c r="AM16" s="228"/>
      <c r="AN16" s="223"/>
      <c r="AO16" s="223"/>
    </row>
    <row r="17" spans="1:41" s="188" customFormat="1" ht="69.75" customHeight="1" x14ac:dyDescent="0.3">
      <c r="A17" s="197">
        <v>5</v>
      </c>
      <c r="B17" s="218" t="s">
        <v>319</v>
      </c>
      <c r="C17" s="197" t="s">
        <v>320</v>
      </c>
      <c r="D17" s="197" t="s">
        <v>224</v>
      </c>
      <c r="E17" s="208">
        <f>E16</f>
        <v>43001</v>
      </c>
      <c r="F17" s="219">
        <v>460.83100000000002</v>
      </c>
      <c r="G17" s="208">
        <f>E17*F17</f>
        <v>19816193.829999998</v>
      </c>
      <c r="H17" s="220"/>
      <c r="I17" s="203">
        <f t="shared" si="3"/>
        <v>0</v>
      </c>
      <c r="J17" s="221"/>
      <c r="K17" s="203">
        <f>H17*I17</f>
        <v>0</v>
      </c>
      <c r="L17" s="229"/>
      <c r="M17" s="230">
        <f t="shared" si="0"/>
        <v>0</v>
      </c>
      <c r="N17" s="231"/>
      <c r="O17" s="230">
        <f t="shared" si="1"/>
        <v>0</v>
      </c>
      <c r="P17" s="231"/>
      <c r="Q17" s="203">
        <f t="shared" si="2"/>
        <v>0</v>
      </c>
      <c r="R17" s="216"/>
      <c r="S17" s="203">
        <f t="shared" si="5"/>
        <v>0</v>
      </c>
      <c r="T17" s="216">
        <v>1.9890000000000001</v>
      </c>
      <c r="U17" s="203">
        <f>E17*T17</f>
        <v>85528.99</v>
      </c>
      <c r="V17" s="207">
        <f>187.41-V15</f>
        <v>162.13399999999999</v>
      </c>
      <c r="W17" s="208">
        <f>E17*V17</f>
        <v>6971924.1299999999</v>
      </c>
      <c r="X17" s="197">
        <v>52.062199999999997</v>
      </c>
      <c r="Y17" s="208">
        <f>E17*X17</f>
        <v>2238726.66</v>
      </c>
      <c r="Z17" s="221" t="e">
        <f>#REF!+#REF!+#REF!</f>
        <v>#REF!</v>
      </c>
      <c r="AA17" s="208" t="e">
        <f>E17*Z17</f>
        <v>#REF!</v>
      </c>
      <c r="AB17" s="265" t="e">
        <f>#REF!-AB19</f>
        <v>#REF!</v>
      </c>
      <c r="AC17" s="207" t="e">
        <f>E17*AB17</f>
        <v>#REF!</v>
      </c>
      <c r="AD17" s="265"/>
      <c r="AE17" s="208"/>
      <c r="AF17" s="209" t="e">
        <f>F17-H17-P17-T17-V17-X17-AD17-J17-L17-N17-R17-Z17-AB17</f>
        <v>#REF!</v>
      </c>
      <c r="AG17" s="208">
        <v>0</v>
      </c>
      <c r="AH17" s="266"/>
      <c r="AI17" s="233"/>
      <c r="AJ17" s="233"/>
      <c r="AK17" s="233"/>
      <c r="AL17" s="233"/>
      <c r="AM17" s="234"/>
      <c r="AN17" s="233"/>
      <c r="AO17" s="233"/>
    </row>
    <row r="18" spans="1:41" s="188" customFormat="1" ht="58.5" customHeight="1" x14ac:dyDescent="0.3">
      <c r="A18" s="197">
        <v>6</v>
      </c>
      <c r="B18" s="218" t="s">
        <v>321</v>
      </c>
      <c r="C18" s="197" t="s">
        <v>320</v>
      </c>
      <c r="D18" s="197" t="s">
        <v>224</v>
      </c>
      <c r="E18" s="208">
        <f>E17</f>
        <v>43001</v>
      </c>
      <c r="F18" s="219">
        <v>77.531999999999996</v>
      </c>
      <c r="G18" s="208">
        <f t="shared" ref="G18:G19" si="6">E18*F18</f>
        <v>3333953.53</v>
      </c>
      <c r="H18" s="208"/>
      <c r="I18" s="203">
        <f t="shared" si="3"/>
        <v>0</v>
      </c>
      <c r="J18" s="208"/>
      <c r="K18" s="203">
        <f>E18*J18</f>
        <v>0</v>
      </c>
      <c r="L18" s="229"/>
      <c r="M18" s="230">
        <f t="shared" si="0"/>
        <v>0</v>
      </c>
      <c r="N18" s="229"/>
      <c r="O18" s="230">
        <f t="shared" si="1"/>
        <v>0</v>
      </c>
      <c r="P18" s="235"/>
      <c r="Q18" s="203">
        <f t="shared" si="2"/>
        <v>0</v>
      </c>
      <c r="R18" s="216"/>
      <c r="S18" s="203">
        <f t="shared" si="5"/>
        <v>0</v>
      </c>
      <c r="T18" s="236">
        <f>106.946-T16</f>
        <v>77.531999999999996</v>
      </c>
      <c r="U18" s="203">
        <f>E18*T18</f>
        <v>3333953.53</v>
      </c>
      <c r="V18" s="208"/>
      <c r="W18" s="208"/>
      <c r="X18" s="207"/>
      <c r="Y18" s="208"/>
      <c r="Z18" s="208"/>
      <c r="AA18" s="208"/>
      <c r="AB18" s="208"/>
      <c r="AC18" s="207"/>
      <c r="AD18" s="208"/>
      <c r="AE18" s="208"/>
      <c r="AF18" s="209">
        <f>F18-H18-P18-T18-V18-X18-AD18-J18-L18-N18-R18</f>
        <v>0</v>
      </c>
      <c r="AG18" s="208">
        <f>G18-I18-K18-M18-Q18-O18-U18-W18</f>
        <v>0</v>
      </c>
      <c r="AH18" s="232"/>
      <c r="AI18" s="233"/>
      <c r="AJ18" s="233"/>
      <c r="AK18" s="233"/>
      <c r="AL18" s="233"/>
      <c r="AM18" s="233"/>
      <c r="AN18" s="233"/>
      <c r="AO18" s="233"/>
    </row>
    <row r="19" spans="1:41" s="188" customFormat="1" ht="64.5" customHeight="1" x14ac:dyDescent="0.3">
      <c r="A19" s="197">
        <v>7</v>
      </c>
      <c r="B19" s="218" t="s">
        <v>322</v>
      </c>
      <c r="C19" s="197" t="s">
        <v>323</v>
      </c>
      <c r="D19" s="197" t="s">
        <v>224</v>
      </c>
      <c r="E19" s="208">
        <f>E18</f>
        <v>43001</v>
      </c>
      <c r="F19" s="219">
        <v>50.722000000000001</v>
      </c>
      <c r="G19" s="208">
        <f t="shared" si="6"/>
        <v>2181096.7200000002</v>
      </c>
      <c r="H19" s="208"/>
      <c r="I19" s="203">
        <f t="shared" si="3"/>
        <v>0</v>
      </c>
      <c r="J19" s="208"/>
      <c r="K19" s="203">
        <f>E19*J19</f>
        <v>0</v>
      </c>
      <c r="L19" s="229"/>
      <c r="M19" s="230">
        <f t="shared" si="0"/>
        <v>0</v>
      </c>
      <c r="N19" s="229"/>
      <c r="O19" s="230">
        <f t="shared" si="1"/>
        <v>0</v>
      </c>
      <c r="P19" s="235"/>
      <c r="Q19" s="203">
        <f t="shared" si="2"/>
        <v>0</v>
      </c>
      <c r="R19" s="216"/>
      <c r="S19" s="203">
        <f t="shared" si="5"/>
        <v>0</v>
      </c>
      <c r="T19" s="237"/>
      <c r="U19" s="203"/>
      <c r="V19" s="208"/>
      <c r="W19" s="208"/>
      <c r="X19" s="207"/>
      <c r="Y19" s="208"/>
      <c r="Z19" s="208"/>
      <c r="AA19" s="208"/>
      <c r="AB19" s="207">
        <v>15.638999999999999</v>
      </c>
      <c r="AC19" s="207">
        <f t="shared" ref="AC19" si="7">E19*AB19</f>
        <v>672492.63899999997</v>
      </c>
      <c r="AD19" s="221" t="e">
        <f>#REF!</f>
        <v>#REF!</v>
      </c>
      <c r="AE19" s="208" t="e">
        <f>E19*AD19</f>
        <v>#REF!</v>
      </c>
      <c r="AF19" s="209" t="e">
        <f>F19-H19-P19-T19-V19-X19-AD19-J19-L19-N19-R19-Z19-AB19</f>
        <v>#REF!</v>
      </c>
      <c r="AG19" s="208" t="e">
        <f>E19*AF19</f>
        <v>#REF!</v>
      </c>
      <c r="AH19" s="232"/>
      <c r="AI19" s="233"/>
      <c r="AJ19" s="233"/>
      <c r="AK19" s="233"/>
      <c r="AL19" s="233"/>
      <c r="AM19" s="233"/>
      <c r="AN19" s="233"/>
      <c r="AO19" s="233"/>
    </row>
    <row r="20" spans="1:41" ht="32.25" customHeight="1" x14ac:dyDescent="0.3">
      <c r="A20" s="803" t="s">
        <v>284</v>
      </c>
      <c r="B20" s="804"/>
      <c r="C20" s="804"/>
      <c r="D20" s="804"/>
      <c r="E20" s="805"/>
      <c r="F20" s="238">
        <f>SUM(F13:F19)</f>
        <v>1107.24</v>
      </c>
      <c r="G20" s="238">
        <f t="shared" ref="G20:AG20" si="8">SUM(G13:G19)</f>
        <v>47612298.229999997</v>
      </c>
      <c r="H20" s="238">
        <f t="shared" si="8"/>
        <v>120.01</v>
      </c>
      <c r="I20" s="238">
        <f t="shared" si="8"/>
        <v>5160595.9400000004</v>
      </c>
      <c r="J20" s="239">
        <f t="shared" si="8"/>
        <v>39.473999999999997</v>
      </c>
      <c r="K20" s="238">
        <f t="shared" si="8"/>
        <v>1697440.91</v>
      </c>
      <c r="L20" s="239">
        <f t="shared" si="8"/>
        <v>129.738</v>
      </c>
      <c r="M20" s="238">
        <f t="shared" si="8"/>
        <v>5578847.2800000003</v>
      </c>
      <c r="N20" s="239">
        <f t="shared" si="8"/>
        <v>99.147999999999996</v>
      </c>
      <c r="O20" s="238">
        <f t="shared" si="8"/>
        <v>4263448.53</v>
      </c>
      <c r="P20" s="239">
        <f t="shared" si="8"/>
        <v>45.546999999999997</v>
      </c>
      <c r="Q20" s="238">
        <f t="shared" si="8"/>
        <v>1958564.83</v>
      </c>
      <c r="R20" s="239">
        <f t="shared" si="8"/>
        <v>5.3789999999999996</v>
      </c>
      <c r="S20" s="238">
        <f t="shared" si="8"/>
        <v>231302.38</v>
      </c>
      <c r="T20" s="239">
        <f t="shared" si="8"/>
        <v>133.101</v>
      </c>
      <c r="U20" s="238">
        <f t="shared" si="8"/>
        <v>5723476.0999999996</v>
      </c>
      <c r="V20" s="239">
        <f t="shared" si="8"/>
        <v>187.41</v>
      </c>
      <c r="W20" s="238">
        <f t="shared" si="8"/>
        <v>8058817.4100000001</v>
      </c>
      <c r="X20" s="240">
        <f t="shared" si="8"/>
        <v>52.062199999999997</v>
      </c>
      <c r="Y20" s="238">
        <f t="shared" si="8"/>
        <v>2238726.66</v>
      </c>
      <c r="Z20" s="238" t="e">
        <f t="shared" si="8"/>
        <v>#REF!</v>
      </c>
      <c r="AA20" s="238" t="e">
        <f t="shared" si="8"/>
        <v>#REF!</v>
      </c>
      <c r="AB20" s="238" t="e">
        <f t="shared" ref="AB20:AC20" si="9">SUM(AB13:AB19)</f>
        <v>#REF!</v>
      </c>
      <c r="AC20" s="238" t="e">
        <f t="shared" si="9"/>
        <v>#REF!</v>
      </c>
      <c r="AD20" s="238" t="e">
        <f>AD19</f>
        <v>#REF!</v>
      </c>
      <c r="AE20" s="238" t="e">
        <f t="shared" si="8"/>
        <v>#REF!</v>
      </c>
      <c r="AF20" s="219" t="e">
        <f>SUM(AF13:AF19)</f>
        <v>#REF!</v>
      </c>
      <c r="AG20" s="267" t="e">
        <f t="shared" si="8"/>
        <v>#REF!</v>
      </c>
      <c r="AH20" s="210"/>
      <c r="AI20" s="210"/>
      <c r="AJ20" s="241"/>
      <c r="AK20" s="242"/>
      <c r="AL20" s="210"/>
      <c r="AM20" s="210"/>
      <c r="AN20" s="210"/>
      <c r="AO20" s="210"/>
    </row>
    <row r="21" spans="1:41" ht="19.8" hidden="1" x14ac:dyDescent="0.3">
      <c r="AH21" s="210"/>
      <c r="AI21" s="210"/>
      <c r="AJ21" s="243"/>
      <c r="AK21" s="210"/>
      <c r="AL21" s="210"/>
      <c r="AM21" s="210"/>
      <c r="AN21" s="210"/>
      <c r="AO21" s="210"/>
    </row>
    <row r="22" spans="1:41" ht="19.8" hidden="1" x14ac:dyDescent="0.3">
      <c r="I22" s="244"/>
      <c r="K22" s="244"/>
      <c r="M22" s="245"/>
      <c r="O22" s="245"/>
      <c r="Q22" s="245"/>
      <c r="W22" s="246"/>
      <c r="AH22" s="210"/>
      <c r="AI22" s="210"/>
      <c r="AJ22" s="243" t="e">
        <f>#REF!+#REF!+#REF!+#REF!+#REF!+#REF!</f>
        <v>#REF!</v>
      </c>
      <c r="AK22" s="247"/>
      <c r="AL22" s="210"/>
      <c r="AM22" s="210"/>
      <c r="AN22" s="210"/>
      <c r="AO22" s="210"/>
    </row>
    <row r="23" spans="1:41" ht="19.8" hidden="1" x14ac:dyDescent="0.3">
      <c r="F23" s="245"/>
      <c r="J23" s="244"/>
      <c r="K23" s="248"/>
      <c r="L23" s="245"/>
      <c r="M23" s="249"/>
      <c r="N23" s="245"/>
      <c r="O23" s="249"/>
      <c r="P23" s="245"/>
      <c r="Q23" s="249"/>
      <c r="S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G23" s="250"/>
      <c r="AH23" s="210"/>
      <c r="AI23" s="210"/>
      <c r="AJ23" s="210"/>
      <c r="AK23" s="210"/>
      <c r="AL23" s="210"/>
      <c r="AM23" s="210"/>
      <c r="AN23" s="210"/>
      <c r="AO23" s="210"/>
    </row>
    <row r="24" spans="1:41" ht="19.8" x14ac:dyDescent="0.3">
      <c r="B24" s="251"/>
      <c r="C24" s="252"/>
      <c r="S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H24" s="210"/>
      <c r="AI24" s="210"/>
      <c r="AJ24" s="210"/>
      <c r="AK24" s="210"/>
      <c r="AL24" s="210"/>
      <c r="AM24" s="210"/>
      <c r="AN24" s="210"/>
      <c r="AO24" s="210"/>
    </row>
    <row r="25" spans="1:41" ht="19.8" x14ac:dyDescent="0.3">
      <c r="A25" s="802" t="s">
        <v>29</v>
      </c>
      <c r="B25" s="802"/>
      <c r="C25" s="253"/>
      <c r="D25" s="253"/>
      <c r="E25" s="253"/>
      <c r="F25" s="253"/>
      <c r="G25" s="253"/>
      <c r="H25" s="254"/>
      <c r="I25" s="254"/>
      <c r="J25" s="254"/>
      <c r="K25" s="254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5"/>
      <c r="AG25" s="253"/>
      <c r="AH25" s="256"/>
      <c r="AI25" s="256"/>
      <c r="AJ25" s="256"/>
      <c r="AK25" s="210"/>
      <c r="AL25" s="210"/>
      <c r="AM25" s="210"/>
      <c r="AN25" s="210"/>
      <c r="AO25" s="210"/>
    </row>
    <row r="26" spans="1:41" ht="28.5" customHeight="1" x14ac:dyDescent="0.3">
      <c r="A26" s="798" t="s">
        <v>277</v>
      </c>
      <c r="B26" s="798"/>
      <c r="C26" s="798"/>
      <c r="D26" s="798"/>
      <c r="E26" s="253"/>
      <c r="F26" s="257"/>
      <c r="G26" s="257"/>
      <c r="H26" s="258"/>
      <c r="I26" s="800" t="s">
        <v>324</v>
      </c>
      <c r="J26" s="800"/>
      <c r="K26" s="800"/>
      <c r="L26" s="800"/>
      <c r="M26" s="800"/>
      <c r="N26" s="800"/>
      <c r="O26" s="800"/>
      <c r="P26" s="800"/>
      <c r="Q26" s="800"/>
      <c r="R26" s="800"/>
      <c r="S26" s="800"/>
      <c r="T26" s="800"/>
      <c r="U26" s="800"/>
      <c r="V26" s="800"/>
      <c r="W26" s="800"/>
      <c r="X26" s="800"/>
      <c r="Y26" s="800"/>
      <c r="Z26" s="800"/>
      <c r="AA26" s="800"/>
      <c r="AB26" s="800"/>
      <c r="AC26" s="800"/>
      <c r="AD26" s="800"/>
      <c r="AE26" s="800"/>
      <c r="AF26" s="800"/>
      <c r="AG26" s="253"/>
      <c r="AH26" s="801"/>
      <c r="AI26" s="801"/>
      <c r="AJ26" s="801"/>
      <c r="AK26" s="210"/>
      <c r="AL26" s="210"/>
      <c r="AM26" s="210"/>
      <c r="AN26" s="210"/>
      <c r="AO26" s="210"/>
    </row>
    <row r="27" spans="1:41" ht="15" customHeight="1" x14ac:dyDescent="0.3">
      <c r="A27" s="798"/>
      <c r="B27" s="798"/>
      <c r="C27" s="253"/>
      <c r="D27" s="253"/>
      <c r="E27" s="253"/>
      <c r="F27" s="796" t="s">
        <v>278</v>
      </c>
      <c r="G27" s="796"/>
      <c r="H27" s="796"/>
      <c r="I27" s="259" t="s">
        <v>279</v>
      </c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797"/>
      <c r="AH27" s="797"/>
      <c r="AI27" s="797"/>
      <c r="AJ27" s="797"/>
    </row>
    <row r="28" spans="1:41" x14ac:dyDescent="0.3">
      <c r="A28" s="188"/>
      <c r="B28" s="260" t="s">
        <v>41</v>
      </c>
      <c r="C28" s="260"/>
      <c r="D28" s="253"/>
      <c r="E28" s="253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AH28" s="188"/>
      <c r="AI28" s="188"/>
      <c r="AJ28" s="188"/>
    </row>
    <row r="29" spans="1:41" x14ac:dyDescent="0.3">
      <c r="A29" s="188"/>
      <c r="B29" s="260"/>
      <c r="C29" s="260"/>
      <c r="D29" s="253"/>
      <c r="E29" s="253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AH29" s="188"/>
      <c r="AI29" s="188"/>
      <c r="AJ29" s="188"/>
    </row>
    <row r="30" spans="1:41" hidden="1" x14ac:dyDescent="0.3">
      <c r="A30" s="188"/>
      <c r="B30" s="260"/>
      <c r="C30" s="260"/>
      <c r="D30" s="253"/>
      <c r="E30" s="253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AH30" s="188"/>
      <c r="AI30" s="188"/>
      <c r="AJ30" s="188"/>
    </row>
    <row r="31" spans="1:41" hidden="1" x14ac:dyDescent="0.3">
      <c r="A31" s="188"/>
      <c r="B31" s="260"/>
      <c r="C31" s="260"/>
      <c r="D31" s="253"/>
      <c r="E31" s="253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AH31" s="188"/>
      <c r="AI31" s="188"/>
      <c r="AJ31" s="188"/>
    </row>
    <row r="32" spans="1:41" hidden="1" x14ac:dyDescent="0.3">
      <c r="A32" s="797"/>
      <c r="B32" s="797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61"/>
      <c r="AI32" s="253"/>
      <c r="AJ32" s="253"/>
    </row>
    <row r="33" spans="1:36" ht="33" customHeight="1" x14ac:dyDescent="0.3">
      <c r="A33" s="802" t="s">
        <v>280</v>
      </c>
      <c r="B33" s="802"/>
      <c r="C33" s="802"/>
      <c r="D33" s="802"/>
      <c r="E33" s="802"/>
      <c r="F33" s="802"/>
      <c r="G33" s="797"/>
      <c r="H33" s="797"/>
      <c r="I33" s="797"/>
      <c r="J33" s="797"/>
      <c r="K33" s="797"/>
      <c r="L33" s="797"/>
      <c r="M33" s="797"/>
      <c r="N33" s="797"/>
      <c r="O33" s="797"/>
      <c r="P33" s="797"/>
      <c r="Q33" s="797"/>
      <c r="R33" s="797"/>
      <c r="S33" s="797"/>
      <c r="T33" s="797"/>
      <c r="U33" s="797"/>
      <c r="V33" s="797"/>
      <c r="W33" s="797"/>
      <c r="X33" s="797"/>
      <c r="Y33" s="797"/>
      <c r="Z33" s="797"/>
      <c r="AA33" s="797"/>
      <c r="AB33" s="797"/>
      <c r="AC33" s="797"/>
      <c r="AD33" s="797"/>
      <c r="AE33" s="797"/>
      <c r="AF33" s="797"/>
      <c r="AG33" s="262"/>
      <c r="AH33" s="797"/>
      <c r="AI33" s="797"/>
      <c r="AJ33" s="797"/>
    </row>
    <row r="34" spans="1:36" ht="36" customHeight="1" x14ac:dyDescent="0.3">
      <c r="A34" s="798" t="s">
        <v>282</v>
      </c>
      <c r="B34" s="798"/>
      <c r="C34" s="798"/>
      <c r="D34" s="798"/>
      <c r="E34" s="798"/>
      <c r="F34" s="263"/>
      <c r="G34" s="264"/>
      <c r="H34" s="264"/>
      <c r="I34" s="800" t="s">
        <v>283</v>
      </c>
      <c r="J34" s="800"/>
      <c r="K34" s="800"/>
      <c r="L34" s="800"/>
      <c r="M34" s="800"/>
      <c r="N34" s="800"/>
      <c r="O34" s="800"/>
      <c r="P34" s="800"/>
      <c r="Q34" s="800"/>
      <c r="R34" s="800"/>
      <c r="S34" s="800"/>
      <c r="T34" s="800"/>
      <c r="U34" s="800"/>
      <c r="V34" s="800"/>
      <c r="W34" s="800"/>
      <c r="X34" s="800"/>
      <c r="Y34" s="800"/>
      <c r="Z34" s="800"/>
      <c r="AA34" s="800"/>
      <c r="AB34" s="800"/>
      <c r="AC34" s="800"/>
      <c r="AD34" s="800"/>
      <c r="AE34" s="800"/>
      <c r="AF34" s="800"/>
      <c r="AG34" s="262"/>
      <c r="AH34" s="807"/>
      <c r="AI34" s="807"/>
      <c r="AJ34" s="807"/>
    </row>
    <row r="35" spans="1:36" ht="15" customHeight="1" x14ac:dyDescent="0.3">
      <c r="A35" s="797"/>
      <c r="B35" s="797"/>
      <c r="C35" s="262"/>
      <c r="D35" s="262"/>
      <c r="E35" s="262"/>
      <c r="F35" s="796" t="s">
        <v>278</v>
      </c>
      <c r="G35" s="796"/>
      <c r="H35" s="796"/>
      <c r="I35" s="259" t="s">
        <v>279</v>
      </c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808"/>
      <c r="AH35" s="808"/>
      <c r="AI35" s="808"/>
      <c r="AJ35" s="808"/>
    </row>
    <row r="36" spans="1:36" x14ac:dyDescent="0.3">
      <c r="A36" s="188"/>
      <c r="B36" s="260" t="s">
        <v>41</v>
      </c>
      <c r="C36" s="262"/>
      <c r="D36" s="806"/>
      <c r="E36" s="806"/>
      <c r="F36" s="806"/>
      <c r="G36" s="806"/>
      <c r="H36" s="806"/>
      <c r="I36" s="806"/>
      <c r="J36" s="806"/>
      <c r="K36" s="806"/>
      <c r="L36" s="806"/>
      <c r="M36" s="806"/>
      <c r="N36" s="806"/>
      <c r="O36" s="806"/>
      <c r="P36" s="806"/>
      <c r="Q36" s="806"/>
      <c r="R36" s="806"/>
      <c r="S36" s="806"/>
      <c r="T36" s="806"/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F36" s="806"/>
      <c r="AG36" s="806"/>
      <c r="AH36" s="806"/>
      <c r="AI36" s="806"/>
      <c r="AJ36" s="806"/>
    </row>
  </sheetData>
  <mergeCells count="41">
    <mergeCell ref="C2:H2"/>
    <mergeCell ref="C3:I3"/>
    <mergeCell ref="A8:AG9"/>
    <mergeCell ref="A11:A12"/>
    <mergeCell ref="B11:B12"/>
    <mergeCell ref="C11:C12"/>
    <mergeCell ref="D11:D12"/>
    <mergeCell ref="E11:E12"/>
    <mergeCell ref="F11:G11"/>
    <mergeCell ref="H11:I11"/>
    <mergeCell ref="Z11:AA11"/>
    <mergeCell ref="AD11:AE11"/>
    <mergeCell ref="V11:W11"/>
    <mergeCell ref="X11:Y11"/>
    <mergeCell ref="AB11:AC11"/>
    <mergeCell ref="AF11:AG11"/>
    <mergeCell ref="D36:AJ36"/>
    <mergeCell ref="A32:B32"/>
    <mergeCell ref="A33:F33"/>
    <mergeCell ref="G33:AF33"/>
    <mergeCell ref="AH33:AJ33"/>
    <mergeCell ref="A34:E34"/>
    <mergeCell ref="I34:AF34"/>
    <mergeCell ref="AH34:AJ34"/>
    <mergeCell ref="A35:B35"/>
    <mergeCell ref="F35:H35"/>
    <mergeCell ref="AG35:AJ35"/>
    <mergeCell ref="F27:H27"/>
    <mergeCell ref="AG27:AJ27"/>
    <mergeCell ref="A26:D26"/>
    <mergeCell ref="R11:S11"/>
    <mergeCell ref="T11:U11"/>
    <mergeCell ref="I26:AF26"/>
    <mergeCell ref="AH26:AJ26"/>
    <mergeCell ref="A27:B27"/>
    <mergeCell ref="A25:B25"/>
    <mergeCell ref="J11:K11"/>
    <mergeCell ref="L11:M11"/>
    <mergeCell ref="N11:O11"/>
    <mergeCell ref="P11:Q11"/>
    <mergeCell ref="A20:E20"/>
  </mergeCells>
  <pageMargins left="0.70866141732283472" right="0.70866141732283472" top="0.74803149606299213" bottom="0.74803149606299213" header="0.31496062992125984" footer="0.31496062992125984"/>
  <pageSetup paperSize="9" scale="20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7"/>
  <sheetViews>
    <sheetView view="pageBreakPreview" topLeftCell="A17" zoomScaleNormal="100" zoomScaleSheetLayoutView="100" workbookViewId="0">
      <selection activeCell="F28" sqref="F28"/>
    </sheetView>
  </sheetViews>
  <sheetFormatPr defaultColWidth="9" defaultRowHeight="13.2" x14ac:dyDescent="0.25"/>
  <cols>
    <col min="1" max="1" width="6.33203125" style="370" customWidth="1"/>
    <col min="2" max="2" width="10.44140625" style="370" customWidth="1"/>
    <col min="3" max="3" width="22.5546875" style="370" customWidth="1"/>
    <col min="4" max="4" width="18.88671875" style="370" customWidth="1"/>
    <col min="5" max="5" width="12.88671875" style="370" customWidth="1"/>
    <col min="6" max="6" width="15.44140625" style="370" customWidth="1"/>
    <col min="7" max="7" width="15.5546875" style="370" customWidth="1"/>
    <col min="8" max="8" width="16.88671875" style="370" customWidth="1"/>
    <col min="9" max="9" width="18.44140625" style="370" customWidth="1"/>
    <col min="10" max="10" width="15.33203125" style="371" customWidth="1"/>
    <col min="11" max="12" width="15.5546875" style="371" customWidth="1"/>
    <col min="13" max="13" width="16.44140625" style="371" customWidth="1"/>
    <col min="14" max="14" width="16.6640625" style="370" customWidth="1"/>
    <col min="15" max="16384" width="9" style="370"/>
  </cols>
  <sheetData>
    <row r="1" spans="1:13" x14ac:dyDescent="0.25">
      <c r="G1" s="474"/>
      <c r="H1" s="485" t="s">
        <v>1025</v>
      </c>
    </row>
    <row r="2" spans="1:13" x14ac:dyDescent="0.25">
      <c r="G2" s="474"/>
      <c r="H2" s="485" t="s">
        <v>241</v>
      </c>
    </row>
    <row r="3" spans="1:13" x14ac:dyDescent="0.25">
      <c r="G3" s="474"/>
      <c r="H3" s="485" t="s">
        <v>1024</v>
      </c>
    </row>
    <row r="4" spans="1:13" ht="9.75" customHeight="1" x14ac:dyDescent="0.25"/>
    <row r="5" spans="1:13" ht="16.350000000000001" customHeight="1" x14ac:dyDescent="0.25">
      <c r="G5" s="375"/>
      <c r="H5" s="499" t="s">
        <v>0</v>
      </c>
    </row>
    <row r="6" spans="1:13" x14ac:dyDescent="0.25">
      <c r="G6" s="467" t="s">
        <v>1</v>
      </c>
      <c r="H6" s="411" t="s">
        <v>243</v>
      </c>
    </row>
    <row r="7" spans="1:13" ht="25.95" customHeight="1" x14ac:dyDescent="0.25">
      <c r="A7" s="370" t="s">
        <v>3</v>
      </c>
      <c r="C7" s="658"/>
      <c r="D7" s="658"/>
      <c r="E7" s="658"/>
      <c r="F7" s="658"/>
      <c r="G7" s="467"/>
      <c r="H7" s="408"/>
    </row>
    <row r="8" spans="1:13" s="474" customFormat="1" ht="18.45" customHeight="1" x14ac:dyDescent="0.25">
      <c r="A8" s="370"/>
      <c r="B8" s="370"/>
      <c r="C8" s="370"/>
      <c r="D8" s="500"/>
      <c r="E8" s="500"/>
      <c r="F8" s="370"/>
      <c r="G8" s="467"/>
      <c r="H8" s="408"/>
      <c r="J8" s="475"/>
      <c r="K8" s="475"/>
      <c r="L8" s="475"/>
      <c r="M8" s="475"/>
    </row>
    <row r="9" spans="1:13" s="474" customFormat="1" ht="25.5" customHeight="1" x14ac:dyDescent="0.25">
      <c r="A9" s="497" t="s">
        <v>674</v>
      </c>
      <c r="B9" s="497"/>
      <c r="C9" s="659" t="s">
        <v>770</v>
      </c>
      <c r="D9" s="659"/>
      <c r="E9" s="659"/>
      <c r="F9" s="659"/>
      <c r="G9" s="467" t="s">
        <v>4</v>
      </c>
      <c r="H9" s="499"/>
      <c r="J9" s="475"/>
      <c r="K9" s="475"/>
      <c r="L9" s="475"/>
      <c r="M9" s="475"/>
    </row>
    <row r="10" spans="1:13" s="474" customFormat="1" x14ac:dyDescent="0.25">
      <c r="A10" s="497"/>
      <c r="B10" s="497"/>
      <c r="C10" s="370"/>
      <c r="D10" s="500"/>
      <c r="E10" s="370"/>
      <c r="H10" s="499"/>
      <c r="J10" s="475"/>
      <c r="K10" s="475"/>
      <c r="L10" s="475"/>
      <c r="M10" s="475"/>
    </row>
    <row r="11" spans="1:13" s="474" customFormat="1" ht="31.5" customHeight="1" x14ac:dyDescent="0.25">
      <c r="A11" s="497" t="s">
        <v>970</v>
      </c>
      <c r="B11" s="497"/>
      <c r="C11" s="660" t="s">
        <v>1029</v>
      </c>
      <c r="D11" s="660"/>
      <c r="E11" s="660"/>
      <c r="F11" s="660"/>
      <c r="G11" s="502" t="s">
        <v>4</v>
      </c>
      <c r="H11" s="501"/>
      <c r="J11" s="475"/>
      <c r="K11" s="475"/>
      <c r="L11" s="475"/>
      <c r="M11" s="475"/>
    </row>
    <row r="12" spans="1:13" s="474" customFormat="1" x14ac:dyDescent="0.25">
      <c r="A12" s="497"/>
      <c r="B12" s="497"/>
      <c r="C12" s="370"/>
      <c r="D12" s="500"/>
      <c r="G12" s="467"/>
      <c r="H12" s="499"/>
      <c r="J12" s="475"/>
      <c r="K12" s="475"/>
      <c r="L12" s="475"/>
      <c r="M12" s="475"/>
    </row>
    <row r="13" spans="1:13" s="474" customFormat="1" ht="42" hidden="1" customHeight="1" x14ac:dyDescent="0.25">
      <c r="A13" s="497" t="s">
        <v>48</v>
      </c>
      <c r="B13" s="497"/>
      <c r="C13" s="658" t="s">
        <v>1023</v>
      </c>
      <c r="D13" s="658"/>
      <c r="E13" s="658"/>
      <c r="F13" s="658"/>
      <c r="G13" s="370"/>
      <c r="H13" s="408"/>
      <c r="J13" s="475"/>
      <c r="K13" s="475"/>
      <c r="L13" s="498"/>
      <c r="M13" s="475"/>
    </row>
    <row r="14" spans="1:13" ht="36.75" customHeight="1" x14ac:dyDescent="0.25">
      <c r="A14" s="497" t="s">
        <v>1022</v>
      </c>
      <c r="B14" s="497"/>
      <c r="C14" s="658" t="str">
        <f>'реестр октябрь'!B6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658"/>
      <c r="E14" s="658"/>
      <c r="F14" s="658"/>
      <c r="G14" s="494"/>
      <c r="H14" s="408"/>
      <c r="I14" s="496"/>
    </row>
    <row r="15" spans="1:13" ht="78" customHeight="1" x14ac:dyDescent="0.25">
      <c r="D15" s="370" t="s">
        <v>281</v>
      </c>
      <c r="E15" s="495"/>
      <c r="F15" s="495"/>
      <c r="G15" s="491" t="s">
        <v>1021</v>
      </c>
      <c r="H15" s="491"/>
    </row>
    <row r="16" spans="1:13" s="474" customFormat="1" ht="15.6" customHeight="1" thickBot="1" x14ac:dyDescent="0.3">
      <c r="D16" s="495"/>
      <c r="E16" s="495"/>
      <c r="F16" s="390" t="s">
        <v>1020</v>
      </c>
      <c r="G16" s="467" t="s">
        <v>1019</v>
      </c>
      <c r="H16" s="408"/>
      <c r="J16" s="475"/>
      <c r="K16" s="475"/>
      <c r="L16" s="475"/>
      <c r="M16" s="475"/>
    </row>
    <row r="17" spans="1:13" s="474" customFormat="1" ht="15" customHeight="1" thickBot="1" x14ac:dyDescent="0.3">
      <c r="D17" s="494"/>
      <c r="E17" s="494"/>
      <c r="F17" s="467" t="s">
        <v>1018</v>
      </c>
      <c r="G17" s="491" t="s">
        <v>9</v>
      </c>
      <c r="H17" s="493" t="s">
        <v>772</v>
      </c>
      <c r="I17" s="492"/>
      <c r="J17" s="645"/>
      <c r="K17" s="645"/>
      <c r="L17" s="645"/>
      <c r="M17" s="475"/>
    </row>
    <row r="18" spans="1:13" s="474" customFormat="1" ht="15" customHeight="1" thickBot="1" x14ac:dyDescent="0.3">
      <c r="C18" s="503"/>
      <c r="D18" s="504"/>
      <c r="G18" s="491" t="s">
        <v>10</v>
      </c>
      <c r="H18" s="490">
        <v>45110</v>
      </c>
      <c r="I18" s="489"/>
      <c r="J18" s="649"/>
      <c r="K18" s="649"/>
      <c r="L18" s="649"/>
      <c r="M18" s="475"/>
    </row>
    <row r="19" spans="1:13" s="474" customFormat="1" ht="15" customHeight="1" x14ac:dyDescent="0.25">
      <c r="C19" s="503"/>
      <c r="D19" s="505"/>
      <c r="F19" s="390"/>
      <c r="G19" s="467" t="s">
        <v>11</v>
      </c>
      <c r="H19" s="408"/>
      <c r="I19" s="488">
        <f>D18-F33</f>
        <v>-174920012.25999999</v>
      </c>
      <c r="J19" s="475"/>
      <c r="K19" s="475"/>
      <c r="L19" s="475"/>
      <c r="M19" s="475"/>
    </row>
    <row r="20" spans="1:13" s="474" customFormat="1" ht="15" customHeight="1" x14ac:dyDescent="0.25">
      <c r="C20" s="503"/>
      <c r="D20" s="506"/>
      <c r="F20" s="485"/>
      <c r="G20" s="370" t="s">
        <v>281</v>
      </c>
      <c r="H20" s="370"/>
      <c r="J20" s="475"/>
      <c r="K20" s="475"/>
      <c r="L20" s="475"/>
      <c r="M20" s="475"/>
    </row>
    <row r="21" spans="1:13" s="474" customFormat="1" ht="5.4" customHeight="1" thickBot="1" x14ac:dyDescent="0.3">
      <c r="C21" s="487"/>
      <c r="D21" s="486"/>
      <c r="F21" s="485"/>
      <c r="G21" s="370"/>
      <c r="H21" s="370"/>
      <c r="J21" s="475"/>
      <c r="K21" s="475"/>
      <c r="L21" s="475"/>
      <c r="M21" s="475"/>
    </row>
    <row r="22" spans="1:13" s="474" customFormat="1" ht="12.15" customHeight="1" thickBot="1" x14ac:dyDescent="0.25">
      <c r="D22" s="484"/>
      <c r="E22" s="483" t="s">
        <v>1017</v>
      </c>
      <c r="F22" s="482" t="s">
        <v>1016</v>
      </c>
      <c r="G22" s="650" t="s">
        <v>14</v>
      </c>
      <c r="H22" s="651"/>
      <c r="J22" s="475"/>
      <c r="K22" s="475"/>
      <c r="L22" s="475"/>
      <c r="M22" s="475"/>
    </row>
    <row r="23" spans="1:13" s="474" customFormat="1" ht="12.15" customHeight="1" thickBot="1" x14ac:dyDescent="0.3">
      <c r="D23" s="481"/>
      <c r="E23" s="480"/>
      <c r="F23" s="479"/>
      <c r="G23" s="478" t="s">
        <v>15</v>
      </c>
      <c r="H23" s="478" t="s">
        <v>16</v>
      </c>
      <c r="J23" s="475"/>
      <c r="K23" s="475"/>
      <c r="L23" s="475"/>
      <c r="M23" s="475"/>
    </row>
    <row r="24" spans="1:13" s="474" customFormat="1" ht="18" customHeight="1" thickBot="1" x14ac:dyDescent="0.3">
      <c r="D24" s="370"/>
      <c r="E24" s="477">
        <v>1</v>
      </c>
      <c r="F24" s="546">
        <v>45253</v>
      </c>
      <c r="G24" s="547">
        <v>45110</v>
      </c>
      <c r="H24" s="546">
        <f>F24</f>
        <v>45253</v>
      </c>
      <c r="I24" s="476"/>
      <c r="J24" s="475"/>
      <c r="K24" s="475"/>
      <c r="L24" s="475"/>
      <c r="M24" s="475"/>
    </row>
    <row r="25" spans="1:13" s="374" customFormat="1" ht="10.199999999999999" x14ac:dyDescent="0.2">
      <c r="J25" s="473"/>
      <c r="K25" s="473"/>
      <c r="L25" s="473"/>
      <c r="M25" s="473"/>
    </row>
    <row r="26" spans="1:13" x14ac:dyDescent="0.25">
      <c r="E26" s="375" t="s">
        <v>251</v>
      </c>
    </row>
    <row r="27" spans="1:13" x14ac:dyDescent="0.25">
      <c r="D27" s="472"/>
      <c r="E27" s="375" t="s">
        <v>252</v>
      </c>
      <c r="F27" s="472"/>
      <c r="G27" s="472"/>
    </row>
    <row r="28" spans="1:13" x14ac:dyDescent="0.25">
      <c r="A28" s="471" t="s">
        <v>1015</v>
      </c>
      <c r="B28" s="652" t="s">
        <v>1014</v>
      </c>
      <c r="C28" s="653"/>
      <c r="D28" s="654"/>
      <c r="E28" s="470" t="s">
        <v>1013</v>
      </c>
      <c r="F28" s="469" t="s">
        <v>1012</v>
      </c>
      <c r="G28" s="468"/>
      <c r="H28" s="424"/>
    </row>
    <row r="29" spans="1:13" x14ac:dyDescent="0.25">
      <c r="A29" s="465" t="s">
        <v>1011</v>
      </c>
      <c r="B29" s="655" t="s">
        <v>1010</v>
      </c>
      <c r="C29" s="656"/>
      <c r="D29" s="657"/>
      <c r="E29" s="466"/>
      <c r="F29" s="464" t="s">
        <v>1009</v>
      </c>
      <c r="G29" s="401"/>
      <c r="H29" s="464" t="s">
        <v>1008</v>
      </c>
    </row>
    <row r="30" spans="1:13" x14ac:dyDescent="0.25">
      <c r="A30" s="465" t="s">
        <v>1007</v>
      </c>
      <c r="B30" s="655"/>
      <c r="C30" s="656"/>
      <c r="D30" s="657"/>
      <c r="E30" s="466"/>
      <c r="F30" s="464" t="s">
        <v>1006</v>
      </c>
      <c r="G30" s="465" t="s">
        <v>257</v>
      </c>
      <c r="H30" s="464" t="s">
        <v>1005</v>
      </c>
    </row>
    <row r="31" spans="1:13" x14ac:dyDescent="0.25">
      <c r="A31" s="432"/>
      <c r="B31" s="646"/>
      <c r="C31" s="647"/>
      <c r="D31" s="648"/>
      <c r="E31" s="463"/>
      <c r="F31" s="461" t="s">
        <v>1004</v>
      </c>
      <c r="G31" s="462"/>
      <c r="H31" s="461" t="s">
        <v>1003</v>
      </c>
    </row>
    <row r="32" spans="1:13" ht="13.8" thickBot="1" x14ac:dyDescent="0.3">
      <c r="A32" s="460">
        <v>1</v>
      </c>
      <c r="B32" s="662">
        <v>2</v>
      </c>
      <c r="C32" s="663"/>
      <c r="D32" s="664"/>
      <c r="E32" s="460">
        <v>3</v>
      </c>
      <c r="F32" s="460">
        <v>4</v>
      </c>
      <c r="G32" s="460">
        <v>5</v>
      </c>
      <c r="H32" s="460">
        <v>6</v>
      </c>
    </row>
    <row r="33" spans="1:14" ht="24" customHeight="1" thickBot="1" x14ac:dyDescent="0.3">
      <c r="A33" s="459"/>
      <c r="B33" s="665" t="s">
        <v>1002</v>
      </c>
      <c r="C33" s="666"/>
      <c r="D33" s="667"/>
      <c r="E33" s="458" t="s">
        <v>1001</v>
      </c>
      <c r="F33" s="457">
        <f t="shared" ref="F33:F39" si="0">G33</f>
        <v>174920012.25999999</v>
      </c>
      <c r="G33" s="457">
        <f>SUM(G34:G39)</f>
        <v>174920012.25999999</v>
      </c>
      <c r="H33" s="457">
        <f>SUM(H34:H39)</f>
        <v>174920012.25999999</v>
      </c>
      <c r="I33" s="456"/>
      <c r="J33" s="455"/>
    </row>
    <row r="34" spans="1:14" x14ac:dyDescent="0.25">
      <c r="A34" s="435" t="s">
        <v>18</v>
      </c>
      <c r="B34" s="668" t="s">
        <v>1000</v>
      </c>
      <c r="C34" s="669"/>
      <c r="D34" s="670"/>
      <c r="E34" s="432"/>
      <c r="F34" s="452">
        <f t="shared" si="0"/>
        <v>174920012.25999999</v>
      </c>
      <c r="G34" s="428">
        <f t="shared" ref="G34:G39" si="1">H34</f>
        <v>174920012.25999999</v>
      </c>
      <c r="H34" s="443">
        <f>'реестр октябрь'!H14</f>
        <v>174920012.25999999</v>
      </c>
      <c r="I34" s="451"/>
      <c r="J34" s="450"/>
    </row>
    <row r="35" spans="1:14" hidden="1" x14ac:dyDescent="0.25">
      <c r="A35" s="435" t="s">
        <v>21</v>
      </c>
      <c r="B35" s="668" t="s">
        <v>1000</v>
      </c>
      <c r="C35" s="669"/>
      <c r="D35" s="670"/>
      <c r="E35" s="432"/>
      <c r="F35" s="452">
        <f t="shared" si="0"/>
        <v>0</v>
      </c>
      <c r="G35" s="428">
        <f t="shared" si="1"/>
        <v>0</v>
      </c>
      <c r="H35" s="443">
        <f>SUM(I35:Q35)</f>
        <v>0</v>
      </c>
      <c r="I35" s="454"/>
      <c r="J35" s="453"/>
      <c r="N35" s="381"/>
    </row>
    <row r="36" spans="1:14" hidden="1" x14ac:dyDescent="0.25">
      <c r="A36" s="435" t="s">
        <v>23</v>
      </c>
      <c r="B36" s="668" t="s">
        <v>999</v>
      </c>
      <c r="C36" s="669"/>
      <c r="D36" s="670"/>
      <c r="E36" s="432"/>
      <c r="F36" s="452">
        <f t="shared" si="0"/>
        <v>0</v>
      </c>
      <c r="G36" s="428">
        <f t="shared" si="1"/>
        <v>0</v>
      </c>
      <c r="H36" s="443">
        <f>SUM(I36:Q36)</f>
        <v>0</v>
      </c>
      <c r="I36" s="387"/>
      <c r="N36" s="381"/>
    </row>
    <row r="37" spans="1:14" hidden="1" x14ac:dyDescent="0.25">
      <c r="A37" s="435" t="s">
        <v>25</v>
      </c>
      <c r="B37" s="668" t="s">
        <v>998</v>
      </c>
      <c r="C37" s="669"/>
      <c r="D37" s="670"/>
      <c r="E37" s="432"/>
      <c r="F37" s="452">
        <f t="shared" si="0"/>
        <v>0</v>
      </c>
      <c r="G37" s="428">
        <f t="shared" si="1"/>
        <v>0</v>
      </c>
      <c r="H37" s="443">
        <f>SUM(I37:Q37)</f>
        <v>0</v>
      </c>
      <c r="J37" s="450"/>
      <c r="N37" s="381"/>
    </row>
    <row r="38" spans="1:14" hidden="1" x14ac:dyDescent="0.25">
      <c r="A38" s="435" t="s">
        <v>25</v>
      </c>
      <c r="B38" s="668" t="s">
        <v>997</v>
      </c>
      <c r="C38" s="669"/>
      <c r="D38" s="670"/>
      <c r="E38" s="432"/>
      <c r="F38" s="452">
        <f t="shared" si="0"/>
        <v>0</v>
      </c>
      <c r="G38" s="428">
        <f t="shared" si="1"/>
        <v>0</v>
      </c>
      <c r="H38" s="443">
        <f>SUM(I38:Q38)</f>
        <v>0</v>
      </c>
      <c r="I38" s="387"/>
      <c r="N38" s="381"/>
    </row>
    <row r="39" spans="1:14" hidden="1" x14ac:dyDescent="0.25">
      <c r="A39" s="435" t="s">
        <v>43</v>
      </c>
      <c r="B39" s="668" t="s">
        <v>996</v>
      </c>
      <c r="C39" s="669"/>
      <c r="D39" s="670"/>
      <c r="E39" s="432"/>
      <c r="F39" s="452">
        <f t="shared" si="0"/>
        <v>0</v>
      </c>
      <c r="G39" s="428">
        <f t="shared" si="1"/>
        <v>0</v>
      </c>
      <c r="H39" s="443">
        <f>SUM(I39:Q39)</f>
        <v>0</v>
      </c>
      <c r="I39" s="387"/>
      <c r="N39" s="381"/>
    </row>
    <row r="40" spans="1:14" ht="14.25" customHeight="1" x14ac:dyDescent="0.25">
      <c r="A40" s="449"/>
      <c r="E40" s="671" t="s">
        <v>284</v>
      </c>
      <c r="F40" s="671"/>
      <c r="G40" s="671"/>
      <c r="H40" s="448">
        <f>H33</f>
        <v>174920012.25999999</v>
      </c>
      <c r="I40" s="451"/>
      <c r="J40" s="450"/>
      <c r="K40" s="386"/>
      <c r="N40" s="381"/>
    </row>
    <row r="41" spans="1:14" ht="14.25" customHeight="1" x14ac:dyDescent="0.25">
      <c r="A41" s="449"/>
      <c r="E41" s="671" t="s">
        <v>995</v>
      </c>
      <c r="F41" s="671"/>
      <c r="G41" s="671"/>
      <c r="H41" s="448">
        <f>ROUND(H40*0.2,2)</f>
        <v>34984002.450000003</v>
      </c>
      <c r="I41" s="387"/>
      <c r="J41" s="450"/>
      <c r="N41" s="381"/>
    </row>
    <row r="42" spans="1:14" ht="14.25" customHeight="1" x14ac:dyDescent="0.25">
      <c r="A42" s="449"/>
      <c r="E42" s="671" t="s">
        <v>994</v>
      </c>
      <c r="F42" s="671"/>
      <c r="G42" s="671"/>
      <c r="H42" s="448">
        <f>H40+H41</f>
        <v>209904014.71000001</v>
      </c>
      <c r="I42" s="387"/>
      <c r="J42" s="386"/>
      <c r="N42" s="381"/>
    </row>
    <row r="43" spans="1:14" hidden="1" x14ac:dyDescent="0.25">
      <c r="A43" s="445"/>
      <c r="B43" s="447"/>
      <c r="C43" s="447"/>
      <c r="D43" s="433"/>
      <c r="E43" s="432"/>
      <c r="F43" s="446"/>
      <c r="G43" s="437"/>
      <c r="H43" s="438"/>
      <c r="I43" s="387"/>
      <c r="N43" s="381"/>
    </row>
    <row r="44" spans="1:14" hidden="1" x14ac:dyDescent="0.25">
      <c r="A44" s="445" t="s">
        <v>993</v>
      </c>
      <c r="B44" s="444"/>
      <c r="C44" s="444"/>
      <c r="D44" s="412" t="s">
        <v>976</v>
      </c>
      <c r="E44" s="432"/>
      <c r="F44" s="443" t="e">
        <v>#REF!</v>
      </c>
      <c r="G44" s="428" t="e">
        <v>#REF!</v>
      </c>
      <c r="H44" s="422">
        <v>68388.36</v>
      </c>
      <c r="I44" s="387"/>
      <c r="N44" s="381"/>
    </row>
    <row r="45" spans="1:14" hidden="1" x14ac:dyDescent="0.25">
      <c r="A45" s="411"/>
      <c r="B45" s="410"/>
      <c r="C45" s="410"/>
      <c r="D45" s="409" t="s">
        <v>992</v>
      </c>
      <c r="E45" s="408"/>
      <c r="F45" s="441"/>
      <c r="G45" s="428" t="e">
        <v>#REF!</v>
      </c>
      <c r="H45" s="442">
        <v>437891.54</v>
      </c>
      <c r="I45" s="387"/>
      <c r="N45" s="381"/>
    </row>
    <row r="46" spans="1:14" hidden="1" x14ac:dyDescent="0.25">
      <c r="A46" s="411"/>
      <c r="B46" s="410"/>
      <c r="C46" s="410"/>
      <c r="D46" s="409" t="s">
        <v>991</v>
      </c>
      <c r="E46" s="408"/>
      <c r="F46" s="441"/>
      <c r="G46" s="428">
        <v>0</v>
      </c>
      <c r="H46" s="442">
        <v>0</v>
      </c>
      <c r="I46" s="387"/>
      <c r="N46" s="381"/>
    </row>
    <row r="47" spans="1:14" hidden="1" x14ac:dyDescent="0.25">
      <c r="A47" s="411"/>
      <c r="B47" s="410"/>
      <c r="C47" s="410"/>
      <c r="D47" s="409" t="s">
        <v>976</v>
      </c>
      <c r="E47" s="408"/>
      <c r="F47" s="441"/>
      <c r="G47" s="428">
        <v>0</v>
      </c>
      <c r="H47" s="442">
        <v>0</v>
      </c>
      <c r="I47" s="387"/>
      <c r="N47" s="381"/>
    </row>
    <row r="48" spans="1:14" hidden="1" x14ac:dyDescent="0.25">
      <c r="A48" s="411"/>
      <c r="B48" s="410"/>
      <c r="C48" s="410"/>
      <c r="D48" s="409" t="s">
        <v>990</v>
      </c>
      <c r="E48" s="408"/>
      <c r="F48" s="441"/>
      <c r="G48" s="428">
        <v>0</v>
      </c>
      <c r="H48" s="422">
        <v>0</v>
      </c>
      <c r="I48" s="387"/>
      <c r="N48" s="381"/>
    </row>
    <row r="49" spans="1:14" hidden="1" x14ac:dyDescent="0.25">
      <c r="A49" s="435" t="s">
        <v>989</v>
      </c>
      <c r="B49" s="434"/>
      <c r="C49" s="434"/>
      <c r="D49" s="433" t="s">
        <v>976</v>
      </c>
      <c r="E49" s="432"/>
      <c r="F49" s="440">
        <v>0</v>
      </c>
      <c r="G49" s="439">
        <v>0</v>
      </c>
      <c r="H49" s="438">
        <v>0</v>
      </c>
      <c r="I49" s="387"/>
      <c r="N49" s="381"/>
    </row>
    <row r="50" spans="1:14" hidden="1" x14ac:dyDescent="0.25">
      <c r="A50" s="435"/>
      <c r="B50" s="434"/>
      <c r="C50" s="434"/>
      <c r="D50" s="433"/>
      <c r="E50" s="432"/>
      <c r="F50" s="429"/>
      <c r="G50" s="428"/>
      <c r="H50" s="422"/>
      <c r="I50" s="387"/>
      <c r="N50" s="381"/>
    </row>
    <row r="51" spans="1:14" hidden="1" x14ac:dyDescent="0.25">
      <c r="A51" s="435" t="s">
        <v>986</v>
      </c>
      <c r="B51" s="434"/>
      <c r="C51" s="434"/>
      <c r="D51" s="433" t="s">
        <v>988</v>
      </c>
      <c r="E51" s="432"/>
      <c r="F51" s="429">
        <v>0</v>
      </c>
      <c r="G51" s="428">
        <v>0</v>
      </c>
      <c r="H51" s="422">
        <v>0</v>
      </c>
      <c r="I51" s="387"/>
      <c r="N51" s="381"/>
    </row>
    <row r="52" spans="1:14" hidden="1" x14ac:dyDescent="0.25">
      <c r="A52" s="435"/>
      <c r="B52" s="434"/>
      <c r="C52" s="434"/>
      <c r="D52" s="433" t="s">
        <v>987</v>
      </c>
      <c r="E52" s="432"/>
      <c r="F52" s="429">
        <v>0</v>
      </c>
      <c r="G52" s="437">
        <v>0</v>
      </c>
      <c r="H52" s="436">
        <v>0</v>
      </c>
      <c r="I52" s="387"/>
      <c r="N52" s="381"/>
    </row>
    <row r="53" spans="1:14" hidden="1" x14ac:dyDescent="0.25">
      <c r="A53" s="435"/>
      <c r="B53" s="434"/>
      <c r="C53" s="434"/>
      <c r="D53" s="433"/>
      <c r="E53" s="432"/>
      <c r="F53" s="427"/>
      <c r="G53" s="431"/>
      <c r="H53" s="430"/>
      <c r="I53" s="387"/>
      <c r="N53" s="381"/>
    </row>
    <row r="54" spans="1:14" hidden="1" x14ac:dyDescent="0.25">
      <c r="A54" s="411" t="s">
        <v>984</v>
      </c>
      <c r="B54" s="418"/>
      <c r="C54" s="418"/>
      <c r="D54" s="417" t="s">
        <v>976</v>
      </c>
      <c r="E54" s="408"/>
      <c r="F54" s="429">
        <v>0</v>
      </c>
      <c r="G54" s="428">
        <v>0</v>
      </c>
      <c r="H54" s="422">
        <v>0</v>
      </c>
      <c r="I54" s="387"/>
      <c r="N54" s="381"/>
    </row>
    <row r="55" spans="1:14" hidden="1" x14ac:dyDescent="0.25">
      <c r="A55" s="411"/>
      <c r="B55" s="418"/>
      <c r="C55" s="418"/>
      <c r="D55" s="417"/>
      <c r="E55" s="408"/>
      <c r="F55" s="429"/>
      <c r="G55" s="428"/>
      <c r="H55" s="422"/>
      <c r="I55" s="387"/>
      <c r="N55" s="381"/>
    </row>
    <row r="56" spans="1:14" hidden="1" x14ac:dyDescent="0.25">
      <c r="A56" s="411" t="s">
        <v>986</v>
      </c>
      <c r="B56" s="418"/>
      <c r="C56" s="418"/>
      <c r="D56" s="417" t="s">
        <v>985</v>
      </c>
      <c r="E56" s="408"/>
      <c r="F56" s="429">
        <v>401728.83</v>
      </c>
      <c r="G56" s="428">
        <v>401728.83</v>
      </c>
      <c r="H56" s="422">
        <v>401728.83</v>
      </c>
      <c r="I56" s="387"/>
      <c r="N56" s="381"/>
    </row>
    <row r="57" spans="1:14" hidden="1" x14ac:dyDescent="0.25">
      <c r="A57" s="411"/>
      <c r="B57" s="418"/>
      <c r="C57" s="418"/>
      <c r="D57" s="417"/>
      <c r="E57" s="408"/>
      <c r="F57" s="427"/>
      <c r="G57" s="426"/>
      <c r="H57" s="425"/>
      <c r="I57" s="387"/>
      <c r="N57" s="381"/>
    </row>
    <row r="58" spans="1:14" hidden="1" x14ac:dyDescent="0.25">
      <c r="A58" s="411" t="s">
        <v>984</v>
      </c>
      <c r="B58" s="418"/>
      <c r="C58" s="418"/>
      <c r="D58" s="417" t="s">
        <v>976</v>
      </c>
      <c r="E58" s="408"/>
      <c r="F58" s="429">
        <v>72311.19</v>
      </c>
      <c r="G58" s="428">
        <v>72311.19</v>
      </c>
      <c r="H58" s="422">
        <v>72311.19</v>
      </c>
      <c r="I58" s="387"/>
      <c r="N58" s="381"/>
    </row>
    <row r="59" spans="1:14" hidden="1" x14ac:dyDescent="0.25">
      <c r="A59" s="411"/>
      <c r="B59" s="418"/>
      <c r="C59" s="418"/>
      <c r="D59" s="417"/>
      <c r="E59" s="408"/>
      <c r="F59" s="427"/>
      <c r="G59" s="426"/>
      <c r="H59" s="425"/>
      <c r="I59" s="387"/>
      <c r="N59" s="381"/>
    </row>
    <row r="60" spans="1:14" hidden="1" x14ac:dyDescent="0.25">
      <c r="A60" s="411"/>
      <c r="B60" s="418"/>
      <c r="C60" s="418"/>
      <c r="D60" s="417"/>
      <c r="E60" s="408"/>
      <c r="F60" s="424"/>
      <c r="G60" s="423"/>
      <c r="H60" s="422"/>
      <c r="I60" s="387"/>
      <c r="N60" s="381"/>
    </row>
    <row r="61" spans="1:14" hidden="1" x14ac:dyDescent="0.25">
      <c r="A61" s="413"/>
      <c r="B61" s="403"/>
      <c r="C61" s="403"/>
      <c r="D61" s="402"/>
      <c r="E61" s="401"/>
      <c r="F61" s="421"/>
      <c r="G61" s="421"/>
      <c r="H61" s="420"/>
      <c r="I61" s="387"/>
      <c r="N61" s="381"/>
    </row>
    <row r="62" spans="1:14" hidden="1" x14ac:dyDescent="0.25">
      <c r="A62" s="411"/>
      <c r="B62" s="418"/>
      <c r="C62" s="418"/>
      <c r="D62" s="417" t="s">
        <v>983</v>
      </c>
      <c r="E62" s="408"/>
      <c r="F62" s="419"/>
      <c r="G62" s="399">
        <v>0</v>
      </c>
      <c r="H62" s="398">
        <v>0</v>
      </c>
      <c r="I62" s="387"/>
      <c r="N62" s="381"/>
    </row>
    <row r="63" spans="1:14" hidden="1" x14ac:dyDescent="0.25">
      <c r="A63" s="411"/>
      <c r="B63" s="418"/>
      <c r="C63" s="418"/>
      <c r="D63" s="417" t="s">
        <v>976</v>
      </c>
      <c r="E63" s="408"/>
      <c r="F63" s="407"/>
      <c r="G63" s="406">
        <v>0</v>
      </c>
      <c r="H63" s="405">
        <v>0</v>
      </c>
      <c r="I63" s="387"/>
      <c r="N63" s="381"/>
    </row>
    <row r="64" spans="1:14" hidden="1" x14ac:dyDescent="0.25">
      <c r="A64" s="411"/>
      <c r="B64" s="418"/>
      <c r="C64" s="418"/>
      <c r="D64" s="417" t="s">
        <v>982</v>
      </c>
      <c r="E64" s="408"/>
      <c r="F64" s="407"/>
      <c r="G64" s="406">
        <v>0</v>
      </c>
      <c r="H64" s="405">
        <v>0</v>
      </c>
      <c r="I64" s="387"/>
      <c r="N64" s="381"/>
    </row>
    <row r="65" spans="1:14" hidden="1" x14ac:dyDescent="0.25">
      <c r="A65" s="411"/>
      <c r="B65" s="418"/>
      <c r="C65" s="418"/>
      <c r="D65" s="417" t="s">
        <v>981</v>
      </c>
      <c r="E65" s="401"/>
      <c r="F65" s="407"/>
      <c r="G65" s="406">
        <v>0</v>
      </c>
      <c r="H65" s="405">
        <v>0</v>
      </c>
      <c r="I65" s="387"/>
      <c r="N65" s="381"/>
    </row>
    <row r="66" spans="1:14" hidden="1" x14ac:dyDescent="0.25">
      <c r="A66" s="411"/>
      <c r="B66" s="418"/>
      <c r="C66" s="418"/>
      <c r="D66" s="417" t="s">
        <v>976</v>
      </c>
      <c r="E66" s="408"/>
      <c r="F66" s="416"/>
      <c r="G66" s="415">
        <v>0</v>
      </c>
      <c r="H66" s="414">
        <v>0</v>
      </c>
      <c r="I66" s="387"/>
      <c r="N66" s="381"/>
    </row>
    <row r="67" spans="1:14" hidden="1" x14ac:dyDescent="0.25">
      <c r="A67" s="404"/>
      <c r="B67" s="413"/>
      <c r="C67" s="413"/>
      <c r="D67" s="412" t="s">
        <v>980</v>
      </c>
      <c r="E67" s="401"/>
      <c r="F67" s="400"/>
      <c r="G67" s="399">
        <v>0</v>
      </c>
      <c r="H67" s="405">
        <v>0</v>
      </c>
      <c r="I67" s="387"/>
      <c r="N67" s="381"/>
    </row>
    <row r="68" spans="1:14" hidden="1" x14ac:dyDescent="0.25">
      <c r="A68" s="411"/>
      <c r="B68" s="410"/>
      <c r="C68" s="410"/>
      <c r="D68" s="409" t="s">
        <v>979</v>
      </c>
      <c r="E68" s="408"/>
      <c r="F68" s="407"/>
      <c r="G68" s="406">
        <v>0</v>
      </c>
      <c r="H68" s="405">
        <v>0</v>
      </c>
      <c r="I68" s="387"/>
      <c r="N68" s="381"/>
    </row>
    <row r="69" spans="1:14" hidden="1" x14ac:dyDescent="0.25">
      <c r="A69" s="411"/>
      <c r="B69" s="410"/>
      <c r="C69" s="410"/>
      <c r="D69" s="409" t="s">
        <v>976</v>
      </c>
      <c r="E69" s="408"/>
      <c r="F69" s="407"/>
      <c r="G69" s="406">
        <v>0</v>
      </c>
      <c r="H69" s="405">
        <v>0</v>
      </c>
      <c r="I69" s="387"/>
      <c r="N69" s="381"/>
    </row>
    <row r="70" spans="1:14" hidden="1" x14ac:dyDescent="0.25">
      <c r="A70" s="411"/>
      <c r="B70" s="410"/>
      <c r="C70" s="410"/>
      <c r="D70" s="409" t="s">
        <v>978</v>
      </c>
      <c r="E70" s="408"/>
      <c r="F70" s="407"/>
      <c r="G70" s="406">
        <v>0</v>
      </c>
      <c r="H70" s="405">
        <v>0</v>
      </c>
      <c r="I70" s="387"/>
      <c r="N70" s="381"/>
    </row>
    <row r="71" spans="1:14" hidden="1" x14ac:dyDescent="0.25">
      <c r="A71" s="404"/>
      <c r="B71" s="403"/>
      <c r="C71" s="403"/>
      <c r="D71" s="402" t="s">
        <v>977</v>
      </c>
      <c r="E71" s="401"/>
      <c r="F71" s="400"/>
      <c r="G71" s="399">
        <v>0</v>
      </c>
      <c r="H71" s="398">
        <v>0</v>
      </c>
      <c r="I71" s="387"/>
      <c r="N71" s="381"/>
    </row>
    <row r="72" spans="1:14" hidden="1" x14ac:dyDescent="0.25">
      <c r="A72" s="404"/>
      <c r="B72" s="403"/>
      <c r="C72" s="403"/>
      <c r="D72" s="402" t="s">
        <v>976</v>
      </c>
      <c r="E72" s="401"/>
      <c r="F72" s="400"/>
      <c r="G72" s="399">
        <v>0</v>
      </c>
      <c r="H72" s="398">
        <v>0</v>
      </c>
      <c r="I72" s="387"/>
      <c r="N72" s="381"/>
    </row>
    <row r="73" spans="1:14" hidden="1" x14ac:dyDescent="0.25">
      <c r="A73" s="404"/>
      <c r="B73" s="403"/>
      <c r="C73" s="403"/>
      <c r="D73" s="402" t="s">
        <v>975</v>
      </c>
      <c r="E73" s="401"/>
      <c r="F73" s="400"/>
      <c r="G73" s="399">
        <v>0</v>
      </c>
      <c r="H73" s="398">
        <v>0</v>
      </c>
      <c r="I73" s="387"/>
      <c r="N73" s="381"/>
    </row>
    <row r="74" spans="1:14" ht="12.75" hidden="1" customHeight="1" thickBot="1" x14ac:dyDescent="0.3">
      <c r="A74" s="397" t="s">
        <v>112</v>
      </c>
      <c r="B74" s="396"/>
      <c r="C74" s="396"/>
      <c r="D74" s="395" t="s">
        <v>974</v>
      </c>
      <c r="E74" s="394"/>
      <c r="F74" s="393"/>
      <c r="G74" s="392" t="e">
        <v>#REF!</v>
      </c>
      <c r="H74" s="391"/>
      <c r="I74" s="387"/>
      <c r="N74" s="381"/>
    </row>
    <row r="75" spans="1:14" ht="13.8" hidden="1" thickBot="1" x14ac:dyDescent="0.3">
      <c r="A75" s="374"/>
      <c r="B75" s="374"/>
      <c r="C75" s="374"/>
      <c r="F75" s="374"/>
      <c r="G75" s="390" t="s">
        <v>973</v>
      </c>
      <c r="H75" s="389">
        <v>379935.31</v>
      </c>
      <c r="I75" s="387"/>
      <c r="N75" s="381"/>
    </row>
    <row r="76" spans="1:14" ht="13.8" hidden="1" thickBot="1" x14ac:dyDescent="0.3">
      <c r="F76" s="374"/>
      <c r="G76" s="390" t="s">
        <v>972</v>
      </c>
      <c r="H76" s="389">
        <v>68388.36</v>
      </c>
      <c r="I76" s="387"/>
      <c r="N76" s="381"/>
    </row>
    <row r="77" spans="1:14" ht="13.8" hidden="1" thickBot="1" x14ac:dyDescent="0.3">
      <c r="F77" s="661" t="s">
        <v>971</v>
      </c>
      <c r="G77" s="661"/>
      <c r="H77" s="389">
        <v>448323.67</v>
      </c>
      <c r="I77" s="387"/>
      <c r="N77" s="381"/>
    </row>
    <row r="78" spans="1:14" hidden="1" x14ac:dyDescent="0.25">
      <c r="F78" s="374"/>
      <c r="G78" s="374"/>
      <c r="H78" s="388"/>
      <c r="I78" s="387"/>
      <c r="N78" s="381"/>
    </row>
    <row r="79" spans="1:14" x14ac:dyDescent="0.25">
      <c r="F79" s="374"/>
      <c r="G79" s="374"/>
      <c r="H79" s="388"/>
      <c r="I79" s="387"/>
      <c r="J79" s="386"/>
      <c r="N79" s="381"/>
    </row>
    <row r="80" spans="1:14" x14ac:dyDescent="0.25">
      <c r="F80" s="374"/>
      <c r="G80" s="374"/>
      <c r="H80" s="388"/>
      <c r="I80" s="387"/>
      <c r="J80" s="386"/>
      <c r="N80" s="381"/>
    </row>
    <row r="81" spans="1:14" x14ac:dyDescent="0.25">
      <c r="F81" s="374"/>
      <c r="G81" s="374"/>
      <c r="H81" s="388"/>
      <c r="I81" s="387"/>
      <c r="J81" s="386"/>
      <c r="N81" s="381"/>
    </row>
    <row r="82" spans="1:14" x14ac:dyDescent="0.25">
      <c r="F82" s="374"/>
      <c r="G82" s="374"/>
      <c r="H82" s="388"/>
      <c r="I82" s="387"/>
      <c r="J82" s="386"/>
      <c r="N82" s="381"/>
    </row>
    <row r="83" spans="1:14" x14ac:dyDescent="0.25">
      <c r="F83" s="374"/>
      <c r="G83" s="374"/>
      <c r="H83" s="388"/>
      <c r="I83" s="387"/>
      <c r="J83" s="386"/>
      <c r="K83" s="386"/>
      <c r="N83" s="381"/>
    </row>
    <row r="84" spans="1:14" s="372" customFormat="1" ht="25.5" customHeight="1" x14ac:dyDescent="0.25">
      <c r="A84" s="380" t="s">
        <v>674</v>
      </c>
      <c r="B84" s="380"/>
      <c r="C84" s="677" t="s">
        <v>802</v>
      </c>
      <c r="D84" s="677"/>
      <c r="E84" s="677"/>
      <c r="F84" s="678"/>
      <c r="G84" s="678"/>
      <c r="H84" s="372" t="s">
        <v>803</v>
      </c>
      <c r="I84" s="384"/>
      <c r="J84" s="383"/>
      <c r="K84" s="373"/>
      <c r="L84" s="371"/>
      <c r="M84" s="373"/>
      <c r="N84" s="381"/>
    </row>
    <row r="85" spans="1:14" s="372" customFormat="1" ht="9.75" customHeight="1" x14ac:dyDescent="0.25">
      <c r="C85" s="679" t="s">
        <v>969</v>
      </c>
      <c r="D85" s="679"/>
      <c r="E85" s="679"/>
      <c r="F85" s="675" t="s">
        <v>968</v>
      </c>
      <c r="G85" s="675"/>
      <c r="H85" s="377" t="s">
        <v>967</v>
      </c>
      <c r="I85" s="385"/>
      <c r="J85" s="383"/>
      <c r="K85" s="373"/>
      <c r="L85" s="371"/>
      <c r="M85" s="373"/>
      <c r="N85" s="381"/>
    </row>
    <row r="86" spans="1:14" s="377" customFormat="1" ht="15.75" customHeight="1" x14ac:dyDescent="0.25">
      <c r="D86" s="676"/>
      <c r="E86" s="676"/>
      <c r="F86" s="372"/>
      <c r="G86" s="372"/>
      <c r="H86" s="372"/>
      <c r="I86" s="384"/>
      <c r="J86" s="383"/>
      <c r="K86" s="382"/>
      <c r="L86" s="371"/>
      <c r="M86" s="373"/>
      <c r="N86" s="381"/>
    </row>
    <row r="87" spans="1:14" s="372" customFormat="1" ht="12.75" hidden="1" customHeight="1" x14ac:dyDescent="0.25">
      <c r="J87" s="373"/>
      <c r="K87" s="373"/>
      <c r="L87" s="371"/>
      <c r="M87" s="373"/>
      <c r="N87" s="381"/>
    </row>
    <row r="88" spans="1:14" s="372" customFormat="1" ht="12.75" hidden="1" customHeight="1" x14ac:dyDescent="0.25">
      <c r="J88" s="373"/>
      <c r="K88" s="373"/>
      <c r="L88" s="371"/>
      <c r="M88" s="373"/>
      <c r="N88" s="381"/>
    </row>
    <row r="89" spans="1:14" s="372" customFormat="1" x14ac:dyDescent="0.25">
      <c r="B89" s="374" t="s">
        <v>41</v>
      </c>
      <c r="J89" s="373"/>
      <c r="K89" s="373"/>
      <c r="L89" s="371"/>
      <c r="M89" s="373"/>
      <c r="N89" s="381"/>
    </row>
    <row r="90" spans="1:14" s="372" customFormat="1" x14ac:dyDescent="0.25">
      <c r="J90" s="373"/>
      <c r="K90" s="373"/>
      <c r="L90" s="371"/>
      <c r="M90" s="373"/>
    </row>
    <row r="91" spans="1:14" s="372" customFormat="1" x14ac:dyDescent="0.25">
      <c r="J91" s="373"/>
      <c r="K91" s="373"/>
      <c r="L91" s="371"/>
      <c r="M91" s="373"/>
    </row>
    <row r="92" spans="1:14" s="372" customFormat="1" x14ac:dyDescent="0.25">
      <c r="J92" s="373"/>
      <c r="K92" s="373"/>
      <c r="L92" s="371"/>
      <c r="M92" s="373"/>
    </row>
    <row r="93" spans="1:14" s="372" customFormat="1" x14ac:dyDescent="0.25">
      <c r="C93" s="672"/>
      <c r="D93" s="673"/>
      <c r="E93" s="673"/>
      <c r="F93" s="673"/>
      <c r="G93" s="673"/>
      <c r="H93" s="379"/>
      <c r="J93" s="373"/>
      <c r="K93" s="373"/>
      <c r="L93" s="373"/>
      <c r="M93" s="373"/>
    </row>
    <row r="94" spans="1:14" s="372" customFormat="1" ht="30.6" customHeight="1" x14ac:dyDescent="0.25">
      <c r="A94" s="380" t="s">
        <v>970</v>
      </c>
      <c r="B94" s="375"/>
      <c r="C94" s="672" t="s">
        <v>805</v>
      </c>
      <c r="D94" s="673"/>
      <c r="E94" s="673"/>
      <c r="F94" s="674"/>
      <c r="G94" s="674"/>
      <c r="H94" s="379" t="s">
        <v>804</v>
      </c>
      <c r="J94" s="373"/>
      <c r="K94" s="373"/>
      <c r="L94" s="373"/>
      <c r="M94" s="373"/>
    </row>
    <row r="95" spans="1:14" s="372" customFormat="1" x14ac:dyDescent="0.25">
      <c r="D95" s="378" t="s">
        <v>969</v>
      </c>
      <c r="E95" s="377"/>
      <c r="F95" s="675" t="s">
        <v>968</v>
      </c>
      <c r="G95" s="675"/>
      <c r="H95" s="376" t="s">
        <v>967</v>
      </c>
      <c r="J95" s="373"/>
      <c r="K95" s="373"/>
      <c r="L95" s="373"/>
      <c r="M95" s="373"/>
    </row>
    <row r="96" spans="1:14" s="372" customFormat="1" x14ac:dyDescent="0.25">
      <c r="D96" s="676" t="s">
        <v>966</v>
      </c>
      <c r="E96" s="676"/>
      <c r="J96" s="373"/>
      <c r="K96" s="373"/>
      <c r="L96" s="373"/>
      <c r="M96" s="373"/>
    </row>
    <row r="97" spans="2:13" s="372" customFormat="1" x14ac:dyDescent="0.25">
      <c r="B97" s="374" t="s">
        <v>41</v>
      </c>
      <c r="J97" s="373"/>
      <c r="K97" s="373"/>
      <c r="L97" s="373"/>
      <c r="M97" s="373"/>
    </row>
  </sheetData>
  <mergeCells count="35">
    <mergeCell ref="C94:E94"/>
    <mergeCell ref="F94:G94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F77:G77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E42:G42"/>
    <mergeCell ref="C7:F7"/>
    <mergeCell ref="C9:F9"/>
    <mergeCell ref="C11:F11"/>
    <mergeCell ref="C13:F13"/>
    <mergeCell ref="C14:F14"/>
    <mergeCell ref="J17:L17"/>
    <mergeCell ref="B31:D31"/>
    <mergeCell ref="J18:L18"/>
    <mergeCell ref="G22:H22"/>
    <mergeCell ref="B28:D28"/>
    <mergeCell ref="B29:D29"/>
    <mergeCell ref="B30:D30"/>
  </mergeCells>
  <pageMargins left="0.59055118110236227" right="0.51181102362204722" top="0.35433070866141736" bottom="0.74803149606299213" header="0.31496062992125984" footer="0.31496062992125984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S37"/>
  <sheetViews>
    <sheetView view="pageBreakPreview" topLeftCell="D7" zoomScaleNormal="80" zoomScaleSheetLayoutView="100" workbookViewId="0">
      <selection activeCell="J14" sqref="J14"/>
    </sheetView>
  </sheetViews>
  <sheetFormatPr defaultColWidth="9.109375" defaultRowHeight="13.8" x14ac:dyDescent="0.25"/>
  <cols>
    <col min="1" max="1" width="17" style="113" customWidth="1"/>
    <col min="2" max="2" width="20.88671875" style="113" customWidth="1"/>
    <col min="3" max="3" width="52.44140625" style="113" customWidth="1"/>
    <col min="4" max="4" width="20.5546875" style="113" customWidth="1"/>
    <col min="5" max="6" width="15.6640625" style="113" bestFit="1" customWidth="1"/>
    <col min="7" max="8" width="20.5546875" style="113" customWidth="1"/>
    <col min="9" max="9" width="17.5546875" style="113" customWidth="1"/>
    <col min="10" max="10" width="27.88671875" style="113" customWidth="1"/>
    <col min="11" max="11" width="21.6640625" style="109" customWidth="1"/>
    <col min="12" max="12" width="20.5546875" style="113" customWidth="1"/>
    <col min="13" max="14" width="10.88671875" style="113" customWidth="1"/>
    <col min="15" max="15" width="20.5546875" style="113" customWidth="1"/>
    <col min="16" max="16" width="17.5546875" style="113" customWidth="1"/>
    <col min="17" max="17" width="27.88671875" style="113" customWidth="1"/>
    <col min="18" max="18" width="20.44140625" style="83" customWidth="1"/>
    <col min="19" max="16384" width="9.109375" style="83"/>
  </cols>
  <sheetData>
    <row r="1" spans="1:19" ht="9.75" customHeight="1" x14ac:dyDescent="0.25"/>
    <row r="2" spans="1:19" x14ac:dyDescent="0.25">
      <c r="A2" s="325" t="s">
        <v>29</v>
      </c>
      <c r="B2" s="681" t="s">
        <v>770</v>
      </c>
      <c r="C2" s="681"/>
      <c r="D2" s="681"/>
      <c r="E2" s="681"/>
      <c r="F2" s="681"/>
      <c r="G2" s="681"/>
      <c r="H2" s="681"/>
      <c r="I2" s="681"/>
      <c r="J2" s="681"/>
      <c r="K2" s="326"/>
      <c r="L2" s="326"/>
      <c r="M2" s="326"/>
      <c r="N2" s="326"/>
      <c r="O2" s="326"/>
      <c r="P2" s="326"/>
      <c r="Q2" s="326"/>
    </row>
    <row r="3" spans="1:19" x14ac:dyDescent="0.25">
      <c r="A3" s="327"/>
      <c r="B3" s="682" t="s">
        <v>226</v>
      </c>
      <c r="C3" s="682"/>
      <c r="D3" s="682"/>
      <c r="E3" s="682"/>
      <c r="F3" s="682"/>
      <c r="G3" s="682"/>
      <c r="H3" s="682"/>
      <c r="I3" s="682"/>
      <c r="J3" s="682"/>
      <c r="L3" s="109"/>
      <c r="M3" s="109"/>
      <c r="N3" s="109"/>
      <c r="O3" s="109"/>
      <c r="P3" s="109"/>
      <c r="Q3" s="109"/>
    </row>
    <row r="4" spans="1:19" x14ac:dyDescent="0.25">
      <c r="A4" s="328" t="s">
        <v>31</v>
      </c>
      <c r="B4" s="683" t="s">
        <v>1029</v>
      </c>
      <c r="C4" s="683"/>
      <c r="D4" s="683"/>
      <c r="E4" s="683"/>
      <c r="F4" s="683"/>
      <c r="G4" s="683"/>
      <c r="H4" s="683"/>
      <c r="I4" s="683"/>
      <c r="J4" s="683"/>
      <c r="K4" s="326"/>
      <c r="L4" s="326"/>
      <c r="M4" s="326"/>
      <c r="N4" s="326"/>
      <c r="O4" s="326"/>
      <c r="P4" s="326"/>
      <c r="Q4" s="326"/>
    </row>
    <row r="5" spans="1:19" x14ac:dyDescent="0.25">
      <c r="A5" s="329"/>
      <c r="B5" s="682" t="s">
        <v>226</v>
      </c>
      <c r="C5" s="682"/>
      <c r="D5" s="682"/>
      <c r="E5" s="682"/>
      <c r="F5" s="682"/>
      <c r="G5" s="682"/>
      <c r="H5" s="682"/>
      <c r="I5" s="682"/>
      <c r="J5" s="682"/>
      <c r="L5" s="109"/>
      <c r="M5" s="109"/>
      <c r="N5" s="109"/>
      <c r="O5" s="109"/>
      <c r="P5" s="109"/>
      <c r="Q5" s="109"/>
    </row>
    <row r="6" spans="1:19" x14ac:dyDescent="0.25">
      <c r="A6" s="328" t="s">
        <v>46</v>
      </c>
      <c r="B6" s="683" t="s">
        <v>1028</v>
      </c>
      <c r="C6" s="683"/>
      <c r="D6" s="683"/>
      <c r="E6" s="683"/>
      <c r="F6" s="683"/>
      <c r="G6" s="683"/>
      <c r="H6" s="683"/>
      <c r="I6" s="683"/>
      <c r="J6" s="683"/>
      <c r="K6" s="330"/>
      <c r="L6" s="330"/>
      <c r="M6" s="330"/>
      <c r="N6" s="330"/>
      <c r="O6" s="330"/>
      <c r="P6" s="330"/>
      <c r="Q6" s="330"/>
      <c r="R6" s="331"/>
      <c r="S6" s="331"/>
    </row>
    <row r="7" spans="1:19" ht="18" customHeight="1" x14ac:dyDescent="0.25">
      <c r="A7" s="329"/>
      <c r="B7" s="682" t="s">
        <v>229</v>
      </c>
      <c r="C7" s="682"/>
      <c r="D7" s="682"/>
      <c r="E7" s="682"/>
      <c r="F7" s="682"/>
      <c r="G7" s="682"/>
      <c r="H7" s="682"/>
      <c r="I7" s="682"/>
      <c r="J7" s="682"/>
      <c r="L7" s="109"/>
      <c r="M7" s="109"/>
      <c r="N7" s="109"/>
      <c r="O7" s="109"/>
      <c r="P7" s="109"/>
      <c r="Q7" s="109"/>
    </row>
    <row r="8" spans="1:19" ht="26.25" customHeight="1" x14ac:dyDescent="0.25">
      <c r="A8" s="680" t="s">
        <v>771</v>
      </c>
      <c r="B8" s="680"/>
      <c r="C8" s="680"/>
      <c r="D8" s="680"/>
      <c r="E8" s="680"/>
      <c r="F8" s="680"/>
      <c r="G8" s="680"/>
      <c r="H8" s="680"/>
      <c r="I8" s="680"/>
      <c r="J8" s="680"/>
      <c r="K8" s="332"/>
      <c r="L8" s="332"/>
      <c r="M8" s="332"/>
      <c r="N8" s="332"/>
      <c r="O8" s="332"/>
      <c r="P8" s="332"/>
      <c r="Q8" s="332"/>
      <c r="R8" s="333"/>
      <c r="S8" s="333"/>
    </row>
    <row r="9" spans="1:19" ht="5.25" customHeight="1" x14ac:dyDescent="0.25">
      <c r="A9" s="334"/>
      <c r="B9" s="334"/>
      <c r="C9" s="334"/>
      <c r="D9" s="334"/>
      <c r="E9" s="334"/>
      <c r="F9" s="334"/>
      <c r="G9" s="334"/>
      <c r="H9" s="334"/>
      <c r="I9" s="329"/>
      <c r="J9" s="334"/>
      <c r="L9" s="334"/>
      <c r="M9" s="334"/>
      <c r="N9" s="334"/>
      <c r="O9" s="334"/>
      <c r="P9" s="329"/>
      <c r="Q9" s="334"/>
    </row>
    <row r="10" spans="1:19" ht="54.9" customHeight="1" x14ac:dyDescent="0.25">
      <c r="A10" s="94" t="s">
        <v>230</v>
      </c>
      <c r="B10" s="94" t="s">
        <v>231</v>
      </c>
      <c r="C10" s="94" t="s">
        <v>232</v>
      </c>
      <c r="D10" s="94" t="s">
        <v>234</v>
      </c>
      <c r="E10" s="94" t="s">
        <v>663</v>
      </c>
      <c r="F10" s="94" t="s">
        <v>662</v>
      </c>
      <c r="G10" s="94" t="s">
        <v>664</v>
      </c>
      <c r="H10" s="335" t="s">
        <v>1027</v>
      </c>
      <c r="I10" s="94" t="s">
        <v>235</v>
      </c>
      <c r="J10" s="335" t="s">
        <v>667</v>
      </c>
      <c r="K10" s="336" t="s">
        <v>669</v>
      </c>
      <c r="L10" s="337" t="s">
        <v>670</v>
      </c>
      <c r="M10" s="94" t="s">
        <v>662</v>
      </c>
      <c r="N10" s="94" t="s">
        <v>663</v>
      </c>
      <c r="O10" s="94" t="s">
        <v>664</v>
      </c>
      <c r="P10" s="94" t="s">
        <v>235</v>
      </c>
      <c r="Q10" s="335" t="s">
        <v>671</v>
      </c>
    </row>
    <row r="11" spans="1:19" ht="35.1" customHeight="1" x14ac:dyDescent="0.25">
      <c r="A11" s="338">
        <v>1</v>
      </c>
      <c r="B11" s="339" t="s">
        <v>666</v>
      </c>
      <c r="C11" s="340" t="s">
        <v>665</v>
      </c>
      <c r="D11" s="363">
        <f>'КС2 №1'!H334</f>
        <v>46422193.609999999</v>
      </c>
      <c r="E11" s="363">
        <f>'КС2 №1'!H335</f>
        <v>3806619.88</v>
      </c>
      <c r="F11" s="363">
        <f>'КС2 №1'!H337</f>
        <v>1205491.52</v>
      </c>
      <c r="G11" s="363">
        <f>D11+E11+F11</f>
        <v>51434305.009999998</v>
      </c>
      <c r="H11" s="363">
        <f>'КС2 №1'!H339</f>
        <v>54078028.289999999</v>
      </c>
      <c r="I11" s="342">
        <v>1.2</v>
      </c>
      <c r="J11" s="343">
        <f>ROUND(H11*I11,2)</f>
        <v>64893633.950000003</v>
      </c>
      <c r="K11" s="344"/>
      <c r="L11" s="341">
        <v>48144717</v>
      </c>
      <c r="M11" s="341">
        <f>L11*2.4%</f>
        <v>1155473</v>
      </c>
      <c r="N11" s="341">
        <f>L11*8.2%</f>
        <v>3947867</v>
      </c>
      <c r="O11" s="341">
        <f>L11+M11+N11</f>
        <v>53248057</v>
      </c>
      <c r="P11" s="342">
        <v>1.2</v>
      </c>
      <c r="Q11" s="343">
        <f>O11*P11</f>
        <v>63897668.399999999</v>
      </c>
      <c r="R11" s="98"/>
    </row>
    <row r="12" spans="1:19" ht="35.1" customHeight="1" x14ac:dyDescent="0.25">
      <c r="A12" s="338">
        <v>2</v>
      </c>
      <c r="B12" s="339" t="s">
        <v>668</v>
      </c>
      <c r="C12" s="340" t="s">
        <v>807</v>
      </c>
      <c r="D12" s="363">
        <f>'КС2 №2'!H459</f>
        <v>39353054.020000003</v>
      </c>
      <c r="E12" s="363">
        <f>'КС2 №2'!H460</f>
        <v>3226950.43</v>
      </c>
      <c r="F12" s="363">
        <f>'КС2 №2'!H462</f>
        <v>1021920.11</v>
      </c>
      <c r="G12" s="363">
        <f>D12+E12+F12</f>
        <v>43601924.560000002</v>
      </c>
      <c r="H12" s="363">
        <f>'КС2 №2'!H464</f>
        <v>45843063.479999997</v>
      </c>
      <c r="I12" s="342">
        <v>1.2</v>
      </c>
      <c r="J12" s="343">
        <f t="shared" ref="J12:J13" si="0">ROUND(H12*I12,2)</f>
        <v>55011676.18</v>
      </c>
      <c r="K12" s="345"/>
      <c r="L12" s="341">
        <v>1325193</v>
      </c>
      <c r="M12" s="341">
        <f>L12*2.4%</f>
        <v>31805</v>
      </c>
      <c r="N12" s="341">
        <f>L12*8.2%</f>
        <v>108666</v>
      </c>
      <c r="O12" s="341">
        <f>L12+M12+N12</f>
        <v>1465664</v>
      </c>
      <c r="P12" s="342">
        <v>1.2</v>
      </c>
      <c r="Q12" s="343">
        <f t="shared" ref="Q12:Q13" si="1">O12*P12</f>
        <v>1758796.8</v>
      </c>
      <c r="R12" s="98"/>
    </row>
    <row r="13" spans="1:19" ht="35.1" customHeight="1" x14ac:dyDescent="0.25">
      <c r="A13" s="338">
        <v>3</v>
      </c>
      <c r="B13" s="346" t="s">
        <v>957</v>
      </c>
      <c r="C13" s="340" t="s">
        <v>956</v>
      </c>
      <c r="D13" s="363">
        <f>'КС3 №3'!H279</f>
        <v>64381311.920000002</v>
      </c>
      <c r="E13" s="363">
        <f>'КС3 №3'!H280</f>
        <v>5279267.58</v>
      </c>
      <c r="F13" s="363">
        <f>'КС3 №3'!H282</f>
        <v>1671853.91</v>
      </c>
      <c r="G13" s="363">
        <f t="shared" ref="G13" si="2">D13+E13+F13</f>
        <v>71332433.409999996</v>
      </c>
      <c r="H13" s="363">
        <f>'КС3 №3'!H284</f>
        <v>74998920.489999995</v>
      </c>
      <c r="I13" s="342">
        <v>1.2</v>
      </c>
      <c r="J13" s="343">
        <f t="shared" si="0"/>
        <v>89998704.590000004</v>
      </c>
      <c r="K13" s="345"/>
      <c r="L13" s="341">
        <v>211726</v>
      </c>
      <c r="M13" s="341">
        <f t="shared" ref="M13" si="3">L13*2.4%</f>
        <v>5081</v>
      </c>
      <c r="N13" s="341">
        <f t="shared" ref="N13" si="4">L13*8.2%</f>
        <v>17362</v>
      </c>
      <c r="O13" s="341">
        <f t="shared" ref="O13" si="5">L13+M13+N13</f>
        <v>234169</v>
      </c>
      <c r="P13" s="342" t="e">
        <f>#REF!</f>
        <v>#REF!</v>
      </c>
      <c r="Q13" s="343" t="e">
        <f t="shared" si="1"/>
        <v>#REF!</v>
      </c>
      <c r="R13" s="98"/>
    </row>
    <row r="14" spans="1:19" ht="54.9" customHeight="1" x14ac:dyDescent="0.25">
      <c r="A14" s="347"/>
      <c r="B14" s="348" t="s">
        <v>37</v>
      </c>
      <c r="C14" s="347"/>
      <c r="D14" s="349">
        <f>SUM(D11:D13)</f>
        <v>150156559.55000001</v>
      </c>
      <c r="E14" s="347"/>
      <c r="F14" s="347"/>
      <c r="G14" s="349">
        <f>SUM(G11:G13)</f>
        <v>166368662.97999999</v>
      </c>
      <c r="H14" s="349">
        <f>SUM(H11:H13)</f>
        <v>174920012.25999999</v>
      </c>
      <c r="I14" s="349"/>
      <c r="J14" s="349">
        <f>SUM(J11:J13)</f>
        <v>209904014.72</v>
      </c>
      <c r="K14" s="349">
        <f>SUM(K11:K12)</f>
        <v>0</v>
      </c>
      <c r="L14" s="349">
        <f>SUM(L11:L13)</f>
        <v>49681636</v>
      </c>
      <c r="M14" s="347"/>
      <c r="N14" s="347"/>
      <c r="O14" s="349">
        <f>SUM(O11:O13)</f>
        <v>54947890</v>
      </c>
      <c r="P14" s="349"/>
      <c r="Q14" s="349" t="e">
        <f>SUM(Q11:Q13)</f>
        <v>#REF!</v>
      </c>
      <c r="R14" s="108"/>
    </row>
    <row r="16" spans="1:19" x14ac:dyDescent="0.25">
      <c r="J16" s="350"/>
      <c r="K16" s="97"/>
      <c r="Q16" s="350"/>
      <c r="R16" s="108"/>
    </row>
    <row r="37" spans="1:1" x14ac:dyDescent="0.25">
      <c r="A37" s="113">
        <v>7</v>
      </c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57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48"/>
  <sheetViews>
    <sheetView tabSelected="1" view="pageBreakPreview" topLeftCell="A184" zoomScaleNormal="100" zoomScaleSheetLayoutView="100" workbookViewId="0">
      <selection activeCell="D44" sqref="D44"/>
    </sheetView>
  </sheetViews>
  <sheetFormatPr defaultColWidth="9.109375" defaultRowHeight="10.199999999999999" x14ac:dyDescent="0.2"/>
  <cols>
    <col min="1" max="1" width="6.33203125" style="516" customWidth="1"/>
    <col min="2" max="2" width="6.6640625" style="516" customWidth="1"/>
    <col min="3" max="3" width="15.6640625" style="516" customWidth="1"/>
    <col min="4" max="4" width="40.6640625" style="516" customWidth="1"/>
    <col min="5" max="12" width="12.6640625" style="516" customWidth="1"/>
    <col min="13" max="19" width="9.109375" style="516"/>
    <col min="20" max="36" width="0" style="516" hidden="1" customWidth="1"/>
    <col min="37" max="16384" width="9.109375" style="516"/>
  </cols>
  <sheetData>
    <row r="1" spans="1:12" s="511" customFormat="1" x14ac:dyDescent="0.2">
      <c r="A1" s="722"/>
      <c r="B1" s="722"/>
      <c r="C1" s="722"/>
      <c r="D1" s="707"/>
      <c r="E1" s="351"/>
      <c r="F1" s="351"/>
      <c r="I1" s="723" t="s">
        <v>672</v>
      </c>
      <c r="J1" s="723"/>
      <c r="K1" s="723"/>
      <c r="L1" s="723"/>
    </row>
    <row r="2" spans="1:12" s="511" customFormat="1" x14ac:dyDescent="0.2">
      <c r="A2" s="352"/>
      <c r="B2" s="352"/>
      <c r="C2" s="352"/>
      <c r="D2" s="352"/>
      <c r="E2" s="352"/>
      <c r="F2" s="352"/>
      <c r="G2" s="352"/>
      <c r="I2" s="723" t="s">
        <v>241</v>
      </c>
      <c r="J2" s="723"/>
      <c r="K2" s="723"/>
      <c r="L2" s="723"/>
    </row>
    <row r="3" spans="1:12" s="511" customFormat="1" x14ac:dyDescent="0.2">
      <c r="A3" s="352"/>
      <c r="B3" s="352"/>
      <c r="C3" s="352"/>
      <c r="D3" s="352"/>
      <c r="E3" s="352"/>
      <c r="F3" s="352"/>
      <c r="G3" s="352"/>
      <c r="I3" s="723" t="s">
        <v>673</v>
      </c>
      <c r="J3" s="723"/>
      <c r="K3" s="723"/>
      <c r="L3" s="723"/>
    </row>
    <row r="4" spans="1:12" s="511" customFormat="1" x14ac:dyDescent="0.2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</row>
    <row r="5" spans="1:12" s="511" customFormat="1" x14ac:dyDescent="0.2">
      <c r="A5" s="352"/>
      <c r="B5" s="352"/>
      <c r="C5" s="352"/>
      <c r="D5" s="352"/>
      <c r="E5" s="352"/>
      <c r="F5" s="352"/>
      <c r="G5" s="352"/>
      <c r="H5" s="352"/>
      <c r="I5" s="352"/>
      <c r="J5" s="352"/>
      <c r="K5" s="720" t="s">
        <v>0</v>
      </c>
      <c r="L5" s="721"/>
    </row>
    <row r="6" spans="1:12" s="511" customFormat="1" x14ac:dyDescent="0.2">
      <c r="A6" s="352"/>
      <c r="B6" s="352"/>
      <c r="C6" s="352"/>
      <c r="D6" s="352"/>
      <c r="E6" s="352"/>
      <c r="F6" s="352"/>
      <c r="G6" s="352"/>
      <c r="H6" s="352"/>
      <c r="I6" s="709" t="s">
        <v>1</v>
      </c>
      <c r="J6" s="710"/>
      <c r="K6" s="720" t="s">
        <v>2</v>
      </c>
      <c r="L6" s="721"/>
    </row>
    <row r="7" spans="1:12" s="511" customFormat="1" x14ac:dyDescent="0.2">
      <c r="A7" s="352"/>
      <c r="B7" s="352"/>
      <c r="C7" s="352"/>
      <c r="D7" s="352"/>
      <c r="E7" s="352"/>
      <c r="F7" s="352"/>
      <c r="G7" s="352"/>
      <c r="H7" s="352"/>
      <c r="I7" s="352"/>
      <c r="J7" s="352"/>
      <c r="K7" s="703" t="s">
        <v>724</v>
      </c>
      <c r="L7" s="704"/>
    </row>
    <row r="8" spans="1:12" s="511" customFormat="1" x14ac:dyDescent="0.2">
      <c r="A8" s="707" t="s">
        <v>3</v>
      </c>
      <c r="B8" s="707"/>
      <c r="C8" s="708" t="s">
        <v>724</v>
      </c>
      <c r="D8" s="708"/>
      <c r="E8" s="708"/>
      <c r="F8" s="708"/>
      <c r="G8" s="708"/>
      <c r="H8" s="708"/>
      <c r="I8" s="708"/>
      <c r="J8" s="509" t="s">
        <v>4</v>
      </c>
      <c r="K8" s="705"/>
      <c r="L8" s="706"/>
    </row>
    <row r="9" spans="1:12" s="511" customFormat="1" x14ac:dyDescent="0.2">
      <c r="A9" s="352"/>
      <c r="B9" s="352"/>
      <c r="C9" s="702" t="s">
        <v>226</v>
      </c>
      <c r="D9" s="702"/>
      <c r="E9" s="702"/>
      <c r="F9" s="702"/>
      <c r="G9" s="702"/>
      <c r="H9" s="702"/>
      <c r="I9" s="702"/>
      <c r="J9" s="352"/>
      <c r="K9" s="703" t="s">
        <v>724</v>
      </c>
      <c r="L9" s="704"/>
    </row>
    <row r="10" spans="1:12" s="511" customFormat="1" x14ac:dyDescent="0.2">
      <c r="A10" s="707" t="s">
        <v>674</v>
      </c>
      <c r="B10" s="707"/>
      <c r="C10" s="708" t="s">
        <v>770</v>
      </c>
      <c r="D10" s="708"/>
      <c r="E10" s="708"/>
      <c r="F10" s="708"/>
      <c r="G10" s="708"/>
      <c r="H10" s="708"/>
      <c r="I10" s="708"/>
      <c r="J10" s="509" t="s">
        <v>4</v>
      </c>
      <c r="K10" s="705"/>
      <c r="L10" s="706"/>
    </row>
    <row r="11" spans="1:12" s="511" customFormat="1" x14ac:dyDescent="0.2">
      <c r="A11" s="352"/>
      <c r="B11" s="352"/>
      <c r="C11" s="702" t="s">
        <v>226</v>
      </c>
      <c r="D11" s="702"/>
      <c r="E11" s="702"/>
      <c r="F11" s="702"/>
      <c r="G11" s="702"/>
      <c r="H11" s="702"/>
      <c r="I11" s="702"/>
      <c r="J11" s="352"/>
      <c r="K11" s="703" t="s">
        <v>724</v>
      </c>
      <c r="L11" s="704"/>
    </row>
    <row r="12" spans="1:12" s="511" customFormat="1" ht="11.25" customHeight="1" x14ac:dyDescent="0.2">
      <c r="A12" s="707" t="s">
        <v>675</v>
      </c>
      <c r="B12" s="707"/>
      <c r="C12" s="708" t="s">
        <v>1029</v>
      </c>
      <c r="D12" s="708"/>
      <c r="E12" s="708"/>
      <c r="F12" s="708"/>
      <c r="G12" s="708"/>
      <c r="H12" s="708"/>
      <c r="I12" s="708"/>
      <c r="J12" s="509" t="s">
        <v>4</v>
      </c>
      <c r="K12" s="705"/>
      <c r="L12" s="706"/>
    </row>
    <row r="13" spans="1:12" s="511" customFormat="1" x14ac:dyDescent="0.2">
      <c r="A13" s="352"/>
      <c r="B13" s="352"/>
      <c r="C13" s="702" t="s">
        <v>226</v>
      </c>
      <c r="D13" s="702"/>
      <c r="E13" s="702"/>
      <c r="F13" s="702"/>
      <c r="G13" s="702"/>
      <c r="H13" s="702"/>
      <c r="I13" s="702"/>
      <c r="J13" s="352"/>
      <c r="K13" s="703" t="s">
        <v>724</v>
      </c>
      <c r="L13" s="704"/>
    </row>
    <row r="14" spans="1:12" s="511" customFormat="1" ht="24" customHeight="1" x14ac:dyDescent="0.2">
      <c r="A14" s="707" t="s">
        <v>676</v>
      </c>
      <c r="B14" s="707"/>
      <c r="C14" s="719" t="str">
        <f>'реестр октябрь'!$B$6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719"/>
      <c r="E14" s="719"/>
      <c r="F14" s="719"/>
      <c r="G14" s="719"/>
      <c r="H14" s="719"/>
      <c r="I14" s="719"/>
      <c r="J14" s="352"/>
      <c r="K14" s="705"/>
      <c r="L14" s="706"/>
    </row>
    <row r="15" spans="1:12" s="511" customFormat="1" x14ac:dyDescent="0.2">
      <c r="A15" s="352"/>
      <c r="B15" s="352"/>
      <c r="C15" s="702" t="s">
        <v>229</v>
      </c>
      <c r="D15" s="702"/>
      <c r="E15" s="702"/>
      <c r="F15" s="702"/>
      <c r="G15" s="702"/>
      <c r="H15" s="702"/>
      <c r="I15" s="702"/>
      <c r="J15" s="352"/>
      <c r="K15" s="703" t="s">
        <v>724</v>
      </c>
      <c r="L15" s="704"/>
    </row>
    <row r="16" spans="1:12" s="511" customFormat="1" x14ac:dyDescent="0.2">
      <c r="A16" s="707" t="s">
        <v>677</v>
      </c>
      <c r="B16" s="707"/>
      <c r="C16" s="708" t="s">
        <v>806</v>
      </c>
      <c r="D16" s="708"/>
      <c r="E16" s="708"/>
      <c r="F16" s="708"/>
      <c r="G16" s="708"/>
      <c r="H16" s="708"/>
      <c r="I16" s="708"/>
      <c r="J16" s="352"/>
      <c r="K16" s="705"/>
      <c r="L16" s="706"/>
    </row>
    <row r="17" spans="1:12" s="511" customFormat="1" x14ac:dyDescent="0.2">
      <c r="A17" s="352"/>
      <c r="B17" s="352"/>
      <c r="C17" s="702" t="s">
        <v>678</v>
      </c>
      <c r="D17" s="702"/>
      <c r="E17" s="702"/>
      <c r="F17" s="702"/>
      <c r="G17" s="702"/>
      <c r="H17" s="702"/>
      <c r="I17" s="702"/>
      <c r="J17" s="352"/>
      <c r="K17" s="352"/>
      <c r="L17" s="352"/>
    </row>
    <row r="18" spans="1:12" s="511" customFormat="1" x14ac:dyDescent="0.2">
      <c r="A18" s="352"/>
      <c r="B18" s="352"/>
      <c r="C18" s="352"/>
      <c r="D18" s="352"/>
      <c r="E18" s="352"/>
      <c r="F18" s="352"/>
      <c r="G18" s="352"/>
      <c r="H18" s="709" t="s">
        <v>679</v>
      </c>
      <c r="I18" s="709"/>
      <c r="J18" s="710"/>
      <c r="K18" s="711" t="s">
        <v>724</v>
      </c>
      <c r="L18" s="712"/>
    </row>
    <row r="19" spans="1:12" s="511" customFormat="1" x14ac:dyDescent="0.2">
      <c r="A19" s="352"/>
      <c r="B19" s="352"/>
      <c r="C19" s="352"/>
      <c r="D19" s="352"/>
      <c r="E19" s="352"/>
      <c r="F19" s="352"/>
      <c r="G19" s="352"/>
      <c r="H19" s="709" t="s">
        <v>680</v>
      </c>
      <c r="I19" s="710"/>
      <c r="J19" s="353" t="s">
        <v>9</v>
      </c>
      <c r="K19" s="711" t="s">
        <v>772</v>
      </c>
      <c r="L19" s="712"/>
    </row>
    <row r="20" spans="1:12" s="511" customFormat="1" x14ac:dyDescent="0.2">
      <c r="A20" s="352"/>
      <c r="B20" s="352"/>
      <c r="C20" s="352"/>
      <c r="D20" s="352"/>
      <c r="E20" s="352"/>
      <c r="F20" s="352"/>
      <c r="G20" s="352"/>
      <c r="H20" s="352"/>
      <c r="I20" s="352"/>
      <c r="J20" s="510" t="s">
        <v>10</v>
      </c>
      <c r="K20" s="713">
        <v>45110</v>
      </c>
      <c r="L20" s="714"/>
    </row>
    <row r="21" spans="1:12" s="511" customFormat="1" x14ac:dyDescent="0.2">
      <c r="A21" s="352"/>
      <c r="B21" s="352"/>
      <c r="C21" s="352"/>
      <c r="D21" s="352"/>
      <c r="E21" s="352"/>
      <c r="F21" s="352"/>
      <c r="G21" s="352"/>
      <c r="H21" s="352"/>
      <c r="I21" s="709" t="s">
        <v>681</v>
      </c>
      <c r="J21" s="710"/>
      <c r="K21" s="711" t="s">
        <v>724</v>
      </c>
      <c r="L21" s="712"/>
    </row>
    <row r="22" spans="1:12" s="511" customFormat="1" x14ac:dyDescent="0.2">
      <c r="A22" s="352"/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</row>
    <row r="23" spans="1:12" s="511" customFormat="1" x14ac:dyDescent="0.2">
      <c r="A23" s="352"/>
      <c r="B23" s="352"/>
      <c r="C23" s="352"/>
      <c r="D23" s="352"/>
      <c r="E23" s="352"/>
      <c r="F23" s="352"/>
      <c r="G23" s="352"/>
      <c r="H23" s="715" t="s">
        <v>12</v>
      </c>
      <c r="I23" s="715" t="s">
        <v>13</v>
      </c>
      <c r="J23" s="717" t="s">
        <v>14</v>
      </c>
      <c r="K23" s="718"/>
      <c r="L23" s="352"/>
    </row>
    <row r="24" spans="1:12" s="511" customFormat="1" x14ac:dyDescent="0.2">
      <c r="A24" s="352"/>
      <c r="B24" s="352"/>
      <c r="C24" s="352"/>
      <c r="D24" s="352"/>
      <c r="E24" s="352"/>
      <c r="F24" s="352"/>
      <c r="G24" s="352"/>
      <c r="H24" s="716"/>
      <c r="I24" s="716"/>
      <c r="J24" s="354" t="s">
        <v>15</v>
      </c>
      <c r="K24" s="512" t="s">
        <v>16</v>
      </c>
      <c r="L24" s="352"/>
    </row>
    <row r="25" spans="1:12" s="511" customFormat="1" x14ac:dyDescent="0.2">
      <c r="A25" s="352"/>
      <c r="B25" s="352"/>
      <c r="C25" s="352"/>
      <c r="D25" s="352"/>
      <c r="E25" s="352"/>
      <c r="F25" s="352"/>
      <c r="G25" s="352"/>
      <c r="H25" s="510">
        <v>1</v>
      </c>
      <c r="I25" s="544">
        <v>45253</v>
      </c>
      <c r="J25" s="544">
        <v>45110</v>
      </c>
      <c r="K25" s="545">
        <v>45253</v>
      </c>
      <c r="L25" s="352"/>
    </row>
    <row r="26" spans="1:12" x14ac:dyDescent="0.2">
      <c r="A26" s="517"/>
      <c r="B26" s="517"/>
      <c r="C26" s="517"/>
      <c r="D26" s="517"/>
      <c r="E26" s="517"/>
      <c r="F26" s="517"/>
      <c r="G26" s="517"/>
      <c r="H26" s="517"/>
      <c r="I26" s="517"/>
      <c r="J26" s="517"/>
      <c r="K26" s="517"/>
      <c r="L26" s="517"/>
    </row>
    <row r="27" spans="1:12" x14ac:dyDescent="0.2">
      <c r="A27" s="517"/>
      <c r="B27" s="517"/>
      <c r="C27" s="697" t="s">
        <v>682</v>
      </c>
      <c r="D27" s="697"/>
      <c r="E27" s="697"/>
      <c r="F27" s="697"/>
      <c r="G27" s="697"/>
      <c r="H27" s="697"/>
      <c r="I27" s="697"/>
      <c r="J27" s="697"/>
      <c r="K27" s="697"/>
      <c r="L27" s="697"/>
    </row>
    <row r="28" spans="1:12" x14ac:dyDescent="0.2">
      <c r="A28" s="517"/>
      <c r="B28" s="517"/>
      <c r="C28" s="697" t="s">
        <v>1051</v>
      </c>
      <c r="D28" s="697"/>
      <c r="E28" s="697"/>
      <c r="F28" s="697"/>
      <c r="G28" s="697"/>
      <c r="H28" s="697"/>
      <c r="I28" s="697"/>
      <c r="J28" s="697"/>
      <c r="K28" s="697"/>
      <c r="L28" s="697"/>
    </row>
    <row r="29" spans="1:12" x14ac:dyDescent="0.2">
      <c r="A29" s="517"/>
      <c r="B29" s="517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0" spans="1:12" x14ac:dyDescent="0.2">
      <c r="A30" s="517"/>
      <c r="B30" s="517"/>
      <c r="C30" s="518"/>
      <c r="D30" s="518"/>
      <c r="E30" s="518"/>
      <c r="F30" s="698" t="s">
        <v>683</v>
      </c>
      <c r="G30" s="698"/>
      <c r="H30" s="698"/>
      <c r="I30" s="698"/>
      <c r="J30" s="699">
        <v>46422.19</v>
      </c>
      <c r="K30" s="700"/>
      <c r="L30" s="517" t="s">
        <v>684</v>
      </c>
    </row>
    <row r="31" spans="1:12" x14ac:dyDescent="0.2">
      <c r="A31" s="517"/>
      <c r="B31" s="517"/>
      <c r="C31" s="518"/>
      <c r="D31" s="518"/>
      <c r="E31" s="518"/>
      <c r="F31" s="698" t="s">
        <v>685</v>
      </c>
      <c r="G31" s="698"/>
      <c r="H31" s="698"/>
      <c r="I31" s="698"/>
      <c r="J31" s="699">
        <v>29718.716010199994</v>
      </c>
      <c r="K31" s="700"/>
      <c r="L31" s="517" t="s">
        <v>686</v>
      </c>
    </row>
    <row r="32" spans="1:12" x14ac:dyDescent="0.2">
      <c r="A32" s="517"/>
      <c r="B32" s="517"/>
      <c r="C32" s="517"/>
      <c r="D32" s="517"/>
      <c r="E32" s="517"/>
      <c r="F32" s="698" t="s">
        <v>687</v>
      </c>
      <c r="G32" s="698"/>
      <c r="H32" s="698"/>
      <c r="I32" s="698"/>
      <c r="J32" s="699">
        <v>12460.713029999999</v>
      </c>
      <c r="K32" s="700"/>
      <c r="L32" s="517" t="s">
        <v>684</v>
      </c>
    </row>
    <row r="34" spans="1:26" x14ac:dyDescent="0.2">
      <c r="A34" s="691" t="s">
        <v>688</v>
      </c>
      <c r="B34" s="691" t="s">
        <v>689</v>
      </c>
      <c r="C34" s="691" t="s">
        <v>690</v>
      </c>
      <c r="D34" s="691" t="s">
        <v>691</v>
      </c>
      <c r="E34" s="691" t="s">
        <v>692</v>
      </c>
      <c r="F34" s="695" t="s">
        <v>693</v>
      </c>
      <c r="G34" s="696"/>
      <c r="H34" s="695" t="s">
        <v>694</v>
      </c>
      <c r="I34" s="701"/>
      <c r="J34" s="696"/>
      <c r="K34" s="695" t="s">
        <v>695</v>
      </c>
      <c r="L34" s="696"/>
    </row>
    <row r="35" spans="1:26" x14ac:dyDescent="0.2">
      <c r="A35" s="692"/>
      <c r="B35" s="692"/>
      <c r="C35" s="692"/>
      <c r="D35" s="692"/>
      <c r="E35" s="692"/>
      <c r="F35" s="691" t="s">
        <v>696</v>
      </c>
      <c r="G35" s="691" t="s">
        <v>697</v>
      </c>
      <c r="H35" s="691" t="s">
        <v>696</v>
      </c>
      <c r="I35" s="691" t="s">
        <v>698</v>
      </c>
      <c r="J35" s="691" t="s">
        <v>697</v>
      </c>
      <c r="K35" s="695" t="s">
        <v>699</v>
      </c>
      <c r="L35" s="696"/>
    </row>
    <row r="36" spans="1:26" x14ac:dyDescent="0.2">
      <c r="A36" s="692"/>
      <c r="B36" s="692"/>
      <c r="C36" s="692"/>
      <c r="D36" s="692"/>
      <c r="E36" s="692"/>
      <c r="F36" s="693"/>
      <c r="G36" s="693"/>
      <c r="H36" s="692"/>
      <c r="I36" s="692"/>
      <c r="J36" s="693"/>
      <c r="K36" s="695" t="s">
        <v>700</v>
      </c>
      <c r="L36" s="696"/>
    </row>
    <row r="37" spans="1:26" ht="20.399999999999999" x14ac:dyDescent="0.2">
      <c r="A37" s="693"/>
      <c r="B37" s="693"/>
      <c r="C37" s="693"/>
      <c r="D37" s="693"/>
      <c r="E37" s="693"/>
      <c r="F37" s="519" t="s">
        <v>698</v>
      </c>
      <c r="G37" s="519" t="s">
        <v>701</v>
      </c>
      <c r="H37" s="693"/>
      <c r="I37" s="693"/>
      <c r="J37" s="519" t="s">
        <v>701</v>
      </c>
      <c r="K37" s="519" t="s">
        <v>702</v>
      </c>
      <c r="L37" s="519" t="s">
        <v>703</v>
      </c>
    </row>
    <row r="38" spans="1:26" x14ac:dyDescent="0.2">
      <c r="A38" s="519">
        <v>1</v>
      </c>
      <c r="B38" s="519" t="s">
        <v>704</v>
      </c>
      <c r="C38" s="519">
        <v>2</v>
      </c>
      <c r="D38" s="519">
        <v>3</v>
      </c>
      <c r="E38" s="519">
        <v>4</v>
      </c>
      <c r="F38" s="519">
        <v>5</v>
      </c>
      <c r="G38" s="519">
        <v>6</v>
      </c>
      <c r="H38" s="519">
        <v>7</v>
      </c>
      <c r="I38" s="519">
        <v>8</v>
      </c>
      <c r="J38" s="519">
        <v>9</v>
      </c>
      <c r="K38" s="519">
        <v>10</v>
      </c>
      <c r="L38" s="519">
        <v>11</v>
      </c>
    </row>
    <row r="40" spans="1:26" s="548" customFormat="1" x14ac:dyDescent="0.2">
      <c r="A40" s="694" t="s">
        <v>1032</v>
      </c>
      <c r="B40" s="694"/>
      <c r="C40" s="694"/>
      <c r="D40" s="694"/>
      <c r="E40" s="694"/>
      <c r="F40" s="694"/>
      <c r="G40" s="694"/>
      <c r="H40" s="694"/>
      <c r="I40" s="694"/>
      <c r="J40" s="694"/>
      <c r="K40" s="694"/>
      <c r="L40" s="694"/>
    </row>
    <row r="41" spans="1:26" s="548" customFormat="1" x14ac:dyDescent="0.2">
      <c r="A41" s="690" t="s">
        <v>1076</v>
      </c>
      <c r="B41" s="690"/>
      <c r="C41" s="690"/>
      <c r="D41" s="690"/>
      <c r="E41" s="690"/>
      <c r="F41" s="690"/>
      <c r="G41" s="690"/>
      <c r="H41" s="690"/>
      <c r="I41" s="690"/>
      <c r="J41" s="690"/>
      <c r="K41" s="690"/>
      <c r="L41" s="690"/>
    </row>
    <row r="42" spans="1:26" s="548" customFormat="1" ht="40.799999999999997" x14ac:dyDescent="0.2">
      <c r="A42" s="549">
        <v>1</v>
      </c>
      <c r="B42" s="549">
        <v>1</v>
      </c>
      <c r="C42" s="549" t="s">
        <v>725</v>
      </c>
      <c r="D42" s="549" t="s">
        <v>705</v>
      </c>
      <c r="E42" s="550">
        <v>44</v>
      </c>
      <c r="F42" s="551">
        <v>139.13849999999999</v>
      </c>
      <c r="G42" s="551" t="s">
        <v>281</v>
      </c>
      <c r="H42" s="552">
        <v>274086.12</v>
      </c>
      <c r="I42" s="552">
        <v>274086.12</v>
      </c>
      <c r="J42" s="552" t="s">
        <v>281</v>
      </c>
      <c r="K42" s="551">
        <v>15.340999999999999</v>
      </c>
      <c r="L42" s="551">
        <v>675.00400000000002</v>
      </c>
      <c r="T42" s="548">
        <v>701660.46</v>
      </c>
      <c r="V42" s="548">
        <v>274086.12</v>
      </c>
      <c r="W42" s="548" t="s">
        <v>281</v>
      </c>
      <c r="X42" s="548" t="s">
        <v>281</v>
      </c>
      <c r="Y42" s="548">
        <v>675.00400000000002</v>
      </c>
      <c r="Z42" s="548" t="s">
        <v>281</v>
      </c>
    </row>
    <row r="43" spans="1:26" s="548" customFormat="1" x14ac:dyDescent="0.2">
      <c r="A43" s="553"/>
      <c r="B43" s="553"/>
      <c r="C43" s="553"/>
      <c r="D43" s="554" t="s">
        <v>726</v>
      </c>
      <c r="E43" s="555"/>
      <c r="F43" s="556">
        <v>139.13849999999999</v>
      </c>
      <c r="G43" s="556" t="s">
        <v>281</v>
      </c>
      <c r="H43" s="555"/>
      <c r="I43" s="555"/>
      <c r="J43" s="557" t="s">
        <v>281</v>
      </c>
      <c r="K43" s="556" t="s">
        <v>281</v>
      </c>
      <c r="L43" s="556" t="s">
        <v>281</v>
      </c>
    </row>
    <row r="44" spans="1:26" s="548" customFormat="1" ht="20.399999999999999" x14ac:dyDescent="0.2">
      <c r="A44" s="558"/>
      <c r="B44" s="558"/>
      <c r="C44" s="558"/>
      <c r="D44" s="559" t="s">
        <v>706</v>
      </c>
      <c r="E44" s="558"/>
      <c r="F44" s="558"/>
      <c r="G44" s="558"/>
      <c r="H44" s="558"/>
      <c r="I44" s="558"/>
      <c r="J44" s="558"/>
      <c r="K44" s="558"/>
      <c r="L44" s="558"/>
    </row>
    <row r="45" spans="1:26" s="548" customFormat="1" ht="20.399999999999999" x14ac:dyDescent="0.2">
      <c r="A45" s="558"/>
      <c r="B45" s="558"/>
      <c r="C45" s="558"/>
      <c r="D45" s="559" t="s">
        <v>727</v>
      </c>
      <c r="E45" s="558"/>
      <c r="F45" s="558"/>
      <c r="G45" s="558"/>
      <c r="H45" s="558"/>
      <c r="I45" s="558"/>
      <c r="J45" s="558"/>
      <c r="K45" s="558"/>
      <c r="L45" s="558"/>
    </row>
    <row r="46" spans="1:26" s="548" customFormat="1" ht="81.599999999999994" x14ac:dyDescent="0.2">
      <c r="A46" s="558"/>
      <c r="B46" s="558"/>
      <c r="C46" s="558"/>
      <c r="D46" s="559" t="s">
        <v>728</v>
      </c>
      <c r="E46" s="558"/>
      <c r="F46" s="558"/>
      <c r="G46" s="558"/>
      <c r="H46" s="558"/>
      <c r="I46" s="558"/>
      <c r="J46" s="558"/>
      <c r="K46" s="558"/>
      <c r="L46" s="558"/>
    </row>
    <row r="47" spans="1:26" s="548" customFormat="1" x14ac:dyDescent="0.2">
      <c r="A47" s="558"/>
      <c r="B47" s="558"/>
      <c r="C47" s="558"/>
      <c r="D47" s="560" t="s">
        <v>206</v>
      </c>
      <c r="E47" s="561" t="s">
        <v>729</v>
      </c>
      <c r="F47" s="561"/>
      <c r="G47" s="561"/>
      <c r="H47" s="562">
        <v>279567.84000000003</v>
      </c>
      <c r="I47" s="558"/>
      <c r="J47" s="558"/>
      <c r="K47" s="558"/>
      <c r="L47" s="558"/>
    </row>
    <row r="48" spans="1:26" s="548" customFormat="1" x14ac:dyDescent="0.2">
      <c r="A48" s="558"/>
      <c r="B48" s="558"/>
      <c r="C48" s="558"/>
      <c r="D48" s="560" t="s">
        <v>207</v>
      </c>
      <c r="E48" s="561" t="s">
        <v>730</v>
      </c>
      <c r="F48" s="561"/>
      <c r="G48" s="561"/>
      <c r="H48" s="562">
        <v>148006.5</v>
      </c>
      <c r="I48" s="558"/>
      <c r="J48" s="558"/>
      <c r="K48" s="558"/>
      <c r="L48" s="558"/>
    </row>
    <row r="49" spans="1:26" s="548" customFormat="1" x14ac:dyDescent="0.2">
      <c r="A49" s="558"/>
      <c r="B49" s="558"/>
      <c r="C49" s="558"/>
      <c r="D49" s="563" t="s">
        <v>707</v>
      </c>
      <c r="E49" s="564"/>
      <c r="F49" s="564"/>
      <c r="G49" s="564"/>
      <c r="H49" s="565">
        <v>701660.46</v>
      </c>
      <c r="I49" s="558"/>
      <c r="J49" s="558"/>
      <c r="K49" s="558"/>
      <c r="L49" s="558"/>
    </row>
    <row r="50" spans="1:26" s="548" customFormat="1" ht="40.799999999999997" x14ac:dyDescent="0.2">
      <c r="A50" s="549">
        <v>2</v>
      </c>
      <c r="B50" s="549">
        <v>2</v>
      </c>
      <c r="C50" s="549" t="s">
        <v>731</v>
      </c>
      <c r="D50" s="549" t="s">
        <v>708</v>
      </c>
      <c r="E50" s="550">
        <v>44</v>
      </c>
      <c r="F50" s="551">
        <v>84.548000000000002</v>
      </c>
      <c r="G50" s="551">
        <v>27.209</v>
      </c>
      <c r="H50" s="552">
        <v>128802.08</v>
      </c>
      <c r="I50" s="552">
        <v>112951.08</v>
      </c>
      <c r="J50" s="552">
        <v>15851</v>
      </c>
      <c r="K50" s="551">
        <v>6.8425000000000002</v>
      </c>
      <c r="L50" s="551">
        <v>301.07</v>
      </c>
      <c r="T50" s="548">
        <v>319777.78000000003</v>
      </c>
      <c r="V50" s="548">
        <v>112951.08</v>
      </c>
      <c r="W50" s="548">
        <v>15851</v>
      </c>
      <c r="X50" s="548">
        <v>9469.24</v>
      </c>
      <c r="Y50" s="548">
        <v>301.07</v>
      </c>
      <c r="Z50" s="548">
        <v>18.216000000000001</v>
      </c>
    </row>
    <row r="51" spans="1:26" s="548" customFormat="1" x14ac:dyDescent="0.2">
      <c r="A51" s="553"/>
      <c r="B51" s="553"/>
      <c r="C51" s="553"/>
      <c r="D51" s="554" t="s">
        <v>726</v>
      </c>
      <c r="E51" s="555"/>
      <c r="F51" s="556">
        <v>57.338999999999999</v>
      </c>
      <c r="G51" s="556">
        <v>4.8070000000000004</v>
      </c>
      <c r="H51" s="555"/>
      <c r="I51" s="555"/>
      <c r="J51" s="557">
        <v>9469.24</v>
      </c>
      <c r="K51" s="556">
        <v>0.41399999999999998</v>
      </c>
      <c r="L51" s="556">
        <v>18.216000000000001</v>
      </c>
    </row>
    <row r="52" spans="1:26" s="548" customFormat="1" ht="20.399999999999999" x14ac:dyDescent="0.2">
      <c r="A52" s="558"/>
      <c r="B52" s="558"/>
      <c r="C52" s="558"/>
      <c r="D52" s="559" t="s">
        <v>706</v>
      </c>
      <c r="E52" s="558"/>
      <c r="F52" s="558"/>
      <c r="G52" s="558"/>
      <c r="H52" s="558"/>
      <c r="I52" s="558"/>
      <c r="J52" s="558"/>
      <c r="K52" s="558"/>
      <c r="L52" s="558"/>
    </row>
    <row r="53" spans="1:26" s="548" customFormat="1" ht="20.399999999999999" x14ac:dyDescent="0.2">
      <c r="A53" s="558"/>
      <c r="B53" s="558"/>
      <c r="C53" s="558"/>
      <c r="D53" s="559" t="s">
        <v>727</v>
      </c>
      <c r="E53" s="558"/>
      <c r="F53" s="558"/>
      <c r="G53" s="558"/>
      <c r="H53" s="558"/>
      <c r="I53" s="558"/>
      <c r="J53" s="558"/>
      <c r="K53" s="558"/>
      <c r="L53" s="558"/>
    </row>
    <row r="54" spans="1:26" s="548" customFormat="1" ht="81.599999999999994" x14ac:dyDescent="0.2">
      <c r="A54" s="558"/>
      <c r="B54" s="558"/>
      <c r="C54" s="558"/>
      <c r="D54" s="559" t="s">
        <v>728</v>
      </c>
      <c r="E54" s="558"/>
      <c r="F54" s="558"/>
      <c r="G54" s="558"/>
      <c r="H54" s="558"/>
      <c r="I54" s="558"/>
      <c r="J54" s="558"/>
      <c r="K54" s="558"/>
      <c r="L54" s="558"/>
    </row>
    <row r="55" spans="1:26" s="548" customFormat="1" x14ac:dyDescent="0.2">
      <c r="A55" s="558"/>
      <c r="B55" s="558"/>
      <c r="C55" s="558"/>
      <c r="D55" s="560" t="s">
        <v>206</v>
      </c>
      <c r="E55" s="561" t="s">
        <v>729</v>
      </c>
      <c r="F55" s="561"/>
      <c r="G55" s="561"/>
      <c r="H55" s="562">
        <v>124868.73</v>
      </c>
      <c r="I55" s="558"/>
      <c r="J55" s="558"/>
      <c r="K55" s="558"/>
      <c r="L55" s="558"/>
    </row>
    <row r="56" spans="1:26" s="548" customFormat="1" x14ac:dyDescent="0.2">
      <c r="A56" s="558"/>
      <c r="B56" s="558"/>
      <c r="C56" s="558"/>
      <c r="D56" s="560" t="s">
        <v>207</v>
      </c>
      <c r="E56" s="561" t="s">
        <v>730</v>
      </c>
      <c r="F56" s="561"/>
      <c r="G56" s="561"/>
      <c r="H56" s="562">
        <v>66106.97</v>
      </c>
      <c r="I56" s="558"/>
      <c r="J56" s="558"/>
      <c r="K56" s="558"/>
      <c r="L56" s="558"/>
    </row>
    <row r="57" spans="1:26" s="548" customFormat="1" x14ac:dyDescent="0.2">
      <c r="A57" s="558"/>
      <c r="B57" s="558"/>
      <c r="C57" s="558"/>
      <c r="D57" s="563" t="s">
        <v>707</v>
      </c>
      <c r="E57" s="564"/>
      <c r="F57" s="564"/>
      <c r="G57" s="564"/>
      <c r="H57" s="565">
        <v>319777.78000000003</v>
      </c>
      <c r="I57" s="558"/>
      <c r="J57" s="558"/>
      <c r="K57" s="558"/>
      <c r="L57" s="558"/>
    </row>
    <row r="58" spans="1:26" s="548" customFormat="1" ht="20.399999999999999" x14ac:dyDescent="0.2">
      <c r="A58" s="549">
        <v>3</v>
      </c>
      <c r="B58" s="549">
        <v>3</v>
      </c>
      <c r="C58" s="549" t="s">
        <v>732</v>
      </c>
      <c r="D58" s="549" t="s">
        <v>733</v>
      </c>
      <c r="E58" s="550">
        <v>191.91</v>
      </c>
      <c r="F58" s="551">
        <v>12.12</v>
      </c>
      <c r="G58" s="551" t="s">
        <v>281</v>
      </c>
      <c r="H58" s="552">
        <v>30795.8</v>
      </c>
      <c r="I58" s="552" t="s">
        <v>281</v>
      </c>
      <c r="J58" s="552" t="s">
        <v>281</v>
      </c>
      <c r="K58" s="551" t="s">
        <v>281</v>
      </c>
      <c r="L58" s="551" t="s">
        <v>281</v>
      </c>
      <c r="T58" s="548">
        <v>30795.8</v>
      </c>
      <c r="V58" s="548" t="s">
        <v>281</v>
      </c>
      <c r="W58" s="548" t="s">
        <v>281</v>
      </c>
      <c r="X58" s="548" t="s">
        <v>281</v>
      </c>
      <c r="Y58" s="548" t="s">
        <v>281</v>
      </c>
      <c r="Z58" s="548" t="s">
        <v>281</v>
      </c>
    </row>
    <row r="59" spans="1:26" s="548" customFormat="1" x14ac:dyDescent="0.2">
      <c r="A59" s="553"/>
      <c r="B59" s="553"/>
      <c r="C59" s="553"/>
      <c r="D59" s="554" t="s">
        <v>734</v>
      </c>
      <c r="E59" s="555"/>
      <c r="F59" s="556" t="s">
        <v>281</v>
      </c>
      <c r="G59" s="556" t="s">
        <v>281</v>
      </c>
      <c r="H59" s="555"/>
      <c r="I59" s="555"/>
      <c r="J59" s="557" t="s">
        <v>281</v>
      </c>
      <c r="K59" s="556" t="s">
        <v>281</v>
      </c>
      <c r="L59" s="556" t="s">
        <v>281</v>
      </c>
    </row>
    <row r="60" spans="1:26" s="548" customFormat="1" x14ac:dyDescent="0.2">
      <c r="A60" s="558"/>
      <c r="B60" s="558"/>
      <c r="C60" s="558"/>
      <c r="D60" s="559" t="s">
        <v>709</v>
      </c>
      <c r="E60" s="558"/>
      <c r="F60" s="558"/>
      <c r="G60" s="558"/>
      <c r="H60" s="558"/>
      <c r="I60" s="558"/>
      <c r="J60" s="558"/>
      <c r="K60" s="558"/>
      <c r="L60" s="558"/>
    </row>
    <row r="61" spans="1:26" s="548" customFormat="1" x14ac:dyDescent="0.2">
      <c r="A61" s="558"/>
      <c r="B61" s="558"/>
      <c r="C61" s="558"/>
      <c r="D61" s="563" t="s">
        <v>707</v>
      </c>
      <c r="E61" s="564"/>
      <c r="F61" s="564"/>
      <c r="G61" s="564"/>
      <c r="H61" s="565">
        <v>30795.8</v>
      </c>
      <c r="I61" s="558"/>
      <c r="J61" s="558"/>
      <c r="K61" s="558"/>
      <c r="L61" s="558"/>
    </row>
    <row r="62" spans="1:26" s="548" customFormat="1" ht="30.6" x14ac:dyDescent="0.2">
      <c r="A62" s="549">
        <v>4</v>
      </c>
      <c r="B62" s="549">
        <v>4</v>
      </c>
      <c r="C62" s="549" t="s">
        <v>735</v>
      </c>
      <c r="D62" s="549" t="s">
        <v>900</v>
      </c>
      <c r="E62" s="550">
        <v>239.36</v>
      </c>
      <c r="F62" s="551">
        <v>162.38</v>
      </c>
      <c r="G62" s="551" t="s">
        <v>281</v>
      </c>
      <c r="H62" s="552">
        <v>317156.78999999998</v>
      </c>
      <c r="I62" s="552" t="s">
        <v>281</v>
      </c>
      <c r="J62" s="552" t="s">
        <v>281</v>
      </c>
      <c r="K62" s="551" t="s">
        <v>281</v>
      </c>
      <c r="L62" s="551" t="s">
        <v>281</v>
      </c>
      <c r="T62" s="548">
        <v>317156.78999999998</v>
      </c>
      <c r="V62" s="548" t="s">
        <v>281</v>
      </c>
      <c r="W62" s="548" t="s">
        <v>281</v>
      </c>
      <c r="X62" s="548" t="s">
        <v>281</v>
      </c>
      <c r="Y62" s="548" t="s">
        <v>281</v>
      </c>
      <c r="Z62" s="548" t="s">
        <v>281</v>
      </c>
    </row>
    <row r="63" spans="1:26" s="548" customFormat="1" x14ac:dyDescent="0.2">
      <c r="A63" s="553"/>
      <c r="B63" s="553"/>
      <c r="C63" s="553"/>
      <c r="D63" s="554" t="s">
        <v>736</v>
      </c>
      <c r="E63" s="555"/>
      <c r="F63" s="556" t="s">
        <v>281</v>
      </c>
      <c r="G63" s="556" t="s">
        <v>281</v>
      </c>
      <c r="H63" s="555"/>
      <c r="I63" s="555"/>
      <c r="J63" s="557" t="s">
        <v>281</v>
      </c>
      <c r="K63" s="556" t="s">
        <v>281</v>
      </c>
      <c r="L63" s="556" t="s">
        <v>281</v>
      </c>
    </row>
    <row r="64" spans="1:26" s="548" customFormat="1" x14ac:dyDescent="0.2">
      <c r="A64" s="558"/>
      <c r="B64" s="558"/>
      <c r="C64" s="558"/>
      <c r="D64" s="559" t="s">
        <v>711</v>
      </c>
      <c r="E64" s="558"/>
      <c r="F64" s="558"/>
      <c r="G64" s="558"/>
      <c r="H64" s="558"/>
      <c r="I64" s="558"/>
      <c r="J64" s="558"/>
      <c r="K64" s="558"/>
      <c r="L64" s="558"/>
    </row>
    <row r="65" spans="1:26" s="548" customFormat="1" x14ac:dyDescent="0.2">
      <c r="A65" s="690" t="s">
        <v>1075</v>
      </c>
      <c r="B65" s="690"/>
      <c r="C65" s="690"/>
      <c r="D65" s="690"/>
      <c r="E65" s="690"/>
      <c r="F65" s="690"/>
      <c r="G65" s="690"/>
      <c r="H65" s="690"/>
      <c r="I65" s="690"/>
      <c r="J65" s="690"/>
      <c r="K65" s="690"/>
      <c r="L65" s="690"/>
    </row>
    <row r="66" spans="1:26" s="548" customFormat="1" ht="40.799999999999997" x14ac:dyDescent="0.2">
      <c r="A66" s="549">
        <v>5</v>
      </c>
      <c r="B66" s="549">
        <v>5</v>
      </c>
      <c r="C66" s="549" t="s">
        <v>737</v>
      </c>
      <c r="D66" s="549" t="s">
        <v>712</v>
      </c>
      <c r="E66" s="550">
        <v>1.5920000000000001</v>
      </c>
      <c r="F66" s="551">
        <v>4857.4895999999999</v>
      </c>
      <c r="G66" s="551">
        <v>3920.1016</v>
      </c>
      <c r="H66" s="552">
        <v>149439.46</v>
      </c>
      <c r="I66" s="552">
        <v>66811.240000000005</v>
      </c>
      <c r="J66" s="552">
        <v>82628.22</v>
      </c>
      <c r="K66" s="551">
        <v>105.8</v>
      </c>
      <c r="L66" s="551">
        <v>168.43360000000001</v>
      </c>
      <c r="T66" s="548">
        <v>332752.32</v>
      </c>
      <c r="V66" s="548">
        <v>66811.240000000005</v>
      </c>
      <c r="W66" s="548">
        <v>82628.22</v>
      </c>
      <c r="X66" s="548">
        <v>33359.72</v>
      </c>
      <c r="Y66" s="548">
        <v>168.43360000000001</v>
      </c>
      <c r="Z66" s="548">
        <v>55.993186999999999</v>
      </c>
    </row>
    <row r="67" spans="1:26" s="548" customFormat="1" x14ac:dyDescent="0.2">
      <c r="A67" s="553"/>
      <c r="B67" s="553"/>
      <c r="C67" s="553"/>
      <c r="D67" s="554" t="s">
        <v>738</v>
      </c>
      <c r="E67" s="555"/>
      <c r="F67" s="556">
        <v>937.38800000000003</v>
      </c>
      <c r="G67" s="556">
        <v>468.05</v>
      </c>
      <c r="H67" s="555"/>
      <c r="I67" s="555"/>
      <c r="J67" s="557">
        <v>33359.72</v>
      </c>
      <c r="K67" s="556">
        <v>35.171599999999998</v>
      </c>
      <c r="L67" s="556">
        <v>55.993186999999999</v>
      </c>
    </row>
    <row r="68" spans="1:26" s="548" customFormat="1" ht="20.399999999999999" x14ac:dyDescent="0.2">
      <c r="A68" s="558"/>
      <c r="B68" s="558"/>
      <c r="C68" s="558"/>
      <c r="D68" s="559" t="s">
        <v>706</v>
      </c>
      <c r="E68" s="558"/>
      <c r="F68" s="558"/>
      <c r="G68" s="558"/>
      <c r="H68" s="558"/>
      <c r="I68" s="558"/>
      <c r="J68" s="558"/>
      <c r="K68" s="558"/>
      <c r="L68" s="558"/>
    </row>
    <row r="69" spans="1:26" s="548" customFormat="1" ht="30.6" x14ac:dyDescent="0.2">
      <c r="A69" s="558"/>
      <c r="B69" s="558"/>
      <c r="C69" s="558"/>
      <c r="D69" s="559" t="s">
        <v>739</v>
      </c>
      <c r="E69" s="558"/>
      <c r="F69" s="558"/>
      <c r="G69" s="558"/>
      <c r="H69" s="558"/>
      <c r="I69" s="558"/>
      <c r="J69" s="558"/>
      <c r="K69" s="558"/>
      <c r="L69" s="558"/>
    </row>
    <row r="70" spans="1:26" s="548" customFormat="1" ht="102" x14ac:dyDescent="0.2">
      <c r="A70" s="558"/>
      <c r="B70" s="558"/>
      <c r="C70" s="558"/>
      <c r="D70" s="559" t="s">
        <v>740</v>
      </c>
      <c r="E70" s="558"/>
      <c r="F70" s="558"/>
      <c r="G70" s="558"/>
      <c r="H70" s="558"/>
      <c r="I70" s="558"/>
      <c r="J70" s="558"/>
      <c r="K70" s="558"/>
      <c r="L70" s="558"/>
    </row>
    <row r="71" spans="1:26" s="548" customFormat="1" x14ac:dyDescent="0.2">
      <c r="A71" s="558"/>
      <c r="B71" s="558"/>
      <c r="C71" s="558"/>
      <c r="D71" s="560" t="s">
        <v>206</v>
      </c>
      <c r="E71" s="561" t="s">
        <v>741</v>
      </c>
      <c r="F71" s="561"/>
      <c r="G71" s="561"/>
      <c r="H71" s="562">
        <v>110188.06</v>
      </c>
      <c r="I71" s="558"/>
      <c r="J71" s="558"/>
      <c r="K71" s="558"/>
      <c r="L71" s="558"/>
    </row>
    <row r="72" spans="1:26" s="548" customFormat="1" x14ac:dyDescent="0.2">
      <c r="A72" s="558"/>
      <c r="B72" s="558"/>
      <c r="C72" s="558"/>
      <c r="D72" s="560" t="s">
        <v>207</v>
      </c>
      <c r="E72" s="561" t="s">
        <v>742</v>
      </c>
      <c r="F72" s="561"/>
      <c r="G72" s="561"/>
      <c r="H72" s="562">
        <v>73124.800000000003</v>
      </c>
      <c r="I72" s="558"/>
      <c r="J72" s="558"/>
      <c r="K72" s="558"/>
      <c r="L72" s="558"/>
    </row>
    <row r="73" spans="1:26" s="548" customFormat="1" x14ac:dyDescent="0.2">
      <c r="A73" s="558"/>
      <c r="B73" s="558"/>
      <c r="C73" s="558"/>
      <c r="D73" s="563" t="s">
        <v>707</v>
      </c>
      <c r="E73" s="564"/>
      <c r="F73" s="564"/>
      <c r="G73" s="564"/>
      <c r="H73" s="565">
        <v>332752.32</v>
      </c>
      <c r="I73" s="558"/>
      <c r="J73" s="558"/>
      <c r="K73" s="558"/>
      <c r="L73" s="558"/>
    </row>
    <row r="74" spans="1:26" s="548" customFormat="1" ht="40.799999999999997" x14ac:dyDescent="0.2">
      <c r="A74" s="549">
        <v>6</v>
      </c>
      <c r="B74" s="549">
        <v>6</v>
      </c>
      <c r="C74" s="549" t="s">
        <v>743</v>
      </c>
      <c r="D74" s="549" t="s">
        <v>713</v>
      </c>
      <c r="E74" s="550">
        <v>64</v>
      </c>
      <c r="F74" s="551">
        <v>10.71</v>
      </c>
      <c r="G74" s="551" t="s">
        <v>281</v>
      </c>
      <c r="H74" s="552">
        <v>9075.2000000000007</v>
      </c>
      <c r="I74" s="552" t="s">
        <v>281</v>
      </c>
      <c r="J74" s="552" t="s">
        <v>281</v>
      </c>
      <c r="K74" s="551" t="s">
        <v>281</v>
      </c>
      <c r="L74" s="551" t="s">
        <v>281</v>
      </c>
      <c r="T74" s="548">
        <v>9075.2000000000007</v>
      </c>
      <c r="V74" s="548" t="s">
        <v>281</v>
      </c>
      <c r="W74" s="548" t="s">
        <v>281</v>
      </c>
      <c r="X74" s="548" t="s">
        <v>281</v>
      </c>
      <c r="Y74" s="548" t="s">
        <v>281</v>
      </c>
      <c r="Z74" s="548" t="s">
        <v>281</v>
      </c>
    </row>
    <row r="75" spans="1:26" s="548" customFormat="1" x14ac:dyDescent="0.2">
      <c r="A75" s="553"/>
      <c r="B75" s="553"/>
      <c r="C75" s="553"/>
      <c r="D75" s="554" t="s">
        <v>734</v>
      </c>
      <c r="E75" s="555"/>
      <c r="F75" s="556" t="s">
        <v>281</v>
      </c>
      <c r="G75" s="556" t="s">
        <v>281</v>
      </c>
      <c r="H75" s="555"/>
      <c r="I75" s="555"/>
      <c r="J75" s="557" t="s">
        <v>281</v>
      </c>
      <c r="K75" s="556" t="s">
        <v>281</v>
      </c>
      <c r="L75" s="556" t="s">
        <v>281</v>
      </c>
    </row>
    <row r="76" spans="1:26" s="548" customFormat="1" x14ac:dyDescent="0.2">
      <c r="A76" s="558"/>
      <c r="B76" s="558"/>
      <c r="C76" s="558"/>
      <c r="D76" s="559" t="s">
        <v>709</v>
      </c>
      <c r="E76" s="558"/>
      <c r="F76" s="558"/>
      <c r="G76" s="558"/>
      <c r="H76" s="558"/>
      <c r="I76" s="558"/>
      <c r="J76" s="558"/>
      <c r="K76" s="558"/>
      <c r="L76" s="558"/>
    </row>
    <row r="77" spans="1:26" s="548" customFormat="1" ht="20.399999999999999" x14ac:dyDescent="0.2">
      <c r="A77" s="558"/>
      <c r="B77" s="558"/>
      <c r="C77" s="558"/>
      <c r="D77" s="559" t="s">
        <v>727</v>
      </c>
      <c r="E77" s="558"/>
      <c r="F77" s="558"/>
      <c r="G77" s="558"/>
      <c r="H77" s="558"/>
      <c r="I77" s="558"/>
      <c r="J77" s="558"/>
      <c r="K77" s="558"/>
      <c r="L77" s="558"/>
    </row>
    <row r="78" spans="1:26" s="548" customFormat="1" ht="81.599999999999994" x14ac:dyDescent="0.2">
      <c r="A78" s="558"/>
      <c r="B78" s="558"/>
      <c r="C78" s="558"/>
      <c r="D78" s="559" t="s">
        <v>728</v>
      </c>
      <c r="E78" s="558"/>
      <c r="F78" s="558"/>
      <c r="G78" s="558"/>
      <c r="H78" s="558"/>
      <c r="I78" s="558"/>
      <c r="J78" s="558"/>
      <c r="K78" s="558"/>
      <c r="L78" s="558"/>
    </row>
    <row r="79" spans="1:26" s="548" customFormat="1" x14ac:dyDescent="0.2">
      <c r="A79" s="558"/>
      <c r="B79" s="558"/>
      <c r="C79" s="558"/>
      <c r="D79" s="563" t="s">
        <v>707</v>
      </c>
      <c r="E79" s="564"/>
      <c r="F79" s="564"/>
      <c r="G79" s="564"/>
      <c r="H79" s="565">
        <v>9075.2000000000007</v>
      </c>
      <c r="I79" s="558"/>
      <c r="J79" s="558"/>
      <c r="K79" s="558"/>
      <c r="L79" s="558"/>
    </row>
    <row r="80" spans="1:26" s="548" customFormat="1" ht="30.6" x14ac:dyDescent="0.2">
      <c r="A80" s="549">
        <v>7</v>
      </c>
      <c r="B80" s="549">
        <v>7</v>
      </c>
      <c r="C80" s="549" t="s">
        <v>744</v>
      </c>
      <c r="D80" s="549" t="s">
        <v>745</v>
      </c>
      <c r="E80" s="550">
        <v>21.76</v>
      </c>
      <c r="F80" s="551">
        <v>3.28</v>
      </c>
      <c r="G80" s="551">
        <v>3.28</v>
      </c>
      <c r="H80" s="552">
        <v>945.04</v>
      </c>
      <c r="I80" s="552" t="s">
        <v>281</v>
      </c>
      <c r="J80" s="552">
        <v>945.04</v>
      </c>
      <c r="K80" s="551" t="s">
        <v>281</v>
      </c>
      <c r="L80" s="551" t="s">
        <v>281</v>
      </c>
      <c r="T80" s="548">
        <v>945.04</v>
      </c>
      <c r="V80" s="548" t="s">
        <v>281</v>
      </c>
      <c r="W80" s="548">
        <v>945.04</v>
      </c>
      <c r="X80" s="548" t="s">
        <v>281</v>
      </c>
      <c r="Y80" s="548" t="s">
        <v>281</v>
      </c>
      <c r="Z80" s="548" t="s">
        <v>281</v>
      </c>
    </row>
    <row r="81" spans="1:26" s="548" customFormat="1" x14ac:dyDescent="0.2">
      <c r="A81" s="553"/>
      <c r="B81" s="553"/>
      <c r="C81" s="553"/>
      <c r="D81" s="554" t="s">
        <v>734</v>
      </c>
      <c r="E81" s="555"/>
      <c r="F81" s="556" t="s">
        <v>281</v>
      </c>
      <c r="G81" s="556" t="s">
        <v>281</v>
      </c>
      <c r="H81" s="555"/>
      <c r="I81" s="555"/>
      <c r="J81" s="557" t="s">
        <v>281</v>
      </c>
      <c r="K81" s="556" t="s">
        <v>281</v>
      </c>
      <c r="L81" s="556" t="s">
        <v>281</v>
      </c>
    </row>
    <row r="82" spans="1:26" s="548" customFormat="1" x14ac:dyDescent="0.2">
      <c r="A82" s="558"/>
      <c r="B82" s="558"/>
      <c r="C82" s="558"/>
      <c r="D82" s="559" t="s">
        <v>709</v>
      </c>
      <c r="E82" s="558"/>
      <c r="F82" s="558"/>
      <c r="G82" s="558"/>
      <c r="H82" s="558"/>
      <c r="I82" s="558"/>
      <c r="J82" s="558"/>
      <c r="K82" s="558"/>
      <c r="L82" s="558"/>
    </row>
    <row r="83" spans="1:26" s="548" customFormat="1" x14ac:dyDescent="0.2">
      <c r="A83" s="558"/>
      <c r="B83" s="558"/>
      <c r="C83" s="558"/>
      <c r="D83" s="563" t="s">
        <v>707</v>
      </c>
      <c r="E83" s="564"/>
      <c r="F83" s="564"/>
      <c r="G83" s="564"/>
      <c r="H83" s="565">
        <v>945.04</v>
      </c>
      <c r="I83" s="558"/>
      <c r="J83" s="558"/>
      <c r="K83" s="558"/>
      <c r="L83" s="558"/>
    </row>
    <row r="84" spans="1:26" s="548" customFormat="1" ht="30.6" x14ac:dyDescent="0.2">
      <c r="A84" s="549">
        <v>8</v>
      </c>
      <c r="B84" s="549">
        <v>8</v>
      </c>
      <c r="C84" s="549" t="s">
        <v>746</v>
      </c>
      <c r="D84" s="549" t="s">
        <v>714</v>
      </c>
      <c r="E84" s="550">
        <v>5.44</v>
      </c>
      <c r="F84" s="551">
        <v>49.427</v>
      </c>
      <c r="G84" s="551">
        <v>49.427</v>
      </c>
      <c r="H84" s="552">
        <v>3559.99</v>
      </c>
      <c r="I84" s="552" t="s">
        <v>281</v>
      </c>
      <c r="J84" s="552">
        <v>3559.99</v>
      </c>
      <c r="K84" s="551" t="s">
        <v>281</v>
      </c>
      <c r="L84" s="551" t="s">
        <v>281</v>
      </c>
      <c r="T84" s="548">
        <v>3559.99</v>
      </c>
      <c r="V84" s="548" t="s">
        <v>281</v>
      </c>
      <c r="W84" s="548">
        <v>3559.99</v>
      </c>
      <c r="X84" s="548" t="s">
        <v>281</v>
      </c>
      <c r="Y84" s="548" t="s">
        <v>281</v>
      </c>
      <c r="Z84" s="548" t="s">
        <v>281</v>
      </c>
    </row>
    <row r="85" spans="1:26" s="548" customFormat="1" x14ac:dyDescent="0.2">
      <c r="A85" s="553"/>
      <c r="B85" s="553"/>
      <c r="C85" s="553"/>
      <c r="D85" s="554" t="s">
        <v>734</v>
      </c>
      <c r="E85" s="555"/>
      <c r="F85" s="556" t="s">
        <v>281</v>
      </c>
      <c r="G85" s="556" t="s">
        <v>281</v>
      </c>
      <c r="H85" s="555"/>
      <c r="I85" s="555"/>
      <c r="J85" s="557" t="s">
        <v>281</v>
      </c>
      <c r="K85" s="556" t="s">
        <v>281</v>
      </c>
      <c r="L85" s="556" t="s">
        <v>281</v>
      </c>
    </row>
    <row r="86" spans="1:26" s="548" customFormat="1" x14ac:dyDescent="0.2">
      <c r="A86" s="558"/>
      <c r="B86" s="558"/>
      <c r="C86" s="558"/>
      <c r="D86" s="559" t="s">
        <v>709</v>
      </c>
      <c r="E86" s="558"/>
      <c r="F86" s="558"/>
      <c r="G86" s="558"/>
      <c r="H86" s="558"/>
      <c r="I86" s="558"/>
      <c r="J86" s="558"/>
      <c r="K86" s="558"/>
      <c r="L86" s="558"/>
    </row>
    <row r="87" spans="1:26" s="548" customFormat="1" ht="20.399999999999999" x14ac:dyDescent="0.2">
      <c r="A87" s="558"/>
      <c r="B87" s="558"/>
      <c r="C87" s="558"/>
      <c r="D87" s="559" t="s">
        <v>727</v>
      </c>
      <c r="E87" s="558"/>
      <c r="F87" s="558"/>
      <c r="G87" s="558"/>
      <c r="H87" s="558"/>
      <c r="I87" s="558"/>
      <c r="J87" s="558"/>
      <c r="K87" s="558"/>
      <c r="L87" s="558"/>
    </row>
    <row r="88" spans="1:26" s="548" customFormat="1" ht="81.599999999999994" x14ac:dyDescent="0.2">
      <c r="A88" s="558"/>
      <c r="B88" s="558"/>
      <c r="C88" s="558"/>
      <c r="D88" s="559" t="s">
        <v>728</v>
      </c>
      <c r="E88" s="558"/>
      <c r="F88" s="558"/>
      <c r="G88" s="558"/>
      <c r="H88" s="558"/>
      <c r="I88" s="558"/>
      <c r="J88" s="558"/>
      <c r="K88" s="558"/>
      <c r="L88" s="558"/>
    </row>
    <row r="89" spans="1:26" s="548" customFormat="1" x14ac:dyDescent="0.2">
      <c r="A89" s="558"/>
      <c r="B89" s="558"/>
      <c r="C89" s="558"/>
      <c r="D89" s="563" t="s">
        <v>707</v>
      </c>
      <c r="E89" s="564"/>
      <c r="F89" s="564"/>
      <c r="G89" s="564"/>
      <c r="H89" s="565">
        <v>3559.99</v>
      </c>
      <c r="I89" s="558"/>
      <c r="J89" s="558"/>
      <c r="K89" s="558"/>
      <c r="L89" s="558"/>
    </row>
    <row r="90" spans="1:26" s="548" customFormat="1" ht="30.6" x14ac:dyDescent="0.2">
      <c r="A90" s="549">
        <v>9</v>
      </c>
      <c r="B90" s="549">
        <v>9</v>
      </c>
      <c r="C90" s="549" t="s">
        <v>735</v>
      </c>
      <c r="D90" s="549" t="s">
        <v>900</v>
      </c>
      <c r="E90" s="550">
        <v>79.2</v>
      </c>
      <c r="F90" s="551">
        <v>162.38</v>
      </c>
      <c r="G90" s="551" t="s">
        <v>281</v>
      </c>
      <c r="H90" s="552">
        <v>104941.58</v>
      </c>
      <c r="I90" s="552" t="s">
        <v>281</v>
      </c>
      <c r="J90" s="552" t="s">
        <v>281</v>
      </c>
      <c r="K90" s="551" t="s">
        <v>281</v>
      </c>
      <c r="L90" s="551" t="s">
        <v>281</v>
      </c>
      <c r="T90" s="548">
        <v>104941.58</v>
      </c>
      <c r="V90" s="548" t="s">
        <v>281</v>
      </c>
      <c r="W90" s="548" t="s">
        <v>281</v>
      </c>
      <c r="X90" s="548" t="s">
        <v>281</v>
      </c>
      <c r="Y90" s="548" t="s">
        <v>281</v>
      </c>
      <c r="Z90" s="548" t="s">
        <v>281</v>
      </c>
    </row>
    <row r="91" spans="1:26" s="548" customFormat="1" x14ac:dyDescent="0.2">
      <c r="A91" s="553"/>
      <c r="B91" s="553"/>
      <c r="C91" s="553"/>
      <c r="D91" s="554" t="s">
        <v>736</v>
      </c>
      <c r="E91" s="555"/>
      <c r="F91" s="556" t="s">
        <v>281</v>
      </c>
      <c r="G91" s="556" t="s">
        <v>281</v>
      </c>
      <c r="H91" s="555"/>
      <c r="I91" s="555"/>
      <c r="J91" s="557" t="s">
        <v>281</v>
      </c>
      <c r="K91" s="556" t="s">
        <v>281</v>
      </c>
      <c r="L91" s="556" t="s">
        <v>281</v>
      </c>
    </row>
    <row r="92" spans="1:26" s="548" customFormat="1" x14ac:dyDescent="0.2">
      <c r="A92" s="558"/>
      <c r="B92" s="558"/>
      <c r="C92" s="558"/>
      <c r="D92" s="559" t="s">
        <v>711</v>
      </c>
      <c r="E92" s="558"/>
      <c r="F92" s="558"/>
      <c r="G92" s="558"/>
      <c r="H92" s="558"/>
      <c r="I92" s="558"/>
      <c r="J92" s="558"/>
      <c r="K92" s="558"/>
      <c r="L92" s="558"/>
    </row>
    <row r="93" spans="1:26" s="548" customFormat="1" x14ac:dyDescent="0.2">
      <c r="A93" s="690" t="s">
        <v>1074</v>
      </c>
      <c r="B93" s="690"/>
      <c r="C93" s="690"/>
      <c r="D93" s="690"/>
      <c r="E93" s="690"/>
      <c r="F93" s="690"/>
      <c r="G93" s="690"/>
      <c r="H93" s="690"/>
      <c r="I93" s="690"/>
      <c r="J93" s="690"/>
      <c r="K93" s="690"/>
      <c r="L93" s="690"/>
    </row>
    <row r="94" spans="1:26" s="548" customFormat="1" ht="51" x14ac:dyDescent="0.2">
      <c r="A94" s="549">
        <v>10</v>
      </c>
      <c r="B94" s="549">
        <v>10</v>
      </c>
      <c r="C94" s="549" t="s">
        <v>747</v>
      </c>
      <c r="D94" s="549" t="s">
        <v>715</v>
      </c>
      <c r="E94" s="550">
        <v>3.6480000000000001</v>
      </c>
      <c r="F94" s="551">
        <v>1174.2535</v>
      </c>
      <c r="G94" s="551">
        <v>798.65200000000004</v>
      </c>
      <c r="H94" s="552">
        <v>99918.1</v>
      </c>
      <c r="I94" s="552">
        <v>61343.6</v>
      </c>
      <c r="J94" s="552">
        <v>38574.5</v>
      </c>
      <c r="K94" s="551">
        <v>44.033499999999997</v>
      </c>
      <c r="L94" s="551">
        <v>160.634208</v>
      </c>
      <c r="T94" s="548">
        <v>217476.12</v>
      </c>
      <c r="V94" s="548">
        <v>61343.6</v>
      </c>
      <c r="W94" s="548">
        <v>38574.5</v>
      </c>
      <c r="X94" s="548">
        <v>20864.810000000001</v>
      </c>
      <c r="Y94" s="548">
        <v>160.634208</v>
      </c>
      <c r="Z94" s="548">
        <v>36.498240000000003</v>
      </c>
    </row>
    <row r="95" spans="1:26" s="548" customFormat="1" x14ac:dyDescent="0.2">
      <c r="A95" s="553"/>
      <c r="B95" s="553"/>
      <c r="C95" s="553"/>
      <c r="D95" s="554" t="s">
        <v>748</v>
      </c>
      <c r="E95" s="555"/>
      <c r="F95" s="556">
        <v>375.60149999999999</v>
      </c>
      <c r="G95" s="556">
        <v>127.7535</v>
      </c>
      <c r="H95" s="555"/>
      <c r="I95" s="555"/>
      <c r="J95" s="557">
        <v>20864.810000000001</v>
      </c>
      <c r="K95" s="556">
        <v>10.005000000000001</v>
      </c>
      <c r="L95" s="556">
        <v>36.498240000000003</v>
      </c>
    </row>
    <row r="96" spans="1:26" s="548" customFormat="1" ht="20.399999999999999" x14ac:dyDescent="0.2">
      <c r="A96" s="558"/>
      <c r="B96" s="558"/>
      <c r="C96" s="558"/>
      <c r="D96" s="559" t="s">
        <v>706</v>
      </c>
      <c r="E96" s="558"/>
      <c r="F96" s="558"/>
      <c r="G96" s="558"/>
      <c r="H96" s="558"/>
      <c r="I96" s="558"/>
      <c r="J96" s="558"/>
      <c r="K96" s="558"/>
      <c r="L96" s="558"/>
    </row>
    <row r="97" spans="1:26" s="548" customFormat="1" ht="20.399999999999999" x14ac:dyDescent="0.2">
      <c r="A97" s="558"/>
      <c r="B97" s="558"/>
      <c r="C97" s="558"/>
      <c r="D97" s="559" t="s">
        <v>727</v>
      </c>
      <c r="E97" s="558"/>
      <c r="F97" s="558"/>
      <c r="G97" s="558"/>
      <c r="H97" s="558"/>
      <c r="I97" s="558"/>
      <c r="J97" s="558"/>
      <c r="K97" s="558"/>
      <c r="L97" s="558"/>
    </row>
    <row r="98" spans="1:26" s="548" customFormat="1" ht="81.599999999999994" x14ac:dyDescent="0.2">
      <c r="A98" s="558"/>
      <c r="B98" s="558"/>
      <c r="C98" s="558"/>
      <c r="D98" s="559" t="s">
        <v>728</v>
      </c>
      <c r="E98" s="558"/>
      <c r="F98" s="558"/>
      <c r="G98" s="558"/>
      <c r="H98" s="558"/>
      <c r="I98" s="558"/>
      <c r="J98" s="558"/>
      <c r="K98" s="558"/>
      <c r="L98" s="558"/>
    </row>
    <row r="99" spans="1:26" s="548" customFormat="1" x14ac:dyDescent="0.2">
      <c r="A99" s="558"/>
      <c r="B99" s="558"/>
      <c r="C99" s="558"/>
      <c r="D99" s="560" t="s">
        <v>206</v>
      </c>
      <c r="E99" s="561" t="s">
        <v>749</v>
      </c>
      <c r="F99" s="561"/>
      <c r="G99" s="561"/>
      <c r="H99" s="562">
        <v>74809.649999999994</v>
      </c>
      <c r="I99" s="558"/>
      <c r="J99" s="558"/>
      <c r="K99" s="558"/>
      <c r="L99" s="558"/>
    </row>
    <row r="100" spans="1:26" s="548" customFormat="1" x14ac:dyDescent="0.2">
      <c r="A100" s="558"/>
      <c r="B100" s="558"/>
      <c r="C100" s="558"/>
      <c r="D100" s="560" t="s">
        <v>207</v>
      </c>
      <c r="E100" s="561" t="s">
        <v>750</v>
      </c>
      <c r="F100" s="561"/>
      <c r="G100" s="561"/>
      <c r="H100" s="562">
        <v>42748.37</v>
      </c>
      <c r="I100" s="558"/>
      <c r="J100" s="558"/>
      <c r="K100" s="558"/>
      <c r="L100" s="558"/>
    </row>
    <row r="101" spans="1:26" s="548" customFormat="1" x14ac:dyDescent="0.2">
      <c r="A101" s="558"/>
      <c r="B101" s="558"/>
      <c r="C101" s="558"/>
      <c r="D101" s="563" t="s">
        <v>707</v>
      </c>
      <c r="E101" s="564"/>
      <c r="F101" s="564"/>
      <c r="G101" s="564"/>
      <c r="H101" s="565">
        <v>217476.12</v>
      </c>
      <c r="I101" s="558"/>
      <c r="J101" s="558"/>
      <c r="K101" s="558"/>
      <c r="L101" s="558"/>
    </row>
    <row r="102" spans="1:26" s="548" customFormat="1" ht="40.799999999999997" x14ac:dyDescent="0.2">
      <c r="A102" s="549">
        <v>11</v>
      </c>
      <c r="B102" s="549">
        <v>11</v>
      </c>
      <c r="C102" s="549" t="s">
        <v>751</v>
      </c>
      <c r="D102" s="549" t="s">
        <v>716</v>
      </c>
      <c r="E102" s="550">
        <v>67.2</v>
      </c>
      <c r="F102" s="551">
        <v>1912.9349999999999</v>
      </c>
      <c r="G102" s="551">
        <v>1380.0920000000001</v>
      </c>
      <c r="H102" s="552">
        <v>2775756.48</v>
      </c>
      <c r="I102" s="552">
        <v>1535539.49</v>
      </c>
      <c r="J102" s="552">
        <v>1227906.6200000001</v>
      </c>
      <c r="K102" s="551">
        <v>59.834499999999998</v>
      </c>
      <c r="L102" s="551">
        <v>4020.8784000000001</v>
      </c>
      <c r="T102" s="548">
        <v>4971577.95</v>
      </c>
      <c r="V102" s="548">
        <v>1535539.49</v>
      </c>
      <c r="W102" s="548">
        <v>1227906.6200000001</v>
      </c>
      <c r="X102" s="548" t="s">
        <v>281</v>
      </c>
      <c r="Y102" s="548">
        <v>4020.8784000000001</v>
      </c>
      <c r="Z102" s="548" t="s">
        <v>281</v>
      </c>
    </row>
    <row r="103" spans="1:26" s="548" customFormat="1" x14ac:dyDescent="0.2">
      <c r="A103" s="553"/>
      <c r="B103" s="553"/>
      <c r="C103" s="553"/>
      <c r="D103" s="554" t="s">
        <v>736</v>
      </c>
      <c r="E103" s="555"/>
      <c r="F103" s="556">
        <v>510.39299999999997</v>
      </c>
      <c r="G103" s="556" t="s">
        <v>281</v>
      </c>
      <c r="H103" s="555"/>
      <c r="I103" s="555"/>
      <c r="J103" s="557" t="s">
        <v>281</v>
      </c>
      <c r="K103" s="556" t="s">
        <v>281</v>
      </c>
      <c r="L103" s="556" t="s">
        <v>281</v>
      </c>
    </row>
    <row r="104" spans="1:26" s="548" customFormat="1" ht="20.399999999999999" x14ac:dyDescent="0.2">
      <c r="A104" s="558"/>
      <c r="B104" s="558"/>
      <c r="C104" s="558"/>
      <c r="D104" s="559" t="s">
        <v>706</v>
      </c>
      <c r="E104" s="558"/>
      <c r="F104" s="558"/>
      <c r="G104" s="558"/>
      <c r="H104" s="558"/>
      <c r="I104" s="558"/>
      <c r="J104" s="558"/>
      <c r="K104" s="558"/>
      <c r="L104" s="558"/>
    </row>
    <row r="105" spans="1:26" s="548" customFormat="1" ht="20.399999999999999" x14ac:dyDescent="0.2">
      <c r="A105" s="558"/>
      <c r="B105" s="558"/>
      <c r="C105" s="558"/>
      <c r="D105" s="559" t="s">
        <v>727</v>
      </c>
      <c r="E105" s="558"/>
      <c r="F105" s="558"/>
      <c r="G105" s="558"/>
      <c r="H105" s="558"/>
      <c r="I105" s="558"/>
      <c r="J105" s="558"/>
      <c r="K105" s="558"/>
      <c r="L105" s="558"/>
    </row>
    <row r="106" spans="1:26" s="548" customFormat="1" ht="81.599999999999994" x14ac:dyDescent="0.2">
      <c r="A106" s="558"/>
      <c r="B106" s="558"/>
      <c r="C106" s="558"/>
      <c r="D106" s="559" t="s">
        <v>728</v>
      </c>
      <c r="E106" s="558"/>
      <c r="F106" s="558"/>
      <c r="G106" s="558"/>
      <c r="H106" s="558"/>
      <c r="I106" s="558"/>
      <c r="J106" s="558"/>
      <c r="K106" s="558"/>
      <c r="L106" s="558"/>
    </row>
    <row r="107" spans="1:26" s="548" customFormat="1" x14ac:dyDescent="0.2">
      <c r="A107" s="558"/>
      <c r="B107" s="558"/>
      <c r="C107" s="558"/>
      <c r="D107" s="560" t="s">
        <v>206</v>
      </c>
      <c r="E107" s="561" t="s">
        <v>749</v>
      </c>
      <c r="F107" s="561"/>
      <c r="G107" s="561"/>
      <c r="H107" s="562">
        <v>1397340.94</v>
      </c>
      <c r="I107" s="558"/>
      <c r="J107" s="558"/>
      <c r="K107" s="558"/>
      <c r="L107" s="558"/>
    </row>
    <row r="108" spans="1:26" s="548" customFormat="1" x14ac:dyDescent="0.2">
      <c r="A108" s="558"/>
      <c r="B108" s="558"/>
      <c r="C108" s="558"/>
      <c r="D108" s="560" t="s">
        <v>207</v>
      </c>
      <c r="E108" s="561" t="s">
        <v>750</v>
      </c>
      <c r="F108" s="561"/>
      <c r="G108" s="561"/>
      <c r="H108" s="562">
        <v>798480.53</v>
      </c>
      <c r="I108" s="558"/>
      <c r="J108" s="558"/>
      <c r="K108" s="558"/>
      <c r="L108" s="558"/>
    </row>
    <row r="109" spans="1:26" s="548" customFormat="1" x14ac:dyDescent="0.2">
      <c r="A109" s="558"/>
      <c r="B109" s="558"/>
      <c r="C109" s="558"/>
      <c r="D109" s="563" t="s">
        <v>707</v>
      </c>
      <c r="E109" s="564"/>
      <c r="F109" s="564"/>
      <c r="G109" s="564"/>
      <c r="H109" s="565">
        <v>4971577.95</v>
      </c>
      <c r="I109" s="558"/>
      <c r="J109" s="558"/>
      <c r="K109" s="558"/>
      <c r="L109" s="558"/>
    </row>
    <row r="110" spans="1:26" s="548" customFormat="1" ht="30.6" x14ac:dyDescent="0.2">
      <c r="A110" s="549">
        <v>12</v>
      </c>
      <c r="B110" s="549">
        <v>12</v>
      </c>
      <c r="C110" s="549" t="s">
        <v>744</v>
      </c>
      <c r="D110" s="549" t="s">
        <v>745</v>
      </c>
      <c r="E110" s="550">
        <v>134.4</v>
      </c>
      <c r="F110" s="551">
        <v>3.28</v>
      </c>
      <c r="G110" s="551">
        <v>3.28</v>
      </c>
      <c r="H110" s="552">
        <v>5836.99</v>
      </c>
      <c r="I110" s="552" t="s">
        <v>281</v>
      </c>
      <c r="J110" s="552">
        <v>5836.99</v>
      </c>
      <c r="K110" s="551" t="s">
        <v>281</v>
      </c>
      <c r="L110" s="551" t="s">
        <v>281</v>
      </c>
      <c r="T110" s="548">
        <v>5836.99</v>
      </c>
      <c r="V110" s="548" t="s">
        <v>281</v>
      </c>
      <c r="W110" s="548">
        <v>5836.99</v>
      </c>
      <c r="X110" s="548" t="s">
        <v>281</v>
      </c>
      <c r="Y110" s="548" t="s">
        <v>281</v>
      </c>
      <c r="Z110" s="548" t="s">
        <v>281</v>
      </c>
    </row>
    <row r="111" spans="1:26" s="548" customFormat="1" x14ac:dyDescent="0.2">
      <c r="A111" s="553"/>
      <c r="B111" s="553"/>
      <c r="C111" s="553"/>
      <c r="D111" s="554" t="s">
        <v>734</v>
      </c>
      <c r="E111" s="555"/>
      <c r="F111" s="556" t="s">
        <v>281</v>
      </c>
      <c r="G111" s="556" t="s">
        <v>281</v>
      </c>
      <c r="H111" s="555"/>
      <c r="I111" s="555"/>
      <c r="J111" s="557" t="s">
        <v>281</v>
      </c>
      <c r="K111" s="556" t="s">
        <v>281</v>
      </c>
      <c r="L111" s="556" t="s">
        <v>281</v>
      </c>
    </row>
    <row r="112" spans="1:26" s="548" customFormat="1" x14ac:dyDescent="0.2">
      <c r="A112" s="558"/>
      <c r="B112" s="558"/>
      <c r="C112" s="558"/>
      <c r="D112" s="559" t="s">
        <v>709</v>
      </c>
      <c r="E112" s="558"/>
      <c r="F112" s="558"/>
      <c r="G112" s="558"/>
      <c r="H112" s="558"/>
      <c r="I112" s="558"/>
      <c r="J112" s="558"/>
      <c r="K112" s="558"/>
      <c r="L112" s="558"/>
    </row>
    <row r="113" spans="1:26" s="548" customFormat="1" x14ac:dyDescent="0.2">
      <c r="A113" s="558"/>
      <c r="B113" s="558"/>
      <c r="C113" s="558"/>
      <c r="D113" s="563" t="s">
        <v>707</v>
      </c>
      <c r="E113" s="564"/>
      <c r="F113" s="564"/>
      <c r="G113" s="564"/>
      <c r="H113" s="565">
        <v>5836.99</v>
      </c>
      <c r="I113" s="558"/>
      <c r="J113" s="558"/>
      <c r="K113" s="558"/>
      <c r="L113" s="558"/>
    </row>
    <row r="114" spans="1:26" s="548" customFormat="1" ht="30.6" x14ac:dyDescent="0.2">
      <c r="A114" s="549">
        <v>13</v>
      </c>
      <c r="B114" s="549">
        <v>13</v>
      </c>
      <c r="C114" s="549" t="s">
        <v>746</v>
      </c>
      <c r="D114" s="549" t="s">
        <v>714</v>
      </c>
      <c r="E114" s="550">
        <v>33.6</v>
      </c>
      <c r="F114" s="551">
        <v>49.427</v>
      </c>
      <c r="G114" s="551">
        <v>49.427</v>
      </c>
      <c r="H114" s="552">
        <v>21988.18</v>
      </c>
      <c r="I114" s="552" t="s">
        <v>281</v>
      </c>
      <c r="J114" s="552">
        <v>21988.18</v>
      </c>
      <c r="K114" s="551" t="s">
        <v>281</v>
      </c>
      <c r="L114" s="551" t="s">
        <v>281</v>
      </c>
      <c r="T114" s="548">
        <v>21988.18</v>
      </c>
      <c r="V114" s="548" t="s">
        <v>281</v>
      </c>
      <c r="W114" s="548">
        <v>21988.18</v>
      </c>
      <c r="X114" s="548" t="s">
        <v>281</v>
      </c>
      <c r="Y114" s="548" t="s">
        <v>281</v>
      </c>
      <c r="Z114" s="548" t="s">
        <v>281</v>
      </c>
    </row>
    <row r="115" spans="1:26" s="548" customFormat="1" x14ac:dyDescent="0.2">
      <c r="A115" s="553"/>
      <c r="B115" s="553"/>
      <c r="C115" s="553"/>
      <c r="D115" s="554" t="s">
        <v>734</v>
      </c>
      <c r="E115" s="555"/>
      <c r="F115" s="556" t="s">
        <v>281</v>
      </c>
      <c r="G115" s="556" t="s">
        <v>281</v>
      </c>
      <c r="H115" s="555"/>
      <c r="I115" s="555"/>
      <c r="J115" s="557" t="s">
        <v>281</v>
      </c>
      <c r="K115" s="556" t="s">
        <v>281</v>
      </c>
      <c r="L115" s="556" t="s">
        <v>281</v>
      </c>
    </row>
    <row r="116" spans="1:26" s="548" customFormat="1" x14ac:dyDescent="0.2">
      <c r="A116" s="558"/>
      <c r="B116" s="558"/>
      <c r="C116" s="558"/>
      <c r="D116" s="559" t="s">
        <v>709</v>
      </c>
      <c r="E116" s="558"/>
      <c r="F116" s="558"/>
      <c r="G116" s="558"/>
      <c r="H116" s="558"/>
      <c r="I116" s="558"/>
      <c r="J116" s="558"/>
      <c r="K116" s="558"/>
      <c r="L116" s="558"/>
    </row>
    <row r="117" spans="1:26" s="548" customFormat="1" ht="20.399999999999999" x14ac:dyDescent="0.2">
      <c r="A117" s="558"/>
      <c r="B117" s="558"/>
      <c r="C117" s="558"/>
      <c r="D117" s="559" t="s">
        <v>727</v>
      </c>
      <c r="E117" s="558"/>
      <c r="F117" s="558"/>
      <c r="G117" s="558"/>
      <c r="H117" s="558"/>
      <c r="I117" s="558"/>
      <c r="J117" s="558"/>
      <c r="K117" s="558"/>
      <c r="L117" s="558"/>
    </row>
    <row r="118" spans="1:26" s="548" customFormat="1" ht="81.599999999999994" x14ac:dyDescent="0.2">
      <c r="A118" s="558"/>
      <c r="B118" s="558"/>
      <c r="C118" s="558"/>
      <c r="D118" s="559" t="s">
        <v>728</v>
      </c>
      <c r="E118" s="558"/>
      <c r="F118" s="558"/>
      <c r="G118" s="558"/>
      <c r="H118" s="558"/>
      <c r="I118" s="558"/>
      <c r="J118" s="558"/>
      <c r="K118" s="558"/>
      <c r="L118" s="558"/>
    </row>
    <row r="119" spans="1:26" s="548" customFormat="1" x14ac:dyDescent="0.2">
      <c r="A119" s="558"/>
      <c r="B119" s="558"/>
      <c r="C119" s="558"/>
      <c r="D119" s="563" t="s">
        <v>707</v>
      </c>
      <c r="E119" s="564"/>
      <c r="F119" s="564"/>
      <c r="G119" s="564"/>
      <c r="H119" s="565">
        <v>21988.18</v>
      </c>
      <c r="I119" s="558"/>
      <c r="J119" s="558"/>
      <c r="K119" s="558"/>
      <c r="L119" s="558"/>
    </row>
    <row r="120" spans="1:26" s="548" customFormat="1" ht="30.6" x14ac:dyDescent="0.2">
      <c r="A120" s="549">
        <v>14</v>
      </c>
      <c r="B120" s="549">
        <v>14</v>
      </c>
      <c r="C120" s="549" t="s">
        <v>735</v>
      </c>
      <c r="D120" s="549" t="s">
        <v>900</v>
      </c>
      <c r="E120" s="550">
        <v>67.2</v>
      </c>
      <c r="F120" s="551">
        <v>162.38</v>
      </c>
      <c r="G120" s="551" t="s">
        <v>281</v>
      </c>
      <c r="H120" s="552">
        <v>89041.34</v>
      </c>
      <c r="I120" s="552" t="s">
        <v>281</v>
      </c>
      <c r="J120" s="552" t="s">
        <v>281</v>
      </c>
      <c r="K120" s="551" t="s">
        <v>281</v>
      </c>
      <c r="L120" s="551" t="s">
        <v>281</v>
      </c>
      <c r="T120" s="548">
        <v>89041.34</v>
      </c>
      <c r="V120" s="548" t="s">
        <v>281</v>
      </c>
      <c r="W120" s="548" t="s">
        <v>281</v>
      </c>
      <c r="X120" s="548" t="s">
        <v>281</v>
      </c>
      <c r="Y120" s="548" t="s">
        <v>281</v>
      </c>
      <c r="Z120" s="548" t="s">
        <v>281</v>
      </c>
    </row>
    <row r="121" spans="1:26" s="548" customFormat="1" x14ac:dyDescent="0.2">
      <c r="A121" s="553"/>
      <c r="B121" s="553"/>
      <c r="C121" s="553"/>
      <c r="D121" s="554" t="s">
        <v>736</v>
      </c>
      <c r="E121" s="555"/>
      <c r="F121" s="556" t="s">
        <v>281</v>
      </c>
      <c r="G121" s="556" t="s">
        <v>281</v>
      </c>
      <c r="H121" s="555"/>
      <c r="I121" s="555"/>
      <c r="J121" s="557" t="s">
        <v>281</v>
      </c>
      <c r="K121" s="556" t="s">
        <v>281</v>
      </c>
      <c r="L121" s="556" t="s">
        <v>281</v>
      </c>
    </row>
    <row r="122" spans="1:26" s="548" customFormat="1" x14ac:dyDescent="0.2">
      <c r="A122" s="558"/>
      <c r="B122" s="558"/>
      <c r="C122" s="558"/>
      <c r="D122" s="559" t="s">
        <v>711</v>
      </c>
      <c r="E122" s="558"/>
      <c r="F122" s="558"/>
      <c r="G122" s="558"/>
      <c r="H122" s="558"/>
      <c r="I122" s="558"/>
      <c r="J122" s="558"/>
      <c r="K122" s="558"/>
      <c r="L122" s="558"/>
    </row>
    <row r="123" spans="1:26" s="548" customFormat="1" x14ac:dyDescent="0.2">
      <c r="A123" s="690" t="s">
        <v>1073</v>
      </c>
      <c r="B123" s="690"/>
      <c r="C123" s="690"/>
      <c r="D123" s="690"/>
      <c r="E123" s="690"/>
      <c r="F123" s="690"/>
      <c r="G123" s="690"/>
      <c r="H123" s="690"/>
      <c r="I123" s="690"/>
      <c r="J123" s="690"/>
      <c r="K123" s="690"/>
      <c r="L123" s="690"/>
    </row>
    <row r="124" spans="1:26" s="548" customFormat="1" ht="51" x14ac:dyDescent="0.2">
      <c r="A124" s="549">
        <v>15</v>
      </c>
      <c r="B124" s="549">
        <v>15</v>
      </c>
      <c r="C124" s="549" t="s">
        <v>747</v>
      </c>
      <c r="D124" s="549" t="s">
        <v>715</v>
      </c>
      <c r="E124" s="550">
        <v>3.6480000000000001</v>
      </c>
      <c r="F124" s="551">
        <v>1174.2535</v>
      </c>
      <c r="G124" s="551">
        <v>798.65200000000004</v>
      </c>
      <c r="H124" s="552">
        <v>99918.1</v>
      </c>
      <c r="I124" s="552">
        <v>61343.6</v>
      </c>
      <c r="J124" s="552">
        <v>38574.5</v>
      </c>
      <c r="K124" s="551">
        <v>44.033499999999997</v>
      </c>
      <c r="L124" s="551">
        <v>160.634208</v>
      </c>
      <c r="T124" s="548">
        <v>217476.12</v>
      </c>
      <c r="V124" s="548">
        <v>61343.6</v>
      </c>
      <c r="W124" s="548">
        <v>38574.5</v>
      </c>
      <c r="X124" s="548">
        <v>20864.810000000001</v>
      </c>
      <c r="Y124" s="548">
        <v>160.634208</v>
      </c>
      <c r="Z124" s="548">
        <v>36.498240000000003</v>
      </c>
    </row>
    <row r="125" spans="1:26" s="548" customFormat="1" x14ac:dyDescent="0.2">
      <c r="A125" s="553"/>
      <c r="B125" s="553"/>
      <c r="C125" s="553"/>
      <c r="D125" s="554" t="s">
        <v>748</v>
      </c>
      <c r="E125" s="555"/>
      <c r="F125" s="556">
        <v>375.60149999999999</v>
      </c>
      <c r="G125" s="556">
        <v>127.7535</v>
      </c>
      <c r="H125" s="555"/>
      <c r="I125" s="555"/>
      <c r="J125" s="557">
        <v>20864.810000000001</v>
      </c>
      <c r="K125" s="556">
        <v>10.005000000000001</v>
      </c>
      <c r="L125" s="556">
        <v>36.498240000000003</v>
      </c>
    </row>
    <row r="126" spans="1:26" s="548" customFormat="1" ht="20.399999999999999" x14ac:dyDescent="0.2">
      <c r="A126" s="558"/>
      <c r="B126" s="558"/>
      <c r="C126" s="558"/>
      <c r="D126" s="559" t="s">
        <v>706</v>
      </c>
      <c r="E126" s="558"/>
      <c r="F126" s="558"/>
      <c r="G126" s="558"/>
      <c r="H126" s="558"/>
      <c r="I126" s="558"/>
      <c r="J126" s="558"/>
      <c r="K126" s="558"/>
      <c r="L126" s="558"/>
    </row>
    <row r="127" spans="1:26" s="548" customFormat="1" ht="20.399999999999999" x14ac:dyDescent="0.2">
      <c r="A127" s="558"/>
      <c r="B127" s="558"/>
      <c r="C127" s="558"/>
      <c r="D127" s="559" t="s">
        <v>727</v>
      </c>
      <c r="E127" s="558"/>
      <c r="F127" s="558"/>
      <c r="G127" s="558"/>
      <c r="H127" s="558"/>
      <c r="I127" s="558"/>
      <c r="J127" s="558"/>
      <c r="K127" s="558"/>
      <c r="L127" s="558"/>
    </row>
    <row r="128" spans="1:26" s="548" customFormat="1" ht="81.599999999999994" x14ac:dyDescent="0.2">
      <c r="A128" s="558"/>
      <c r="B128" s="558"/>
      <c r="C128" s="558"/>
      <c r="D128" s="559" t="s">
        <v>728</v>
      </c>
      <c r="E128" s="558"/>
      <c r="F128" s="558"/>
      <c r="G128" s="558"/>
      <c r="H128" s="558"/>
      <c r="I128" s="558"/>
      <c r="J128" s="558"/>
      <c r="K128" s="558"/>
      <c r="L128" s="558"/>
    </row>
    <row r="129" spans="1:26" s="548" customFormat="1" x14ac:dyDescent="0.2">
      <c r="A129" s="558"/>
      <c r="B129" s="558"/>
      <c r="C129" s="558"/>
      <c r="D129" s="560" t="s">
        <v>206</v>
      </c>
      <c r="E129" s="561" t="s">
        <v>749</v>
      </c>
      <c r="F129" s="561"/>
      <c r="G129" s="561"/>
      <c r="H129" s="562">
        <v>74809.649999999994</v>
      </c>
      <c r="I129" s="558"/>
      <c r="J129" s="558"/>
      <c r="K129" s="558"/>
      <c r="L129" s="558"/>
    </row>
    <row r="130" spans="1:26" s="548" customFormat="1" x14ac:dyDescent="0.2">
      <c r="A130" s="558"/>
      <c r="B130" s="558"/>
      <c r="C130" s="558"/>
      <c r="D130" s="560" t="s">
        <v>207</v>
      </c>
      <c r="E130" s="561" t="s">
        <v>750</v>
      </c>
      <c r="F130" s="561"/>
      <c r="G130" s="561"/>
      <c r="H130" s="562">
        <v>42748.37</v>
      </c>
      <c r="I130" s="558"/>
      <c r="J130" s="558"/>
      <c r="K130" s="558"/>
      <c r="L130" s="558"/>
    </row>
    <row r="131" spans="1:26" s="548" customFormat="1" x14ac:dyDescent="0.2">
      <c r="A131" s="558"/>
      <c r="B131" s="558"/>
      <c r="C131" s="558"/>
      <c r="D131" s="563" t="s">
        <v>707</v>
      </c>
      <c r="E131" s="564"/>
      <c r="F131" s="564"/>
      <c r="G131" s="564"/>
      <c r="H131" s="565">
        <v>217476.12</v>
      </c>
      <c r="I131" s="558"/>
      <c r="J131" s="558"/>
      <c r="K131" s="558"/>
      <c r="L131" s="558"/>
    </row>
    <row r="132" spans="1:26" s="548" customFormat="1" ht="40.799999999999997" x14ac:dyDescent="0.2">
      <c r="A132" s="549">
        <v>16</v>
      </c>
      <c r="B132" s="549">
        <v>16</v>
      </c>
      <c r="C132" s="549" t="s">
        <v>751</v>
      </c>
      <c r="D132" s="549" t="s">
        <v>716</v>
      </c>
      <c r="E132" s="550">
        <v>41.28</v>
      </c>
      <c r="F132" s="551">
        <v>1912.9349999999999</v>
      </c>
      <c r="G132" s="551">
        <v>1380.0920000000001</v>
      </c>
      <c r="H132" s="552">
        <v>1705107.55</v>
      </c>
      <c r="I132" s="552">
        <v>943259.97</v>
      </c>
      <c r="J132" s="552">
        <v>754285.5</v>
      </c>
      <c r="K132" s="551">
        <v>59.834499999999998</v>
      </c>
      <c r="L132" s="551">
        <v>2469.9681599999999</v>
      </c>
      <c r="T132" s="548">
        <v>3053969.3000000003</v>
      </c>
      <c r="V132" s="548">
        <v>943259.97</v>
      </c>
      <c r="W132" s="548">
        <v>754285.5</v>
      </c>
      <c r="X132" s="548" t="s">
        <v>281</v>
      </c>
      <c r="Y132" s="548">
        <v>2469.9681599999999</v>
      </c>
      <c r="Z132" s="548" t="s">
        <v>281</v>
      </c>
    </row>
    <row r="133" spans="1:26" s="548" customFormat="1" x14ac:dyDescent="0.2">
      <c r="A133" s="553"/>
      <c r="B133" s="553"/>
      <c r="C133" s="553"/>
      <c r="D133" s="554" t="s">
        <v>736</v>
      </c>
      <c r="E133" s="555"/>
      <c r="F133" s="556">
        <v>510.39299999999997</v>
      </c>
      <c r="G133" s="556" t="s">
        <v>281</v>
      </c>
      <c r="H133" s="555"/>
      <c r="I133" s="555"/>
      <c r="J133" s="557" t="s">
        <v>281</v>
      </c>
      <c r="K133" s="556" t="s">
        <v>281</v>
      </c>
      <c r="L133" s="556" t="s">
        <v>281</v>
      </c>
    </row>
    <row r="134" spans="1:26" s="548" customFormat="1" ht="20.399999999999999" x14ac:dyDescent="0.2">
      <c r="A134" s="558"/>
      <c r="B134" s="558"/>
      <c r="C134" s="558"/>
      <c r="D134" s="559" t="s">
        <v>706</v>
      </c>
      <c r="E134" s="558"/>
      <c r="F134" s="558"/>
      <c r="G134" s="558"/>
      <c r="H134" s="558"/>
      <c r="I134" s="558"/>
      <c r="J134" s="558"/>
      <c r="K134" s="558"/>
      <c r="L134" s="558"/>
    </row>
    <row r="135" spans="1:26" s="548" customFormat="1" ht="20.399999999999999" x14ac:dyDescent="0.2">
      <c r="A135" s="558"/>
      <c r="B135" s="558"/>
      <c r="C135" s="558"/>
      <c r="D135" s="559" t="s">
        <v>727</v>
      </c>
      <c r="E135" s="558"/>
      <c r="F135" s="558"/>
      <c r="G135" s="558"/>
      <c r="H135" s="558"/>
      <c r="I135" s="558"/>
      <c r="J135" s="558"/>
      <c r="K135" s="558"/>
      <c r="L135" s="558"/>
    </row>
    <row r="136" spans="1:26" s="548" customFormat="1" ht="81.599999999999994" x14ac:dyDescent="0.2">
      <c r="A136" s="558"/>
      <c r="B136" s="558"/>
      <c r="C136" s="558"/>
      <c r="D136" s="559" t="s">
        <v>728</v>
      </c>
      <c r="E136" s="558"/>
      <c r="F136" s="558"/>
      <c r="G136" s="558"/>
      <c r="H136" s="558"/>
      <c r="I136" s="558"/>
      <c r="J136" s="558"/>
      <c r="K136" s="558"/>
      <c r="L136" s="558"/>
    </row>
    <row r="137" spans="1:26" s="548" customFormat="1" x14ac:dyDescent="0.2">
      <c r="A137" s="558"/>
      <c r="B137" s="558"/>
      <c r="C137" s="558"/>
      <c r="D137" s="560" t="s">
        <v>206</v>
      </c>
      <c r="E137" s="561" t="s">
        <v>749</v>
      </c>
      <c r="F137" s="561"/>
      <c r="G137" s="561"/>
      <c r="H137" s="562">
        <v>858366.57</v>
      </c>
      <c r="I137" s="558"/>
      <c r="J137" s="558"/>
      <c r="K137" s="558"/>
      <c r="L137" s="558"/>
    </row>
    <row r="138" spans="1:26" s="548" customFormat="1" x14ac:dyDescent="0.2">
      <c r="A138" s="558"/>
      <c r="B138" s="558"/>
      <c r="C138" s="558"/>
      <c r="D138" s="560" t="s">
        <v>207</v>
      </c>
      <c r="E138" s="561" t="s">
        <v>750</v>
      </c>
      <c r="F138" s="561"/>
      <c r="G138" s="561"/>
      <c r="H138" s="562">
        <v>490495.18</v>
      </c>
      <c r="I138" s="558"/>
      <c r="J138" s="558"/>
      <c r="K138" s="558"/>
      <c r="L138" s="558"/>
    </row>
    <row r="139" spans="1:26" s="548" customFormat="1" x14ac:dyDescent="0.2">
      <c r="A139" s="558"/>
      <c r="B139" s="558"/>
      <c r="C139" s="558"/>
      <c r="D139" s="563" t="s">
        <v>707</v>
      </c>
      <c r="E139" s="564"/>
      <c r="F139" s="564"/>
      <c r="G139" s="564"/>
      <c r="H139" s="565">
        <v>3053969.3</v>
      </c>
      <c r="I139" s="558"/>
      <c r="J139" s="558"/>
      <c r="K139" s="558"/>
      <c r="L139" s="558"/>
    </row>
    <row r="140" spans="1:26" s="548" customFormat="1" ht="30.6" x14ac:dyDescent="0.2">
      <c r="A140" s="549">
        <v>17</v>
      </c>
      <c r="B140" s="549">
        <v>17</v>
      </c>
      <c r="C140" s="549" t="s">
        <v>744</v>
      </c>
      <c r="D140" s="549" t="s">
        <v>745</v>
      </c>
      <c r="E140" s="550">
        <v>82.56</v>
      </c>
      <c r="F140" s="551">
        <v>3.28</v>
      </c>
      <c r="G140" s="551">
        <v>3.28</v>
      </c>
      <c r="H140" s="552">
        <v>3585.58</v>
      </c>
      <c r="I140" s="552" t="s">
        <v>281</v>
      </c>
      <c r="J140" s="552">
        <v>3585.58</v>
      </c>
      <c r="K140" s="551" t="s">
        <v>281</v>
      </c>
      <c r="L140" s="551" t="s">
        <v>281</v>
      </c>
      <c r="T140" s="548">
        <v>3585.58</v>
      </c>
      <c r="V140" s="548" t="s">
        <v>281</v>
      </c>
      <c r="W140" s="548">
        <v>3585.58</v>
      </c>
      <c r="X140" s="548" t="s">
        <v>281</v>
      </c>
      <c r="Y140" s="548" t="s">
        <v>281</v>
      </c>
      <c r="Z140" s="548" t="s">
        <v>281</v>
      </c>
    </row>
    <row r="141" spans="1:26" s="548" customFormat="1" x14ac:dyDescent="0.2">
      <c r="A141" s="553"/>
      <c r="B141" s="553"/>
      <c r="C141" s="553"/>
      <c r="D141" s="554" t="s">
        <v>734</v>
      </c>
      <c r="E141" s="555"/>
      <c r="F141" s="556" t="s">
        <v>281</v>
      </c>
      <c r="G141" s="556" t="s">
        <v>281</v>
      </c>
      <c r="H141" s="555"/>
      <c r="I141" s="555"/>
      <c r="J141" s="557" t="s">
        <v>281</v>
      </c>
      <c r="K141" s="556" t="s">
        <v>281</v>
      </c>
      <c r="L141" s="556" t="s">
        <v>281</v>
      </c>
    </row>
    <row r="142" spans="1:26" s="548" customFormat="1" x14ac:dyDescent="0.2">
      <c r="A142" s="558"/>
      <c r="B142" s="558"/>
      <c r="C142" s="558"/>
      <c r="D142" s="559" t="s">
        <v>709</v>
      </c>
      <c r="E142" s="558"/>
      <c r="F142" s="558"/>
      <c r="G142" s="558"/>
      <c r="H142" s="558"/>
      <c r="I142" s="558"/>
      <c r="J142" s="558"/>
      <c r="K142" s="558"/>
      <c r="L142" s="558"/>
    </row>
    <row r="143" spans="1:26" s="548" customFormat="1" x14ac:dyDescent="0.2">
      <c r="A143" s="558"/>
      <c r="B143" s="558"/>
      <c r="C143" s="558"/>
      <c r="D143" s="563" t="s">
        <v>707</v>
      </c>
      <c r="E143" s="564"/>
      <c r="F143" s="564"/>
      <c r="G143" s="564"/>
      <c r="H143" s="565">
        <v>3585.58</v>
      </c>
      <c r="I143" s="558"/>
      <c r="J143" s="558"/>
      <c r="K143" s="558"/>
      <c r="L143" s="558"/>
    </row>
    <row r="144" spans="1:26" s="548" customFormat="1" ht="30.6" x14ac:dyDescent="0.2">
      <c r="A144" s="549">
        <v>18</v>
      </c>
      <c r="B144" s="549">
        <v>18</v>
      </c>
      <c r="C144" s="549" t="s">
        <v>746</v>
      </c>
      <c r="D144" s="549" t="s">
        <v>714</v>
      </c>
      <c r="E144" s="550">
        <v>20.64</v>
      </c>
      <c r="F144" s="551">
        <v>49.427</v>
      </c>
      <c r="G144" s="551">
        <v>49.427</v>
      </c>
      <c r="H144" s="552">
        <v>13507.02</v>
      </c>
      <c r="I144" s="552" t="s">
        <v>281</v>
      </c>
      <c r="J144" s="552">
        <v>13507.02</v>
      </c>
      <c r="K144" s="551" t="s">
        <v>281</v>
      </c>
      <c r="L144" s="551" t="s">
        <v>281</v>
      </c>
      <c r="T144" s="548">
        <v>13507.02</v>
      </c>
      <c r="V144" s="548" t="s">
        <v>281</v>
      </c>
      <c r="W144" s="548">
        <v>13507.02</v>
      </c>
      <c r="X144" s="548" t="s">
        <v>281</v>
      </c>
      <c r="Y144" s="548" t="s">
        <v>281</v>
      </c>
      <c r="Z144" s="548" t="s">
        <v>281</v>
      </c>
    </row>
    <row r="145" spans="1:26" s="548" customFormat="1" x14ac:dyDescent="0.2">
      <c r="A145" s="553"/>
      <c r="B145" s="553"/>
      <c r="C145" s="553"/>
      <c r="D145" s="554" t="s">
        <v>734</v>
      </c>
      <c r="E145" s="555"/>
      <c r="F145" s="556" t="s">
        <v>281</v>
      </c>
      <c r="G145" s="556" t="s">
        <v>281</v>
      </c>
      <c r="H145" s="555"/>
      <c r="I145" s="555"/>
      <c r="J145" s="557" t="s">
        <v>281</v>
      </c>
      <c r="K145" s="556" t="s">
        <v>281</v>
      </c>
      <c r="L145" s="556" t="s">
        <v>281</v>
      </c>
    </row>
    <row r="146" spans="1:26" s="548" customFormat="1" x14ac:dyDescent="0.2">
      <c r="A146" s="558"/>
      <c r="B146" s="558"/>
      <c r="C146" s="558"/>
      <c r="D146" s="559" t="s">
        <v>709</v>
      </c>
      <c r="E146" s="558"/>
      <c r="F146" s="558"/>
      <c r="G146" s="558"/>
      <c r="H146" s="558"/>
      <c r="I146" s="558"/>
      <c r="J146" s="558"/>
      <c r="K146" s="558"/>
      <c r="L146" s="558"/>
    </row>
    <row r="147" spans="1:26" s="548" customFormat="1" ht="20.399999999999999" x14ac:dyDescent="0.2">
      <c r="A147" s="558"/>
      <c r="B147" s="558"/>
      <c r="C147" s="558"/>
      <c r="D147" s="559" t="s">
        <v>727</v>
      </c>
      <c r="E147" s="558"/>
      <c r="F147" s="558"/>
      <c r="G147" s="558"/>
      <c r="H147" s="558"/>
      <c r="I147" s="558"/>
      <c r="J147" s="558"/>
      <c r="K147" s="558"/>
      <c r="L147" s="558"/>
    </row>
    <row r="148" spans="1:26" s="548" customFormat="1" ht="81.599999999999994" x14ac:dyDescent="0.2">
      <c r="A148" s="558"/>
      <c r="B148" s="558"/>
      <c r="C148" s="558"/>
      <c r="D148" s="559" t="s">
        <v>728</v>
      </c>
      <c r="E148" s="558"/>
      <c r="F148" s="558"/>
      <c r="G148" s="558"/>
      <c r="H148" s="558"/>
      <c r="I148" s="558"/>
      <c r="J148" s="558"/>
      <c r="K148" s="558"/>
      <c r="L148" s="558"/>
    </row>
    <row r="149" spans="1:26" s="548" customFormat="1" x14ac:dyDescent="0.2">
      <c r="A149" s="558"/>
      <c r="B149" s="558"/>
      <c r="C149" s="558"/>
      <c r="D149" s="563" t="s">
        <v>707</v>
      </c>
      <c r="E149" s="564"/>
      <c r="F149" s="564"/>
      <c r="G149" s="564"/>
      <c r="H149" s="565">
        <v>13507.02</v>
      </c>
      <c r="I149" s="558"/>
      <c r="J149" s="558"/>
      <c r="K149" s="558"/>
      <c r="L149" s="558"/>
    </row>
    <row r="150" spans="1:26" s="548" customFormat="1" ht="30.6" x14ac:dyDescent="0.2">
      <c r="A150" s="549">
        <v>19</v>
      </c>
      <c r="B150" s="549">
        <v>19</v>
      </c>
      <c r="C150" s="549" t="s">
        <v>735</v>
      </c>
      <c r="D150" s="549" t="s">
        <v>900</v>
      </c>
      <c r="E150" s="550">
        <v>41.28</v>
      </c>
      <c r="F150" s="551">
        <v>162.38</v>
      </c>
      <c r="G150" s="551" t="s">
        <v>281</v>
      </c>
      <c r="H150" s="552">
        <v>54696.83</v>
      </c>
      <c r="I150" s="552" t="s">
        <v>281</v>
      </c>
      <c r="J150" s="552" t="s">
        <v>281</v>
      </c>
      <c r="K150" s="551" t="s">
        <v>281</v>
      </c>
      <c r="L150" s="551" t="s">
        <v>281</v>
      </c>
      <c r="T150" s="548">
        <v>54696.83</v>
      </c>
      <c r="V150" s="548" t="s">
        <v>281</v>
      </c>
      <c r="W150" s="548" t="s">
        <v>281</v>
      </c>
      <c r="X150" s="548" t="s">
        <v>281</v>
      </c>
      <c r="Y150" s="548" t="s">
        <v>281</v>
      </c>
      <c r="Z150" s="548" t="s">
        <v>281</v>
      </c>
    </row>
    <row r="151" spans="1:26" s="548" customFormat="1" x14ac:dyDescent="0.2">
      <c r="A151" s="553"/>
      <c r="B151" s="553"/>
      <c r="C151" s="553"/>
      <c r="D151" s="554" t="s">
        <v>736</v>
      </c>
      <c r="E151" s="555"/>
      <c r="F151" s="556" t="s">
        <v>281</v>
      </c>
      <c r="G151" s="556" t="s">
        <v>281</v>
      </c>
      <c r="H151" s="555"/>
      <c r="I151" s="555"/>
      <c r="J151" s="557" t="s">
        <v>281</v>
      </c>
      <c r="K151" s="556" t="s">
        <v>281</v>
      </c>
      <c r="L151" s="556" t="s">
        <v>281</v>
      </c>
    </row>
    <row r="152" spans="1:26" s="548" customFormat="1" x14ac:dyDescent="0.2">
      <c r="A152" s="558"/>
      <c r="B152" s="558"/>
      <c r="C152" s="558"/>
      <c r="D152" s="559" t="s">
        <v>711</v>
      </c>
      <c r="E152" s="558"/>
      <c r="F152" s="558"/>
      <c r="G152" s="558"/>
      <c r="H152" s="558"/>
      <c r="I152" s="558"/>
      <c r="J152" s="558"/>
      <c r="K152" s="558"/>
      <c r="L152" s="558"/>
    </row>
    <row r="153" spans="1:26" s="548" customFormat="1" x14ac:dyDescent="0.2">
      <c r="A153" s="690" t="s">
        <v>1031</v>
      </c>
      <c r="B153" s="690"/>
      <c r="C153" s="690"/>
      <c r="D153" s="690"/>
      <c r="E153" s="690"/>
      <c r="F153" s="690"/>
      <c r="G153" s="690"/>
      <c r="H153" s="690"/>
      <c r="I153" s="690"/>
      <c r="J153" s="690"/>
      <c r="K153" s="690"/>
      <c r="L153" s="690"/>
    </row>
    <row r="154" spans="1:26" s="548" customFormat="1" x14ac:dyDescent="0.2">
      <c r="A154" s="690" t="s">
        <v>1072</v>
      </c>
      <c r="B154" s="690"/>
      <c r="C154" s="690"/>
      <c r="D154" s="690"/>
      <c r="E154" s="690"/>
      <c r="F154" s="690"/>
      <c r="G154" s="690"/>
      <c r="H154" s="690"/>
      <c r="I154" s="690"/>
      <c r="J154" s="690"/>
      <c r="K154" s="690"/>
      <c r="L154" s="690"/>
    </row>
    <row r="155" spans="1:26" s="548" customFormat="1" ht="30.6" x14ac:dyDescent="0.2">
      <c r="A155" s="549">
        <v>20</v>
      </c>
      <c r="B155" s="549">
        <v>21</v>
      </c>
      <c r="C155" s="549" t="s">
        <v>752</v>
      </c>
      <c r="D155" s="549" t="s">
        <v>717</v>
      </c>
      <c r="E155" s="550">
        <v>82.533000000000001</v>
      </c>
      <c r="F155" s="551">
        <v>3165.8694999999998</v>
      </c>
      <c r="G155" s="551">
        <v>2843.72</v>
      </c>
      <c r="H155" s="552">
        <v>4297780.5199999996</v>
      </c>
      <c r="I155" s="552">
        <v>1190342.92</v>
      </c>
      <c r="J155" s="552">
        <v>3107437.6</v>
      </c>
      <c r="K155" s="551">
        <v>37.765999999999998</v>
      </c>
      <c r="L155" s="551">
        <v>3116.9412779999998</v>
      </c>
      <c r="T155" s="548">
        <v>8536941.6600000001</v>
      </c>
      <c r="V155" s="548">
        <v>1190342.92</v>
      </c>
      <c r="W155" s="548">
        <v>3107437.6</v>
      </c>
      <c r="X155" s="548">
        <v>1774105.43</v>
      </c>
      <c r="Y155" s="548">
        <v>3116.9412779999998</v>
      </c>
      <c r="Z155" s="548">
        <v>2993.554443</v>
      </c>
    </row>
    <row r="156" spans="1:26" s="548" customFormat="1" x14ac:dyDescent="0.2">
      <c r="A156" s="553"/>
      <c r="B156" s="553"/>
      <c r="C156" s="553"/>
      <c r="D156" s="554" t="s">
        <v>748</v>
      </c>
      <c r="E156" s="555"/>
      <c r="F156" s="556">
        <v>322.14949999999999</v>
      </c>
      <c r="G156" s="556">
        <v>480.13650000000001</v>
      </c>
      <c r="H156" s="555"/>
      <c r="I156" s="555"/>
      <c r="J156" s="557">
        <v>1774105.43</v>
      </c>
      <c r="K156" s="556">
        <v>36.271000000000001</v>
      </c>
      <c r="L156" s="556">
        <v>2993.554443</v>
      </c>
    </row>
    <row r="157" spans="1:26" s="548" customFormat="1" ht="20.399999999999999" x14ac:dyDescent="0.2">
      <c r="A157" s="558"/>
      <c r="B157" s="558"/>
      <c r="C157" s="558"/>
      <c r="D157" s="559" t="s">
        <v>706</v>
      </c>
      <c r="E157" s="558"/>
      <c r="F157" s="558"/>
      <c r="G157" s="558"/>
      <c r="H157" s="558"/>
      <c r="I157" s="558"/>
      <c r="J157" s="558"/>
      <c r="K157" s="558"/>
      <c r="L157" s="558"/>
    </row>
    <row r="158" spans="1:26" s="548" customFormat="1" ht="20.399999999999999" x14ac:dyDescent="0.2">
      <c r="A158" s="558"/>
      <c r="B158" s="558"/>
      <c r="C158" s="558"/>
      <c r="D158" s="559" t="s">
        <v>727</v>
      </c>
      <c r="E158" s="558"/>
      <c r="F158" s="558"/>
      <c r="G158" s="558"/>
      <c r="H158" s="558"/>
      <c r="I158" s="558"/>
      <c r="J158" s="558"/>
      <c r="K158" s="558"/>
      <c r="L158" s="558"/>
    </row>
    <row r="159" spans="1:26" s="548" customFormat="1" ht="81.599999999999994" x14ac:dyDescent="0.2">
      <c r="A159" s="558"/>
      <c r="B159" s="558"/>
      <c r="C159" s="558"/>
      <c r="D159" s="559" t="s">
        <v>728</v>
      </c>
      <c r="E159" s="558"/>
      <c r="F159" s="558"/>
      <c r="G159" s="558"/>
      <c r="H159" s="558"/>
      <c r="I159" s="558"/>
      <c r="J159" s="558"/>
      <c r="K159" s="558"/>
      <c r="L159" s="558"/>
    </row>
    <row r="160" spans="1:26" s="548" customFormat="1" x14ac:dyDescent="0.2">
      <c r="A160" s="558"/>
      <c r="B160" s="558"/>
      <c r="C160" s="558"/>
      <c r="D160" s="560" t="s">
        <v>206</v>
      </c>
      <c r="E160" s="561" t="s">
        <v>749</v>
      </c>
      <c r="F160" s="561"/>
      <c r="G160" s="561"/>
      <c r="H160" s="562">
        <v>2697648</v>
      </c>
      <c r="I160" s="558"/>
      <c r="J160" s="558"/>
      <c r="K160" s="558"/>
      <c r="L160" s="558"/>
    </row>
    <row r="161" spans="1:26" s="548" customFormat="1" x14ac:dyDescent="0.2">
      <c r="A161" s="558"/>
      <c r="B161" s="558"/>
      <c r="C161" s="558"/>
      <c r="D161" s="560" t="s">
        <v>207</v>
      </c>
      <c r="E161" s="561" t="s">
        <v>750</v>
      </c>
      <c r="F161" s="561"/>
      <c r="G161" s="561"/>
      <c r="H161" s="562">
        <v>1541513.14</v>
      </c>
      <c r="I161" s="558"/>
      <c r="J161" s="558"/>
      <c r="K161" s="558"/>
      <c r="L161" s="558"/>
    </row>
    <row r="162" spans="1:26" s="548" customFormat="1" x14ac:dyDescent="0.2">
      <c r="A162" s="558"/>
      <c r="B162" s="558"/>
      <c r="C162" s="558"/>
      <c r="D162" s="563" t="s">
        <v>707</v>
      </c>
      <c r="E162" s="564"/>
      <c r="F162" s="564"/>
      <c r="G162" s="564"/>
      <c r="H162" s="565">
        <v>8536941.6600000001</v>
      </c>
      <c r="I162" s="558"/>
      <c r="J162" s="558"/>
      <c r="K162" s="558"/>
      <c r="L162" s="558"/>
    </row>
    <row r="163" spans="1:26" s="548" customFormat="1" ht="40.799999999999997" x14ac:dyDescent="0.2">
      <c r="A163" s="549">
        <v>21</v>
      </c>
      <c r="B163" s="549">
        <v>22</v>
      </c>
      <c r="C163" s="549" t="s">
        <v>751</v>
      </c>
      <c r="D163" s="549" t="s">
        <v>716</v>
      </c>
      <c r="E163" s="550">
        <v>53.72</v>
      </c>
      <c r="F163" s="551">
        <v>1912.9349999999999</v>
      </c>
      <c r="G163" s="551">
        <v>1380.0920000000001</v>
      </c>
      <c r="H163" s="552">
        <v>2218952.9500000002</v>
      </c>
      <c r="I163" s="552">
        <v>1227517.58</v>
      </c>
      <c r="J163" s="552">
        <v>981594.4</v>
      </c>
      <c r="K163" s="551">
        <v>59.834499999999998</v>
      </c>
      <c r="L163" s="551">
        <v>3214.3093399999998</v>
      </c>
      <c r="T163" s="548">
        <v>3974303.0900000003</v>
      </c>
      <c r="V163" s="548">
        <v>1227517.58</v>
      </c>
      <c r="W163" s="548">
        <v>981594.4</v>
      </c>
      <c r="X163" s="548" t="s">
        <v>281</v>
      </c>
      <c r="Y163" s="548">
        <v>3214.3093399999998</v>
      </c>
      <c r="Z163" s="548" t="s">
        <v>281</v>
      </c>
    </row>
    <row r="164" spans="1:26" s="548" customFormat="1" x14ac:dyDescent="0.2">
      <c r="A164" s="553"/>
      <c r="B164" s="553"/>
      <c r="C164" s="553"/>
      <c r="D164" s="554" t="s">
        <v>736</v>
      </c>
      <c r="E164" s="555"/>
      <c r="F164" s="556">
        <v>510.39299999999997</v>
      </c>
      <c r="G164" s="556" t="s">
        <v>281</v>
      </c>
      <c r="H164" s="555"/>
      <c r="I164" s="555"/>
      <c r="J164" s="557" t="s">
        <v>281</v>
      </c>
      <c r="K164" s="556" t="s">
        <v>281</v>
      </c>
      <c r="L164" s="556" t="s">
        <v>281</v>
      </c>
    </row>
    <row r="165" spans="1:26" s="548" customFormat="1" ht="20.399999999999999" x14ac:dyDescent="0.2">
      <c r="A165" s="558"/>
      <c r="B165" s="558"/>
      <c r="C165" s="558"/>
      <c r="D165" s="559" t="s">
        <v>706</v>
      </c>
      <c r="E165" s="558"/>
      <c r="F165" s="558"/>
      <c r="G165" s="558"/>
      <c r="H165" s="558"/>
      <c r="I165" s="558"/>
      <c r="J165" s="558"/>
      <c r="K165" s="558"/>
      <c r="L165" s="558"/>
    </row>
    <row r="166" spans="1:26" s="548" customFormat="1" ht="20.399999999999999" x14ac:dyDescent="0.2">
      <c r="A166" s="558"/>
      <c r="B166" s="558"/>
      <c r="C166" s="558"/>
      <c r="D166" s="559" t="s">
        <v>727</v>
      </c>
      <c r="E166" s="558"/>
      <c r="F166" s="558"/>
      <c r="G166" s="558"/>
      <c r="H166" s="558"/>
      <c r="I166" s="558"/>
      <c r="J166" s="558"/>
      <c r="K166" s="558"/>
      <c r="L166" s="558"/>
    </row>
    <row r="167" spans="1:26" s="548" customFormat="1" ht="81.599999999999994" x14ac:dyDescent="0.2">
      <c r="A167" s="558"/>
      <c r="B167" s="558"/>
      <c r="C167" s="558"/>
      <c r="D167" s="559" t="s">
        <v>728</v>
      </c>
      <c r="E167" s="558"/>
      <c r="F167" s="558"/>
      <c r="G167" s="558"/>
      <c r="H167" s="558"/>
      <c r="I167" s="558"/>
      <c r="J167" s="558"/>
      <c r="K167" s="558"/>
      <c r="L167" s="558"/>
    </row>
    <row r="168" spans="1:26" s="548" customFormat="1" x14ac:dyDescent="0.2">
      <c r="A168" s="558"/>
      <c r="B168" s="558"/>
      <c r="C168" s="558"/>
      <c r="D168" s="560" t="s">
        <v>206</v>
      </c>
      <c r="E168" s="561" t="s">
        <v>749</v>
      </c>
      <c r="F168" s="561"/>
      <c r="G168" s="561"/>
      <c r="H168" s="562">
        <v>1117041</v>
      </c>
      <c r="I168" s="558"/>
      <c r="J168" s="558"/>
      <c r="K168" s="558"/>
      <c r="L168" s="558"/>
    </row>
    <row r="169" spans="1:26" s="548" customFormat="1" x14ac:dyDescent="0.2">
      <c r="A169" s="558"/>
      <c r="B169" s="558"/>
      <c r="C169" s="558"/>
      <c r="D169" s="560" t="s">
        <v>207</v>
      </c>
      <c r="E169" s="561" t="s">
        <v>750</v>
      </c>
      <c r="F169" s="561"/>
      <c r="G169" s="561"/>
      <c r="H169" s="562">
        <v>638309.14</v>
      </c>
      <c r="I169" s="558"/>
      <c r="J169" s="558"/>
      <c r="K169" s="558"/>
      <c r="L169" s="558"/>
    </row>
    <row r="170" spans="1:26" s="548" customFormat="1" x14ac:dyDescent="0.2">
      <c r="A170" s="558"/>
      <c r="B170" s="558"/>
      <c r="C170" s="558"/>
      <c r="D170" s="563" t="s">
        <v>707</v>
      </c>
      <c r="E170" s="564"/>
      <c r="F170" s="564"/>
      <c r="G170" s="564"/>
      <c r="H170" s="565">
        <v>3974303.09</v>
      </c>
      <c r="I170" s="558"/>
      <c r="J170" s="558"/>
      <c r="K170" s="558"/>
      <c r="L170" s="558"/>
    </row>
    <row r="171" spans="1:26" s="548" customFormat="1" ht="30.6" x14ac:dyDescent="0.2">
      <c r="A171" s="549">
        <v>22</v>
      </c>
      <c r="B171" s="549">
        <v>23</v>
      </c>
      <c r="C171" s="549" t="s">
        <v>744</v>
      </c>
      <c r="D171" s="549" t="s">
        <v>745</v>
      </c>
      <c r="E171" s="550">
        <v>3144.7</v>
      </c>
      <c r="F171" s="551">
        <v>3.28</v>
      </c>
      <c r="G171" s="551">
        <v>3.28</v>
      </c>
      <c r="H171" s="552">
        <v>136574.32</v>
      </c>
      <c r="I171" s="552" t="s">
        <v>281</v>
      </c>
      <c r="J171" s="552">
        <v>136574.32</v>
      </c>
      <c r="K171" s="551" t="s">
        <v>281</v>
      </c>
      <c r="L171" s="551" t="s">
        <v>281</v>
      </c>
      <c r="T171" s="548">
        <v>136574.32</v>
      </c>
      <c r="V171" s="548" t="s">
        <v>281</v>
      </c>
      <c r="W171" s="548">
        <v>136574.32</v>
      </c>
      <c r="X171" s="548" t="s">
        <v>281</v>
      </c>
      <c r="Y171" s="548" t="s">
        <v>281</v>
      </c>
      <c r="Z171" s="548" t="s">
        <v>281</v>
      </c>
    </row>
    <row r="172" spans="1:26" s="548" customFormat="1" x14ac:dyDescent="0.2">
      <c r="A172" s="553"/>
      <c r="B172" s="553"/>
      <c r="C172" s="553"/>
      <c r="D172" s="554" t="s">
        <v>734</v>
      </c>
      <c r="E172" s="555"/>
      <c r="F172" s="556" t="s">
        <v>281</v>
      </c>
      <c r="G172" s="556" t="s">
        <v>281</v>
      </c>
      <c r="H172" s="555"/>
      <c r="I172" s="555"/>
      <c r="J172" s="557" t="s">
        <v>281</v>
      </c>
      <c r="K172" s="556" t="s">
        <v>281</v>
      </c>
      <c r="L172" s="556" t="s">
        <v>281</v>
      </c>
    </row>
    <row r="173" spans="1:26" s="548" customFormat="1" ht="20.399999999999999" x14ac:dyDescent="0.2">
      <c r="A173" s="558"/>
      <c r="B173" s="558"/>
      <c r="C173" s="558"/>
      <c r="D173" s="559" t="s">
        <v>706</v>
      </c>
      <c r="E173" s="558"/>
      <c r="F173" s="558"/>
      <c r="G173" s="558"/>
      <c r="H173" s="558"/>
      <c r="I173" s="558"/>
      <c r="J173" s="558"/>
      <c r="K173" s="558"/>
      <c r="L173" s="558"/>
    </row>
    <row r="174" spans="1:26" s="548" customFormat="1" x14ac:dyDescent="0.2">
      <c r="A174" s="558"/>
      <c r="B174" s="558"/>
      <c r="C174" s="558"/>
      <c r="D174" s="563" t="s">
        <v>707</v>
      </c>
      <c r="E174" s="564"/>
      <c r="F174" s="564"/>
      <c r="G174" s="564"/>
      <c r="H174" s="565">
        <v>136574.32</v>
      </c>
      <c r="I174" s="558"/>
      <c r="J174" s="558"/>
      <c r="K174" s="558"/>
      <c r="L174" s="558"/>
    </row>
    <row r="175" spans="1:26" s="548" customFormat="1" ht="30.6" x14ac:dyDescent="0.2">
      <c r="A175" s="549">
        <v>23</v>
      </c>
      <c r="B175" s="549">
        <v>24</v>
      </c>
      <c r="C175" s="549" t="s">
        <v>746</v>
      </c>
      <c r="D175" s="549" t="s">
        <v>714</v>
      </c>
      <c r="E175" s="550">
        <v>786.16</v>
      </c>
      <c r="F175" s="551">
        <v>49.427</v>
      </c>
      <c r="G175" s="551">
        <v>49.427</v>
      </c>
      <c r="H175" s="552">
        <v>514470.97</v>
      </c>
      <c r="I175" s="552" t="s">
        <v>281</v>
      </c>
      <c r="J175" s="552">
        <v>514470.97</v>
      </c>
      <c r="K175" s="551" t="s">
        <v>281</v>
      </c>
      <c r="L175" s="551" t="s">
        <v>281</v>
      </c>
      <c r="T175" s="548">
        <v>514470.97</v>
      </c>
      <c r="V175" s="548" t="s">
        <v>281</v>
      </c>
      <c r="W175" s="548">
        <v>514470.97</v>
      </c>
      <c r="X175" s="548" t="s">
        <v>281</v>
      </c>
      <c r="Y175" s="548" t="s">
        <v>281</v>
      </c>
      <c r="Z175" s="548" t="s">
        <v>281</v>
      </c>
    </row>
    <row r="176" spans="1:26" s="548" customFormat="1" x14ac:dyDescent="0.2">
      <c r="A176" s="553"/>
      <c r="B176" s="553"/>
      <c r="C176" s="553"/>
      <c r="D176" s="554" t="s">
        <v>734</v>
      </c>
      <c r="E176" s="555"/>
      <c r="F176" s="556" t="s">
        <v>281</v>
      </c>
      <c r="G176" s="556" t="s">
        <v>281</v>
      </c>
      <c r="H176" s="555"/>
      <c r="I176" s="555"/>
      <c r="J176" s="557" t="s">
        <v>281</v>
      </c>
      <c r="K176" s="556" t="s">
        <v>281</v>
      </c>
      <c r="L176" s="556" t="s">
        <v>281</v>
      </c>
    </row>
    <row r="177" spans="1:26" s="548" customFormat="1" ht="20.399999999999999" x14ac:dyDescent="0.2">
      <c r="A177" s="558"/>
      <c r="B177" s="558"/>
      <c r="C177" s="558"/>
      <c r="D177" s="559" t="s">
        <v>706</v>
      </c>
      <c r="E177" s="558"/>
      <c r="F177" s="558"/>
      <c r="G177" s="558"/>
      <c r="H177" s="558"/>
      <c r="I177" s="558"/>
      <c r="J177" s="558"/>
      <c r="K177" s="558"/>
      <c r="L177" s="558"/>
    </row>
    <row r="178" spans="1:26" s="548" customFormat="1" ht="20.399999999999999" x14ac:dyDescent="0.2">
      <c r="A178" s="558"/>
      <c r="B178" s="558"/>
      <c r="C178" s="558"/>
      <c r="D178" s="559" t="s">
        <v>727</v>
      </c>
      <c r="E178" s="558"/>
      <c r="F178" s="558"/>
      <c r="G178" s="558"/>
      <c r="H178" s="558"/>
      <c r="I178" s="558"/>
      <c r="J178" s="558"/>
      <c r="K178" s="558"/>
      <c r="L178" s="558"/>
    </row>
    <row r="179" spans="1:26" s="548" customFormat="1" ht="81.599999999999994" x14ac:dyDescent="0.2">
      <c r="A179" s="558"/>
      <c r="B179" s="558"/>
      <c r="C179" s="558"/>
      <c r="D179" s="559" t="s">
        <v>728</v>
      </c>
      <c r="E179" s="558"/>
      <c r="F179" s="558"/>
      <c r="G179" s="558"/>
      <c r="H179" s="558"/>
      <c r="I179" s="558"/>
      <c r="J179" s="558"/>
      <c r="K179" s="558"/>
      <c r="L179" s="558"/>
    </row>
    <row r="180" spans="1:26" s="548" customFormat="1" x14ac:dyDescent="0.2">
      <c r="A180" s="558"/>
      <c r="B180" s="558"/>
      <c r="C180" s="558"/>
      <c r="D180" s="563" t="s">
        <v>707</v>
      </c>
      <c r="E180" s="564"/>
      <c r="F180" s="564"/>
      <c r="G180" s="564"/>
      <c r="H180" s="565">
        <v>514470.97</v>
      </c>
      <c r="I180" s="558"/>
      <c r="J180" s="558"/>
      <c r="K180" s="558"/>
      <c r="L180" s="558"/>
    </row>
    <row r="181" spans="1:26" s="548" customFormat="1" ht="30.6" x14ac:dyDescent="0.2">
      <c r="A181" s="549">
        <v>24</v>
      </c>
      <c r="B181" s="549">
        <v>25</v>
      </c>
      <c r="C181" s="549" t="s">
        <v>735</v>
      </c>
      <c r="D181" s="549" t="s">
        <v>900</v>
      </c>
      <c r="E181" s="550">
        <v>1876.05</v>
      </c>
      <c r="F181" s="551">
        <v>162.38</v>
      </c>
      <c r="G181" s="551" t="s">
        <v>281</v>
      </c>
      <c r="H181" s="552">
        <v>2485803.77</v>
      </c>
      <c r="I181" s="552" t="s">
        <v>281</v>
      </c>
      <c r="J181" s="552" t="s">
        <v>281</v>
      </c>
      <c r="K181" s="551" t="s">
        <v>281</v>
      </c>
      <c r="L181" s="551" t="s">
        <v>281</v>
      </c>
      <c r="T181" s="548">
        <v>2485803.77</v>
      </c>
      <c r="V181" s="548" t="s">
        <v>281</v>
      </c>
      <c r="W181" s="548" t="s">
        <v>281</v>
      </c>
      <c r="X181" s="548" t="s">
        <v>281</v>
      </c>
      <c r="Y181" s="548" t="s">
        <v>281</v>
      </c>
      <c r="Z181" s="548" t="s">
        <v>281</v>
      </c>
    </row>
    <row r="182" spans="1:26" s="548" customFormat="1" x14ac:dyDescent="0.2">
      <c r="A182" s="553"/>
      <c r="B182" s="553"/>
      <c r="C182" s="553"/>
      <c r="D182" s="554" t="s">
        <v>736</v>
      </c>
      <c r="E182" s="555"/>
      <c r="F182" s="556" t="s">
        <v>281</v>
      </c>
      <c r="G182" s="556" t="s">
        <v>281</v>
      </c>
      <c r="H182" s="555"/>
      <c r="I182" s="555"/>
      <c r="J182" s="557" t="s">
        <v>281</v>
      </c>
      <c r="K182" s="556" t="s">
        <v>281</v>
      </c>
      <c r="L182" s="556" t="s">
        <v>281</v>
      </c>
    </row>
    <row r="183" spans="1:26" s="548" customFormat="1" x14ac:dyDescent="0.2">
      <c r="A183" s="558"/>
      <c r="B183" s="558"/>
      <c r="C183" s="558"/>
      <c r="D183" s="559" t="s">
        <v>711</v>
      </c>
      <c r="E183" s="558"/>
      <c r="F183" s="558"/>
      <c r="G183" s="558"/>
      <c r="H183" s="558"/>
      <c r="I183" s="558"/>
      <c r="J183" s="558"/>
      <c r="K183" s="558"/>
      <c r="L183" s="558"/>
    </row>
    <row r="184" spans="1:26" s="548" customFormat="1" x14ac:dyDescent="0.2">
      <c r="A184" s="690" t="s">
        <v>1069</v>
      </c>
      <c r="B184" s="690"/>
      <c r="C184" s="690"/>
      <c r="D184" s="690"/>
      <c r="E184" s="690"/>
      <c r="F184" s="690"/>
      <c r="G184" s="690"/>
      <c r="H184" s="690"/>
      <c r="I184" s="690"/>
      <c r="J184" s="690"/>
      <c r="K184" s="690"/>
      <c r="L184" s="690"/>
    </row>
    <row r="185" spans="1:26" s="548" customFormat="1" ht="30.6" x14ac:dyDescent="0.2">
      <c r="A185" s="549">
        <v>25</v>
      </c>
      <c r="B185" s="549">
        <v>26</v>
      </c>
      <c r="C185" s="549" t="s">
        <v>752</v>
      </c>
      <c r="D185" s="549" t="s">
        <v>717</v>
      </c>
      <c r="E185" s="550">
        <v>41.709000000000003</v>
      </c>
      <c r="F185" s="551">
        <v>3165.8694999999998</v>
      </c>
      <c r="G185" s="551">
        <v>2843.72</v>
      </c>
      <c r="H185" s="552">
        <v>2171932.77</v>
      </c>
      <c r="I185" s="552">
        <v>601553.47</v>
      </c>
      <c r="J185" s="552">
        <v>1570379.3</v>
      </c>
      <c r="K185" s="551">
        <v>37.765999999999998</v>
      </c>
      <c r="L185" s="551">
        <v>1575.182094</v>
      </c>
      <c r="T185" s="548">
        <v>4314241.57</v>
      </c>
      <c r="V185" s="548">
        <v>601553.47</v>
      </c>
      <c r="W185" s="548">
        <v>1570379.3</v>
      </c>
      <c r="X185" s="548">
        <v>896564.57</v>
      </c>
      <c r="Y185" s="548">
        <v>1575.182094</v>
      </c>
      <c r="Z185" s="548">
        <v>1512.827139</v>
      </c>
    </row>
    <row r="186" spans="1:26" s="548" customFormat="1" x14ac:dyDescent="0.2">
      <c r="A186" s="553"/>
      <c r="B186" s="553"/>
      <c r="C186" s="553"/>
      <c r="D186" s="554" t="s">
        <v>748</v>
      </c>
      <c r="E186" s="555"/>
      <c r="F186" s="556">
        <v>322.14949999999999</v>
      </c>
      <c r="G186" s="556">
        <v>480.13650000000001</v>
      </c>
      <c r="H186" s="555"/>
      <c r="I186" s="555"/>
      <c r="J186" s="557">
        <v>896564.57</v>
      </c>
      <c r="K186" s="556">
        <v>36.271000000000001</v>
      </c>
      <c r="L186" s="556">
        <v>1512.827139</v>
      </c>
    </row>
    <row r="187" spans="1:26" s="548" customFormat="1" ht="20.399999999999999" x14ac:dyDescent="0.2">
      <c r="A187" s="558"/>
      <c r="B187" s="558"/>
      <c r="C187" s="558"/>
      <c r="D187" s="559" t="s">
        <v>706</v>
      </c>
      <c r="E187" s="558"/>
      <c r="F187" s="558"/>
      <c r="G187" s="558"/>
      <c r="H187" s="558"/>
      <c r="I187" s="558"/>
      <c r="J187" s="558"/>
      <c r="K187" s="558"/>
      <c r="L187" s="558"/>
    </row>
    <row r="188" spans="1:26" s="548" customFormat="1" ht="20.399999999999999" x14ac:dyDescent="0.2">
      <c r="A188" s="558"/>
      <c r="B188" s="558"/>
      <c r="C188" s="558"/>
      <c r="D188" s="559" t="s">
        <v>727</v>
      </c>
      <c r="E188" s="558"/>
      <c r="F188" s="558"/>
      <c r="G188" s="558"/>
      <c r="H188" s="558"/>
      <c r="I188" s="558"/>
      <c r="J188" s="558"/>
      <c r="K188" s="558"/>
      <c r="L188" s="558"/>
    </row>
    <row r="189" spans="1:26" s="548" customFormat="1" ht="81.599999999999994" x14ac:dyDescent="0.2">
      <c r="A189" s="558"/>
      <c r="B189" s="558"/>
      <c r="C189" s="558"/>
      <c r="D189" s="559" t="s">
        <v>728</v>
      </c>
      <c r="E189" s="558"/>
      <c r="F189" s="558"/>
      <c r="G189" s="558"/>
      <c r="H189" s="558"/>
      <c r="I189" s="558"/>
      <c r="J189" s="558"/>
      <c r="K189" s="558"/>
      <c r="L189" s="558"/>
    </row>
    <row r="190" spans="1:26" s="548" customFormat="1" x14ac:dyDescent="0.2">
      <c r="A190" s="558"/>
      <c r="B190" s="558"/>
      <c r="C190" s="558"/>
      <c r="D190" s="560" t="s">
        <v>206</v>
      </c>
      <c r="E190" s="561" t="s">
        <v>749</v>
      </c>
      <c r="F190" s="561"/>
      <c r="G190" s="561"/>
      <c r="H190" s="562">
        <v>1363287.42</v>
      </c>
      <c r="I190" s="558"/>
      <c r="J190" s="558"/>
      <c r="K190" s="558"/>
      <c r="L190" s="558"/>
    </row>
    <row r="191" spans="1:26" s="548" customFormat="1" x14ac:dyDescent="0.2">
      <c r="A191" s="558"/>
      <c r="B191" s="558"/>
      <c r="C191" s="558"/>
      <c r="D191" s="560" t="s">
        <v>207</v>
      </c>
      <c r="E191" s="561" t="s">
        <v>750</v>
      </c>
      <c r="F191" s="561"/>
      <c r="G191" s="561"/>
      <c r="H191" s="562">
        <v>779021.38</v>
      </c>
      <c r="I191" s="558"/>
      <c r="J191" s="558"/>
      <c r="K191" s="558"/>
      <c r="L191" s="558"/>
    </row>
    <row r="192" spans="1:26" s="548" customFormat="1" x14ac:dyDescent="0.2">
      <c r="A192" s="558"/>
      <c r="B192" s="558"/>
      <c r="C192" s="558"/>
      <c r="D192" s="563" t="s">
        <v>707</v>
      </c>
      <c r="E192" s="564"/>
      <c r="F192" s="564"/>
      <c r="G192" s="564"/>
      <c r="H192" s="565">
        <v>4314241.57</v>
      </c>
      <c r="I192" s="558"/>
      <c r="J192" s="558"/>
      <c r="K192" s="558"/>
      <c r="L192" s="558"/>
    </row>
    <row r="193" spans="1:26" s="548" customFormat="1" ht="40.799999999999997" x14ac:dyDescent="0.2">
      <c r="A193" s="549">
        <v>26</v>
      </c>
      <c r="B193" s="549">
        <v>27</v>
      </c>
      <c r="C193" s="549" t="s">
        <v>751</v>
      </c>
      <c r="D193" s="549" t="s">
        <v>716</v>
      </c>
      <c r="E193" s="550">
        <v>69.760000000000005</v>
      </c>
      <c r="F193" s="551">
        <v>1912.9349999999999</v>
      </c>
      <c r="G193" s="551">
        <v>1380.0920000000001</v>
      </c>
      <c r="H193" s="552">
        <v>2881499.58</v>
      </c>
      <c r="I193" s="552">
        <v>1594036.23</v>
      </c>
      <c r="J193" s="552">
        <v>1274684.02</v>
      </c>
      <c r="K193" s="551">
        <v>59.834499999999998</v>
      </c>
      <c r="L193" s="551">
        <v>4174.0547200000001</v>
      </c>
      <c r="T193" s="548">
        <v>5160971.3899999997</v>
      </c>
      <c r="V193" s="548">
        <v>1594036.23</v>
      </c>
      <c r="W193" s="548">
        <v>1274684.02</v>
      </c>
      <c r="X193" s="548" t="s">
        <v>281</v>
      </c>
      <c r="Y193" s="548">
        <v>4174.0547200000001</v>
      </c>
      <c r="Z193" s="548" t="s">
        <v>281</v>
      </c>
    </row>
    <row r="194" spans="1:26" s="548" customFormat="1" x14ac:dyDescent="0.2">
      <c r="A194" s="553"/>
      <c r="B194" s="553"/>
      <c r="C194" s="553"/>
      <c r="D194" s="554" t="s">
        <v>736</v>
      </c>
      <c r="E194" s="555"/>
      <c r="F194" s="556">
        <v>510.39299999999997</v>
      </c>
      <c r="G194" s="556" t="s">
        <v>281</v>
      </c>
      <c r="H194" s="555"/>
      <c r="I194" s="555"/>
      <c r="J194" s="557" t="s">
        <v>281</v>
      </c>
      <c r="K194" s="556" t="s">
        <v>281</v>
      </c>
      <c r="L194" s="556" t="s">
        <v>281</v>
      </c>
    </row>
    <row r="195" spans="1:26" s="548" customFormat="1" ht="20.399999999999999" x14ac:dyDescent="0.2">
      <c r="A195" s="558"/>
      <c r="B195" s="558"/>
      <c r="C195" s="558"/>
      <c r="D195" s="559" t="s">
        <v>706</v>
      </c>
      <c r="E195" s="558"/>
      <c r="F195" s="558"/>
      <c r="G195" s="558"/>
      <c r="H195" s="558"/>
      <c r="I195" s="558"/>
      <c r="J195" s="558"/>
      <c r="K195" s="558"/>
      <c r="L195" s="558"/>
    </row>
    <row r="196" spans="1:26" s="548" customFormat="1" ht="20.399999999999999" x14ac:dyDescent="0.2">
      <c r="A196" s="558"/>
      <c r="B196" s="558"/>
      <c r="C196" s="558"/>
      <c r="D196" s="559" t="s">
        <v>727</v>
      </c>
      <c r="E196" s="558"/>
      <c r="F196" s="558"/>
      <c r="G196" s="558"/>
      <c r="H196" s="558"/>
      <c r="I196" s="558"/>
      <c r="J196" s="558"/>
      <c r="K196" s="558"/>
      <c r="L196" s="558"/>
    </row>
    <row r="197" spans="1:26" s="548" customFormat="1" ht="81.599999999999994" x14ac:dyDescent="0.2">
      <c r="A197" s="558"/>
      <c r="B197" s="558"/>
      <c r="C197" s="558"/>
      <c r="D197" s="559" t="s">
        <v>728</v>
      </c>
      <c r="E197" s="558"/>
      <c r="F197" s="558"/>
      <c r="G197" s="558"/>
      <c r="H197" s="558"/>
      <c r="I197" s="558"/>
      <c r="J197" s="558"/>
      <c r="K197" s="558"/>
      <c r="L197" s="558"/>
    </row>
    <row r="198" spans="1:26" s="548" customFormat="1" x14ac:dyDescent="0.2">
      <c r="A198" s="558"/>
      <c r="B198" s="558"/>
      <c r="C198" s="558"/>
      <c r="D198" s="560" t="s">
        <v>206</v>
      </c>
      <c r="E198" s="561" t="s">
        <v>749</v>
      </c>
      <c r="F198" s="561"/>
      <c r="G198" s="561"/>
      <c r="H198" s="562">
        <v>1450572.97</v>
      </c>
      <c r="I198" s="558"/>
      <c r="J198" s="558"/>
      <c r="K198" s="558"/>
      <c r="L198" s="558"/>
    </row>
    <row r="199" spans="1:26" s="548" customFormat="1" x14ac:dyDescent="0.2">
      <c r="A199" s="558"/>
      <c r="B199" s="558"/>
      <c r="C199" s="558"/>
      <c r="D199" s="560" t="s">
        <v>207</v>
      </c>
      <c r="E199" s="561" t="s">
        <v>750</v>
      </c>
      <c r="F199" s="561"/>
      <c r="G199" s="561"/>
      <c r="H199" s="562">
        <v>828898.84</v>
      </c>
      <c r="I199" s="558"/>
      <c r="J199" s="558"/>
      <c r="K199" s="558"/>
      <c r="L199" s="558"/>
    </row>
    <row r="200" spans="1:26" s="548" customFormat="1" x14ac:dyDescent="0.2">
      <c r="A200" s="558"/>
      <c r="B200" s="558"/>
      <c r="C200" s="558"/>
      <c r="D200" s="563" t="s">
        <v>707</v>
      </c>
      <c r="E200" s="564"/>
      <c r="F200" s="564"/>
      <c r="G200" s="564"/>
      <c r="H200" s="565">
        <v>5160971.3899999997</v>
      </c>
      <c r="I200" s="558"/>
      <c r="J200" s="558"/>
      <c r="K200" s="558"/>
      <c r="L200" s="558"/>
    </row>
    <row r="201" spans="1:26" s="548" customFormat="1" ht="40.799999999999997" x14ac:dyDescent="0.2">
      <c r="A201" s="549">
        <v>27</v>
      </c>
      <c r="B201" s="549">
        <v>28</v>
      </c>
      <c r="C201" s="549" t="s">
        <v>753</v>
      </c>
      <c r="D201" s="549" t="s">
        <v>718</v>
      </c>
      <c r="E201" s="550">
        <v>0.72799999999999998</v>
      </c>
      <c r="F201" s="551">
        <v>551.22950000000003</v>
      </c>
      <c r="G201" s="551">
        <v>551.22950000000003</v>
      </c>
      <c r="H201" s="552">
        <v>5313.15</v>
      </c>
      <c r="I201" s="552" t="s">
        <v>281</v>
      </c>
      <c r="J201" s="552">
        <v>5313.15</v>
      </c>
      <c r="K201" s="551" t="s">
        <v>281</v>
      </c>
      <c r="L201" s="551" t="s">
        <v>281</v>
      </c>
      <c r="T201" s="548">
        <v>10149.369999999999</v>
      </c>
      <c r="V201" s="548" t="s">
        <v>281</v>
      </c>
      <c r="W201" s="548">
        <v>5313.15</v>
      </c>
      <c r="X201" s="548">
        <v>3504.51</v>
      </c>
      <c r="Y201" s="548" t="s">
        <v>281</v>
      </c>
      <c r="Z201" s="548">
        <v>6.7478319999999998</v>
      </c>
    </row>
    <row r="202" spans="1:26" s="548" customFormat="1" x14ac:dyDescent="0.2">
      <c r="A202" s="553"/>
      <c r="B202" s="553"/>
      <c r="C202" s="553"/>
      <c r="D202" s="554" t="s">
        <v>754</v>
      </c>
      <c r="E202" s="555"/>
      <c r="F202" s="556" t="s">
        <v>281</v>
      </c>
      <c r="G202" s="556">
        <v>107.52500000000001</v>
      </c>
      <c r="H202" s="555"/>
      <c r="I202" s="555"/>
      <c r="J202" s="557">
        <v>3504.51</v>
      </c>
      <c r="K202" s="556">
        <v>9.2690000000000001</v>
      </c>
      <c r="L202" s="556">
        <v>6.7478319999999998</v>
      </c>
    </row>
    <row r="203" spans="1:26" s="548" customFormat="1" ht="20.399999999999999" x14ac:dyDescent="0.2">
      <c r="A203" s="558"/>
      <c r="B203" s="558"/>
      <c r="C203" s="558"/>
      <c r="D203" s="559" t="s">
        <v>706</v>
      </c>
      <c r="E203" s="558"/>
      <c r="F203" s="558"/>
      <c r="G203" s="558"/>
      <c r="H203" s="558"/>
      <c r="I203" s="558"/>
      <c r="J203" s="558"/>
      <c r="K203" s="558"/>
      <c r="L203" s="558"/>
    </row>
    <row r="204" spans="1:26" s="548" customFormat="1" ht="20.399999999999999" x14ac:dyDescent="0.2">
      <c r="A204" s="558"/>
      <c r="B204" s="558"/>
      <c r="C204" s="558"/>
      <c r="D204" s="559" t="s">
        <v>727</v>
      </c>
      <c r="E204" s="558"/>
      <c r="F204" s="558"/>
      <c r="G204" s="558"/>
      <c r="H204" s="558"/>
      <c r="I204" s="558"/>
      <c r="J204" s="558"/>
      <c r="K204" s="558"/>
      <c r="L204" s="558"/>
    </row>
    <row r="205" spans="1:26" s="548" customFormat="1" ht="81.599999999999994" x14ac:dyDescent="0.2">
      <c r="A205" s="558"/>
      <c r="B205" s="558"/>
      <c r="C205" s="558"/>
      <c r="D205" s="559" t="s">
        <v>728</v>
      </c>
      <c r="E205" s="558"/>
      <c r="F205" s="558"/>
      <c r="G205" s="558"/>
      <c r="H205" s="558"/>
      <c r="I205" s="558"/>
      <c r="J205" s="558"/>
      <c r="K205" s="558"/>
      <c r="L205" s="558"/>
    </row>
    <row r="206" spans="1:26" s="548" customFormat="1" x14ac:dyDescent="0.2">
      <c r="A206" s="558"/>
      <c r="B206" s="558"/>
      <c r="C206" s="558"/>
      <c r="D206" s="560" t="s">
        <v>206</v>
      </c>
      <c r="E206" s="561" t="s">
        <v>755</v>
      </c>
      <c r="F206" s="561"/>
      <c r="G206" s="561"/>
      <c r="H206" s="562">
        <v>3224.15</v>
      </c>
      <c r="I206" s="558"/>
      <c r="J206" s="558"/>
      <c r="K206" s="558"/>
      <c r="L206" s="558"/>
    </row>
    <row r="207" spans="1:26" s="548" customFormat="1" x14ac:dyDescent="0.2">
      <c r="A207" s="558"/>
      <c r="B207" s="558"/>
      <c r="C207" s="558"/>
      <c r="D207" s="560" t="s">
        <v>207</v>
      </c>
      <c r="E207" s="561" t="s">
        <v>756</v>
      </c>
      <c r="F207" s="561"/>
      <c r="G207" s="561"/>
      <c r="H207" s="562">
        <v>1612.07</v>
      </c>
      <c r="I207" s="558"/>
      <c r="J207" s="558"/>
      <c r="K207" s="558"/>
      <c r="L207" s="558"/>
    </row>
    <row r="208" spans="1:26" s="548" customFormat="1" x14ac:dyDescent="0.2">
      <c r="A208" s="558"/>
      <c r="B208" s="558"/>
      <c r="C208" s="558"/>
      <c r="D208" s="563" t="s">
        <v>707</v>
      </c>
      <c r="E208" s="564"/>
      <c r="F208" s="564"/>
      <c r="G208" s="564"/>
      <c r="H208" s="565">
        <v>10149.370000000001</v>
      </c>
      <c r="I208" s="558"/>
      <c r="J208" s="558"/>
      <c r="K208" s="558"/>
      <c r="L208" s="558"/>
    </row>
    <row r="209" spans="1:26" s="548" customFormat="1" ht="30.6" x14ac:dyDescent="0.2">
      <c r="A209" s="549">
        <v>28</v>
      </c>
      <c r="B209" s="549">
        <v>29</v>
      </c>
      <c r="C209" s="549" t="s">
        <v>757</v>
      </c>
      <c r="D209" s="549" t="s">
        <v>1039</v>
      </c>
      <c r="E209" s="550">
        <v>821</v>
      </c>
      <c r="F209" s="551">
        <v>72.762799999999999</v>
      </c>
      <c r="G209" s="551" t="s">
        <v>281</v>
      </c>
      <c r="H209" s="552">
        <v>487460.54</v>
      </c>
      <c r="I209" s="552" t="s">
        <v>281</v>
      </c>
      <c r="J209" s="552" t="s">
        <v>281</v>
      </c>
      <c r="K209" s="551" t="s">
        <v>281</v>
      </c>
      <c r="L209" s="551" t="s">
        <v>281</v>
      </c>
      <c r="T209" s="548">
        <v>487460.54</v>
      </c>
      <c r="V209" s="548" t="s">
        <v>281</v>
      </c>
      <c r="W209" s="548" t="s">
        <v>281</v>
      </c>
      <c r="X209" s="548" t="s">
        <v>281</v>
      </c>
      <c r="Y209" s="548" t="s">
        <v>281</v>
      </c>
      <c r="Z209" s="548" t="s">
        <v>281</v>
      </c>
    </row>
    <row r="210" spans="1:26" s="548" customFormat="1" x14ac:dyDescent="0.2">
      <c r="A210" s="553"/>
      <c r="B210" s="553"/>
      <c r="C210" s="553"/>
      <c r="D210" s="554" t="s">
        <v>736</v>
      </c>
      <c r="E210" s="555"/>
      <c r="F210" s="556" t="s">
        <v>281</v>
      </c>
      <c r="G210" s="556" t="s">
        <v>281</v>
      </c>
      <c r="H210" s="555"/>
      <c r="I210" s="555"/>
      <c r="J210" s="557" t="s">
        <v>281</v>
      </c>
      <c r="K210" s="556" t="s">
        <v>281</v>
      </c>
      <c r="L210" s="556" t="s">
        <v>281</v>
      </c>
    </row>
    <row r="211" spans="1:26" s="548" customFormat="1" x14ac:dyDescent="0.2">
      <c r="A211" s="558"/>
      <c r="B211" s="558"/>
      <c r="C211" s="558"/>
      <c r="D211" s="559" t="s">
        <v>711</v>
      </c>
      <c r="E211" s="558"/>
      <c r="F211" s="558"/>
      <c r="G211" s="558"/>
      <c r="H211" s="558"/>
      <c r="I211" s="558"/>
      <c r="J211" s="558"/>
      <c r="K211" s="558"/>
      <c r="L211" s="558"/>
    </row>
    <row r="212" spans="1:26" s="548" customFormat="1" ht="30.6" x14ac:dyDescent="0.2">
      <c r="A212" s="549">
        <v>29</v>
      </c>
      <c r="B212" s="549">
        <v>30</v>
      </c>
      <c r="C212" s="549" t="s">
        <v>744</v>
      </c>
      <c r="D212" s="549" t="s">
        <v>745</v>
      </c>
      <c r="E212" s="550">
        <v>1674.4</v>
      </c>
      <c r="F212" s="551">
        <v>3.28</v>
      </c>
      <c r="G212" s="551">
        <v>3.28</v>
      </c>
      <c r="H212" s="552">
        <v>72719.19</v>
      </c>
      <c r="I212" s="552" t="s">
        <v>281</v>
      </c>
      <c r="J212" s="552">
        <v>72719.19</v>
      </c>
      <c r="K212" s="551" t="s">
        <v>281</v>
      </c>
      <c r="L212" s="551" t="s">
        <v>281</v>
      </c>
      <c r="T212" s="548">
        <v>72719.19</v>
      </c>
      <c r="V212" s="548" t="s">
        <v>281</v>
      </c>
      <c r="W212" s="548">
        <v>72719.19</v>
      </c>
      <c r="X212" s="548" t="s">
        <v>281</v>
      </c>
      <c r="Y212" s="548" t="s">
        <v>281</v>
      </c>
      <c r="Z212" s="548" t="s">
        <v>281</v>
      </c>
    </row>
    <row r="213" spans="1:26" s="548" customFormat="1" x14ac:dyDescent="0.2">
      <c r="A213" s="553"/>
      <c r="B213" s="553"/>
      <c r="C213" s="553"/>
      <c r="D213" s="554" t="s">
        <v>734</v>
      </c>
      <c r="E213" s="555"/>
      <c r="F213" s="556" t="s">
        <v>281</v>
      </c>
      <c r="G213" s="556" t="s">
        <v>281</v>
      </c>
      <c r="H213" s="555"/>
      <c r="I213" s="555"/>
      <c r="J213" s="557" t="s">
        <v>281</v>
      </c>
      <c r="K213" s="556" t="s">
        <v>281</v>
      </c>
      <c r="L213" s="556" t="s">
        <v>281</v>
      </c>
    </row>
    <row r="214" spans="1:26" s="548" customFormat="1" ht="20.399999999999999" x14ac:dyDescent="0.2">
      <c r="A214" s="558"/>
      <c r="B214" s="558"/>
      <c r="C214" s="558"/>
      <c r="D214" s="559" t="s">
        <v>706</v>
      </c>
      <c r="E214" s="558"/>
      <c r="F214" s="558"/>
      <c r="G214" s="558"/>
      <c r="H214" s="558"/>
      <c r="I214" s="558"/>
      <c r="J214" s="558"/>
      <c r="K214" s="558"/>
      <c r="L214" s="558"/>
    </row>
    <row r="215" spans="1:26" s="548" customFormat="1" x14ac:dyDescent="0.2">
      <c r="A215" s="558"/>
      <c r="B215" s="558"/>
      <c r="C215" s="558"/>
      <c r="D215" s="563" t="s">
        <v>707</v>
      </c>
      <c r="E215" s="564"/>
      <c r="F215" s="564"/>
      <c r="G215" s="564"/>
      <c r="H215" s="565">
        <v>72719.19</v>
      </c>
      <c r="I215" s="558"/>
      <c r="J215" s="558"/>
      <c r="K215" s="558"/>
      <c r="L215" s="558"/>
    </row>
    <row r="216" spans="1:26" s="548" customFormat="1" ht="30.6" x14ac:dyDescent="0.2">
      <c r="A216" s="549">
        <v>30</v>
      </c>
      <c r="B216" s="549">
        <v>31</v>
      </c>
      <c r="C216" s="549" t="s">
        <v>746</v>
      </c>
      <c r="D216" s="549" t="s">
        <v>714</v>
      </c>
      <c r="E216" s="550">
        <v>418.6</v>
      </c>
      <c r="F216" s="551">
        <v>49.427</v>
      </c>
      <c r="G216" s="551">
        <v>49.427</v>
      </c>
      <c r="H216" s="552">
        <v>273936.03000000003</v>
      </c>
      <c r="I216" s="552" t="s">
        <v>281</v>
      </c>
      <c r="J216" s="552">
        <v>273936.03000000003</v>
      </c>
      <c r="K216" s="551" t="s">
        <v>281</v>
      </c>
      <c r="L216" s="551" t="s">
        <v>281</v>
      </c>
      <c r="T216" s="548">
        <v>273936.03000000003</v>
      </c>
      <c r="V216" s="548" t="s">
        <v>281</v>
      </c>
      <c r="W216" s="548">
        <v>273936.03000000003</v>
      </c>
      <c r="X216" s="548" t="s">
        <v>281</v>
      </c>
      <c r="Y216" s="548" t="s">
        <v>281</v>
      </c>
      <c r="Z216" s="548" t="s">
        <v>281</v>
      </c>
    </row>
    <row r="217" spans="1:26" s="548" customFormat="1" x14ac:dyDescent="0.2">
      <c r="A217" s="553"/>
      <c r="B217" s="553"/>
      <c r="C217" s="553"/>
      <c r="D217" s="554" t="s">
        <v>734</v>
      </c>
      <c r="E217" s="555"/>
      <c r="F217" s="556" t="s">
        <v>281</v>
      </c>
      <c r="G217" s="556" t="s">
        <v>281</v>
      </c>
      <c r="H217" s="555"/>
      <c r="I217" s="555"/>
      <c r="J217" s="557" t="s">
        <v>281</v>
      </c>
      <c r="K217" s="556" t="s">
        <v>281</v>
      </c>
      <c r="L217" s="556" t="s">
        <v>281</v>
      </c>
    </row>
    <row r="218" spans="1:26" s="548" customFormat="1" ht="20.399999999999999" x14ac:dyDescent="0.2">
      <c r="A218" s="558"/>
      <c r="B218" s="558"/>
      <c r="C218" s="558"/>
      <c r="D218" s="559" t="s">
        <v>706</v>
      </c>
      <c r="E218" s="558"/>
      <c r="F218" s="558"/>
      <c r="G218" s="558"/>
      <c r="H218" s="558"/>
      <c r="I218" s="558"/>
      <c r="J218" s="558"/>
      <c r="K218" s="558"/>
      <c r="L218" s="558"/>
    </row>
    <row r="219" spans="1:26" s="548" customFormat="1" ht="20.399999999999999" x14ac:dyDescent="0.2">
      <c r="A219" s="558"/>
      <c r="B219" s="558"/>
      <c r="C219" s="558"/>
      <c r="D219" s="559" t="s">
        <v>727</v>
      </c>
      <c r="E219" s="558"/>
      <c r="F219" s="558"/>
      <c r="G219" s="558"/>
      <c r="H219" s="558"/>
      <c r="I219" s="558"/>
      <c r="J219" s="558"/>
      <c r="K219" s="558"/>
      <c r="L219" s="558"/>
    </row>
    <row r="220" spans="1:26" s="548" customFormat="1" ht="81.599999999999994" x14ac:dyDescent="0.2">
      <c r="A220" s="558"/>
      <c r="B220" s="558"/>
      <c r="C220" s="558"/>
      <c r="D220" s="559" t="s">
        <v>728</v>
      </c>
      <c r="E220" s="558"/>
      <c r="F220" s="558"/>
      <c r="G220" s="558"/>
      <c r="H220" s="558"/>
      <c r="I220" s="558"/>
      <c r="J220" s="558"/>
      <c r="K220" s="558"/>
      <c r="L220" s="558"/>
    </row>
    <row r="221" spans="1:26" s="548" customFormat="1" x14ac:dyDescent="0.2">
      <c r="A221" s="558"/>
      <c r="B221" s="558"/>
      <c r="C221" s="558"/>
      <c r="D221" s="563" t="s">
        <v>707</v>
      </c>
      <c r="E221" s="564"/>
      <c r="F221" s="564"/>
      <c r="G221" s="564"/>
      <c r="H221" s="565">
        <v>273936.03000000003</v>
      </c>
      <c r="I221" s="558"/>
      <c r="J221" s="558"/>
      <c r="K221" s="558"/>
      <c r="L221" s="558"/>
    </row>
    <row r="222" spans="1:26" s="548" customFormat="1" ht="30.6" x14ac:dyDescent="0.2">
      <c r="A222" s="549">
        <v>31</v>
      </c>
      <c r="B222" s="549">
        <v>32</v>
      </c>
      <c r="C222" s="549" t="s">
        <v>735</v>
      </c>
      <c r="D222" s="549" t="s">
        <v>900</v>
      </c>
      <c r="E222" s="550">
        <v>990.69</v>
      </c>
      <c r="F222" s="551">
        <v>162.38</v>
      </c>
      <c r="G222" s="551" t="s">
        <v>281</v>
      </c>
      <c r="H222" s="552">
        <v>1312684.06</v>
      </c>
      <c r="I222" s="552" t="s">
        <v>281</v>
      </c>
      <c r="J222" s="552" t="s">
        <v>281</v>
      </c>
      <c r="K222" s="551" t="s">
        <v>281</v>
      </c>
      <c r="L222" s="551" t="s">
        <v>281</v>
      </c>
      <c r="T222" s="548">
        <v>1312684.06</v>
      </c>
      <c r="V222" s="548" t="s">
        <v>281</v>
      </c>
      <c r="W222" s="548" t="s">
        <v>281</v>
      </c>
      <c r="X222" s="548" t="s">
        <v>281</v>
      </c>
      <c r="Y222" s="548" t="s">
        <v>281</v>
      </c>
      <c r="Z222" s="548" t="s">
        <v>281</v>
      </c>
    </row>
    <row r="223" spans="1:26" s="548" customFormat="1" x14ac:dyDescent="0.2">
      <c r="A223" s="553"/>
      <c r="B223" s="553"/>
      <c r="C223" s="553"/>
      <c r="D223" s="554" t="s">
        <v>736</v>
      </c>
      <c r="E223" s="555"/>
      <c r="F223" s="556" t="s">
        <v>281</v>
      </c>
      <c r="G223" s="556" t="s">
        <v>281</v>
      </c>
      <c r="H223" s="555"/>
      <c r="I223" s="555"/>
      <c r="J223" s="557" t="s">
        <v>281</v>
      </c>
      <c r="K223" s="556" t="s">
        <v>281</v>
      </c>
      <c r="L223" s="556" t="s">
        <v>281</v>
      </c>
    </row>
    <row r="224" spans="1:26" s="548" customFormat="1" x14ac:dyDescent="0.2">
      <c r="A224" s="558"/>
      <c r="B224" s="558"/>
      <c r="C224" s="558"/>
      <c r="D224" s="559" t="s">
        <v>711</v>
      </c>
      <c r="E224" s="558"/>
      <c r="F224" s="558"/>
      <c r="G224" s="558"/>
      <c r="H224" s="558"/>
      <c r="I224" s="558"/>
      <c r="J224" s="558"/>
      <c r="K224" s="558"/>
      <c r="L224" s="558"/>
    </row>
    <row r="225" spans="1:26" s="548" customFormat="1" x14ac:dyDescent="0.2">
      <c r="A225" s="690" t="s">
        <v>1070</v>
      </c>
      <c r="B225" s="690"/>
      <c r="C225" s="690"/>
      <c r="D225" s="690"/>
      <c r="E225" s="690"/>
      <c r="F225" s="690"/>
      <c r="G225" s="690"/>
      <c r="H225" s="690"/>
      <c r="I225" s="690"/>
      <c r="J225" s="690"/>
      <c r="K225" s="690"/>
      <c r="L225" s="690"/>
    </row>
    <row r="226" spans="1:26" s="548" customFormat="1" ht="30.6" x14ac:dyDescent="0.2">
      <c r="A226" s="549">
        <v>32</v>
      </c>
      <c r="B226" s="549">
        <v>33</v>
      </c>
      <c r="C226" s="549" t="s">
        <v>752</v>
      </c>
      <c r="D226" s="549" t="s">
        <v>717</v>
      </c>
      <c r="E226" s="550">
        <v>7.48</v>
      </c>
      <c r="F226" s="551">
        <v>3165.8694999999998</v>
      </c>
      <c r="G226" s="551">
        <v>2843.72</v>
      </c>
      <c r="H226" s="552">
        <v>389509.63</v>
      </c>
      <c r="I226" s="552">
        <v>107881.27</v>
      </c>
      <c r="J226" s="552">
        <v>281628.36</v>
      </c>
      <c r="K226" s="551">
        <v>37.765999999999998</v>
      </c>
      <c r="L226" s="551">
        <v>282.48968000000002</v>
      </c>
      <c r="T226" s="548">
        <v>773706.55</v>
      </c>
      <c r="V226" s="548">
        <v>107881.27</v>
      </c>
      <c r="W226" s="548">
        <v>281628.36</v>
      </c>
      <c r="X226" s="548">
        <v>160787.91</v>
      </c>
      <c r="Y226" s="548">
        <v>282.48968000000002</v>
      </c>
      <c r="Z226" s="548">
        <v>271.30707999999998</v>
      </c>
    </row>
    <row r="227" spans="1:26" s="548" customFormat="1" x14ac:dyDescent="0.2">
      <c r="A227" s="553"/>
      <c r="B227" s="553"/>
      <c r="C227" s="553"/>
      <c r="D227" s="554" t="s">
        <v>748</v>
      </c>
      <c r="E227" s="555"/>
      <c r="F227" s="556">
        <v>322.14949999999999</v>
      </c>
      <c r="G227" s="556">
        <v>480.13650000000001</v>
      </c>
      <c r="H227" s="555"/>
      <c r="I227" s="555"/>
      <c r="J227" s="557">
        <v>160787.91</v>
      </c>
      <c r="K227" s="556">
        <v>36.271000000000001</v>
      </c>
      <c r="L227" s="556">
        <v>271.30707999999998</v>
      </c>
    </row>
    <row r="228" spans="1:26" s="548" customFormat="1" ht="20.399999999999999" x14ac:dyDescent="0.2">
      <c r="A228" s="558"/>
      <c r="B228" s="558"/>
      <c r="C228" s="558"/>
      <c r="D228" s="559" t="s">
        <v>706</v>
      </c>
      <c r="E228" s="558"/>
      <c r="F228" s="558"/>
      <c r="G228" s="558"/>
      <c r="H228" s="558"/>
      <c r="I228" s="558"/>
      <c r="J228" s="558"/>
      <c r="K228" s="558"/>
      <c r="L228" s="558"/>
    </row>
    <row r="229" spans="1:26" s="548" customFormat="1" ht="20.399999999999999" x14ac:dyDescent="0.2">
      <c r="A229" s="558"/>
      <c r="B229" s="558"/>
      <c r="C229" s="558"/>
      <c r="D229" s="559" t="s">
        <v>727</v>
      </c>
      <c r="E229" s="558"/>
      <c r="F229" s="558"/>
      <c r="G229" s="558"/>
      <c r="H229" s="558"/>
      <c r="I229" s="558"/>
      <c r="J229" s="558"/>
      <c r="K229" s="558"/>
      <c r="L229" s="558"/>
    </row>
    <row r="230" spans="1:26" s="548" customFormat="1" ht="81.599999999999994" x14ac:dyDescent="0.2">
      <c r="A230" s="558"/>
      <c r="B230" s="558"/>
      <c r="C230" s="558"/>
      <c r="D230" s="559" t="s">
        <v>728</v>
      </c>
      <c r="E230" s="558"/>
      <c r="F230" s="558"/>
      <c r="G230" s="558"/>
      <c r="H230" s="558"/>
      <c r="I230" s="558"/>
      <c r="J230" s="558"/>
      <c r="K230" s="558"/>
      <c r="L230" s="558"/>
    </row>
    <row r="231" spans="1:26" s="548" customFormat="1" x14ac:dyDescent="0.2">
      <c r="A231" s="558"/>
      <c r="B231" s="558"/>
      <c r="C231" s="558"/>
      <c r="D231" s="560" t="s">
        <v>206</v>
      </c>
      <c r="E231" s="561" t="s">
        <v>749</v>
      </c>
      <c r="F231" s="561"/>
      <c r="G231" s="561"/>
      <c r="H231" s="562">
        <v>244488.95</v>
      </c>
      <c r="I231" s="558"/>
      <c r="J231" s="558"/>
      <c r="K231" s="558"/>
      <c r="L231" s="558"/>
    </row>
    <row r="232" spans="1:26" s="548" customFormat="1" x14ac:dyDescent="0.2">
      <c r="A232" s="558"/>
      <c r="B232" s="558"/>
      <c r="C232" s="558"/>
      <c r="D232" s="560" t="s">
        <v>207</v>
      </c>
      <c r="E232" s="561" t="s">
        <v>750</v>
      </c>
      <c r="F232" s="561"/>
      <c r="G232" s="561"/>
      <c r="H232" s="562">
        <v>139707.97</v>
      </c>
      <c r="I232" s="558"/>
      <c r="J232" s="558"/>
      <c r="K232" s="558"/>
      <c r="L232" s="558"/>
    </row>
    <row r="233" spans="1:26" s="548" customFormat="1" x14ac:dyDescent="0.2">
      <c r="A233" s="558"/>
      <c r="B233" s="558"/>
      <c r="C233" s="558"/>
      <c r="D233" s="563" t="s">
        <v>707</v>
      </c>
      <c r="E233" s="564"/>
      <c r="F233" s="564"/>
      <c r="G233" s="564"/>
      <c r="H233" s="565">
        <v>773706.55</v>
      </c>
      <c r="I233" s="558"/>
      <c r="J233" s="558"/>
      <c r="K233" s="558"/>
      <c r="L233" s="558"/>
    </row>
    <row r="234" spans="1:26" s="548" customFormat="1" ht="40.799999999999997" x14ac:dyDescent="0.2">
      <c r="A234" s="549">
        <v>33</v>
      </c>
      <c r="B234" s="549">
        <v>34</v>
      </c>
      <c r="C234" s="549" t="s">
        <v>751</v>
      </c>
      <c r="D234" s="549" t="s">
        <v>716</v>
      </c>
      <c r="E234" s="550">
        <v>69.760000000000005</v>
      </c>
      <c r="F234" s="551">
        <v>1912.9349999999999</v>
      </c>
      <c r="G234" s="551">
        <v>1380.0920000000001</v>
      </c>
      <c r="H234" s="552">
        <v>2881499.58</v>
      </c>
      <c r="I234" s="552">
        <v>1594036.23</v>
      </c>
      <c r="J234" s="552">
        <v>1274684.02</v>
      </c>
      <c r="K234" s="551">
        <v>59.834499999999998</v>
      </c>
      <c r="L234" s="551">
        <v>4174.0547200000001</v>
      </c>
      <c r="T234" s="548">
        <v>5160971.3899999997</v>
      </c>
      <c r="V234" s="548">
        <v>1594036.23</v>
      </c>
      <c r="W234" s="548">
        <v>1274684.02</v>
      </c>
      <c r="X234" s="548" t="s">
        <v>281</v>
      </c>
      <c r="Y234" s="548">
        <v>4174.0547200000001</v>
      </c>
      <c r="Z234" s="548" t="s">
        <v>281</v>
      </c>
    </row>
    <row r="235" spans="1:26" s="548" customFormat="1" x14ac:dyDescent="0.2">
      <c r="A235" s="553"/>
      <c r="B235" s="553"/>
      <c r="C235" s="553"/>
      <c r="D235" s="554" t="s">
        <v>736</v>
      </c>
      <c r="E235" s="555"/>
      <c r="F235" s="556">
        <v>510.39299999999997</v>
      </c>
      <c r="G235" s="556" t="s">
        <v>281</v>
      </c>
      <c r="H235" s="555"/>
      <c r="I235" s="555"/>
      <c r="J235" s="557" t="s">
        <v>281</v>
      </c>
      <c r="K235" s="556" t="s">
        <v>281</v>
      </c>
      <c r="L235" s="556" t="s">
        <v>281</v>
      </c>
    </row>
    <row r="236" spans="1:26" s="548" customFormat="1" ht="20.399999999999999" x14ac:dyDescent="0.2">
      <c r="A236" s="558"/>
      <c r="B236" s="558"/>
      <c r="C236" s="558"/>
      <c r="D236" s="559" t="s">
        <v>706</v>
      </c>
      <c r="E236" s="558"/>
      <c r="F236" s="558"/>
      <c r="G236" s="558"/>
      <c r="H236" s="558"/>
      <c r="I236" s="558"/>
      <c r="J236" s="558"/>
      <c r="K236" s="558"/>
      <c r="L236" s="558"/>
    </row>
    <row r="237" spans="1:26" s="548" customFormat="1" ht="20.399999999999999" x14ac:dyDescent="0.2">
      <c r="A237" s="558"/>
      <c r="B237" s="558"/>
      <c r="C237" s="558"/>
      <c r="D237" s="559" t="s">
        <v>727</v>
      </c>
      <c r="E237" s="558"/>
      <c r="F237" s="558"/>
      <c r="G237" s="558"/>
      <c r="H237" s="558"/>
      <c r="I237" s="558"/>
      <c r="J237" s="558"/>
      <c r="K237" s="558"/>
      <c r="L237" s="558"/>
    </row>
    <row r="238" spans="1:26" s="548" customFormat="1" ht="81.599999999999994" x14ac:dyDescent="0.2">
      <c r="A238" s="558"/>
      <c r="B238" s="558"/>
      <c r="C238" s="558"/>
      <c r="D238" s="559" t="s">
        <v>728</v>
      </c>
      <c r="E238" s="558"/>
      <c r="F238" s="558"/>
      <c r="G238" s="558"/>
      <c r="H238" s="558"/>
      <c r="I238" s="558"/>
      <c r="J238" s="558"/>
      <c r="K238" s="558"/>
      <c r="L238" s="558"/>
    </row>
    <row r="239" spans="1:26" s="548" customFormat="1" x14ac:dyDescent="0.2">
      <c r="A239" s="558"/>
      <c r="B239" s="558"/>
      <c r="C239" s="558"/>
      <c r="D239" s="560" t="s">
        <v>206</v>
      </c>
      <c r="E239" s="561" t="s">
        <v>749</v>
      </c>
      <c r="F239" s="561"/>
      <c r="G239" s="561"/>
      <c r="H239" s="562">
        <v>1450572.97</v>
      </c>
      <c r="I239" s="558"/>
      <c r="J239" s="558"/>
      <c r="K239" s="558"/>
      <c r="L239" s="558"/>
    </row>
    <row r="240" spans="1:26" s="548" customFormat="1" x14ac:dyDescent="0.2">
      <c r="A240" s="558"/>
      <c r="B240" s="558"/>
      <c r="C240" s="558"/>
      <c r="D240" s="560" t="s">
        <v>207</v>
      </c>
      <c r="E240" s="561" t="s">
        <v>750</v>
      </c>
      <c r="F240" s="561"/>
      <c r="G240" s="561"/>
      <c r="H240" s="562">
        <v>828898.84</v>
      </c>
      <c r="I240" s="558"/>
      <c r="J240" s="558"/>
      <c r="K240" s="558"/>
      <c r="L240" s="558"/>
    </row>
    <row r="241" spans="1:26" s="548" customFormat="1" x14ac:dyDescent="0.2">
      <c r="A241" s="558"/>
      <c r="B241" s="558"/>
      <c r="C241" s="558"/>
      <c r="D241" s="563" t="s">
        <v>707</v>
      </c>
      <c r="E241" s="564"/>
      <c r="F241" s="564"/>
      <c r="G241" s="564"/>
      <c r="H241" s="565">
        <v>5160971.3899999997</v>
      </c>
      <c r="I241" s="558"/>
      <c r="J241" s="558"/>
      <c r="K241" s="558"/>
      <c r="L241" s="558"/>
    </row>
    <row r="242" spans="1:26" s="548" customFormat="1" ht="40.799999999999997" x14ac:dyDescent="0.2">
      <c r="A242" s="549">
        <v>34</v>
      </c>
      <c r="B242" s="549">
        <v>35</v>
      </c>
      <c r="C242" s="549" t="s">
        <v>753</v>
      </c>
      <c r="D242" s="549" t="s">
        <v>718</v>
      </c>
      <c r="E242" s="550">
        <v>6.9000000000000006E-2</v>
      </c>
      <c r="F242" s="551">
        <v>551.22950000000003</v>
      </c>
      <c r="G242" s="551">
        <v>551.22950000000003</v>
      </c>
      <c r="H242" s="552">
        <v>503.58</v>
      </c>
      <c r="I242" s="552" t="s">
        <v>281</v>
      </c>
      <c r="J242" s="552">
        <v>503.58</v>
      </c>
      <c r="K242" s="551" t="s">
        <v>281</v>
      </c>
      <c r="L242" s="551" t="s">
        <v>281</v>
      </c>
      <c r="T242" s="548">
        <v>961.95999999999992</v>
      </c>
      <c r="V242" s="548" t="s">
        <v>281</v>
      </c>
      <c r="W242" s="548">
        <v>503.58</v>
      </c>
      <c r="X242" s="548">
        <v>332.16</v>
      </c>
      <c r="Y242" s="548" t="s">
        <v>281</v>
      </c>
      <c r="Z242" s="548">
        <v>0.63956100000000005</v>
      </c>
    </row>
    <row r="243" spans="1:26" s="548" customFormat="1" x14ac:dyDescent="0.2">
      <c r="A243" s="553"/>
      <c r="B243" s="553"/>
      <c r="C243" s="553"/>
      <c r="D243" s="554" t="s">
        <v>754</v>
      </c>
      <c r="E243" s="555"/>
      <c r="F243" s="556" t="s">
        <v>281</v>
      </c>
      <c r="G243" s="556">
        <v>107.52500000000001</v>
      </c>
      <c r="H243" s="555"/>
      <c r="I243" s="555"/>
      <c r="J243" s="557">
        <v>332.16</v>
      </c>
      <c r="K243" s="556">
        <v>9.2690000000000001</v>
      </c>
      <c r="L243" s="556">
        <v>0.63956100000000005</v>
      </c>
    </row>
    <row r="244" spans="1:26" s="548" customFormat="1" ht="20.399999999999999" x14ac:dyDescent="0.2">
      <c r="A244" s="558"/>
      <c r="B244" s="558"/>
      <c r="C244" s="558"/>
      <c r="D244" s="559" t="s">
        <v>706</v>
      </c>
      <c r="E244" s="558"/>
      <c r="F244" s="558"/>
      <c r="G244" s="558"/>
      <c r="H244" s="558"/>
      <c r="I244" s="558"/>
      <c r="J244" s="558"/>
      <c r="K244" s="558"/>
      <c r="L244" s="558"/>
    </row>
    <row r="245" spans="1:26" s="548" customFormat="1" ht="20.399999999999999" x14ac:dyDescent="0.2">
      <c r="A245" s="558"/>
      <c r="B245" s="558"/>
      <c r="C245" s="558"/>
      <c r="D245" s="559" t="s">
        <v>727</v>
      </c>
      <c r="E245" s="558"/>
      <c r="F245" s="558"/>
      <c r="G245" s="558"/>
      <c r="H245" s="558"/>
      <c r="I245" s="558"/>
      <c r="J245" s="558"/>
      <c r="K245" s="558"/>
      <c r="L245" s="558"/>
    </row>
    <row r="246" spans="1:26" s="548" customFormat="1" ht="81.599999999999994" x14ac:dyDescent="0.2">
      <c r="A246" s="558"/>
      <c r="B246" s="558"/>
      <c r="C246" s="558"/>
      <c r="D246" s="559" t="s">
        <v>728</v>
      </c>
      <c r="E246" s="558"/>
      <c r="F246" s="558"/>
      <c r="G246" s="558"/>
      <c r="H246" s="558"/>
      <c r="I246" s="558"/>
      <c r="J246" s="558"/>
      <c r="K246" s="558"/>
      <c r="L246" s="558"/>
    </row>
    <row r="247" spans="1:26" s="548" customFormat="1" x14ac:dyDescent="0.2">
      <c r="A247" s="558"/>
      <c r="B247" s="558"/>
      <c r="C247" s="558"/>
      <c r="D247" s="560" t="s">
        <v>206</v>
      </c>
      <c r="E247" s="561" t="s">
        <v>755</v>
      </c>
      <c r="F247" s="561"/>
      <c r="G247" s="561"/>
      <c r="H247" s="562">
        <v>305.58999999999997</v>
      </c>
      <c r="I247" s="558"/>
      <c r="J247" s="558"/>
      <c r="K247" s="558"/>
      <c r="L247" s="558"/>
    </row>
    <row r="248" spans="1:26" s="548" customFormat="1" x14ac:dyDescent="0.2">
      <c r="A248" s="558"/>
      <c r="B248" s="558"/>
      <c r="C248" s="558"/>
      <c r="D248" s="560" t="s">
        <v>207</v>
      </c>
      <c r="E248" s="561" t="s">
        <v>756</v>
      </c>
      <c r="F248" s="561"/>
      <c r="G248" s="561"/>
      <c r="H248" s="562">
        <v>152.79</v>
      </c>
      <c r="I248" s="558"/>
      <c r="J248" s="558"/>
      <c r="K248" s="558"/>
      <c r="L248" s="558"/>
    </row>
    <row r="249" spans="1:26" s="548" customFormat="1" x14ac:dyDescent="0.2">
      <c r="A249" s="558"/>
      <c r="B249" s="558"/>
      <c r="C249" s="558"/>
      <c r="D249" s="563" t="s">
        <v>707</v>
      </c>
      <c r="E249" s="564"/>
      <c r="F249" s="564"/>
      <c r="G249" s="564"/>
      <c r="H249" s="565">
        <v>961.96</v>
      </c>
      <c r="I249" s="558"/>
      <c r="J249" s="558"/>
      <c r="K249" s="558"/>
      <c r="L249" s="558"/>
    </row>
    <row r="250" spans="1:26" s="548" customFormat="1" ht="30.6" x14ac:dyDescent="0.2">
      <c r="A250" s="549">
        <v>35</v>
      </c>
      <c r="B250" s="549">
        <v>36</v>
      </c>
      <c r="C250" s="549" t="s">
        <v>757</v>
      </c>
      <c r="D250" s="549" t="s">
        <v>1039</v>
      </c>
      <c r="E250" s="550">
        <v>69</v>
      </c>
      <c r="F250" s="551">
        <v>72.762799999999999</v>
      </c>
      <c r="G250" s="551" t="s">
        <v>281</v>
      </c>
      <c r="H250" s="552">
        <v>40968.06</v>
      </c>
      <c r="I250" s="552" t="s">
        <v>281</v>
      </c>
      <c r="J250" s="552" t="s">
        <v>281</v>
      </c>
      <c r="K250" s="551" t="s">
        <v>281</v>
      </c>
      <c r="L250" s="551" t="s">
        <v>281</v>
      </c>
      <c r="T250" s="548">
        <v>40968.06</v>
      </c>
      <c r="V250" s="548" t="s">
        <v>281</v>
      </c>
      <c r="W250" s="548" t="s">
        <v>281</v>
      </c>
      <c r="X250" s="548" t="s">
        <v>281</v>
      </c>
      <c r="Y250" s="548" t="s">
        <v>281</v>
      </c>
      <c r="Z250" s="548" t="s">
        <v>281</v>
      </c>
    </row>
    <row r="251" spans="1:26" s="548" customFormat="1" x14ac:dyDescent="0.2">
      <c r="A251" s="553"/>
      <c r="B251" s="553"/>
      <c r="C251" s="553"/>
      <c r="D251" s="554" t="s">
        <v>736</v>
      </c>
      <c r="E251" s="555"/>
      <c r="F251" s="556" t="s">
        <v>281</v>
      </c>
      <c r="G251" s="556" t="s">
        <v>281</v>
      </c>
      <c r="H251" s="555"/>
      <c r="I251" s="555"/>
      <c r="J251" s="557" t="s">
        <v>281</v>
      </c>
      <c r="K251" s="556" t="s">
        <v>281</v>
      </c>
      <c r="L251" s="556" t="s">
        <v>281</v>
      </c>
    </row>
    <row r="252" spans="1:26" s="548" customFormat="1" x14ac:dyDescent="0.2">
      <c r="A252" s="558"/>
      <c r="B252" s="558"/>
      <c r="C252" s="558"/>
      <c r="D252" s="559" t="s">
        <v>711</v>
      </c>
      <c r="E252" s="558"/>
      <c r="F252" s="558"/>
      <c r="G252" s="558"/>
      <c r="H252" s="558"/>
      <c r="I252" s="558"/>
      <c r="J252" s="558"/>
      <c r="K252" s="558"/>
      <c r="L252" s="558"/>
    </row>
    <row r="253" spans="1:26" s="548" customFormat="1" ht="30.6" x14ac:dyDescent="0.2">
      <c r="A253" s="549">
        <v>36</v>
      </c>
      <c r="B253" s="549">
        <v>37</v>
      </c>
      <c r="C253" s="549" t="s">
        <v>744</v>
      </c>
      <c r="D253" s="549" t="s">
        <v>745</v>
      </c>
      <c r="E253" s="550">
        <v>413.26</v>
      </c>
      <c r="F253" s="551">
        <v>3.28</v>
      </c>
      <c r="G253" s="551">
        <v>3.28</v>
      </c>
      <c r="H253" s="552">
        <v>17947.88</v>
      </c>
      <c r="I253" s="552" t="s">
        <v>281</v>
      </c>
      <c r="J253" s="552">
        <v>17947.88</v>
      </c>
      <c r="K253" s="551" t="s">
        <v>281</v>
      </c>
      <c r="L253" s="551" t="s">
        <v>281</v>
      </c>
      <c r="T253" s="548">
        <v>17947.88</v>
      </c>
      <c r="V253" s="548" t="s">
        <v>281</v>
      </c>
      <c r="W253" s="548">
        <v>17947.88</v>
      </c>
      <c r="X253" s="548" t="s">
        <v>281</v>
      </c>
      <c r="Y253" s="548" t="s">
        <v>281</v>
      </c>
      <c r="Z253" s="548" t="s">
        <v>281</v>
      </c>
    </row>
    <row r="254" spans="1:26" s="548" customFormat="1" x14ac:dyDescent="0.2">
      <c r="A254" s="553"/>
      <c r="B254" s="553"/>
      <c r="C254" s="553"/>
      <c r="D254" s="554" t="s">
        <v>734</v>
      </c>
      <c r="E254" s="555"/>
      <c r="F254" s="556" t="s">
        <v>281</v>
      </c>
      <c r="G254" s="556" t="s">
        <v>281</v>
      </c>
      <c r="H254" s="555"/>
      <c r="I254" s="555"/>
      <c r="J254" s="557" t="s">
        <v>281</v>
      </c>
      <c r="K254" s="556" t="s">
        <v>281</v>
      </c>
      <c r="L254" s="556" t="s">
        <v>281</v>
      </c>
    </row>
    <row r="255" spans="1:26" s="548" customFormat="1" ht="20.399999999999999" x14ac:dyDescent="0.2">
      <c r="A255" s="558"/>
      <c r="B255" s="558"/>
      <c r="C255" s="558"/>
      <c r="D255" s="559" t="s">
        <v>706</v>
      </c>
      <c r="E255" s="558"/>
      <c r="F255" s="558"/>
      <c r="G255" s="558"/>
      <c r="H255" s="558"/>
      <c r="I255" s="558"/>
      <c r="J255" s="558"/>
      <c r="K255" s="558"/>
      <c r="L255" s="558"/>
    </row>
    <row r="256" spans="1:26" s="548" customFormat="1" x14ac:dyDescent="0.2">
      <c r="A256" s="558"/>
      <c r="B256" s="558"/>
      <c r="C256" s="558"/>
      <c r="D256" s="563" t="s">
        <v>707</v>
      </c>
      <c r="E256" s="564"/>
      <c r="F256" s="564"/>
      <c r="G256" s="564"/>
      <c r="H256" s="565">
        <v>17947.88</v>
      </c>
      <c r="I256" s="558"/>
      <c r="J256" s="558"/>
      <c r="K256" s="558"/>
      <c r="L256" s="558"/>
    </row>
    <row r="257" spans="1:26" s="548" customFormat="1" ht="30.6" x14ac:dyDescent="0.2">
      <c r="A257" s="549">
        <v>37</v>
      </c>
      <c r="B257" s="549">
        <v>38</v>
      </c>
      <c r="C257" s="549" t="s">
        <v>746</v>
      </c>
      <c r="D257" s="549" t="s">
        <v>714</v>
      </c>
      <c r="E257" s="550">
        <v>103.32</v>
      </c>
      <c r="F257" s="551">
        <v>49.427</v>
      </c>
      <c r="G257" s="551">
        <v>49.427</v>
      </c>
      <c r="H257" s="552">
        <v>67613.64</v>
      </c>
      <c r="I257" s="552" t="s">
        <v>281</v>
      </c>
      <c r="J257" s="552">
        <v>67613.64</v>
      </c>
      <c r="K257" s="551" t="s">
        <v>281</v>
      </c>
      <c r="L257" s="551" t="s">
        <v>281</v>
      </c>
      <c r="T257" s="548">
        <v>67613.64</v>
      </c>
      <c r="V257" s="548" t="s">
        <v>281</v>
      </c>
      <c r="W257" s="548">
        <v>67613.64</v>
      </c>
      <c r="X257" s="548" t="s">
        <v>281</v>
      </c>
      <c r="Y257" s="548" t="s">
        <v>281</v>
      </c>
      <c r="Z257" s="548" t="s">
        <v>281</v>
      </c>
    </row>
    <row r="258" spans="1:26" s="548" customFormat="1" x14ac:dyDescent="0.2">
      <c r="A258" s="553"/>
      <c r="B258" s="553"/>
      <c r="C258" s="553"/>
      <c r="D258" s="554" t="s">
        <v>734</v>
      </c>
      <c r="E258" s="555"/>
      <c r="F258" s="556" t="s">
        <v>281</v>
      </c>
      <c r="G258" s="556" t="s">
        <v>281</v>
      </c>
      <c r="H258" s="555"/>
      <c r="I258" s="555"/>
      <c r="J258" s="557" t="s">
        <v>281</v>
      </c>
      <c r="K258" s="556" t="s">
        <v>281</v>
      </c>
      <c r="L258" s="556" t="s">
        <v>281</v>
      </c>
    </row>
    <row r="259" spans="1:26" s="548" customFormat="1" ht="20.399999999999999" x14ac:dyDescent="0.2">
      <c r="A259" s="558"/>
      <c r="B259" s="558"/>
      <c r="C259" s="558"/>
      <c r="D259" s="559" t="s">
        <v>706</v>
      </c>
      <c r="E259" s="558"/>
      <c r="F259" s="558"/>
      <c r="G259" s="558"/>
      <c r="H259" s="558"/>
      <c r="I259" s="558"/>
      <c r="J259" s="558"/>
      <c r="K259" s="558"/>
      <c r="L259" s="558"/>
    </row>
    <row r="260" spans="1:26" s="548" customFormat="1" ht="20.399999999999999" x14ac:dyDescent="0.2">
      <c r="A260" s="558"/>
      <c r="B260" s="558"/>
      <c r="C260" s="558"/>
      <c r="D260" s="559" t="s">
        <v>727</v>
      </c>
      <c r="E260" s="558"/>
      <c r="F260" s="558"/>
      <c r="G260" s="558"/>
      <c r="H260" s="558"/>
      <c r="I260" s="558"/>
      <c r="J260" s="558"/>
      <c r="K260" s="558"/>
      <c r="L260" s="558"/>
    </row>
    <row r="261" spans="1:26" s="548" customFormat="1" ht="81.599999999999994" x14ac:dyDescent="0.2">
      <c r="A261" s="558"/>
      <c r="B261" s="558"/>
      <c r="C261" s="558"/>
      <c r="D261" s="559" t="s">
        <v>728</v>
      </c>
      <c r="E261" s="558"/>
      <c r="F261" s="558"/>
      <c r="G261" s="558"/>
      <c r="H261" s="558"/>
      <c r="I261" s="558"/>
      <c r="J261" s="558"/>
      <c r="K261" s="558"/>
      <c r="L261" s="558"/>
    </row>
    <row r="262" spans="1:26" s="548" customFormat="1" x14ac:dyDescent="0.2">
      <c r="A262" s="558"/>
      <c r="B262" s="558"/>
      <c r="C262" s="558"/>
      <c r="D262" s="563" t="s">
        <v>707</v>
      </c>
      <c r="E262" s="564"/>
      <c r="F262" s="564"/>
      <c r="G262" s="564"/>
      <c r="H262" s="565">
        <v>67613.64</v>
      </c>
      <c r="I262" s="558"/>
      <c r="J262" s="558"/>
      <c r="K262" s="558"/>
      <c r="L262" s="558"/>
    </row>
    <row r="263" spans="1:26" s="548" customFormat="1" ht="40.799999999999997" x14ac:dyDescent="0.2">
      <c r="A263" s="549">
        <v>38</v>
      </c>
      <c r="B263" s="549">
        <v>39</v>
      </c>
      <c r="C263" s="549" t="s">
        <v>735</v>
      </c>
      <c r="D263" s="549" t="s">
        <v>710</v>
      </c>
      <c r="E263" s="550">
        <v>249.39</v>
      </c>
      <c r="F263" s="551">
        <v>162.38</v>
      </c>
      <c r="G263" s="551" t="s">
        <v>281</v>
      </c>
      <c r="H263" s="552">
        <v>330446.74</v>
      </c>
      <c r="I263" s="552" t="s">
        <v>281</v>
      </c>
      <c r="J263" s="552" t="s">
        <v>281</v>
      </c>
      <c r="K263" s="551" t="s">
        <v>281</v>
      </c>
      <c r="L263" s="551" t="s">
        <v>281</v>
      </c>
      <c r="T263" s="548">
        <v>330446.74</v>
      </c>
      <c r="V263" s="548" t="s">
        <v>281</v>
      </c>
      <c r="W263" s="548" t="s">
        <v>281</v>
      </c>
      <c r="X263" s="548" t="s">
        <v>281</v>
      </c>
      <c r="Y263" s="548" t="s">
        <v>281</v>
      </c>
      <c r="Z263" s="548" t="s">
        <v>281</v>
      </c>
    </row>
    <row r="264" spans="1:26" s="548" customFormat="1" x14ac:dyDescent="0.2">
      <c r="A264" s="553"/>
      <c r="B264" s="553"/>
      <c r="C264" s="553"/>
      <c r="D264" s="554" t="s">
        <v>736</v>
      </c>
      <c r="E264" s="555"/>
      <c r="F264" s="556" t="s">
        <v>281</v>
      </c>
      <c r="G264" s="556" t="s">
        <v>281</v>
      </c>
      <c r="H264" s="555"/>
      <c r="I264" s="555"/>
      <c r="J264" s="557" t="s">
        <v>281</v>
      </c>
      <c r="K264" s="556" t="s">
        <v>281</v>
      </c>
      <c r="L264" s="556" t="s">
        <v>281</v>
      </c>
    </row>
    <row r="265" spans="1:26" s="548" customFormat="1" x14ac:dyDescent="0.2">
      <c r="A265" s="558"/>
      <c r="B265" s="558"/>
      <c r="C265" s="558"/>
      <c r="D265" s="559" t="s">
        <v>711</v>
      </c>
      <c r="E265" s="558"/>
      <c r="F265" s="558"/>
      <c r="G265" s="558"/>
      <c r="H265" s="558"/>
      <c r="I265" s="558"/>
      <c r="J265" s="558"/>
      <c r="K265" s="558"/>
      <c r="L265" s="558"/>
    </row>
    <row r="266" spans="1:26" s="548" customFormat="1" x14ac:dyDescent="0.2">
      <c r="A266" s="690" t="s">
        <v>1071</v>
      </c>
      <c r="B266" s="690"/>
      <c r="C266" s="690"/>
      <c r="D266" s="690"/>
      <c r="E266" s="690"/>
      <c r="F266" s="690"/>
      <c r="G266" s="690"/>
      <c r="H266" s="690"/>
      <c r="I266" s="690"/>
      <c r="J266" s="690"/>
      <c r="K266" s="690"/>
      <c r="L266" s="690"/>
    </row>
    <row r="267" spans="1:26" s="548" customFormat="1" ht="40.799999999999997" x14ac:dyDescent="0.2">
      <c r="A267" s="549">
        <v>39</v>
      </c>
      <c r="B267" s="549">
        <v>40</v>
      </c>
      <c r="C267" s="549" t="s">
        <v>758</v>
      </c>
      <c r="D267" s="549" t="s">
        <v>719</v>
      </c>
      <c r="E267" s="550">
        <v>6.7000000000000004E-2</v>
      </c>
      <c r="F267" s="551">
        <v>4218.6989999999996</v>
      </c>
      <c r="G267" s="551">
        <v>4097.7489999999998</v>
      </c>
      <c r="H267" s="552">
        <v>3987.18</v>
      </c>
      <c r="I267" s="552">
        <v>349.78</v>
      </c>
      <c r="J267" s="552">
        <v>3635.03</v>
      </c>
      <c r="K267" s="551">
        <v>14.95</v>
      </c>
      <c r="L267" s="551">
        <v>1.0016499999999999</v>
      </c>
      <c r="T267" s="548">
        <v>6886.2300000000005</v>
      </c>
      <c r="V267" s="548">
        <v>349.78</v>
      </c>
      <c r="W267" s="548">
        <v>3635.03</v>
      </c>
      <c r="X267" s="548">
        <v>1750.98</v>
      </c>
      <c r="Y267" s="548">
        <v>1.0016499999999999</v>
      </c>
      <c r="Z267" s="548">
        <v>2.8970799999999999</v>
      </c>
    </row>
    <row r="268" spans="1:26" s="548" customFormat="1" x14ac:dyDescent="0.2">
      <c r="A268" s="553"/>
      <c r="B268" s="553"/>
      <c r="C268" s="553"/>
      <c r="D268" s="554" t="s">
        <v>754</v>
      </c>
      <c r="E268" s="555"/>
      <c r="F268" s="556">
        <v>116.61</v>
      </c>
      <c r="G268" s="556">
        <v>583.74</v>
      </c>
      <c r="H268" s="555"/>
      <c r="I268" s="555"/>
      <c r="J268" s="557">
        <v>1750.98</v>
      </c>
      <c r="K268" s="556">
        <v>43.24</v>
      </c>
      <c r="L268" s="556">
        <v>2.8970799999999999</v>
      </c>
    </row>
    <row r="269" spans="1:26" s="548" customFormat="1" ht="20.399999999999999" x14ac:dyDescent="0.2">
      <c r="A269" s="558"/>
      <c r="B269" s="558"/>
      <c r="C269" s="558"/>
      <c r="D269" s="559" t="s">
        <v>706</v>
      </c>
      <c r="E269" s="558"/>
      <c r="F269" s="558"/>
      <c r="G269" s="558"/>
      <c r="H269" s="558"/>
      <c r="I269" s="558"/>
      <c r="J269" s="558"/>
      <c r="K269" s="558"/>
      <c r="L269" s="558"/>
    </row>
    <row r="270" spans="1:26" s="548" customFormat="1" ht="20.399999999999999" x14ac:dyDescent="0.2">
      <c r="A270" s="558"/>
      <c r="B270" s="558"/>
      <c r="C270" s="558"/>
      <c r="D270" s="559" t="s">
        <v>727</v>
      </c>
      <c r="E270" s="558"/>
      <c r="F270" s="558"/>
      <c r="G270" s="558"/>
      <c r="H270" s="558"/>
      <c r="I270" s="558"/>
      <c r="J270" s="558"/>
      <c r="K270" s="558"/>
      <c r="L270" s="558"/>
    </row>
    <row r="271" spans="1:26" s="548" customFormat="1" ht="81.599999999999994" x14ac:dyDescent="0.2">
      <c r="A271" s="558"/>
      <c r="B271" s="558"/>
      <c r="C271" s="558"/>
      <c r="D271" s="559" t="s">
        <v>728</v>
      </c>
      <c r="E271" s="558"/>
      <c r="F271" s="558"/>
      <c r="G271" s="558"/>
      <c r="H271" s="558"/>
      <c r="I271" s="558"/>
      <c r="J271" s="558"/>
      <c r="K271" s="558"/>
      <c r="L271" s="558"/>
    </row>
    <row r="272" spans="1:26" s="548" customFormat="1" x14ac:dyDescent="0.2">
      <c r="A272" s="558"/>
      <c r="B272" s="558"/>
      <c r="C272" s="558"/>
      <c r="D272" s="560" t="s">
        <v>206</v>
      </c>
      <c r="E272" s="561" t="s">
        <v>755</v>
      </c>
      <c r="F272" s="561"/>
      <c r="G272" s="561"/>
      <c r="H272" s="562">
        <v>1932.7</v>
      </c>
      <c r="I272" s="558"/>
      <c r="J272" s="558"/>
      <c r="K272" s="558"/>
      <c r="L272" s="558"/>
    </row>
    <row r="273" spans="1:26" s="548" customFormat="1" x14ac:dyDescent="0.2">
      <c r="A273" s="558"/>
      <c r="B273" s="558"/>
      <c r="C273" s="558"/>
      <c r="D273" s="560" t="s">
        <v>207</v>
      </c>
      <c r="E273" s="561" t="s">
        <v>756</v>
      </c>
      <c r="F273" s="561"/>
      <c r="G273" s="561"/>
      <c r="H273" s="562">
        <v>966.35</v>
      </c>
      <c r="I273" s="558"/>
      <c r="J273" s="558"/>
      <c r="K273" s="558"/>
      <c r="L273" s="558"/>
    </row>
    <row r="274" spans="1:26" s="548" customFormat="1" x14ac:dyDescent="0.2">
      <c r="A274" s="558"/>
      <c r="B274" s="558"/>
      <c r="C274" s="558"/>
      <c r="D274" s="563" t="s">
        <v>707</v>
      </c>
      <c r="E274" s="564"/>
      <c r="F274" s="564"/>
      <c r="G274" s="564"/>
      <c r="H274" s="565">
        <v>6886.23</v>
      </c>
      <c r="I274" s="558"/>
      <c r="J274" s="558"/>
      <c r="K274" s="558"/>
      <c r="L274" s="558"/>
    </row>
    <row r="275" spans="1:26" s="548" customFormat="1" ht="20.399999999999999" x14ac:dyDescent="0.2">
      <c r="A275" s="549">
        <v>40</v>
      </c>
      <c r="B275" s="549">
        <v>41</v>
      </c>
      <c r="C275" s="549" t="s">
        <v>759</v>
      </c>
      <c r="D275" s="549" t="s">
        <v>720</v>
      </c>
      <c r="E275" s="550">
        <v>3</v>
      </c>
      <c r="F275" s="551">
        <v>20.539000000000001</v>
      </c>
      <c r="G275" s="551" t="s">
        <v>281</v>
      </c>
      <c r="H275" s="552">
        <v>2758.59</v>
      </c>
      <c r="I275" s="552">
        <v>2758.59</v>
      </c>
      <c r="J275" s="552" t="s">
        <v>281</v>
      </c>
      <c r="K275" s="551">
        <v>2.6105</v>
      </c>
      <c r="L275" s="551">
        <v>7.8315000000000001</v>
      </c>
      <c r="T275" s="548">
        <v>6427.5199999999995</v>
      </c>
      <c r="V275" s="548">
        <v>2758.59</v>
      </c>
      <c r="W275" s="548" t="s">
        <v>281</v>
      </c>
      <c r="X275" s="548" t="s">
        <v>281</v>
      </c>
      <c r="Y275" s="548">
        <v>7.8315000000000001</v>
      </c>
      <c r="Z275" s="548" t="s">
        <v>281</v>
      </c>
    </row>
    <row r="276" spans="1:26" s="548" customFormat="1" x14ac:dyDescent="0.2">
      <c r="A276" s="553"/>
      <c r="B276" s="553"/>
      <c r="C276" s="553"/>
      <c r="D276" s="554" t="s">
        <v>726</v>
      </c>
      <c r="E276" s="555"/>
      <c r="F276" s="556">
        <v>20.539000000000001</v>
      </c>
      <c r="G276" s="556" t="s">
        <v>281</v>
      </c>
      <c r="H276" s="555"/>
      <c r="I276" s="555"/>
      <c r="J276" s="557" t="s">
        <v>281</v>
      </c>
      <c r="K276" s="556" t="s">
        <v>281</v>
      </c>
      <c r="L276" s="556" t="s">
        <v>281</v>
      </c>
    </row>
    <row r="277" spans="1:26" s="548" customFormat="1" ht="20.399999999999999" x14ac:dyDescent="0.2">
      <c r="A277" s="558"/>
      <c r="B277" s="558"/>
      <c r="C277" s="558"/>
      <c r="D277" s="559" t="s">
        <v>706</v>
      </c>
      <c r="E277" s="558"/>
      <c r="F277" s="558"/>
      <c r="G277" s="558"/>
      <c r="H277" s="558"/>
      <c r="I277" s="558"/>
      <c r="J277" s="558"/>
      <c r="K277" s="558"/>
      <c r="L277" s="558"/>
    </row>
    <row r="278" spans="1:26" s="548" customFormat="1" ht="20.399999999999999" x14ac:dyDescent="0.2">
      <c r="A278" s="558"/>
      <c r="B278" s="558"/>
      <c r="C278" s="558"/>
      <c r="D278" s="559" t="s">
        <v>727</v>
      </c>
      <c r="E278" s="558"/>
      <c r="F278" s="558"/>
      <c r="G278" s="558"/>
      <c r="H278" s="558"/>
      <c r="I278" s="558"/>
      <c r="J278" s="558"/>
      <c r="K278" s="558"/>
      <c r="L278" s="558"/>
    </row>
    <row r="279" spans="1:26" s="548" customFormat="1" ht="81.599999999999994" x14ac:dyDescent="0.2">
      <c r="A279" s="558"/>
      <c r="B279" s="558"/>
      <c r="C279" s="558"/>
      <c r="D279" s="559" t="s">
        <v>728</v>
      </c>
      <c r="E279" s="558"/>
      <c r="F279" s="558"/>
      <c r="G279" s="558"/>
      <c r="H279" s="558"/>
      <c r="I279" s="558"/>
      <c r="J279" s="558"/>
      <c r="K279" s="558"/>
      <c r="L279" s="558"/>
    </row>
    <row r="280" spans="1:26" s="548" customFormat="1" x14ac:dyDescent="0.2">
      <c r="A280" s="558"/>
      <c r="B280" s="558"/>
      <c r="C280" s="558"/>
      <c r="D280" s="560" t="s">
        <v>206</v>
      </c>
      <c r="E280" s="561" t="s">
        <v>760</v>
      </c>
      <c r="F280" s="561"/>
      <c r="G280" s="561"/>
      <c r="H280" s="562">
        <v>2455.15</v>
      </c>
      <c r="I280" s="558"/>
      <c r="J280" s="558"/>
      <c r="K280" s="558"/>
      <c r="L280" s="558"/>
    </row>
    <row r="281" spans="1:26" s="548" customFormat="1" x14ac:dyDescent="0.2">
      <c r="A281" s="558"/>
      <c r="B281" s="558"/>
      <c r="C281" s="558"/>
      <c r="D281" s="560" t="s">
        <v>207</v>
      </c>
      <c r="E281" s="561" t="s">
        <v>761</v>
      </c>
      <c r="F281" s="561"/>
      <c r="G281" s="561"/>
      <c r="H281" s="562">
        <v>1213.78</v>
      </c>
      <c r="I281" s="558"/>
      <c r="J281" s="558"/>
      <c r="K281" s="558"/>
      <c r="L281" s="558"/>
    </row>
    <row r="282" spans="1:26" s="548" customFormat="1" x14ac:dyDescent="0.2">
      <c r="A282" s="558"/>
      <c r="B282" s="558"/>
      <c r="C282" s="558"/>
      <c r="D282" s="563" t="s">
        <v>707</v>
      </c>
      <c r="E282" s="564"/>
      <c r="F282" s="564"/>
      <c r="G282" s="564"/>
      <c r="H282" s="565">
        <v>6427.52</v>
      </c>
      <c r="I282" s="558"/>
      <c r="J282" s="558"/>
      <c r="K282" s="558"/>
      <c r="L282" s="558"/>
    </row>
    <row r="283" spans="1:26" s="548" customFormat="1" ht="40.799999999999997" x14ac:dyDescent="0.2">
      <c r="A283" s="549">
        <v>41</v>
      </c>
      <c r="B283" s="549">
        <v>42</v>
      </c>
      <c r="C283" s="549" t="s">
        <v>762</v>
      </c>
      <c r="D283" s="549" t="s">
        <v>721</v>
      </c>
      <c r="E283" s="550">
        <v>76.8</v>
      </c>
      <c r="F283" s="551">
        <v>1197.5455999999999</v>
      </c>
      <c r="G283" s="551">
        <v>1190.4064000000001</v>
      </c>
      <c r="H283" s="552">
        <v>1234990.0800000001</v>
      </c>
      <c r="I283" s="552">
        <v>24546.82</v>
      </c>
      <c r="J283" s="552">
        <v>1210443.26</v>
      </c>
      <c r="K283" s="551">
        <v>0.83720000000000006</v>
      </c>
      <c r="L283" s="551">
        <v>64.296959999999999</v>
      </c>
      <c r="T283" s="548">
        <v>1418959.56</v>
      </c>
      <c r="V283" s="548">
        <v>24546.82</v>
      </c>
      <c r="W283" s="548">
        <v>1210443.26</v>
      </c>
      <c r="X283" s="548">
        <v>104103.17</v>
      </c>
      <c r="Y283" s="548">
        <v>64.296959999999999</v>
      </c>
      <c r="Z283" s="548">
        <v>148.3776</v>
      </c>
    </row>
    <row r="284" spans="1:26" s="548" customFormat="1" x14ac:dyDescent="0.2">
      <c r="A284" s="553"/>
      <c r="B284" s="553"/>
      <c r="C284" s="553"/>
      <c r="D284" s="554" t="s">
        <v>736</v>
      </c>
      <c r="E284" s="555"/>
      <c r="F284" s="556">
        <v>7.1391999999999998</v>
      </c>
      <c r="G284" s="556">
        <v>30.277200000000001</v>
      </c>
      <c r="H284" s="555"/>
      <c r="I284" s="555"/>
      <c r="J284" s="557">
        <v>104103.17</v>
      </c>
      <c r="K284" s="556">
        <v>1.9319999999999999</v>
      </c>
      <c r="L284" s="556">
        <v>148.3776</v>
      </c>
    </row>
    <row r="285" spans="1:26" s="548" customFormat="1" ht="20.399999999999999" x14ac:dyDescent="0.2">
      <c r="A285" s="558"/>
      <c r="B285" s="558"/>
      <c r="C285" s="558"/>
      <c r="D285" s="559" t="s">
        <v>706</v>
      </c>
      <c r="E285" s="558"/>
      <c r="F285" s="558"/>
      <c r="G285" s="558"/>
      <c r="H285" s="558"/>
      <c r="I285" s="558"/>
      <c r="J285" s="558"/>
      <c r="K285" s="558"/>
      <c r="L285" s="558"/>
    </row>
    <row r="286" spans="1:26" s="548" customFormat="1" ht="30.6" x14ac:dyDescent="0.2">
      <c r="A286" s="558"/>
      <c r="B286" s="558"/>
      <c r="C286" s="558"/>
      <c r="D286" s="559" t="s">
        <v>739</v>
      </c>
      <c r="E286" s="558"/>
      <c r="F286" s="558"/>
      <c r="G286" s="558"/>
      <c r="H286" s="558"/>
      <c r="I286" s="558"/>
      <c r="J286" s="558"/>
      <c r="K286" s="558"/>
      <c r="L286" s="558"/>
    </row>
    <row r="287" spans="1:26" s="548" customFormat="1" ht="102" x14ac:dyDescent="0.2">
      <c r="A287" s="558"/>
      <c r="B287" s="558"/>
      <c r="C287" s="558"/>
      <c r="D287" s="559" t="s">
        <v>740</v>
      </c>
      <c r="E287" s="558"/>
      <c r="F287" s="558"/>
      <c r="G287" s="558"/>
      <c r="H287" s="558"/>
      <c r="I287" s="558"/>
      <c r="J287" s="558"/>
      <c r="K287" s="558"/>
      <c r="L287" s="558"/>
    </row>
    <row r="288" spans="1:26" s="548" customFormat="1" x14ac:dyDescent="0.2">
      <c r="A288" s="558"/>
      <c r="B288" s="558"/>
      <c r="C288" s="558"/>
      <c r="D288" s="560" t="s">
        <v>206</v>
      </c>
      <c r="E288" s="561" t="s">
        <v>749</v>
      </c>
      <c r="F288" s="561"/>
      <c r="G288" s="561"/>
      <c r="H288" s="562">
        <v>117071.49</v>
      </c>
      <c r="I288" s="558"/>
      <c r="J288" s="558"/>
      <c r="K288" s="558"/>
      <c r="L288" s="558"/>
    </row>
    <row r="289" spans="1:26" s="548" customFormat="1" x14ac:dyDescent="0.2">
      <c r="A289" s="558"/>
      <c r="B289" s="558"/>
      <c r="C289" s="558"/>
      <c r="D289" s="560" t="s">
        <v>207</v>
      </c>
      <c r="E289" s="561" t="s">
        <v>750</v>
      </c>
      <c r="F289" s="561"/>
      <c r="G289" s="561"/>
      <c r="H289" s="562">
        <v>66897.990000000005</v>
      </c>
      <c r="I289" s="558"/>
      <c r="J289" s="558"/>
      <c r="K289" s="558"/>
      <c r="L289" s="558"/>
    </row>
    <row r="290" spans="1:26" s="548" customFormat="1" x14ac:dyDescent="0.2">
      <c r="A290" s="558"/>
      <c r="B290" s="558"/>
      <c r="C290" s="558"/>
      <c r="D290" s="563" t="s">
        <v>707</v>
      </c>
      <c r="E290" s="564"/>
      <c r="F290" s="564"/>
      <c r="G290" s="564"/>
      <c r="H290" s="565">
        <v>1418959.56</v>
      </c>
      <c r="I290" s="558"/>
      <c r="J290" s="558"/>
      <c r="K290" s="558"/>
      <c r="L290" s="558"/>
    </row>
    <row r="291" spans="1:26" s="548" customFormat="1" ht="40.799999999999997" x14ac:dyDescent="0.2">
      <c r="A291" s="549">
        <v>42</v>
      </c>
      <c r="B291" s="549">
        <v>43</v>
      </c>
      <c r="C291" s="549" t="s">
        <v>753</v>
      </c>
      <c r="D291" s="549" t="s">
        <v>718</v>
      </c>
      <c r="E291" s="550">
        <v>1.08</v>
      </c>
      <c r="F291" s="551">
        <v>551.22950000000003</v>
      </c>
      <c r="G291" s="551">
        <v>551.22950000000003</v>
      </c>
      <c r="H291" s="552">
        <v>7882.14</v>
      </c>
      <c r="I291" s="552" t="s">
        <v>281</v>
      </c>
      <c r="J291" s="552">
        <v>7882.14</v>
      </c>
      <c r="K291" s="551" t="s">
        <v>281</v>
      </c>
      <c r="L291" s="551" t="s">
        <v>281</v>
      </c>
      <c r="T291" s="548">
        <v>15056.760000000002</v>
      </c>
      <c r="V291" s="548" t="s">
        <v>281</v>
      </c>
      <c r="W291" s="548">
        <v>7882.14</v>
      </c>
      <c r="X291" s="548">
        <v>5199</v>
      </c>
      <c r="Y291" s="548" t="s">
        <v>281</v>
      </c>
      <c r="Z291" s="548">
        <v>10.01052</v>
      </c>
    </row>
    <row r="292" spans="1:26" s="548" customFormat="1" x14ac:dyDescent="0.2">
      <c r="A292" s="553"/>
      <c r="B292" s="553"/>
      <c r="C292" s="553"/>
      <c r="D292" s="554" t="s">
        <v>754</v>
      </c>
      <c r="E292" s="555"/>
      <c r="F292" s="556" t="s">
        <v>281</v>
      </c>
      <c r="G292" s="556">
        <v>107.52500000000001</v>
      </c>
      <c r="H292" s="555"/>
      <c r="I292" s="555"/>
      <c r="J292" s="557">
        <v>5199</v>
      </c>
      <c r="K292" s="556">
        <v>9.2690000000000001</v>
      </c>
      <c r="L292" s="556">
        <v>10.01052</v>
      </c>
    </row>
    <row r="293" spans="1:26" s="548" customFormat="1" ht="20.399999999999999" x14ac:dyDescent="0.2">
      <c r="A293" s="558"/>
      <c r="B293" s="558"/>
      <c r="C293" s="558"/>
      <c r="D293" s="559" t="s">
        <v>706</v>
      </c>
      <c r="E293" s="558"/>
      <c r="F293" s="558"/>
      <c r="G293" s="558"/>
      <c r="H293" s="558"/>
      <c r="I293" s="558"/>
      <c r="J293" s="558"/>
      <c r="K293" s="558"/>
      <c r="L293" s="558"/>
    </row>
    <row r="294" spans="1:26" s="548" customFormat="1" ht="20.399999999999999" x14ac:dyDescent="0.2">
      <c r="A294" s="558"/>
      <c r="B294" s="558"/>
      <c r="C294" s="558"/>
      <c r="D294" s="559" t="s">
        <v>727</v>
      </c>
      <c r="E294" s="558"/>
      <c r="F294" s="558"/>
      <c r="G294" s="558"/>
      <c r="H294" s="558"/>
      <c r="I294" s="558"/>
      <c r="J294" s="558"/>
      <c r="K294" s="558"/>
      <c r="L294" s="558"/>
    </row>
    <row r="295" spans="1:26" s="548" customFormat="1" ht="81.599999999999994" x14ac:dyDescent="0.2">
      <c r="A295" s="558"/>
      <c r="B295" s="558"/>
      <c r="C295" s="558"/>
      <c r="D295" s="559" t="s">
        <v>728</v>
      </c>
      <c r="E295" s="558"/>
      <c r="F295" s="558"/>
      <c r="G295" s="558"/>
      <c r="H295" s="558"/>
      <c r="I295" s="558"/>
      <c r="J295" s="558"/>
      <c r="K295" s="558"/>
      <c r="L295" s="558"/>
    </row>
    <row r="296" spans="1:26" s="548" customFormat="1" x14ac:dyDescent="0.2">
      <c r="A296" s="558"/>
      <c r="B296" s="558"/>
      <c r="C296" s="558"/>
      <c r="D296" s="560" t="s">
        <v>206</v>
      </c>
      <c r="E296" s="561" t="s">
        <v>755</v>
      </c>
      <c r="F296" s="561"/>
      <c r="G296" s="561"/>
      <c r="H296" s="562">
        <v>4783.08</v>
      </c>
      <c r="I296" s="558"/>
      <c r="J296" s="558"/>
      <c r="K296" s="558"/>
      <c r="L296" s="558"/>
    </row>
    <row r="297" spans="1:26" s="548" customFormat="1" x14ac:dyDescent="0.2">
      <c r="A297" s="558"/>
      <c r="B297" s="558"/>
      <c r="C297" s="558"/>
      <c r="D297" s="560" t="s">
        <v>207</v>
      </c>
      <c r="E297" s="561" t="s">
        <v>756</v>
      </c>
      <c r="F297" s="561"/>
      <c r="G297" s="561"/>
      <c r="H297" s="562">
        <v>2391.54</v>
      </c>
      <c r="I297" s="558"/>
      <c r="J297" s="558"/>
      <c r="K297" s="558"/>
      <c r="L297" s="558"/>
    </row>
    <row r="298" spans="1:26" s="548" customFormat="1" x14ac:dyDescent="0.2">
      <c r="A298" s="558"/>
      <c r="B298" s="558"/>
      <c r="C298" s="558"/>
      <c r="D298" s="563" t="s">
        <v>707</v>
      </c>
      <c r="E298" s="564"/>
      <c r="F298" s="564"/>
      <c r="G298" s="564"/>
      <c r="H298" s="565">
        <v>15056.76</v>
      </c>
      <c r="I298" s="558"/>
      <c r="J298" s="558"/>
      <c r="K298" s="558"/>
      <c r="L298" s="558"/>
    </row>
    <row r="299" spans="1:26" s="548" customFormat="1" ht="30.6" x14ac:dyDescent="0.2">
      <c r="A299" s="549">
        <v>43</v>
      </c>
      <c r="B299" s="549">
        <v>44</v>
      </c>
      <c r="C299" s="549" t="s">
        <v>757</v>
      </c>
      <c r="D299" s="549" t="s">
        <v>1039</v>
      </c>
      <c r="E299" s="550">
        <v>1003</v>
      </c>
      <c r="F299" s="551">
        <v>72.762799999999999</v>
      </c>
      <c r="G299" s="551" t="s">
        <v>281</v>
      </c>
      <c r="H299" s="552">
        <v>595521.22</v>
      </c>
      <c r="I299" s="552" t="s">
        <v>281</v>
      </c>
      <c r="J299" s="552" t="s">
        <v>281</v>
      </c>
      <c r="K299" s="551" t="s">
        <v>281</v>
      </c>
      <c r="L299" s="551" t="s">
        <v>281</v>
      </c>
      <c r="T299" s="548">
        <v>595521.22</v>
      </c>
      <c r="V299" s="548" t="s">
        <v>281</v>
      </c>
      <c r="W299" s="548" t="s">
        <v>281</v>
      </c>
      <c r="X299" s="548" t="s">
        <v>281</v>
      </c>
      <c r="Y299" s="548" t="s">
        <v>281</v>
      </c>
      <c r="Z299" s="548" t="s">
        <v>281</v>
      </c>
    </row>
    <row r="300" spans="1:26" s="548" customFormat="1" x14ac:dyDescent="0.2">
      <c r="A300" s="553"/>
      <c r="B300" s="553"/>
      <c r="C300" s="553"/>
      <c r="D300" s="554" t="s">
        <v>736</v>
      </c>
      <c r="E300" s="555"/>
      <c r="F300" s="556" t="s">
        <v>281</v>
      </c>
      <c r="G300" s="556" t="s">
        <v>281</v>
      </c>
      <c r="H300" s="555"/>
      <c r="I300" s="555"/>
      <c r="J300" s="557" t="s">
        <v>281</v>
      </c>
      <c r="K300" s="556" t="s">
        <v>281</v>
      </c>
      <c r="L300" s="556" t="s">
        <v>281</v>
      </c>
    </row>
    <row r="301" spans="1:26" s="548" customFormat="1" x14ac:dyDescent="0.2">
      <c r="A301" s="558"/>
      <c r="B301" s="558"/>
      <c r="C301" s="558"/>
      <c r="D301" s="559" t="s">
        <v>711</v>
      </c>
      <c r="E301" s="558"/>
      <c r="F301" s="558"/>
      <c r="G301" s="558"/>
      <c r="H301" s="558"/>
      <c r="I301" s="558"/>
      <c r="J301" s="558"/>
      <c r="K301" s="558"/>
      <c r="L301" s="558"/>
    </row>
    <row r="302" spans="1:26" s="548" customFormat="1" ht="40.799999999999997" x14ac:dyDescent="0.2">
      <c r="A302" s="549">
        <v>44</v>
      </c>
      <c r="B302" s="549">
        <v>45</v>
      </c>
      <c r="C302" s="549" t="s">
        <v>758</v>
      </c>
      <c r="D302" s="549" t="s">
        <v>719</v>
      </c>
      <c r="E302" s="550">
        <v>1.0029999999999999</v>
      </c>
      <c r="F302" s="551">
        <v>4218.6989999999996</v>
      </c>
      <c r="G302" s="551">
        <v>4097.7489999999998</v>
      </c>
      <c r="H302" s="552">
        <v>59688.77</v>
      </c>
      <c r="I302" s="552">
        <v>5236.29</v>
      </c>
      <c r="J302" s="552">
        <v>54416.959999999999</v>
      </c>
      <c r="K302" s="551">
        <v>14.95</v>
      </c>
      <c r="L302" s="551">
        <v>14.99485</v>
      </c>
      <c r="T302" s="548">
        <v>103088.02</v>
      </c>
      <c r="V302" s="548">
        <v>5236.29</v>
      </c>
      <c r="W302" s="548">
        <v>54416.959999999999</v>
      </c>
      <c r="X302" s="548">
        <v>26212.44</v>
      </c>
      <c r="Y302" s="548">
        <v>14.99485</v>
      </c>
      <c r="Z302" s="548">
        <v>43.369720000000001</v>
      </c>
    </row>
    <row r="303" spans="1:26" s="548" customFormat="1" x14ac:dyDescent="0.2">
      <c r="A303" s="553"/>
      <c r="B303" s="553"/>
      <c r="C303" s="553"/>
      <c r="D303" s="554" t="s">
        <v>754</v>
      </c>
      <c r="E303" s="555"/>
      <c r="F303" s="556">
        <v>116.61</v>
      </c>
      <c r="G303" s="556">
        <v>583.74</v>
      </c>
      <c r="H303" s="555"/>
      <c r="I303" s="555"/>
      <c r="J303" s="557">
        <v>26212.44</v>
      </c>
      <c r="K303" s="556">
        <v>43.24</v>
      </c>
      <c r="L303" s="556">
        <v>43.369720000000001</v>
      </c>
    </row>
    <row r="304" spans="1:26" s="548" customFormat="1" ht="20.399999999999999" x14ac:dyDescent="0.2">
      <c r="A304" s="558"/>
      <c r="B304" s="558"/>
      <c r="C304" s="558"/>
      <c r="D304" s="559" t="s">
        <v>706</v>
      </c>
      <c r="E304" s="558"/>
      <c r="F304" s="558"/>
      <c r="G304" s="558"/>
      <c r="H304" s="558"/>
      <c r="I304" s="558"/>
      <c r="J304" s="558"/>
      <c r="K304" s="558"/>
      <c r="L304" s="558"/>
    </row>
    <row r="305" spans="1:26" s="548" customFormat="1" ht="20.399999999999999" x14ac:dyDescent="0.2">
      <c r="A305" s="558"/>
      <c r="B305" s="558"/>
      <c r="C305" s="558"/>
      <c r="D305" s="559" t="s">
        <v>727</v>
      </c>
      <c r="E305" s="558"/>
      <c r="F305" s="558"/>
      <c r="G305" s="558"/>
      <c r="H305" s="558"/>
      <c r="I305" s="558"/>
      <c r="J305" s="558"/>
      <c r="K305" s="558"/>
      <c r="L305" s="558"/>
    </row>
    <row r="306" spans="1:26" s="548" customFormat="1" ht="81.599999999999994" x14ac:dyDescent="0.2">
      <c r="A306" s="558"/>
      <c r="B306" s="558"/>
      <c r="C306" s="558"/>
      <c r="D306" s="559" t="s">
        <v>728</v>
      </c>
      <c r="E306" s="558"/>
      <c r="F306" s="558"/>
      <c r="G306" s="558"/>
      <c r="H306" s="558"/>
      <c r="I306" s="558"/>
      <c r="J306" s="558"/>
      <c r="K306" s="558"/>
      <c r="L306" s="558"/>
    </row>
    <row r="307" spans="1:26" s="548" customFormat="1" x14ac:dyDescent="0.2">
      <c r="A307" s="558"/>
      <c r="B307" s="558"/>
      <c r="C307" s="558"/>
      <c r="D307" s="560" t="s">
        <v>206</v>
      </c>
      <c r="E307" s="561" t="s">
        <v>755</v>
      </c>
      <c r="F307" s="561"/>
      <c r="G307" s="561"/>
      <c r="H307" s="562">
        <v>28932.83</v>
      </c>
      <c r="I307" s="558"/>
      <c r="J307" s="558"/>
      <c r="K307" s="558"/>
      <c r="L307" s="558"/>
    </row>
    <row r="308" spans="1:26" s="548" customFormat="1" x14ac:dyDescent="0.2">
      <c r="A308" s="558"/>
      <c r="B308" s="558"/>
      <c r="C308" s="558"/>
      <c r="D308" s="560" t="s">
        <v>207</v>
      </c>
      <c r="E308" s="561" t="s">
        <v>756</v>
      </c>
      <c r="F308" s="561"/>
      <c r="G308" s="561"/>
      <c r="H308" s="562">
        <v>14466.42</v>
      </c>
      <c r="I308" s="558"/>
      <c r="J308" s="558"/>
      <c r="K308" s="558"/>
      <c r="L308" s="558"/>
    </row>
    <row r="309" spans="1:26" s="548" customFormat="1" x14ac:dyDescent="0.2">
      <c r="A309" s="558"/>
      <c r="B309" s="558"/>
      <c r="C309" s="558"/>
      <c r="D309" s="563" t="s">
        <v>707</v>
      </c>
      <c r="E309" s="564"/>
      <c r="F309" s="564"/>
      <c r="G309" s="564"/>
      <c r="H309" s="565">
        <v>103088.02</v>
      </c>
      <c r="I309" s="558"/>
      <c r="J309" s="558"/>
      <c r="K309" s="558"/>
      <c r="L309" s="558"/>
    </row>
    <row r="310" spans="1:26" s="548" customFormat="1" ht="30.6" x14ac:dyDescent="0.2">
      <c r="A310" s="549">
        <v>45</v>
      </c>
      <c r="B310" s="549">
        <v>46</v>
      </c>
      <c r="C310" s="549" t="s">
        <v>744</v>
      </c>
      <c r="D310" s="549" t="s">
        <v>745</v>
      </c>
      <c r="E310" s="550">
        <v>153.6</v>
      </c>
      <c r="F310" s="551">
        <v>3.28</v>
      </c>
      <c r="G310" s="551">
        <v>3.28</v>
      </c>
      <c r="H310" s="552">
        <v>6670.85</v>
      </c>
      <c r="I310" s="552" t="s">
        <v>281</v>
      </c>
      <c r="J310" s="552">
        <v>6670.85</v>
      </c>
      <c r="K310" s="551" t="s">
        <v>281</v>
      </c>
      <c r="L310" s="551" t="s">
        <v>281</v>
      </c>
      <c r="T310" s="548">
        <v>6670.85</v>
      </c>
      <c r="V310" s="548" t="s">
        <v>281</v>
      </c>
      <c r="W310" s="548">
        <v>6670.85</v>
      </c>
      <c r="X310" s="548" t="s">
        <v>281</v>
      </c>
      <c r="Y310" s="548" t="s">
        <v>281</v>
      </c>
      <c r="Z310" s="548" t="s">
        <v>281</v>
      </c>
    </row>
    <row r="311" spans="1:26" s="548" customFormat="1" x14ac:dyDescent="0.2">
      <c r="A311" s="553"/>
      <c r="B311" s="553"/>
      <c r="C311" s="553"/>
      <c r="D311" s="554" t="s">
        <v>734</v>
      </c>
      <c r="E311" s="555"/>
      <c r="F311" s="556" t="s">
        <v>281</v>
      </c>
      <c r="G311" s="556" t="s">
        <v>281</v>
      </c>
      <c r="H311" s="555"/>
      <c r="I311" s="555"/>
      <c r="J311" s="557" t="s">
        <v>281</v>
      </c>
      <c r="K311" s="556" t="s">
        <v>281</v>
      </c>
      <c r="L311" s="556" t="s">
        <v>281</v>
      </c>
    </row>
    <row r="312" spans="1:26" s="548" customFormat="1" ht="20.399999999999999" x14ac:dyDescent="0.2">
      <c r="A312" s="558"/>
      <c r="B312" s="558"/>
      <c r="C312" s="558"/>
      <c r="D312" s="559" t="s">
        <v>706</v>
      </c>
      <c r="E312" s="558"/>
      <c r="F312" s="558"/>
      <c r="G312" s="558"/>
      <c r="H312" s="558"/>
      <c r="I312" s="558"/>
      <c r="J312" s="558"/>
      <c r="K312" s="558"/>
      <c r="L312" s="558"/>
    </row>
    <row r="313" spans="1:26" s="548" customFormat="1" x14ac:dyDescent="0.2">
      <c r="A313" s="558"/>
      <c r="B313" s="558"/>
      <c r="C313" s="558"/>
      <c r="D313" s="563" t="s">
        <v>707</v>
      </c>
      <c r="E313" s="564"/>
      <c r="F313" s="564"/>
      <c r="G313" s="564"/>
      <c r="H313" s="565">
        <v>6670.85</v>
      </c>
      <c r="I313" s="558"/>
      <c r="J313" s="558"/>
      <c r="K313" s="558"/>
      <c r="L313" s="558"/>
    </row>
    <row r="314" spans="1:26" s="548" customFormat="1" ht="30.6" x14ac:dyDescent="0.2">
      <c r="A314" s="549">
        <v>46</v>
      </c>
      <c r="B314" s="549">
        <v>47</v>
      </c>
      <c r="C314" s="549" t="s">
        <v>746</v>
      </c>
      <c r="D314" s="549" t="s">
        <v>714</v>
      </c>
      <c r="E314" s="550">
        <v>38.4</v>
      </c>
      <c r="F314" s="551">
        <v>49.427</v>
      </c>
      <c r="G314" s="551">
        <v>49.427</v>
      </c>
      <c r="H314" s="552">
        <v>25129.34</v>
      </c>
      <c r="I314" s="552" t="s">
        <v>281</v>
      </c>
      <c r="J314" s="552">
        <v>25129.34</v>
      </c>
      <c r="K314" s="551" t="s">
        <v>281</v>
      </c>
      <c r="L314" s="551" t="s">
        <v>281</v>
      </c>
      <c r="T314" s="548">
        <v>25129.34</v>
      </c>
      <c r="V314" s="548" t="s">
        <v>281</v>
      </c>
      <c r="W314" s="548">
        <v>25129.34</v>
      </c>
      <c r="X314" s="548" t="s">
        <v>281</v>
      </c>
      <c r="Y314" s="548" t="s">
        <v>281</v>
      </c>
      <c r="Z314" s="548" t="s">
        <v>281</v>
      </c>
    </row>
    <row r="315" spans="1:26" s="548" customFormat="1" x14ac:dyDescent="0.2">
      <c r="A315" s="553"/>
      <c r="B315" s="553"/>
      <c r="C315" s="553"/>
      <c r="D315" s="554" t="s">
        <v>734</v>
      </c>
      <c r="E315" s="555"/>
      <c r="F315" s="556" t="s">
        <v>281</v>
      </c>
      <c r="G315" s="556" t="s">
        <v>281</v>
      </c>
      <c r="H315" s="555"/>
      <c r="I315" s="555"/>
      <c r="J315" s="557" t="s">
        <v>281</v>
      </c>
      <c r="K315" s="556" t="s">
        <v>281</v>
      </c>
      <c r="L315" s="556" t="s">
        <v>281</v>
      </c>
    </row>
    <row r="316" spans="1:26" s="548" customFormat="1" ht="20.399999999999999" x14ac:dyDescent="0.2">
      <c r="A316" s="558"/>
      <c r="B316" s="558"/>
      <c r="C316" s="558"/>
      <c r="D316" s="559" t="s">
        <v>706</v>
      </c>
      <c r="E316" s="558"/>
      <c r="F316" s="558"/>
      <c r="G316" s="558"/>
      <c r="H316" s="558"/>
      <c r="I316" s="558"/>
      <c r="J316" s="558"/>
      <c r="K316" s="558"/>
      <c r="L316" s="558"/>
    </row>
    <row r="317" spans="1:26" s="548" customFormat="1" ht="20.399999999999999" x14ac:dyDescent="0.2">
      <c r="A317" s="558"/>
      <c r="B317" s="558"/>
      <c r="C317" s="558"/>
      <c r="D317" s="559" t="s">
        <v>727</v>
      </c>
      <c r="E317" s="558"/>
      <c r="F317" s="558"/>
      <c r="G317" s="558"/>
      <c r="H317" s="558"/>
      <c r="I317" s="558"/>
      <c r="J317" s="558"/>
      <c r="K317" s="558"/>
      <c r="L317" s="558"/>
    </row>
    <row r="318" spans="1:26" s="548" customFormat="1" ht="81.599999999999994" x14ac:dyDescent="0.2">
      <c r="A318" s="558"/>
      <c r="B318" s="558"/>
      <c r="C318" s="558"/>
      <c r="D318" s="559" t="s">
        <v>728</v>
      </c>
      <c r="E318" s="558"/>
      <c r="F318" s="558"/>
      <c r="G318" s="558"/>
      <c r="H318" s="558"/>
      <c r="I318" s="558"/>
      <c r="J318" s="558"/>
      <c r="K318" s="558"/>
      <c r="L318" s="558"/>
    </row>
    <row r="319" spans="1:26" s="548" customFormat="1" x14ac:dyDescent="0.2">
      <c r="A319" s="558"/>
      <c r="B319" s="558"/>
      <c r="C319" s="558"/>
      <c r="D319" s="563" t="s">
        <v>707</v>
      </c>
      <c r="E319" s="564"/>
      <c r="F319" s="564"/>
      <c r="G319" s="564"/>
      <c r="H319" s="565">
        <v>25129.34</v>
      </c>
      <c r="I319" s="558"/>
      <c r="J319" s="558"/>
      <c r="K319" s="558"/>
      <c r="L319" s="558"/>
    </row>
    <row r="320" spans="1:26" s="548" customFormat="1" ht="30.6" x14ac:dyDescent="0.2">
      <c r="A320" s="549">
        <v>47</v>
      </c>
      <c r="B320" s="549">
        <v>48</v>
      </c>
      <c r="C320" s="549" t="s">
        <v>735</v>
      </c>
      <c r="D320" s="549" t="s">
        <v>900</v>
      </c>
      <c r="E320" s="550">
        <v>76.8</v>
      </c>
      <c r="F320" s="551">
        <v>162.38</v>
      </c>
      <c r="G320" s="551" t="s">
        <v>281</v>
      </c>
      <c r="H320" s="552">
        <v>101761.54</v>
      </c>
      <c r="I320" s="552" t="s">
        <v>281</v>
      </c>
      <c r="J320" s="552" t="s">
        <v>281</v>
      </c>
      <c r="K320" s="551" t="s">
        <v>281</v>
      </c>
      <c r="L320" s="551" t="s">
        <v>281</v>
      </c>
      <c r="T320" s="548">
        <v>101761.54</v>
      </c>
      <c r="V320" s="548" t="s">
        <v>281</v>
      </c>
      <c r="W320" s="548" t="s">
        <v>281</v>
      </c>
      <c r="X320" s="548" t="s">
        <v>281</v>
      </c>
      <c r="Y320" s="548" t="s">
        <v>281</v>
      </c>
      <c r="Z320" s="548" t="s">
        <v>281</v>
      </c>
    </row>
    <row r="321" spans="1:12" s="548" customFormat="1" x14ac:dyDescent="0.2">
      <c r="A321" s="553"/>
      <c r="B321" s="553"/>
      <c r="C321" s="553"/>
      <c r="D321" s="554" t="s">
        <v>736</v>
      </c>
      <c r="E321" s="555"/>
      <c r="F321" s="556" t="s">
        <v>281</v>
      </c>
      <c r="G321" s="556" t="s">
        <v>281</v>
      </c>
      <c r="H321" s="555"/>
      <c r="I321" s="555"/>
      <c r="J321" s="557" t="s">
        <v>281</v>
      </c>
      <c r="K321" s="556" t="s">
        <v>281</v>
      </c>
      <c r="L321" s="556" t="s">
        <v>281</v>
      </c>
    </row>
    <row r="322" spans="1:12" s="548" customFormat="1" x14ac:dyDescent="0.2">
      <c r="A322" s="558"/>
      <c r="B322" s="558"/>
      <c r="C322" s="558"/>
      <c r="D322" s="559" t="s">
        <v>711</v>
      </c>
      <c r="E322" s="558"/>
      <c r="F322" s="558"/>
      <c r="G322" s="558"/>
      <c r="H322" s="558"/>
      <c r="I322" s="558"/>
      <c r="J322" s="558"/>
      <c r="K322" s="558"/>
      <c r="L322" s="558"/>
    </row>
    <row r="323" spans="1:12" s="548" customFormat="1" x14ac:dyDescent="0.2">
      <c r="A323" s="686" t="s">
        <v>763</v>
      </c>
      <c r="B323" s="686"/>
      <c r="C323" s="686"/>
      <c r="D323" s="686"/>
      <c r="E323" s="686"/>
      <c r="F323" s="686"/>
      <c r="G323" s="686"/>
      <c r="H323" s="686"/>
      <c r="I323" s="686"/>
      <c r="J323" s="686"/>
      <c r="K323" s="686"/>
      <c r="L323" s="686"/>
    </row>
    <row r="324" spans="1:12" s="548" customFormat="1" x14ac:dyDescent="0.2">
      <c r="A324" s="685" t="s">
        <v>764</v>
      </c>
      <c r="B324" s="685"/>
      <c r="C324" s="685"/>
      <c r="D324" s="685"/>
      <c r="E324" s="685"/>
      <c r="F324" s="685"/>
      <c r="G324" s="685"/>
      <c r="H324" s="566">
        <v>28514164.899999999</v>
      </c>
      <c r="I324" s="567"/>
      <c r="J324" s="567"/>
      <c r="K324" s="567"/>
      <c r="L324" s="567"/>
    </row>
    <row r="325" spans="1:12" s="548" customFormat="1" x14ac:dyDescent="0.2">
      <c r="A325" s="685" t="s">
        <v>765</v>
      </c>
      <c r="B325" s="685"/>
      <c r="C325" s="685"/>
      <c r="D325" s="685"/>
      <c r="E325" s="685"/>
      <c r="F325" s="685"/>
      <c r="G325" s="685"/>
      <c r="H325" s="566">
        <v>6015663.4400000004</v>
      </c>
      <c r="I325" s="567"/>
      <c r="J325" s="567"/>
      <c r="K325" s="567"/>
      <c r="L325" s="567"/>
    </row>
    <row r="326" spans="1:12" s="548" customFormat="1" x14ac:dyDescent="0.2">
      <c r="A326" s="685" t="s">
        <v>766</v>
      </c>
      <c r="B326" s="685"/>
      <c r="C326" s="685"/>
      <c r="D326" s="685"/>
      <c r="E326" s="685"/>
      <c r="F326" s="685"/>
      <c r="G326" s="685"/>
      <c r="H326" s="566">
        <v>13094907.18</v>
      </c>
      <c r="I326" s="567"/>
      <c r="J326" s="567"/>
      <c r="K326" s="567"/>
      <c r="L326" s="567"/>
    </row>
    <row r="327" spans="1:12" s="548" customFormat="1" x14ac:dyDescent="0.2">
      <c r="A327" s="685" t="s">
        <v>767</v>
      </c>
      <c r="B327" s="685"/>
      <c r="C327" s="685"/>
      <c r="D327" s="685"/>
      <c r="E327" s="685"/>
      <c r="F327" s="685"/>
      <c r="G327" s="685"/>
      <c r="H327" s="566">
        <v>3057118.75</v>
      </c>
      <c r="I327" s="567"/>
      <c r="J327" s="567"/>
      <c r="K327" s="567"/>
      <c r="L327" s="567"/>
    </row>
    <row r="328" spans="1:12" s="548" customFormat="1" x14ac:dyDescent="0.2">
      <c r="A328" s="685" t="s">
        <v>768</v>
      </c>
      <c r="B328" s="685"/>
      <c r="C328" s="685"/>
      <c r="D328" s="685"/>
      <c r="E328" s="685"/>
      <c r="F328" s="685"/>
      <c r="G328" s="685"/>
      <c r="H328" s="566">
        <v>9403594.2799999993</v>
      </c>
      <c r="I328" s="567"/>
      <c r="J328" s="567"/>
      <c r="K328" s="567"/>
      <c r="L328" s="567"/>
    </row>
    <row r="329" spans="1:12" s="548" customFormat="1" x14ac:dyDescent="0.2">
      <c r="A329" s="685" t="s">
        <v>769</v>
      </c>
      <c r="B329" s="685"/>
      <c r="C329" s="685"/>
      <c r="D329" s="685"/>
      <c r="E329" s="685"/>
      <c r="F329" s="685"/>
      <c r="G329" s="685"/>
      <c r="H329" s="566">
        <v>46422193.609999999</v>
      </c>
      <c r="I329" s="567"/>
      <c r="J329" s="567"/>
      <c r="K329" s="567"/>
      <c r="L329" s="567"/>
    </row>
    <row r="330" spans="1:12" s="548" customFormat="1" x14ac:dyDescent="0.2">
      <c r="A330" s="685" t="s">
        <v>906</v>
      </c>
      <c r="B330" s="685"/>
      <c r="C330" s="685"/>
      <c r="D330" s="685"/>
      <c r="E330" s="685"/>
      <c r="F330" s="685"/>
      <c r="G330" s="685"/>
      <c r="H330" s="566">
        <v>0</v>
      </c>
      <c r="I330" s="567"/>
      <c r="J330" s="567"/>
      <c r="K330" s="567"/>
      <c r="L330" s="567"/>
    </row>
    <row r="331" spans="1:12" s="548" customFormat="1" x14ac:dyDescent="0.2">
      <c r="A331" s="685" t="s">
        <v>1030</v>
      </c>
      <c r="B331" s="685"/>
      <c r="C331" s="685"/>
      <c r="D331" s="685"/>
      <c r="E331" s="685"/>
      <c r="F331" s="685"/>
      <c r="G331" s="685"/>
      <c r="H331" s="566">
        <v>0</v>
      </c>
      <c r="I331" s="567"/>
      <c r="J331" s="567"/>
      <c r="K331" s="567"/>
      <c r="L331" s="567"/>
    </row>
    <row r="332" spans="1:12" s="548" customFormat="1" x14ac:dyDescent="0.2">
      <c r="A332" s="685" t="s">
        <v>206</v>
      </c>
      <c r="B332" s="685"/>
      <c r="C332" s="685"/>
      <c r="D332" s="685"/>
      <c r="E332" s="685"/>
      <c r="F332" s="685"/>
      <c r="G332" s="685"/>
      <c r="H332" s="566">
        <v>11402267.74</v>
      </c>
      <c r="I332" s="567"/>
      <c r="J332" s="567"/>
      <c r="K332" s="567"/>
      <c r="L332" s="567"/>
    </row>
    <row r="333" spans="1:12" s="548" customFormat="1" x14ac:dyDescent="0.2">
      <c r="A333" s="685" t="s">
        <v>207</v>
      </c>
      <c r="B333" s="685"/>
      <c r="C333" s="685"/>
      <c r="D333" s="685"/>
      <c r="E333" s="685"/>
      <c r="F333" s="685"/>
      <c r="G333" s="685"/>
      <c r="H333" s="566">
        <v>6505760.9699999997</v>
      </c>
      <c r="I333" s="567"/>
      <c r="J333" s="567"/>
      <c r="K333" s="567"/>
      <c r="L333" s="567"/>
    </row>
    <row r="334" spans="1:12" s="570" customFormat="1" x14ac:dyDescent="0.2">
      <c r="A334" s="686" t="s">
        <v>73</v>
      </c>
      <c r="B334" s="686"/>
      <c r="C334" s="686"/>
      <c r="D334" s="686"/>
      <c r="E334" s="686"/>
      <c r="F334" s="686"/>
      <c r="G334" s="686"/>
      <c r="H334" s="568">
        <v>46422193.609999999</v>
      </c>
      <c r="I334" s="569"/>
      <c r="J334" s="569"/>
      <c r="K334" s="569"/>
      <c r="L334" s="569"/>
    </row>
    <row r="335" spans="1:12" s="573" customFormat="1" x14ac:dyDescent="0.2">
      <c r="A335" s="687" t="s">
        <v>773</v>
      </c>
      <c r="B335" s="687"/>
      <c r="C335" s="687"/>
      <c r="D335" s="687"/>
      <c r="E335" s="687"/>
      <c r="F335" s="687"/>
      <c r="G335" s="687"/>
      <c r="H335" s="571">
        <f>ROUND(H334*0.082,2)</f>
        <v>3806619.88</v>
      </c>
      <c r="I335" s="572"/>
      <c r="J335" s="572"/>
      <c r="K335" s="572"/>
      <c r="L335" s="572"/>
    </row>
    <row r="336" spans="1:12" s="359" customFormat="1" x14ac:dyDescent="0.2">
      <c r="A336" s="688" t="s">
        <v>774</v>
      </c>
      <c r="B336" s="688"/>
      <c r="C336" s="688"/>
      <c r="D336" s="688"/>
      <c r="E336" s="688"/>
      <c r="F336" s="688"/>
      <c r="G336" s="688"/>
      <c r="H336" s="357">
        <f>H334+H335</f>
        <v>50228813.490000002</v>
      </c>
      <c r="I336" s="358"/>
      <c r="J336" s="358"/>
      <c r="K336" s="358"/>
      <c r="L336" s="358"/>
    </row>
    <row r="337" spans="1:12" s="511" customFormat="1" x14ac:dyDescent="0.2">
      <c r="A337" s="689" t="s">
        <v>775</v>
      </c>
      <c r="B337" s="689"/>
      <c r="C337" s="689"/>
      <c r="D337" s="689"/>
      <c r="E337" s="689"/>
      <c r="F337" s="689"/>
      <c r="G337" s="689"/>
      <c r="H337" s="355">
        <f>ROUND(H336*0.024,2)</f>
        <v>1205491.52</v>
      </c>
      <c r="I337" s="356"/>
      <c r="J337" s="356"/>
      <c r="K337" s="356"/>
      <c r="L337" s="356"/>
    </row>
    <row r="338" spans="1:12" s="362" customFormat="1" ht="12" x14ac:dyDescent="0.25">
      <c r="A338" s="684" t="s">
        <v>776</v>
      </c>
      <c r="B338" s="684"/>
      <c r="C338" s="684"/>
      <c r="D338" s="684"/>
      <c r="E338" s="684"/>
      <c r="F338" s="684"/>
      <c r="G338" s="684"/>
      <c r="H338" s="360">
        <f>H336+H337</f>
        <v>51434305.009999998</v>
      </c>
      <c r="I338" s="361"/>
      <c r="J338" s="361"/>
      <c r="K338" s="361"/>
      <c r="L338" s="361"/>
    </row>
    <row r="339" spans="1:12" s="362" customFormat="1" ht="12" x14ac:dyDescent="0.25">
      <c r="A339" s="684" t="s">
        <v>1026</v>
      </c>
      <c r="B339" s="684"/>
      <c r="C339" s="684"/>
      <c r="D339" s="684"/>
      <c r="E339" s="684"/>
      <c r="F339" s="684"/>
      <c r="G339" s="684"/>
      <c r="H339" s="360">
        <f>ROUND(H338*1.0514,2)</f>
        <v>54078028.289999999</v>
      </c>
      <c r="I339" s="361"/>
      <c r="J339" s="361"/>
      <c r="K339" s="361"/>
      <c r="L339" s="361"/>
    </row>
    <row r="340" spans="1:12" s="362" customFormat="1" ht="12" x14ac:dyDescent="0.25">
      <c r="A340" s="507"/>
      <c r="B340" s="507"/>
      <c r="C340" s="507"/>
      <c r="D340" s="507"/>
      <c r="E340" s="507"/>
      <c r="F340" s="507"/>
      <c r="G340" s="507"/>
      <c r="H340" s="508"/>
    </row>
    <row r="341" spans="1:12" s="362" customFormat="1" ht="12" x14ac:dyDescent="0.25">
      <c r="A341" s="507"/>
      <c r="B341" s="507"/>
      <c r="C341" s="507"/>
      <c r="D341" s="507"/>
      <c r="E341" s="507"/>
      <c r="F341" s="507"/>
      <c r="G341" s="507"/>
      <c r="H341" s="508"/>
    </row>
    <row r="342" spans="1:12" s="362" customFormat="1" ht="12" x14ac:dyDescent="0.25">
      <c r="A342" s="507"/>
      <c r="B342" s="507"/>
      <c r="C342" s="507"/>
      <c r="D342" s="507"/>
      <c r="E342" s="507"/>
      <c r="F342" s="507"/>
      <c r="G342" s="507"/>
      <c r="H342" s="508"/>
    </row>
    <row r="343" spans="1:12" s="511" customFormat="1" x14ac:dyDescent="0.2"/>
    <row r="344" spans="1:12" s="511" customFormat="1" ht="24" x14ac:dyDescent="0.25">
      <c r="C344" s="367" t="s">
        <v>722</v>
      </c>
      <c r="D344" s="368" t="s">
        <v>805</v>
      </c>
      <c r="E344" s="366" t="s">
        <v>281</v>
      </c>
      <c r="F344" s="366"/>
      <c r="G344" s="362" t="s">
        <v>804</v>
      </c>
    </row>
    <row r="345" spans="1:12" s="511" customFormat="1" ht="12" x14ac:dyDescent="0.25">
      <c r="C345" s="367"/>
      <c r="G345" s="362"/>
    </row>
    <row r="346" spans="1:12" s="511" customFormat="1" ht="24" x14ac:dyDescent="0.25">
      <c r="C346" s="367" t="s">
        <v>723</v>
      </c>
      <c r="D346" s="368" t="s">
        <v>802</v>
      </c>
      <c r="E346" s="366" t="s">
        <v>281</v>
      </c>
      <c r="F346" s="366"/>
      <c r="G346" s="362" t="s">
        <v>803</v>
      </c>
    </row>
    <row r="347" spans="1:12" s="511" customFormat="1" x14ac:dyDescent="0.2"/>
    <row r="348" spans="1:12" s="511" customFormat="1" x14ac:dyDescent="0.2"/>
  </sheetData>
  <mergeCells count="87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C27:L27"/>
    <mergeCell ref="C15:I15"/>
    <mergeCell ref="K15:L16"/>
    <mergeCell ref="A16:B16"/>
    <mergeCell ref="C16:I16"/>
    <mergeCell ref="C17:I17"/>
    <mergeCell ref="H19:I19"/>
    <mergeCell ref="K19:L19"/>
    <mergeCell ref="K20:L20"/>
    <mergeCell ref="H18:J18"/>
    <mergeCell ref="K18:L18"/>
    <mergeCell ref="I21:J21"/>
    <mergeCell ref="K21:L21"/>
    <mergeCell ref="H23:H24"/>
    <mergeCell ref="I23:I24"/>
    <mergeCell ref="J23:K23"/>
    <mergeCell ref="E34:E37"/>
    <mergeCell ref="F34:G34"/>
    <mergeCell ref="F35:F36"/>
    <mergeCell ref="G35:G36"/>
    <mergeCell ref="C28:L28"/>
    <mergeCell ref="F30:I30"/>
    <mergeCell ref="J30:K30"/>
    <mergeCell ref="K35:L35"/>
    <mergeCell ref="K36:L36"/>
    <mergeCell ref="F32:I32"/>
    <mergeCell ref="J32:K32"/>
    <mergeCell ref="H34:J34"/>
    <mergeCell ref="K34:L34"/>
    <mergeCell ref="F31:I31"/>
    <mergeCell ref="J31:K31"/>
    <mergeCell ref="A323:L323"/>
    <mergeCell ref="A324:G324"/>
    <mergeCell ref="A325:G325"/>
    <mergeCell ref="A326:G326"/>
    <mergeCell ref="H35:H37"/>
    <mergeCell ref="I35:I37"/>
    <mergeCell ref="J35:J36"/>
    <mergeCell ref="A40:L40"/>
    <mergeCell ref="A41:L41"/>
    <mergeCell ref="A65:L65"/>
    <mergeCell ref="A93:L93"/>
    <mergeCell ref="A123:L123"/>
    <mergeCell ref="A34:A37"/>
    <mergeCell ref="B34:B37"/>
    <mergeCell ref="C34:C37"/>
    <mergeCell ref="D34:D37"/>
    <mergeCell ref="A153:L153"/>
    <mergeCell ref="A154:L154"/>
    <mergeCell ref="A184:L184"/>
    <mergeCell ref="A225:L225"/>
    <mergeCell ref="A266:L266"/>
    <mergeCell ref="A339:G339"/>
    <mergeCell ref="A327:G327"/>
    <mergeCell ref="A328:G328"/>
    <mergeCell ref="A329:G329"/>
    <mergeCell ref="A330:G330"/>
    <mergeCell ref="A331:G331"/>
    <mergeCell ref="A332:G332"/>
    <mergeCell ref="A334:G334"/>
    <mergeCell ref="A333:G333"/>
    <mergeCell ref="A335:G335"/>
    <mergeCell ref="A336:G336"/>
    <mergeCell ref="A337:G337"/>
    <mergeCell ref="A338:G338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472"/>
  <sheetViews>
    <sheetView view="pageBreakPreview" topLeftCell="A15" zoomScaleNormal="100" zoomScaleSheetLayoutView="100" workbookViewId="0">
      <selection activeCell="A429" sqref="A429:L429"/>
    </sheetView>
  </sheetViews>
  <sheetFormatPr defaultColWidth="9.109375" defaultRowHeight="10.199999999999999" x14ac:dyDescent="0.2"/>
  <cols>
    <col min="1" max="1" width="6.33203125" style="516" customWidth="1"/>
    <col min="2" max="2" width="6.6640625" style="516" customWidth="1"/>
    <col min="3" max="3" width="15.6640625" style="516" customWidth="1"/>
    <col min="4" max="4" width="40.6640625" style="516" customWidth="1"/>
    <col min="5" max="12" width="12.6640625" style="516" customWidth="1"/>
    <col min="13" max="19" width="9.109375" style="516"/>
    <col min="20" max="36" width="0" style="516" hidden="1" customWidth="1"/>
    <col min="37" max="16384" width="9.109375" style="516"/>
  </cols>
  <sheetData>
    <row r="1" spans="1:12" s="514" customFormat="1" x14ac:dyDescent="0.2">
      <c r="A1" s="740"/>
      <c r="B1" s="740"/>
      <c r="C1" s="740"/>
      <c r="D1" s="734"/>
      <c r="E1" s="364"/>
      <c r="F1" s="364"/>
      <c r="I1" s="741" t="s">
        <v>672</v>
      </c>
      <c r="J1" s="741"/>
      <c r="K1" s="741"/>
      <c r="L1" s="741"/>
    </row>
    <row r="2" spans="1:12" s="514" customFormat="1" x14ac:dyDescent="0.2">
      <c r="A2" s="365"/>
      <c r="B2" s="365"/>
      <c r="C2" s="365"/>
      <c r="D2" s="365"/>
      <c r="E2" s="365"/>
      <c r="F2" s="365"/>
      <c r="G2" s="365"/>
      <c r="I2" s="741" t="s">
        <v>241</v>
      </c>
      <c r="J2" s="741"/>
      <c r="K2" s="741"/>
      <c r="L2" s="741"/>
    </row>
    <row r="3" spans="1:12" s="514" customFormat="1" x14ac:dyDescent="0.2">
      <c r="A3" s="365"/>
      <c r="B3" s="365"/>
      <c r="C3" s="365"/>
      <c r="D3" s="365"/>
      <c r="E3" s="365"/>
      <c r="F3" s="365"/>
      <c r="G3" s="365"/>
      <c r="I3" s="741" t="s">
        <v>673</v>
      </c>
      <c r="J3" s="741"/>
      <c r="K3" s="741"/>
      <c r="L3" s="741"/>
    </row>
    <row r="4" spans="1:12" s="514" customFormat="1" x14ac:dyDescent="0.2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514" customFormat="1" x14ac:dyDescent="0.2">
      <c r="A5" s="365"/>
      <c r="B5" s="365"/>
      <c r="C5" s="365"/>
      <c r="D5" s="365"/>
      <c r="E5" s="365"/>
      <c r="F5" s="365"/>
      <c r="G5" s="365"/>
      <c r="H5" s="365"/>
      <c r="I5" s="365"/>
      <c r="J5" s="365"/>
      <c r="K5" s="738" t="s">
        <v>0</v>
      </c>
      <c r="L5" s="739"/>
    </row>
    <row r="6" spans="1:12" s="514" customFormat="1" x14ac:dyDescent="0.2">
      <c r="A6" s="365"/>
      <c r="B6" s="365"/>
      <c r="C6" s="365"/>
      <c r="D6" s="365"/>
      <c r="E6" s="365"/>
      <c r="F6" s="365"/>
      <c r="G6" s="365"/>
      <c r="H6" s="365"/>
      <c r="I6" s="736" t="s">
        <v>1</v>
      </c>
      <c r="J6" s="737"/>
      <c r="K6" s="738" t="s">
        <v>2</v>
      </c>
      <c r="L6" s="739"/>
    </row>
    <row r="7" spans="1:12" s="514" customFormat="1" x14ac:dyDescent="0.2">
      <c r="A7" s="365"/>
      <c r="B7" s="365"/>
      <c r="C7" s="365"/>
      <c r="D7" s="365"/>
      <c r="E7" s="365"/>
      <c r="F7" s="365"/>
      <c r="G7" s="365"/>
      <c r="H7" s="365"/>
      <c r="I7" s="365"/>
      <c r="J7" s="365"/>
      <c r="K7" s="730" t="s">
        <v>724</v>
      </c>
      <c r="L7" s="731"/>
    </row>
    <row r="8" spans="1:12" s="514" customFormat="1" x14ac:dyDescent="0.2">
      <c r="A8" s="734" t="s">
        <v>3</v>
      </c>
      <c r="B8" s="734"/>
      <c r="C8" s="735" t="s">
        <v>724</v>
      </c>
      <c r="D8" s="735"/>
      <c r="E8" s="735"/>
      <c r="F8" s="735"/>
      <c r="G8" s="735"/>
      <c r="H8" s="735"/>
      <c r="I8" s="735"/>
      <c r="J8" s="513" t="s">
        <v>4</v>
      </c>
      <c r="K8" s="732"/>
      <c r="L8" s="733"/>
    </row>
    <row r="9" spans="1:12" s="514" customFormat="1" x14ac:dyDescent="0.2">
      <c r="A9" s="365"/>
      <c r="B9" s="365"/>
      <c r="C9" s="729" t="s">
        <v>226</v>
      </c>
      <c r="D9" s="729"/>
      <c r="E9" s="729"/>
      <c r="F9" s="729"/>
      <c r="G9" s="729"/>
      <c r="H9" s="729"/>
      <c r="I9" s="729"/>
      <c r="J9" s="365"/>
      <c r="K9" s="730" t="s">
        <v>724</v>
      </c>
      <c r="L9" s="731"/>
    </row>
    <row r="10" spans="1:12" s="511" customFormat="1" x14ac:dyDescent="0.2">
      <c r="A10" s="707" t="s">
        <v>674</v>
      </c>
      <c r="B10" s="707"/>
      <c r="C10" s="708" t="s">
        <v>770</v>
      </c>
      <c r="D10" s="708"/>
      <c r="E10" s="708"/>
      <c r="F10" s="708"/>
      <c r="G10" s="708"/>
      <c r="H10" s="708"/>
      <c r="I10" s="708"/>
      <c r="J10" s="509" t="s">
        <v>4</v>
      </c>
      <c r="K10" s="732"/>
      <c r="L10" s="733"/>
    </row>
    <row r="11" spans="1:12" s="511" customFormat="1" x14ac:dyDescent="0.2">
      <c r="A11" s="352"/>
      <c r="B11" s="352"/>
      <c r="C11" s="702" t="s">
        <v>226</v>
      </c>
      <c r="D11" s="702"/>
      <c r="E11" s="702"/>
      <c r="F11" s="702"/>
      <c r="G11" s="702"/>
      <c r="H11" s="702"/>
      <c r="I11" s="702"/>
      <c r="J11" s="352"/>
      <c r="K11" s="703" t="s">
        <v>724</v>
      </c>
      <c r="L11" s="704"/>
    </row>
    <row r="12" spans="1:12" s="511" customFormat="1" ht="11.25" customHeight="1" x14ac:dyDescent="0.2">
      <c r="A12" s="707" t="s">
        <v>675</v>
      </c>
      <c r="B12" s="707"/>
      <c r="C12" s="708" t="s">
        <v>1029</v>
      </c>
      <c r="D12" s="708"/>
      <c r="E12" s="708"/>
      <c r="F12" s="708"/>
      <c r="G12" s="708"/>
      <c r="H12" s="708"/>
      <c r="I12" s="708"/>
      <c r="J12" s="509" t="s">
        <v>4</v>
      </c>
      <c r="K12" s="705"/>
      <c r="L12" s="706"/>
    </row>
    <row r="13" spans="1:12" s="511" customFormat="1" x14ac:dyDescent="0.2">
      <c r="A13" s="352"/>
      <c r="B13" s="352"/>
      <c r="C13" s="702" t="s">
        <v>226</v>
      </c>
      <c r="D13" s="702"/>
      <c r="E13" s="702"/>
      <c r="F13" s="702"/>
      <c r="G13" s="702"/>
      <c r="H13" s="702"/>
      <c r="I13" s="702"/>
      <c r="J13" s="352"/>
      <c r="K13" s="703" t="s">
        <v>724</v>
      </c>
      <c r="L13" s="704"/>
    </row>
    <row r="14" spans="1:12" s="511" customFormat="1" ht="23.25" customHeight="1" x14ac:dyDescent="0.2">
      <c r="A14" s="707" t="s">
        <v>676</v>
      </c>
      <c r="B14" s="707"/>
      <c r="C14" s="719" t="str">
        <f>'реестр октябрь'!B6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719"/>
      <c r="E14" s="719"/>
      <c r="F14" s="719"/>
      <c r="G14" s="719"/>
      <c r="H14" s="719"/>
      <c r="I14" s="719"/>
      <c r="J14" s="352"/>
      <c r="K14" s="705"/>
      <c r="L14" s="706"/>
    </row>
    <row r="15" spans="1:12" s="514" customFormat="1" x14ac:dyDescent="0.2">
      <c r="A15" s="365"/>
      <c r="B15" s="365"/>
      <c r="C15" s="729" t="s">
        <v>229</v>
      </c>
      <c r="D15" s="729"/>
      <c r="E15" s="729"/>
      <c r="F15" s="729"/>
      <c r="G15" s="729"/>
      <c r="H15" s="729"/>
      <c r="I15" s="729"/>
      <c r="J15" s="365"/>
      <c r="K15" s="730" t="s">
        <v>724</v>
      </c>
      <c r="L15" s="731"/>
    </row>
    <row r="16" spans="1:12" s="514" customFormat="1" x14ac:dyDescent="0.2">
      <c r="A16" s="734" t="s">
        <v>677</v>
      </c>
      <c r="B16" s="734"/>
      <c r="C16" s="735" t="s">
        <v>885</v>
      </c>
      <c r="D16" s="735"/>
      <c r="E16" s="735"/>
      <c r="F16" s="735"/>
      <c r="G16" s="735"/>
      <c r="H16" s="735"/>
      <c r="I16" s="735"/>
      <c r="J16" s="365"/>
      <c r="K16" s="732"/>
      <c r="L16" s="733"/>
    </row>
    <row r="17" spans="1:12" s="514" customFormat="1" x14ac:dyDescent="0.2">
      <c r="A17" s="365"/>
      <c r="B17" s="365"/>
      <c r="C17" s="729" t="s">
        <v>678</v>
      </c>
      <c r="D17" s="729"/>
      <c r="E17" s="729"/>
      <c r="F17" s="729"/>
      <c r="G17" s="729"/>
      <c r="H17" s="729"/>
      <c r="I17" s="729"/>
      <c r="J17" s="365"/>
      <c r="K17" s="365"/>
      <c r="L17" s="365"/>
    </row>
    <row r="18" spans="1:12" s="514" customFormat="1" ht="11.25" customHeight="1" x14ac:dyDescent="0.2">
      <c r="A18" s="365"/>
      <c r="B18" s="365"/>
      <c r="C18" s="365"/>
      <c r="D18" s="365"/>
      <c r="E18" s="365"/>
      <c r="F18" s="365"/>
      <c r="G18" s="365"/>
      <c r="H18" s="709" t="s">
        <v>679</v>
      </c>
      <c r="I18" s="709"/>
      <c r="J18" s="710"/>
      <c r="K18" s="711" t="s">
        <v>724</v>
      </c>
      <c r="L18" s="712"/>
    </row>
    <row r="19" spans="1:12" s="514" customFormat="1" ht="11.25" customHeight="1" x14ac:dyDescent="0.2">
      <c r="A19" s="365"/>
      <c r="B19" s="365"/>
      <c r="C19" s="365"/>
      <c r="D19" s="365"/>
      <c r="E19" s="365"/>
      <c r="F19" s="365"/>
      <c r="G19" s="365"/>
      <c r="H19" s="709" t="s">
        <v>680</v>
      </c>
      <c r="I19" s="710"/>
      <c r="J19" s="353" t="s">
        <v>9</v>
      </c>
      <c r="K19" s="711" t="s">
        <v>772</v>
      </c>
      <c r="L19" s="712"/>
    </row>
    <row r="20" spans="1:12" s="514" customFormat="1" x14ac:dyDescent="0.2">
      <c r="A20" s="365"/>
      <c r="B20" s="365"/>
      <c r="C20" s="365"/>
      <c r="D20" s="365"/>
      <c r="E20" s="365"/>
      <c r="F20" s="365"/>
      <c r="G20" s="365"/>
      <c r="H20" s="352"/>
      <c r="I20" s="352"/>
      <c r="J20" s="510" t="s">
        <v>10</v>
      </c>
      <c r="K20" s="713">
        <v>45110</v>
      </c>
      <c r="L20" s="714"/>
    </row>
    <row r="21" spans="1:12" s="514" customFormat="1" x14ac:dyDescent="0.2">
      <c r="A21" s="365"/>
      <c r="B21" s="365"/>
      <c r="C21" s="365"/>
      <c r="D21" s="365"/>
      <c r="E21" s="365"/>
      <c r="F21" s="365"/>
      <c r="G21" s="365"/>
      <c r="H21" s="352"/>
      <c r="I21" s="709" t="s">
        <v>681</v>
      </c>
      <c r="J21" s="710"/>
      <c r="K21" s="711" t="s">
        <v>724</v>
      </c>
      <c r="L21" s="712"/>
    </row>
    <row r="22" spans="1:12" s="514" customFormat="1" x14ac:dyDescent="0.2">
      <c r="A22" s="365"/>
      <c r="B22" s="365"/>
      <c r="C22" s="365"/>
      <c r="D22" s="365"/>
      <c r="E22" s="365"/>
      <c r="F22" s="365"/>
      <c r="G22" s="365"/>
      <c r="H22" s="352"/>
      <c r="I22" s="352"/>
      <c r="J22" s="352"/>
      <c r="K22" s="352"/>
      <c r="L22" s="352"/>
    </row>
    <row r="23" spans="1:12" s="514" customFormat="1" ht="11.25" customHeight="1" x14ac:dyDescent="0.2">
      <c r="A23" s="365"/>
      <c r="B23" s="365"/>
      <c r="C23" s="365"/>
      <c r="D23" s="365"/>
      <c r="E23" s="365"/>
      <c r="F23" s="365"/>
      <c r="G23" s="365"/>
      <c r="H23" s="715" t="s">
        <v>12</v>
      </c>
      <c r="I23" s="715" t="s">
        <v>13</v>
      </c>
      <c r="J23" s="717" t="s">
        <v>14</v>
      </c>
      <c r="K23" s="718"/>
      <c r="L23" s="352"/>
    </row>
    <row r="24" spans="1:12" s="514" customFormat="1" x14ac:dyDescent="0.2">
      <c r="A24" s="365"/>
      <c r="B24" s="365"/>
      <c r="C24" s="365"/>
      <c r="D24" s="365"/>
      <c r="E24" s="365"/>
      <c r="F24" s="365"/>
      <c r="G24" s="365"/>
      <c r="H24" s="716"/>
      <c r="I24" s="716"/>
      <c r="J24" s="354" t="s">
        <v>15</v>
      </c>
      <c r="K24" s="512" t="s">
        <v>16</v>
      </c>
      <c r="L24" s="352"/>
    </row>
    <row r="25" spans="1:12" s="514" customFormat="1" x14ac:dyDescent="0.2">
      <c r="A25" s="365"/>
      <c r="B25" s="365"/>
      <c r="C25" s="365"/>
      <c r="D25" s="365"/>
      <c r="E25" s="365"/>
      <c r="F25" s="365"/>
      <c r="G25" s="365"/>
      <c r="H25" s="510">
        <v>2</v>
      </c>
      <c r="I25" s="544">
        <v>45253</v>
      </c>
      <c r="J25" s="544">
        <v>45110</v>
      </c>
      <c r="K25" s="545">
        <v>45253</v>
      </c>
      <c r="L25" s="352"/>
    </row>
    <row r="26" spans="1:12" x14ac:dyDescent="0.2">
      <c r="A26" s="517"/>
      <c r="B26" s="517"/>
      <c r="C26" s="517"/>
      <c r="D26" s="517"/>
      <c r="E26" s="517"/>
      <c r="F26" s="517"/>
      <c r="G26" s="517"/>
      <c r="H26" s="517"/>
      <c r="I26" s="517"/>
      <c r="J26" s="517"/>
      <c r="K26" s="517"/>
      <c r="L26" s="517"/>
    </row>
    <row r="27" spans="1:12" x14ac:dyDescent="0.2">
      <c r="A27" s="517"/>
      <c r="B27" s="517"/>
      <c r="C27" s="697" t="s">
        <v>682</v>
      </c>
      <c r="D27" s="697"/>
      <c r="E27" s="697"/>
      <c r="F27" s="697"/>
      <c r="G27" s="697"/>
      <c r="H27" s="697"/>
      <c r="I27" s="697"/>
      <c r="J27" s="697"/>
      <c r="K27" s="697"/>
      <c r="L27" s="697"/>
    </row>
    <row r="28" spans="1:12" x14ac:dyDescent="0.2">
      <c r="A28" s="517"/>
      <c r="B28" s="517"/>
      <c r="C28" s="697" t="s">
        <v>1052</v>
      </c>
      <c r="D28" s="697"/>
      <c r="E28" s="697"/>
      <c r="F28" s="697"/>
      <c r="G28" s="697"/>
      <c r="H28" s="697"/>
      <c r="I28" s="697"/>
      <c r="J28" s="697"/>
      <c r="K28" s="697"/>
      <c r="L28" s="697"/>
    </row>
    <row r="29" spans="1:12" x14ac:dyDescent="0.2">
      <c r="A29" s="517"/>
      <c r="B29" s="517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0" spans="1:12" x14ac:dyDescent="0.2">
      <c r="A30" s="517"/>
      <c r="B30" s="517"/>
      <c r="C30" s="518"/>
      <c r="D30" s="518"/>
      <c r="E30" s="518"/>
      <c r="F30" s="698" t="s">
        <v>683</v>
      </c>
      <c r="G30" s="698"/>
      <c r="H30" s="698"/>
      <c r="I30" s="698"/>
      <c r="J30" s="699">
        <v>39353.050000000003</v>
      </c>
      <c r="K30" s="700"/>
      <c r="L30" s="517" t="s">
        <v>684</v>
      </c>
    </row>
    <row r="31" spans="1:12" x14ac:dyDescent="0.2">
      <c r="A31" s="517"/>
      <c r="B31" s="517"/>
      <c r="C31" s="518"/>
      <c r="D31" s="518"/>
      <c r="E31" s="518"/>
      <c r="F31" s="698" t="s">
        <v>685</v>
      </c>
      <c r="G31" s="698"/>
      <c r="H31" s="698"/>
      <c r="I31" s="698"/>
      <c r="J31" s="699">
        <v>26211.415030820001</v>
      </c>
      <c r="K31" s="700"/>
      <c r="L31" s="517" t="s">
        <v>686</v>
      </c>
    </row>
    <row r="32" spans="1:12" x14ac:dyDescent="0.2">
      <c r="A32" s="517"/>
      <c r="B32" s="517"/>
      <c r="C32" s="517"/>
      <c r="D32" s="517"/>
      <c r="E32" s="517"/>
      <c r="F32" s="698" t="s">
        <v>687</v>
      </c>
      <c r="G32" s="698"/>
      <c r="H32" s="698"/>
      <c r="I32" s="698"/>
      <c r="J32" s="699">
        <v>10306.90185</v>
      </c>
      <c r="K32" s="700"/>
      <c r="L32" s="517" t="s">
        <v>684</v>
      </c>
    </row>
    <row r="34" spans="1:26" x14ac:dyDescent="0.2">
      <c r="A34" s="691" t="s">
        <v>688</v>
      </c>
      <c r="B34" s="691" t="s">
        <v>689</v>
      </c>
      <c r="C34" s="691" t="s">
        <v>690</v>
      </c>
      <c r="D34" s="691" t="s">
        <v>691</v>
      </c>
      <c r="E34" s="691" t="s">
        <v>692</v>
      </c>
      <c r="F34" s="695" t="s">
        <v>693</v>
      </c>
      <c r="G34" s="696"/>
      <c r="H34" s="695" t="s">
        <v>694</v>
      </c>
      <c r="I34" s="701"/>
      <c r="J34" s="696"/>
      <c r="K34" s="695" t="s">
        <v>695</v>
      </c>
      <c r="L34" s="696"/>
    </row>
    <row r="35" spans="1:26" x14ac:dyDescent="0.2">
      <c r="A35" s="692"/>
      <c r="B35" s="692"/>
      <c r="C35" s="692"/>
      <c r="D35" s="692"/>
      <c r="E35" s="692"/>
      <c r="F35" s="691" t="s">
        <v>696</v>
      </c>
      <c r="G35" s="691" t="s">
        <v>697</v>
      </c>
      <c r="H35" s="691" t="s">
        <v>696</v>
      </c>
      <c r="I35" s="691" t="s">
        <v>698</v>
      </c>
      <c r="J35" s="691" t="s">
        <v>697</v>
      </c>
      <c r="K35" s="695" t="s">
        <v>699</v>
      </c>
      <c r="L35" s="696"/>
    </row>
    <row r="36" spans="1:26" x14ac:dyDescent="0.2">
      <c r="A36" s="692"/>
      <c r="B36" s="692"/>
      <c r="C36" s="692"/>
      <c r="D36" s="692"/>
      <c r="E36" s="692"/>
      <c r="F36" s="693"/>
      <c r="G36" s="693"/>
      <c r="H36" s="692"/>
      <c r="I36" s="692"/>
      <c r="J36" s="693"/>
      <c r="K36" s="695" t="s">
        <v>700</v>
      </c>
      <c r="L36" s="696"/>
    </row>
    <row r="37" spans="1:26" ht="20.399999999999999" x14ac:dyDescent="0.2">
      <c r="A37" s="693"/>
      <c r="B37" s="693"/>
      <c r="C37" s="693"/>
      <c r="D37" s="693"/>
      <c r="E37" s="693"/>
      <c r="F37" s="519" t="s">
        <v>698</v>
      </c>
      <c r="G37" s="519" t="s">
        <v>701</v>
      </c>
      <c r="H37" s="693"/>
      <c r="I37" s="693"/>
      <c r="J37" s="519" t="s">
        <v>701</v>
      </c>
      <c r="K37" s="519" t="s">
        <v>702</v>
      </c>
      <c r="L37" s="519" t="s">
        <v>703</v>
      </c>
    </row>
    <row r="38" spans="1:26" x14ac:dyDescent="0.2">
      <c r="A38" s="519">
        <v>1</v>
      </c>
      <c r="B38" s="519" t="s">
        <v>704</v>
      </c>
      <c r="C38" s="519">
        <v>2</v>
      </c>
      <c r="D38" s="519">
        <v>3</v>
      </c>
      <c r="E38" s="519">
        <v>4</v>
      </c>
      <c r="F38" s="519">
        <v>5</v>
      </c>
      <c r="G38" s="519">
        <v>6</v>
      </c>
      <c r="H38" s="519">
        <v>7</v>
      </c>
      <c r="I38" s="519">
        <v>8</v>
      </c>
      <c r="J38" s="519">
        <v>9</v>
      </c>
      <c r="K38" s="519">
        <v>10</v>
      </c>
      <c r="L38" s="519">
        <v>11</v>
      </c>
    </row>
    <row r="40" spans="1:26" x14ac:dyDescent="0.2">
      <c r="A40" s="726" t="s">
        <v>1056</v>
      </c>
      <c r="B40" s="726"/>
      <c r="C40" s="726"/>
      <c r="D40" s="726"/>
      <c r="E40" s="726"/>
      <c r="F40" s="726"/>
      <c r="G40" s="726"/>
      <c r="H40" s="726"/>
      <c r="I40" s="726"/>
      <c r="J40" s="726"/>
      <c r="K40" s="726"/>
      <c r="L40" s="726"/>
    </row>
    <row r="41" spans="1:26" x14ac:dyDescent="0.2">
      <c r="A41" s="727" t="s">
        <v>1057</v>
      </c>
      <c r="B41" s="727"/>
      <c r="C41" s="727"/>
      <c r="D41" s="727"/>
      <c r="E41" s="727"/>
      <c r="F41" s="727"/>
      <c r="G41" s="727"/>
      <c r="H41" s="727"/>
      <c r="I41" s="727"/>
      <c r="J41" s="727"/>
      <c r="K41" s="727"/>
      <c r="L41" s="727"/>
    </row>
    <row r="42" spans="1:26" ht="20.399999999999999" x14ac:dyDescent="0.2">
      <c r="A42" s="520">
        <v>1</v>
      </c>
      <c r="B42" s="520">
        <v>1</v>
      </c>
      <c r="C42" s="520" t="s">
        <v>808</v>
      </c>
      <c r="D42" s="520" t="s">
        <v>809</v>
      </c>
      <c r="E42" s="521">
        <v>15.4872</v>
      </c>
      <c r="F42" s="522">
        <v>153.59</v>
      </c>
      <c r="G42" s="522">
        <v>41.43</v>
      </c>
      <c r="H42" s="523">
        <v>86262.62</v>
      </c>
      <c r="I42" s="523">
        <v>77767.429999999993</v>
      </c>
      <c r="J42" s="523">
        <v>8495.19</v>
      </c>
      <c r="K42" s="522">
        <v>14.38</v>
      </c>
      <c r="L42" s="522">
        <v>222.70593600000001</v>
      </c>
      <c r="T42" s="516">
        <v>197470.03999999998</v>
      </c>
      <c r="V42" s="516">
        <v>77767.429999999993</v>
      </c>
      <c r="W42" s="516">
        <v>8495.19</v>
      </c>
      <c r="X42" s="516" t="s">
        <v>281</v>
      </c>
      <c r="Y42" s="516">
        <v>222.70593600000001</v>
      </c>
      <c r="Z42" s="516" t="s">
        <v>281</v>
      </c>
    </row>
    <row r="43" spans="1:26" x14ac:dyDescent="0.2">
      <c r="A43" s="524"/>
      <c r="B43" s="524"/>
      <c r="C43" s="524"/>
      <c r="D43" s="525" t="s">
        <v>810</v>
      </c>
      <c r="E43" s="526"/>
      <c r="F43" s="527">
        <v>112.16</v>
      </c>
      <c r="G43" s="527" t="s">
        <v>281</v>
      </c>
      <c r="H43" s="526"/>
      <c r="I43" s="526"/>
      <c r="J43" s="528" t="s">
        <v>281</v>
      </c>
      <c r="K43" s="527" t="s">
        <v>281</v>
      </c>
      <c r="L43" s="527" t="s">
        <v>281</v>
      </c>
    </row>
    <row r="44" spans="1:26" ht="20.399999999999999" x14ac:dyDescent="0.2">
      <c r="A44" s="529"/>
      <c r="B44" s="529"/>
      <c r="C44" s="529"/>
      <c r="D44" s="515" t="s">
        <v>706</v>
      </c>
      <c r="E44" s="529"/>
      <c r="F44" s="529"/>
      <c r="G44" s="529"/>
      <c r="H44" s="529"/>
      <c r="I44" s="529"/>
      <c r="J44" s="529"/>
      <c r="K44" s="529"/>
      <c r="L44" s="529"/>
    </row>
    <row r="45" spans="1:26" x14ac:dyDescent="0.2">
      <c r="A45" s="529"/>
      <c r="B45" s="529"/>
      <c r="C45" s="529"/>
      <c r="D45" s="530" t="s">
        <v>206</v>
      </c>
      <c r="E45" s="531" t="s">
        <v>749</v>
      </c>
      <c r="F45" s="531"/>
      <c r="G45" s="531"/>
      <c r="H45" s="532">
        <v>70768.36</v>
      </c>
      <c r="I45" s="529"/>
      <c r="J45" s="529"/>
      <c r="K45" s="529"/>
      <c r="L45" s="529"/>
    </row>
    <row r="46" spans="1:26" x14ac:dyDescent="0.2">
      <c r="A46" s="529"/>
      <c r="B46" s="529"/>
      <c r="C46" s="529"/>
      <c r="D46" s="530" t="s">
        <v>207</v>
      </c>
      <c r="E46" s="531" t="s">
        <v>750</v>
      </c>
      <c r="F46" s="531"/>
      <c r="G46" s="531"/>
      <c r="H46" s="532">
        <v>40439.06</v>
      </c>
      <c r="I46" s="529"/>
      <c r="J46" s="529"/>
      <c r="K46" s="529"/>
      <c r="L46" s="529"/>
    </row>
    <row r="47" spans="1:26" x14ac:dyDescent="0.2">
      <c r="A47" s="529"/>
      <c r="B47" s="529"/>
      <c r="C47" s="529"/>
      <c r="D47" s="533" t="s">
        <v>707</v>
      </c>
      <c r="E47" s="534"/>
      <c r="F47" s="534"/>
      <c r="G47" s="534"/>
      <c r="H47" s="535">
        <v>197470.04</v>
      </c>
      <c r="I47" s="529"/>
      <c r="J47" s="529"/>
      <c r="K47" s="529"/>
      <c r="L47" s="529"/>
    </row>
    <row r="48" spans="1:26" ht="40.799999999999997" x14ac:dyDescent="0.2">
      <c r="A48" s="520">
        <v>2</v>
      </c>
      <c r="B48" s="520">
        <v>2</v>
      </c>
      <c r="C48" s="520" t="s">
        <v>811</v>
      </c>
      <c r="D48" s="520" t="s">
        <v>812</v>
      </c>
      <c r="E48" s="521">
        <v>16.850000000000001</v>
      </c>
      <c r="F48" s="522">
        <v>21.74</v>
      </c>
      <c r="G48" s="522" t="s">
        <v>281</v>
      </c>
      <c r="H48" s="523">
        <v>4850.1000000000004</v>
      </c>
      <c r="I48" s="523" t="s">
        <v>281</v>
      </c>
      <c r="J48" s="523" t="s">
        <v>281</v>
      </c>
      <c r="K48" s="522" t="s">
        <v>281</v>
      </c>
      <c r="L48" s="522" t="s">
        <v>281</v>
      </c>
      <c r="T48" s="516">
        <v>4850.1000000000004</v>
      </c>
      <c r="V48" s="516" t="s">
        <v>281</v>
      </c>
      <c r="W48" s="516" t="s">
        <v>281</v>
      </c>
      <c r="X48" s="516" t="s">
        <v>281</v>
      </c>
      <c r="Y48" s="516" t="s">
        <v>281</v>
      </c>
      <c r="Z48" s="516" t="s">
        <v>281</v>
      </c>
    </row>
    <row r="49" spans="1:26" x14ac:dyDescent="0.2">
      <c r="A49" s="524"/>
      <c r="B49" s="524"/>
      <c r="C49" s="524"/>
      <c r="D49" s="525" t="s">
        <v>734</v>
      </c>
      <c r="E49" s="526"/>
      <c r="F49" s="527" t="s">
        <v>281</v>
      </c>
      <c r="G49" s="527" t="s">
        <v>281</v>
      </c>
      <c r="H49" s="526"/>
      <c r="I49" s="526"/>
      <c r="J49" s="528" t="s">
        <v>281</v>
      </c>
      <c r="K49" s="527" t="s">
        <v>281</v>
      </c>
      <c r="L49" s="527" t="s">
        <v>281</v>
      </c>
    </row>
    <row r="50" spans="1:26" x14ac:dyDescent="0.2">
      <c r="A50" s="529"/>
      <c r="B50" s="529"/>
      <c r="C50" s="529"/>
      <c r="D50" s="515" t="s">
        <v>709</v>
      </c>
      <c r="E50" s="529"/>
      <c r="F50" s="529"/>
      <c r="G50" s="529"/>
      <c r="H50" s="529"/>
      <c r="I50" s="529"/>
      <c r="J50" s="529"/>
      <c r="K50" s="529"/>
      <c r="L50" s="529"/>
    </row>
    <row r="51" spans="1:26" x14ac:dyDescent="0.2">
      <c r="A51" s="529"/>
      <c r="B51" s="529"/>
      <c r="C51" s="529"/>
      <c r="D51" s="533" t="s">
        <v>707</v>
      </c>
      <c r="E51" s="534"/>
      <c r="F51" s="534"/>
      <c r="G51" s="534"/>
      <c r="H51" s="535">
        <v>4850.1000000000004</v>
      </c>
      <c r="I51" s="529"/>
      <c r="J51" s="529"/>
      <c r="K51" s="529"/>
      <c r="L51" s="529"/>
    </row>
    <row r="52" spans="1:26" ht="20.399999999999999" x14ac:dyDescent="0.2">
      <c r="A52" s="520">
        <v>3</v>
      </c>
      <c r="B52" s="520">
        <v>3</v>
      </c>
      <c r="C52" s="520" t="s">
        <v>746</v>
      </c>
      <c r="D52" s="520" t="s">
        <v>813</v>
      </c>
      <c r="E52" s="521">
        <v>4.21</v>
      </c>
      <c r="F52" s="522">
        <v>42.98</v>
      </c>
      <c r="G52" s="522">
        <v>42.98</v>
      </c>
      <c r="H52" s="523">
        <v>2395.7399999999998</v>
      </c>
      <c r="I52" s="523" t="s">
        <v>281</v>
      </c>
      <c r="J52" s="523">
        <v>2395.7399999999998</v>
      </c>
      <c r="K52" s="522" t="s">
        <v>281</v>
      </c>
      <c r="L52" s="522" t="s">
        <v>281</v>
      </c>
      <c r="T52" s="516">
        <v>2395.7399999999998</v>
      </c>
      <c r="V52" s="516" t="s">
        <v>281</v>
      </c>
      <c r="W52" s="516">
        <v>2395.7399999999998</v>
      </c>
      <c r="X52" s="516" t="s">
        <v>281</v>
      </c>
      <c r="Y52" s="516" t="s">
        <v>281</v>
      </c>
      <c r="Z52" s="516" t="s">
        <v>281</v>
      </c>
    </row>
    <row r="53" spans="1:26" x14ac:dyDescent="0.2">
      <c r="A53" s="524"/>
      <c r="B53" s="524"/>
      <c r="C53" s="524"/>
      <c r="D53" s="525" t="s">
        <v>734</v>
      </c>
      <c r="E53" s="526"/>
      <c r="F53" s="527" t="s">
        <v>281</v>
      </c>
      <c r="G53" s="527" t="s">
        <v>281</v>
      </c>
      <c r="H53" s="526"/>
      <c r="I53" s="526"/>
      <c r="J53" s="528" t="s">
        <v>281</v>
      </c>
      <c r="K53" s="527" t="s">
        <v>281</v>
      </c>
      <c r="L53" s="527" t="s">
        <v>281</v>
      </c>
    </row>
    <row r="54" spans="1:26" x14ac:dyDescent="0.2">
      <c r="A54" s="529"/>
      <c r="B54" s="529"/>
      <c r="C54" s="529"/>
      <c r="D54" s="515" t="s">
        <v>709</v>
      </c>
      <c r="E54" s="529"/>
      <c r="F54" s="529"/>
      <c r="G54" s="529"/>
      <c r="H54" s="529"/>
      <c r="I54" s="529"/>
      <c r="J54" s="529"/>
      <c r="K54" s="529"/>
      <c r="L54" s="529"/>
    </row>
    <row r="55" spans="1:26" x14ac:dyDescent="0.2">
      <c r="A55" s="529"/>
      <c r="B55" s="529"/>
      <c r="C55" s="529"/>
      <c r="D55" s="533" t="s">
        <v>707</v>
      </c>
      <c r="E55" s="534"/>
      <c r="F55" s="534"/>
      <c r="G55" s="534"/>
      <c r="H55" s="535">
        <v>2395.7399999999998</v>
      </c>
      <c r="I55" s="529"/>
      <c r="J55" s="529"/>
      <c r="K55" s="529"/>
      <c r="L55" s="529"/>
    </row>
    <row r="56" spans="1:26" ht="30.6" x14ac:dyDescent="0.2">
      <c r="A56" s="520">
        <v>4</v>
      </c>
      <c r="B56" s="520">
        <v>4</v>
      </c>
      <c r="C56" s="520" t="s">
        <v>814</v>
      </c>
      <c r="D56" s="520" t="s">
        <v>777</v>
      </c>
      <c r="E56" s="521">
        <v>15.4872</v>
      </c>
      <c r="F56" s="522">
        <v>319.904</v>
      </c>
      <c r="G56" s="522">
        <v>151.94399999999999</v>
      </c>
      <c r="H56" s="523">
        <v>147613.29999999999</v>
      </c>
      <c r="I56" s="523">
        <v>116457.08</v>
      </c>
      <c r="J56" s="523">
        <v>31156.22</v>
      </c>
      <c r="K56" s="522">
        <v>19.440000000000001</v>
      </c>
      <c r="L56" s="522">
        <v>301.071168</v>
      </c>
      <c r="T56" s="516">
        <v>361060.47</v>
      </c>
      <c r="V56" s="516">
        <v>116457.08</v>
      </c>
      <c r="W56" s="516">
        <v>31156.22</v>
      </c>
      <c r="X56" s="516">
        <v>12125.55</v>
      </c>
      <c r="Y56" s="516">
        <v>301.071168</v>
      </c>
      <c r="Z56" s="516">
        <v>24.036134000000001</v>
      </c>
    </row>
    <row r="57" spans="1:26" x14ac:dyDescent="0.2">
      <c r="A57" s="524"/>
      <c r="B57" s="524"/>
      <c r="C57" s="524"/>
      <c r="D57" s="525" t="s">
        <v>810</v>
      </c>
      <c r="E57" s="526"/>
      <c r="F57" s="527">
        <v>167.96</v>
      </c>
      <c r="G57" s="527">
        <v>17.488</v>
      </c>
      <c r="H57" s="526"/>
      <c r="I57" s="526"/>
      <c r="J57" s="528">
        <v>12125.55</v>
      </c>
      <c r="K57" s="527">
        <v>1.552</v>
      </c>
      <c r="L57" s="527">
        <v>24.036134000000001</v>
      </c>
    </row>
    <row r="58" spans="1:26" ht="20.399999999999999" x14ac:dyDescent="0.2">
      <c r="A58" s="529"/>
      <c r="B58" s="529"/>
      <c r="C58" s="529"/>
      <c r="D58" s="515" t="s">
        <v>706</v>
      </c>
      <c r="E58" s="529"/>
      <c r="F58" s="529"/>
      <c r="G58" s="529"/>
      <c r="H58" s="529"/>
      <c r="I58" s="529"/>
      <c r="J58" s="529"/>
      <c r="K58" s="529"/>
      <c r="L58" s="529"/>
    </row>
    <row r="59" spans="1:26" ht="20.399999999999999" x14ac:dyDescent="0.2">
      <c r="A59" s="529"/>
      <c r="B59" s="529"/>
      <c r="C59" s="529"/>
      <c r="D59" s="515" t="s">
        <v>815</v>
      </c>
      <c r="E59" s="529"/>
      <c r="F59" s="529"/>
      <c r="G59" s="529"/>
      <c r="H59" s="529"/>
      <c r="I59" s="529"/>
      <c r="J59" s="529"/>
      <c r="K59" s="529"/>
      <c r="L59" s="529"/>
    </row>
    <row r="60" spans="1:26" ht="20.399999999999999" x14ac:dyDescent="0.2">
      <c r="A60" s="529"/>
      <c r="B60" s="529"/>
      <c r="C60" s="529"/>
      <c r="D60" s="515" t="s">
        <v>816</v>
      </c>
      <c r="E60" s="529"/>
      <c r="F60" s="529"/>
      <c r="G60" s="529"/>
      <c r="H60" s="529"/>
      <c r="I60" s="529"/>
      <c r="J60" s="529"/>
      <c r="K60" s="529"/>
      <c r="L60" s="529"/>
    </row>
    <row r="61" spans="1:26" x14ac:dyDescent="0.2">
      <c r="A61" s="529"/>
      <c r="B61" s="529"/>
      <c r="C61" s="529"/>
      <c r="D61" s="530" t="s">
        <v>206</v>
      </c>
      <c r="E61" s="531" t="s">
        <v>817</v>
      </c>
      <c r="F61" s="531"/>
      <c r="G61" s="531"/>
      <c r="H61" s="532">
        <v>140155.07</v>
      </c>
      <c r="I61" s="529"/>
      <c r="J61" s="529"/>
      <c r="K61" s="529"/>
      <c r="L61" s="529"/>
    </row>
    <row r="62" spans="1:26" x14ac:dyDescent="0.2">
      <c r="A62" s="529"/>
      <c r="B62" s="529"/>
      <c r="C62" s="529"/>
      <c r="D62" s="530" t="s">
        <v>207</v>
      </c>
      <c r="E62" s="531" t="s">
        <v>818</v>
      </c>
      <c r="F62" s="531"/>
      <c r="G62" s="531"/>
      <c r="H62" s="532">
        <v>73292.100000000006</v>
      </c>
      <c r="I62" s="529"/>
      <c r="J62" s="529"/>
      <c r="K62" s="529"/>
      <c r="L62" s="529"/>
    </row>
    <row r="63" spans="1:26" x14ac:dyDescent="0.2">
      <c r="A63" s="529"/>
      <c r="B63" s="529"/>
      <c r="C63" s="529"/>
      <c r="D63" s="533" t="s">
        <v>707</v>
      </c>
      <c r="E63" s="534"/>
      <c r="F63" s="534"/>
      <c r="G63" s="534"/>
      <c r="H63" s="535">
        <v>361060.47</v>
      </c>
      <c r="I63" s="529"/>
      <c r="J63" s="529"/>
      <c r="K63" s="529"/>
      <c r="L63" s="529"/>
    </row>
    <row r="64" spans="1:26" ht="40.799999999999997" x14ac:dyDescent="0.2">
      <c r="A64" s="520">
        <v>5</v>
      </c>
      <c r="B64" s="520">
        <v>5</v>
      </c>
      <c r="C64" s="520" t="s">
        <v>819</v>
      </c>
      <c r="D64" s="520" t="s">
        <v>778</v>
      </c>
      <c r="E64" s="521">
        <v>15.4872</v>
      </c>
      <c r="F64" s="522">
        <v>316.39999999999998</v>
      </c>
      <c r="G64" s="522">
        <v>74.48</v>
      </c>
      <c r="H64" s="523">
        <v>183010.39</v>
      </c>
      <c r="I64" s="523">
        <v>167738.15</v>
      </c>
      <c r="J64" s="523">
        <v>15272.24</v>
      </c>
      <c r="K64" s="522">
        <v>28</v>
      </c>
      <c r="L64" s="522">
        <v>433.64159999999998</v>
      </c>
      <c r="T64" s="516">
        <v>472413.05</v>
      </c>
      <c r="V64" s="516">
        <v>167738.15</v>
      </c>
      <c r="W64" s="516">
        <v>15272.24</v>
      </c>
      <c r="X64" s="516">
        <v>6600.8</v>
      </c>
      <c r="Y64" s="516">
        <v>433.64159999999998</v>
      </c>
      <c r="Z64" s="516">
        <v>13.009247999999999</v>
      </c>
    </row>
    <row r="65" spans="1:26" x14ac:dyDescent="0.2">
      <c r="A65" s="524"/>
      <c r="B65" s="524"/>
      <c r="C65" s="524"/>
      <c r="D65" s="525" t="s">
        <v>810</v>
      </c>
      <c r="E65" s="526"/>
      <c r="F65" s="527">
        <v>241.92</v>
      </c>
      <c r="G65" s="527">
        <v>9.52</v>
      </c>
      <c r="H65" s="526"/>
      <c r="I65" s="526"/>
      <c r="J65" s="528">
        <v>6600.8</v>
      </c>
      <c r="K65" s="527">
        <v>0.84</v>
      </c>
      <c r="L65" s="527">
        <v>13.009247999999999</v>
      </c>
    </row>
    <row r="66" spans="1:26" ht="20.399999999999999" x14ac:dyDescent="0.2">
      <c r="A66" s="529"/>
      <c r="B66" s="529"/>
      <c r="C66" s="529"/>
      <c r="D66" s="515" t="s">
        <v>706</v>
      </c>
      <c r="E66" s="529"/>
      <c r="F66" s="529"/>
      <c r="G66" s="529"/>
      <c r="H66" s="529"/>
      <c r="I66" s="529"/>
      <c r="J66" s="529"/>
      <c r="K66" s="529"/>
      <c r="L66" s="529"/>
    </row>
    <row r="67" spans="1:26" ht="20.399999999999999" x14ac:dyDescent="0.2">
      <c r="A67" s="529"/>
      <c r="B67" s="529"/>
      <c r="C67" s="529"/>
      <c r="D67" s="515" t="s">
        <v>820</v>
      </c>
      <c r="E67" s="529"/>
      <c r="F67" s="529"/>
      <c r="G67" s="529"/>
      <c r="H67" s="529"/>
      <c r="I67" s="529"/>
      <c r="J67" s="529"/>
      <c r="K67" s="529"/>
      <c r="L67" s="529"/>
    </row>
    <row r="68" spans="1:26" ht="30.6" x14ac:dyDescent="0.2">
      <c r="A68" s="529"/>
      <c r="B68" s="529"/>
      <c r="C68" s="529"/>
      <c r="D68" s="515" t="s">
        <v>821</v>
      </c>
      <c r="E68" s="529"/>
      <c r="F68" s="529"/>
      <c r="G68" s="529"/>
      <c r="H68" s="529"/>
      <c r="I68" s="529"/>
      <c r="J68" s="529"/>
      <c r="K68" s="529"/>
      <c r="L68" s="529"/>
    </row>
    <row r="69" spans="1:26" x14ac:dyDescent="0.2">
      <c r="A69" s="529"/>
      <c r="B69" s="529"/>
      <c r="C69" s="529"/>
      <c r="D69" s="530" t="s">
        <v>206</v>
      </c>
      <c r="E69" s="531" t="s">
        <v>817</v>
      </c>
      <c r="F69" s="531"/>
      <c r="G69" s="531"/>
      <c r="H69" s="532">
        <v>190029.46</v>
      </c>
      <c r="I69" s="529"/>
      <c r="J69" s="529"/>
      <c r="K69" s="529"/>
      <c r="L69" s="529"/>
    </row>
    <row r="70" spans="1:26" x14ac:dyDescent="0.2">
      <c r="A70" s="529"/>
      <c r="B70" s="529"/>
      <c r="C70" s="529"/>
      <c r="D70" s="530" t="s">
        <v>207</v>
      </c>
      <c r="E70" s="531" t="s">
        <v>818</v>
      </c>
      <c r="F70" s="531"/>
      <c r="G70" s="531"/>
      <c r="H70" s="532">
        <v>99373.2</v>
      </c>
      <c r="I70" s="529"/>
      <c r="J70" s="529"/>
      <c r="K70" s="529"/>
      <c r="L70" s="529"/>
    </row>
    <row r="71" spans="1:26" x14ac:dyDescent="0.2">
      <c r="A71" s="529"/>
      <c r="B71" s="529"/>
      <c r="C71" s="529"/>
      <c r="D71" s="533" t="s">
        <v>707</v>
      </c>
      <c r="E71" s="534"/>
      <c r="F71" s="534"/>
      <c r="G71" s="534"/>
      <c r="H71" s="535">
        <v>472413.05</v>
      </c>
      <c r="I71" s="529"/>
      <c r="J71" s="529"/>
      <c r="K71" s="529"/>
      <c r="L71" s="529"/>
    </row>
    <row r="72" spans="1:26" ht="30.6" x14ac:dyDescent="0.2">
      <c r="A72" s="520">
        <v>6</v>
      </c>
      <c r="B72" s="520">
        <v>6</v>
      </c>
      <c r="C72" s="520" t="s">
        <v>744</v>
      </c>
      <c r="D72" s="520" t="s">
        <v>745</v>
      </c>
      <c r="E72" s="521">
        <v>111.5</v>
      </c>
      <c r="F72" s="522">
        <v>3.28</v>
      </c>
      <c r="G72" s="522">
        <v>3.28</v>
      </c>
      <c r="H72" s="523">
        <v>4842.45</v>
      </c>
      <c r="I72" s="523" t="s">
        <v>281</v>
      </c>
      <c r="J72" s="523">
        <v>4842.45</v>
      </c>
      <c r="K72" s="522" t="s">
        <v>281</v>
      </c>
      <c r="L72" s="522" t="s">
        <v>281</v>
      </c>
      <c r="T72" s="516">
        <v>4842.45</v>
      </c>
      <c r="V72" s="516" t="s">
        <v>281</v>
      </c>
      <c r="W72" s="516">
        <v>4842.45</v>
      </c>
      <c r="X72" s="516" t="s">
        <v>281</v>
      </c>
      <c r="Y72" s="516" t="s">
        <v>281</v>
      </c>
      <c r="Z72" s="516" t="s">
        <v>281</v>
      </c>
    </row>
    <row r="73" spans="1:26" x14ac:dyDescent="0.2">
      <c r="A73" s="524"/>
      <c r="B73" s="524"/>
      <c r="C73" s="524"/>
      <c r="D73" s="525" t="s">
        <v>734</v>
      </c>
      <c r="E73" s="526"/>
      <c r="F73" s="527" t="s">
        <v>281</v>
      </c>
      <c r="G73" s="527" t="s">
        <v>281</v>
      </c>
      <c r="H73" s="526"/>
      <c r="I73" s="526"/>
      <c r="J73" s="528" t="s">
        <v>281</v>
      </c>
      <c r="K73" s="527" t="s">
        <v>281</v>
      </c>
      <c r="L73" s="527" t="s">
        <v>281</v>
      </c>
    </row>
    <row r="74" spans="1:26" x14ac:dyDescent="0.2">
      <c r="A74" s="529"/>
      <c r="B74" s="529"/>
      <c r="C74" s="529"/>
      <c r="D74" s="515" t="s">
        <v>709</v>
      </c>
      <c r="E74" s="529"/>
      <c r="F74" s="529"/>
      <c r="G74" s="529"/>
      <c r="H74" s="529"/>
      <c r="I74" s="529"/>
      <c r="J74" s="529"/>
      <c r="K74" s="529"/>
      <c r="L74" s="529"/>
    </row>
    <row r="75" spans="1:26" x14ac:dyDescent="0.2">
      <c r="A75" s="529"/>
      <c r="B75" s="529"/>
      <c r="C75" s="529"/>
      <c r="D75" s="533" t="s">
        <v>707</v>
      </c>
      <c r="E75" s="534"/>
      <c r="F75" s="534"/>
      <c r="G75" s="534"/>
      <c r="H75" s="535">
        <v>4842.45</v>
      </c>
      <c r="I75" s="529"/>
      <c r="J75" s="529"/>
      <c r="K75" s="529"/>
      <c r="L75" s="529"/>
    </row>
    <row r="76" spans="1:26" ht="20.399999999999999" x14ac:dyDescent="0.2">
      <c r="A76" s="520">
        <v>7</v>
      </c>
      <c r="B76" s="520">
        <v>7</v>
      </c>
      <c r="C76" s="520" t="s">
        <v>746</v>
      </c>
      <c r="D76" s="520" t="s">
        <v>813</v>
      </c>
      <c r="E76" s="521">
        <v>27.88</v>
      </c>
      <c r="F76" s="522">
        <v>42.98</v>
      </c>
      <c r="G76" s="522">
        <v>42.98</v>
      </c>
      <c r="H76" s="523">
        <v>15865.39</v>
      </c>
      <c r="I76" s="523" t="s">
        <v>281</v>
      </c>
      <c r="J76" s="523">
        <v>15865.39</v>
      </c>
      <c r="K76" s="522" t="s">
        <v>281</v>
      </c>
      <c r="L76" s="522" t="s">
        <v>281</v>
      </c>
      <c r="T76" s="516">
        <v>15865.39</v>
      </c>
      <c r="V76" s="516" t="s">
        <v>281</v>
      </c>
      <c r="W76" s="516">
        <v>15865.39</v>
      </c>
      <c r="X76" s="516" t="s">
        <v>281</v>
      </c>
      <c r="Y76" s="516" t="s">
        <v>281</v>
      </c>
      <c r="Z76" s="516" t="s">
        <v>281</v>
      </c>
    </row>
    <row r="77" spans="1:26" x14ac:dyDescent="0.2">
      <c r="A77" s="524"/>
      <c r="B77" s="524"/>
      <c r="C77" s="524"/>
      <c r="D77" s="525" t="s">
        <v>734</v>
      </c>
      <c r="E77" s="526"/>
      <c r="F77" s="527" t="s">
        <v>281</v>
      </c>
      <c r="G77" s="527" t="s">
        <v>281</v>
      </c>
      <c r="H77" s="526"/>
      <c r="I77" s="526"/>
      <c r="J77" s="528" t="s">
        <v>281</v>
      </c>
      <c r="K77" s="527" t="s">
        <v>281</v>
      </c>
      <c r="L77" s="527" t="s">
        <v>281</v>
      </c>
    </row>
    <row r="78" spans="1:26" x14ac:dyDescent="0.2">
      <c r="A78" s="529"/>
      <c r="B78" s="529"/>
      <c r="C78" s="529"/>
      <c r="D78" s="515" t="s">
        <v>709</v>
      </c>
      <c r="E78" s="529"/>
      <c r="F78" s="529"/>
      <c r="G78" s="529"/>
      <c r="H78" s="529"/>
      <c r="I78" s="529"/>
      <c r="J78" s="529"/>
      <c r="K78" s="529"/>
      <c r="L78" s="529"/>
    </row>
    <row r="79" spans="1:26" x14ac:dyDescent="0.2">
      <c r="A79" s="529"/>
      <c r="B79" s="529"/>
      <c r="C79" s="529"/>
      <c r="D79" s="533" t="s">
        <v>707</v>
      </c>
      <c r="E79" s="534"/>
      <c r="F79" s="534"/>
      <c r="G79" s="534"/>
      <c r="H79" s="535">
        <v>15865.39</v>
      </c>
      <c r="I79" s="529"/>
      <c r="J79" s="529"/>
      <c r="K79" s="529"/>
      <c r="L79" s="529"/>
    </row>
    <row r="80" spans="1:26" ht="20.399999999999999" x14ac:dyDescent="0.2">
      <c r="A80" s="520">
        <v>8</v>
      </c>
      <c r="B80" s="520">
        <v>8</v>
      </c>
      <c r="C80" s="520" t="s">
        <v>822</v>
      </c>
      <c r="D80" s="520" t="s">
        <v>779</v>
      </c>
      <c r="E80" s="521">
        <v>154.87</v>
      </c>
      <c r="F80" s="522">
        <v>41.048000000000002</v>
      </c>
      <c r="G80" s="522">
        <v>24.135999999999999</v>
      </c>
      <c r="H80" s="523">
        <v>166750.07999999999</v>
      </c>
      <c r="I80" s="523">
        <v>117259.82</v>
      </c>
      <c r="J80" s="523">
        <v>49490.26</v>
      </c>
      <c r="K80" s="522">
        <v>2.1680000000000001</v>
      </c>
      <c r="L80" s="522">
        <v>335.75815999999998</v>
      </c>
      <c r="T80" s="516">
        <v>396668.19999999995</v>
      </c>
      <c r="V80" s="516">
        <v>117259.82</v>
      </c>
      <c r="W80" s="516">
        <v>49490.26</v>
      </c>
      <c r="X80" s="516">
        <v>21245.07</v>
      </c>
      <c r="Y80" s="516">
        <v>335.75815999999998</v>
      </c>
      <c r="Z80" s="516">
        <v>42.124639999999999</v>
      </c>
    </row>
    <row r="81" spans="1:26" x14ac:dyDescent="0.2">
      <c r="A81" s="524"/>
      <c r="B81" s="524"/>
      <c r="C81" s="524"/>
      <c r="D81" s="525" t="s">
        <v>736</v>
      </c>
      <c r="E81" s="526"/>
      <c r="F81" s="527">
        <v>16.911999999999999</v>
      </c>
      <c r="G81" s="527">
        <v>3.0640000000000001</v>
      </c>
      <c r="H81" s="526"/>
      <c r="I81" s="526"/>
      <c r="J81" s="528">
        <v>21245.07</v>
      </c>
      <c r="K81" s="527">
        <v>0.27200000000000002</v>
      </c>
      <c r="L81" s="527">
        <v>42.124639999999999</v>
      </c>
    </row>
    <row r="82" spans="1:26" ht="20.399999999999999" x14ac:dyDescent="0.2">
      <c r="A82" s="529"/>
      <c r="B82" s="529"/>
      <c r="C82" s="529"/>
      <c r="D82" s="515" t="s">
        <v>706</v>
      </c>
      <c r="E82" s="529"/>
      <c r="F82" s="529"/>
      <c r="G82" s="529"/>
      <c r="H82" s="529"/>
      <c r="I82" s="529"/>
      <c r="J82" s="529"/>
      <c r="K82" s="529"/>
      <c r="L82" s="529"/>
    </row>
    <row r="83" spans="1:26" ht="20.399999999999999" x14ac:dyDescent="0.2">
      <c r="A83" s="529"/>
      <c r="B83" s="529"/>
      <c r="C83" s="529"/>
      <c r="D83" s="515" t="s">
        <v>815</v>
      </c>
      <c r="E83" s="529"/>
      <c r="F83" s="529"/>
      <c r="G83" s="529"/>
      <c r="H83" s="529"/>
      <c r="I83" s="529"/>
      <c r="J83" s="529"/>
      <c r="K83" s="529"/>
      <c r="L83" s="529"/>
    </row>
    <row r="84" spans="1:26" ht="20.399999999999999" x14ac:dyDescent="0.2">
      <c r="A84" s="529"/>
      <c r="B84" s="529"/>
      <c r="C84" s="529"/>
      <c r="D84" s="515" t="s">
        <v>816</v>
      </c>
      <c r="E84" s="529"/>
      <c r="F84" s="529"/>
      <c r="G84" s="529"/>
      <c r="H84" s="529"/>
      <c r="I84" s="529"/>
      <c r="J84" s="529"/>
      <c r="K84" s="529"/>
      <c r="L84" s="529"/>
    </row>
    <row r="85" spans="1:26" x14ac:dyDescent="0.2">
      <c r="A85" s="529"/>
      <c r="B85" s="529"/>
      <c r="C85" s="529"/>
      <c r="D85" s="530" t="s">
        <v>206</v>
      </c>
      <c r="E85" s="531" t="s">
        <v>817</v>
      </c>
      <c r="F85" s="531"/>
      <c r="G85" s="531"/>
      <c r="H85" s="532">
        <v>150970.32999999999</v>
      </c>
      <c r="I85" s="529"/>
      <c r="J85" s="529"/>
      <c r="K85" s="529"/>
      <c r="L85" s="529"/>
    </row>
    <row r="86" spans="1:26" x14ac:dyDescent="0.2">
      <c r="A86" s="529"/>
      <c r="B86" s="529"/>
      <c r="C86" s="529"/>
      <c r="D86" s="530" t="s">
        <v>207</v>
      </c>
      <c r="E86" s="531" t="s">
        <v>818</v>
      </c>
      <c r="F86" s="531"/>
      <c r="G86" s="531"/>
      <c r="H86" s="532">
        <v>78947.789999999994</v>
      </c>
      <c r="I86" s="529"/>
      <c r="J86" s="529"/>
      <c r="K86" s="529"/>
      <c r="L86" s="529"/>
    </row>
    <row r="87" spans="1:26" x14ac:dyDescent="0.2">
      <c r="A87" s="529"/>
      <c r="B87" s="529"/>
      <c r="C87" s="529"/>
      <c r="D87" s="533" t="s">
        <v>707</v>
      </c>
      <c r="E87" s="534"/>
      <c r="F87" s="534"/>
      <c r="G87" s="534"/>
      <c r="H87" s="535">
        <v>396668.2</v>
      </c>
      <c r="I87" s="529"/>
      <c r="J87" s="529"/>
      <c r="K87" s="529"/>
      <c r="L87" s="529"/>
    </row>
    <row r="88" spans="1:26" ht="40.799999999999997" x14ac:dyDescent="0.2">
      <c r="A88" s="520">
        <v>9</v>
      </c>
      <c r="B88" s="520">
        <v>9</v>
      </c>
      <c r="C88" s="520" t="s">
        <v>823</v>
      </c>
      <c r="D88" s="520" t="s">
        <v>824</v>
      </c>
      <c r="E88" s="521">
        <v>61.95</v>
      </c>
      <c r="F88" s="522">
        <v>6.43</v>
      </c>
      <c r="G88" s="522" t="s">
        <v>281</v>
      </c>
      <c r="H88" s="523">
        <v>5273.8</v>
      </c>
      <c r="I88" s="523" t="s">
        <v>281</v>
      </c>
      <c r="J88" s="523" t="s">
        <v>281</v>
      </c>
      <c r="K88" s="522" t="s">
        <v>281</v>
      </c>
      <c r="L88" s="522" t="s">
        <v>281</v>
      </c>
      <c r="T88" s="516">
        <v>5273.8</v>
      </c>
      <c r="V88" s="516" t="s">
        <v>281</v>
      </c>
      <c r="W88" s="516" t="s">
        <v>281</v>
      </c>
      <c r="X88" s="516" t="s">
        <v>281</v>
      </c>
      <c r="Y88" s="516" t="s">
        <v>281</v>
      </c>
      <c r="Z88" s="516" t="s">
        <v>281</v>
      </c>
    </row>
    <row r="89" spans="1:26" x14ac:dyDescent="0.2">
      <c r="A89" s="524"/>
      <c r="B89" s="524"/>
      <c r="C89" s="524"/>
      <c r="D89" s="525" t="s">
        <v>734</v>
      </c>
      <c r="E89" s="526"/>
      <c r="F89" s="527" t="s">
        <v>281</v>
      </c>
      <c r="G89" s="527" t="s">
        <v>281</v>
      </c>
      <c r="H89" s="526"/>
      <c r="I89" s="526"/>
      <c r="J89" s="528" t="s">
        <v>281</v>
      </c>
      <c r="K89" s="527" t="s">
        <v>281</v>
      </c>
      <c r="L89" s="527" t="s">
        <v>281</v>
      </c>
    </row>
    <row r="90" spans="1:26" x14ac:dyDescent="0.2">
      <c r="A90" s="529"/>
      <c r="B90" s="529"/>
      <c r="C90" s="529"/>
      <c r="D90" s="515" t="s">
        <v>709</v>
      </c>
      <c r="E90" s="529"/>
      <c r="F90" s="529"/>
      <c r="G90" s="529"/>
      <c r="H90" s="529"/>
      <c r="I90" s="529"/>
      <c r="J90" s="529"/>
      <c r="K90" s="529"/>
      <c r="L90" s="529"/>
    </row>
    <row r="91" spans="1:26" x14ac:dyDescent="0.2">
      <c r="A91" s="529"/>
      <c r="B91" s="529"/>
      <c r="C91" s="529"/>
      <c r="D91" s="533" t="s">
        <v>707</v>
      </c>
      <c r="E91" s="534"/>
      <c r="F91" s="534"/>
      <c r="G91" s="534"/>
      <c r="H91" s="535">
        <v>5273.8</v>
      </c>
      <c r="I91" s="529"/>
      <c r="J91" s="529"/>
      <c r="K91" s="529"/>
      <c r="L91" s="529"/>
    </row>
    <row r="92" spans="1:26" ht="30.6" x14ac:dyDescent="0.2">
      <c r="A92" s="520">
        <v>10</v>
      </c>
      <c r="B92" s="520">
        <v>10</v>
      </c>
      <c r="C92" s="520" t="s">
        <v>735</v>
      </c>
      <c r="D92" s="520" t="s">
        <v>900</v>
      </c>
      <c r="E92" s="521">
        <v>294.26</v>
      </c>
      <c r="F92" s="522">
        <v>162.38</v>
      </c>
      <c r="G92" s="522" t="s">
        <v>281</v>
      </c>
      <c r="H92" s="523">
        <v>389900.39</v>
      </c>
      <c r="I92" s="523" t="s">
        <v>281</v>
      </c>
      <c r="J92" s="523" t="s">
        <v>281</v>
      </c>
      <c r="K92" s="522" t="s">
        <v>281</v>
      </c>
      <c r="L92" s="522" t="s">
        <v>281</v>
      </c>
      <c r="T92" s="516">
        <v>389900.39</v>
      </c>
      <c r="V92" s="516" t="s">
        <v>281</v>
      </c>
      <c r="W92" s="516" t="s">
        <v>281</v>
      </c>
      <c r="X92" s="516" t="s">
        <v>281</v>
      </c>
      <c r="Y92" s="516" t="s">
        <v>281</v>
      </c>
      <c r="Z92" s="516" t="s">
        <v>281</v>
      </c>
    </row>
    <row r="93" spans="1:26" x14ac:dyDescent="0.2">
      <c r="A93" s="524"/>
      <c r="B93" s="524"/>
      <c r="C93" s="524"/>
      <c r="D93" s="525" t="s">
        <v>736</v>
      </c>
      <c r="E93" s="526"/>
      <c r="F93" s="527" t="s">
        <v>281</v>
      </c>
      <c r="G93" s="527" t="s">
        <v>281</v>
      </c>
      <c r="H93" s="526"/>
      <c r="I93" s="526"/>
      <c r="J93" s="528" t="s">
        <v>281</v>
      </c>
      <c r="K93" s="527" t="s">
        <v>281</v>
      </c>
      <c r="L93" s="527" t="s">
        <v>281</v>
      </c>
    </row>
    <row r="94" spans="1:26" x14ac:dyDescent="0.2">
      <c r="A94" s="529"/>
      <c r="B94" s="529"/>
      <c r="C94" s="529"/>
      <c r="D94" s="515" t="s">
        <v>711</v>
      </c>
      <c r="E94" s="529"/>
      <c r="F94" s="529"/>
      <c r="G94" s="529"/>
      <c r="H94" s="529"/>
      <c r="I94" s="529"/>
      <c r="J94" s="529"/>
      <c r="K94" s="529"/>
      <c r="L94" s="529"/>
    </row>
    <row r="95" spans="1:26" x14ac:dyDescent="0.2">
      <c r="A95" s="727" t="s">
        <v>1058</v>
      </c>
      <c r="B95" s="727"/>
      <c r="C95" s="727"/>
      <c r="D95" s="727"/>
      <c r="E95" s="727"/>
      <c r="F95" s="727"/>
      <c r="G95" s="727"/>
      <c r="H95" s="727"/>
      <c r="I95" s="727"/>
      <c r="J95" s="727"/>
      <c r="K95" s="727"/>
      <c r="L95" s="727"/>
    </row>
    <row r="96" spans="1:26" ht="30.6" x14ac:dyDescent="0.2">
      <c r="A96" s="520">
        <v>11</v>
      </c>
      <c r="B96" s="520">
        <v>11</v>
      </c>
      <c r="C96" s="520" t="s">
        <v>825</v>
      </c>
      <c r="D96" s="520" t="s">
        <v>780</v>
      </c>
      <c r="E96" s="521">
        <v>1.68</v>
      </c>
      <c r="F96" s="522">
        <v>2962.8416000000002</v>
      </c>
      <c r="G96" s="522">
        <v>1928.136</v>
      </c>
      <c r="H96" s="523">
        <v>120711.84</v>
      </c>
      <c r="I96" s="523">
        <v>77823.929999999993</v>
      </c>
      <c r="J96" s="523">
        <v>42887.91</v>
      </c>
      <c r="K96" s="522">
        <v>114.08</v>
      </c>
      <c r="L96" s="522">
        <v>191.65440000000001</v>
      </c>
      <c r="T96" s="516">
        <v>316800.03999999998</v>
      </c>
      <c r="V96" s="516">
        <v>77823.929999999993</v>
      </c>
      <c r="W96" s="516">
        <v>42887.91</v>
      </c>
      <c r="X96" s="516">
        <v>22221.07</v>
      </c>
      <c r="Y96" s="516">
        <v>191.65440000000001</v>
      </c>
      <c r="Z96" s="516">
        <v>36.939839999999997</v>
      </c>
    </row>
    <row r="97" spans="1:26" x14ac:dyDescent="0.2">
      <c r="A97" s="524"/>
      <c r="B97" s="524"/>
      <c r="C97" s="524"/>
      <c r="D97" s="525" t="s">
        <v>826</v>
      </c>
      <c r="E97" s="526"/>
      <c r="F97" s="527">
        <v>1034.7056</v>
      </c>
      <c r="G97" s="527">
        <v>295.43959999999998</v>
      </c>
      <c r="H97" s="526"/>
      <c r="I97" s="526"/>
      <c r="J97" s="528">
        <v>22221.07</v>
      </c>
      <c r="K97" s="527">
        <v>21.988</v>
      </c>
      <c r="L97" s="527">
        <v>36.939839999999997</v>
      </c>
    </row>
    <row r="98" spans="1:26" ht="20.399999999999999" x14ac:dyDescent="0.2">
      <c r="A98" s="529"/>
      <c r="B98" s="529"/>
      <c r="C98" s="529"/>
      <c r="D98" s="515" t="s">
        <v>706</v>
      </c>
      <c r="E98" s="529"/>
      <c r="F98" s="529"/>
      <c r="G98" s="529"/>
      <c r="H98" s="529"/>
      <c r="I98" s="529"/>
      <c r="J98" s="529"/>
      <c r="K98" s="529"/>
      <c r="L98" s="529"/>
    </row>
    <row r="99" spans="1:26" ht="30.6" x14ac:dyDescent="0.2">
      <c r="A99" s="529"/>
      <c r="B99" s="529"/>
      <c r="C99" s="529"/>
      <c r="D99" s="515" t="s">
        <v>739</v>
      </c>
      <c r="E99" s="529"/>
      <c r="F99" s="529"/>
      <c r="G99" s="529"/>
      <c r="H99" s="529"/>
      <c r="I99" s="529"/>
      <c r="J99" s="529"/>
      <c r="K99" s="529"/>
      <c r="L99" s="529"/>
    </row>
    <row r="100" spans="1:26" ht="102" x14ac:dyDescent="0.2">
      <c r="A100" s="529"/>
      <c r="B100" s="529"/>
      <c r="C100" s="529"/>
      <c r="D100" s="515" t="s">
        <v>740</v>
      </c>
      <c r="E100" s="529"/>
      <c r="F100" s="529"/>
      <c r="G100" s="529"/>
      <c r="H100" s="529"/>
      <c r="I100" s="529"/>
      <c r="J100" s="529"/>
      <c r="K100" s="529"/>
      <c r="L100" s="529"/>
    </row>
    <row r="101" spans="1:26" x14ac:dyDescent="0.2">
      <c r="A101" s="529"/>
      <c r="B101" s="529"/>
      <c r="C101" s="529"/>
      <c r="D101" s="530" t="s">
        <v>206</v>
      </c>
      <c r="E101" s="531" t="s">
        <v>827</v>
      </c>
      <c r="F101" s="531"/>
      <c r="G101" s="531"/>
      <c r="H101" s="532">
        <v>116052.2</v>
      </c>
      <c r="I101" s="529"/>
      <c r="J101" s="529"/>
      <c r="K101" s="529"/>
      <c r="L101" s="529"/>
    </row>
    <row r="102" spans="1:26" x14ac:dyDescent="0.2">
      <c r="A102" s="529"/>
      <c r="B102" s="529"/>
      <c r="C102" s="529"/>
      <c r="D102" s="530" t="s">
        <v>207</v>
      </c>
      <c r="E102" s="531" t="s">
        <v>828</v>
      </c>
      <c r="F102" s="531"/>
      <c r="G102" s="531"/>
      <c r="H102" s="532">
        <v>80036</v>
      </c>
      <c r="I102" s="529"/>
      <c r="J102" s="529"/>
      <c r="K102" s="529"/>
      <c r="L102" s="529"/>
    </row>
    <row r="103" spans="1:26" x14ac:dyDescent="0.2">
      <c r="A103" s="529"/>
      <c r="B103" s="529"/>
      <c r="C103" s="529"/>
      <c r="D103" s="533" t="s">
        <v>707</v>
      </c>
      <c r="E103" s="534"/>
      <c r="F103" s="534"/>
      <c r="G103" s="534"/>
      <c r="H103" s="535">
        <v>316800.03999999998</v>
      </c>
      <c r="I103" s="529"/>
      <c r="J103" s="529"/>
      <c r="K103" s="529"/>
      <c r="L103" s="529"/>
    </row>
    <row r="104" spans="1:26" ht="30.6" x14ac:dyDescent="0.2">
      <c r="A104" s="520">
        <v>12</v>
      </c>
      <c r="B104" s="520">
        <v>12</v>
      </c>
      <c r="C104" s="520" t="s">
        <v>743</v>
      </c>
      <c r="D104" s="520" t="s">
        <v>829</v>
      </c>
      <c r="E104" s="521">
        <v>252</v>
      </c>
      <c r="F104" s="522">
        <v>10.71</v>
      </c>
      <c r="G104" s="522" t="s">
        <v>281</v>
      </c>
      <c r="H104" s="523">
        <v>35733.599999999999</v>
      </c>
      <c r="I104" s="523" t="s">
        <v>281</v>
      </c>
      <c r="J104" s="523" t="s">
        <v>281</v>
      </c>
      <c r="K104" s="522" t="s">
        <v>281</v>
      </c>
      <c r="L104" s="522" t="s">
        <v>281</v>
      </c>
      <c r="T104" s="516">
        <v>35733.599999999999</v>
      </c>
      <c r="V104" s="516" t="s">
        <v>281</v>
      </c>
      <c r="W104" s="516" t="s">
        <v>281</v>
      </c>
      <c r="X104" s="516" t="s">
        <v>281</v>
      </c>
      <c r="Y104" s="516" t="s">
        <v>281</v>
      </c>
      <c r="Z104" s="516" t="s">
        <v>281</v>
      </c>
    </row>
    <row r="105" spans="1:26" x14ac:dyDescent="0.2">
      <c r="A105" s="524"/>
      <c r="B105" s="524"/>
      <c r="C105" s="524"/>
      <c r="D105" s="525" t="s">
        <v>734</v>
      </c>
      <c r="E105" s="526"/>
      <c r="F105" s="527" t="s">
        <v>281</v>
      </c>
      <c r="G105" s="527" t="s">
        <v>281</v>
      </c>
      <c r="H105" s="526"/>
      <c r="I105" s="526"/>
      <c r="J105" s="528" t="s">
        <v>281</v>
      </c>
      <c r="K105" s="527" t="s">
        <v>281</v>
      </c>
      <c r="L105" s="527" t="s">
        <v>281</v>
      </c>
    </row>
    <row r="106" spans="1:26" x14ac:dyDescent="0.2">
      <c r="A106" s="529"/>
      <c r="B106" s="529"/>
      <c r="C106" s="529"/>
      <c r="D106" s="515" t="s">
        <v>709</v>
      </c>
      <c r="E106" s="529"/>
      <c r="F106" s="529"/>
      <c r="G106" s="529"/>
      <c r="H106" s="529"/>
      <c r="I106" s="529"/>
      <c r="J106" s="529"/>
      <c r="K106" s="529"/>
      <c r="L106" s="529"/>
    </row>
    <row r="107" spans="1:26" x14ac:dyDescent="0.2">
      <c r="A107" s="529"/>
      <c r="B107" s="529"/>
      <c r="C107" s="529"/>
      <c r="D107" s="533" t="s">
        <v>707</v>
      </c>
      <c r="E107" s="534"/>
      <c r="F107" s="534"/>
      <c r="G107" s="534"/>
      <c r="H107" s="535">
        <v>35733.599999999999</v>
      </c>
      <c r="I107" s="529"/>
      <c r="J107" s="529"/>
      <c r="K107" s="529"/>
      <c r="L107" s="529"/>
    </row>
    <row r="108" spans="1:26" ht="30.6" x14ac:dyDescent="0.2">
      <c r="A108" s="520">
        <v>13</v>
      </c>
      <c r="B108" s="520">
        <v>13</v>
      </c>
      <c r="C108" s="520" t="s">
        <v>830</v>
      </c>
      <c r="D108" s="520" t="s">
        <v>831</v>
      </c>
      <c r="E108" s="521">
        <v>252</v>
      </c>
      <c r="F108" s="522">
        <v>8.7899999999999991</v>
      </c>
      <c r="G108" s="522" t="s">
        <v>281</v>
      </c>
      <c r="H108" s="523">
        <v>30169.439999999999</v>
      </c>
      <c r="I108" s="523" t="s">
        <v>281</v>
      </c>
      <c r="J108" s="523" t="s">
        <v>281</v>
      </c>
      <c r="K108" s="522" t="s">
        <v>281</v>
      </c>
      <c r="L108" s="522" t="s">
        <v>281</v>
      </c>
      <c r="T108" s="516">
        <v>30169.439999999999</v>
      </c>
      <c r="V108" s="516" t="s">
        <v>281</v>
      </c>
      <c r="W108" s="516" t="s">
        <v>281</v>
      </c>
      <c r="X108" s="516" t="s">
        <v>281</v>
      </c>
      <c r="Y108" s="516" t="s">
        <v>281</v>
      </c>
      <c r="Z108" s="516" t="s">
        <v>281</v>
      </c>
    </row>
    <row r="109" spans="1:26" x14ac:dyDescent="0.2">
      <c r="A109" s="524"/>
      <c r="B109" s="524"/>
      <c r="C109" s="524"/>
      <c r="D109" s="525" t="s">
        <v>734</v>
      </c>
      <c r="E109" s="526"/>
      <c r="F109" s="527" t="s">
        <v>281</v>
      </c>
      <c r="G109" s="527" t="s">
        <v>281</v>
      </c>
      <c r="H109" s="526"/>
      <c r="I109" s="526"/>
      <c r="J109" s="528" t="s">
        <v>281</v>
      </c>
      <c r="K109" s="527" t="s">
        <v>281</v>
      </c>
      <c r="L109" s="527" t="s">
        <v>281</v>
      </c>
    </row>
    <row r="110" spans="1:26" x14ac:dyDescent="0.2">
      <c r="A110" s="529"/>
      <c r="B110" s="529"/>
      <c r="C110" s="529"/>
      <c r="D110" s="515" t="s">
        <v>781</v>
      </c>
      <c r="E110" s="529"/>
      <c r="F110" s="529"/>
      <c r="G110" s="529"/>
      <c r="H110" s="529"/>
      <c r="I110" s="529"/>
      <c r="J110" s="529"/>
      <c r="K110" s="529"/>
      <c r="L110" s="529"/>
    </row>
    <row r="111" spans="1:26" x14ac:dyDescent="0.2">
      <c r="A111" s="529"/>
      <c r="B111" s="529"/>
      <c r="C111" s="529"/>
      <c r="D111" s="533" t="s">
        <v>707</v>
      </c>
      <c r="E111" s="534"/>
      <c r="F111" s="534"/>
      <c r="G111" s="534"/>
      <c r="H111" s="535">
        <v>30169.439999999999</v>
      </c>
      <c r="I111" s="529"/>
      <c r="J111" s="529"/>
      <c r="K111" s="529"/>
      <c r="L111" s="529"/>
    </row>
    <row r="112" spans="1:26" ht="30.6" x14ac:dyDescent="0.2">
      <c r="A112" s="520">
        <v>14</v>
      </c>
      <c r="B112" s="520">
        <v>14</v>
      </c>
      <c r="C112" s="520" t="s">
        <v>832</v>
      </c>
      <c r="D112" s="520" t="s">
        <v>833</v>
      </c>
      <c r="E112" s="521">
        <v>252</v>
      </c>
      <c r="F112" s="522">
        <v>10.71</v>
      </c>
      <c r="G112" s="522" t="s">
        <v>281</v>
      </c>
      <c r="H112" s="523">
        <v>35733.599999999999</v>
      </c>
      <c r="I112" s="523" t="s">
        <v>281</v>
      </c>
      <c r="J112" s="523" t="s">
        <v>281</v>
      </c>
      <c r="K112" s="522" t="s">
        <v>281</v>
      </c>
      <c r="L112" s="522" t="s">
        <v>281</v>
      </c>
      <c r="T112" s="516">
        <v>35733.599999999999</v>
      </c>
      <c r="V112" s="516" t="s">
        <v>281</v>
      </c>
      <c r="W112" s="516" t="s">
        <v>281</v>
      </c>
      <c r="X112" s="516" t="s">
        <v>281</v>
      </c>
      <c r="Y112" s="516" t="s">
        <v>281</v>
      </c>
      <c r="Z112" s="516" t="s">
        <v>281</v>
      </c>
    </row>
    <row r="113" spans="1:26" x14ac:dyDescent="0.2">
      <c r="A113" s="524"/>
      <c r="B113" s="524"/>
      <c r="C113" s="524"/>
      <c r="D113" s="525" t="s">
        <v>734</v>
      </c>
      <c r="E113" s="526"/>
      <c r="F113" s="527" t="s">
        <v>281</v>
      </c>
      <c r="G113" s="527" t="s">
        <v>281</v>
      </c>
      <c r="H113" s="526"/>
      <c r="I113" s="526"/>
      <c r="J113" s="528" t="s">
        <v>281</v>
      </c>
      <c r="K113" s="527" t="s">
        <v>281</v>
      </c>
      <c r="L113" s="527" t="s">
        <v>281</v>
      </c>
    </row>
    <row r="114" spans="1:26" x14ac:dyDescent="0.2">
      <c r="A114" s="529"/>
      <c r="B114" s="529"/>
      <c r="C114" s="529"/>
      <c r="D114" s="515" t="s">
        <v>709</v>
      </c>
      <c r="E114" s="529"/>
      <c r="F114" s="529"/>
      <c r="G114" s="529"/>
      <c r="H114" s="529"/>
      <c r="I114" s="529"/>
      <c r="J114" s="529"/>
      <c r="K114" s="529"/>
      <c r="L114" s="529"/>
    </row>
    <row r="115" spans="1:26" x14ac:dyDescent="0.2">
      <c r="A115" s="529"/>
      <c r="B115" s="529"/>
      <c r="C115" s="529"/>
      <c r="D115" s="533" t="s">
        <v>707</v>
      </c>
      <c r="E115" s="534"/>
      <c r="F115" s="534"/>
      <c r="G115" s="534"/>
      <c r="H115" s="535">
        <v>35733.599999999999</v>
      </c>
      <c r="I115" s="529"/>
      <c r="J115" s="529"/>
      <c r="K115" s="529"/>
      <c r="L115" s="529"/>
    </row>
    <row r="116" spans="1:26" ht="30.6" x14ac:dyDescent="0.2">
      <c r="A116" s="520">
        <v>15</v>
      </c>
      <c r="B116" s="520">
        <v>15</v>
      </c>
      <c r="C116" s="520" t="s">
        <v>834</v>
      </c>
      <c r="D116" s="520" t="s">
        <v>782</v>
      </c>
      <c r="E116" s="521">
        <v>0.16</v>
      </c>
      <c r="F116" s="522">
        <v>2850.4083999999998</v>
      </c>
      <c r="G116" s="522">
        <v>1363.2652</v>
      </c>
      <c r="H116" s="523">
        <v>13540.64</v>
      </c>
      <c r="I116" s="523">
        <v>10652.7</v>
      </c>
      <c r="J116" s="523">
        <v>2887.94</v>
      </c>
      <c r="K116" s="522">
        <v>160.08000000000001</v>
      </c>
      <c r="L116" s="522">
        <v>25.6128</v>
      </c>
      <c r="T116" s="516">
        <v>37214.720000000001</v>
      </c>
      <c r="V116" s="516">
        <v>10652.7</v>
      </c>
      <c r="W116" s="516">
        <v>2887.94</v>
      </c>
      <c r="X116" s="516">
        <v>1425.91</v>
      </c>
      <c r="Y116" s="516">
        <v>25.6128</v>
      </c>
      <c r="Z116" s="516">
        <v>2.374336</v>
      </c>
    </row>
    <row r="117" spans="1:26" x14ac:dyDescent="0.2">
      <c r="A117" s="524"/>
      <c r="B117" s="524"/>
      <c r="C117" s="524"/>
      <c r="D117" s="525" t="s">
        <v>826</v>
      </c>
      <c r="E117" s="526"/>
      <c r="F117" s="527">
        <v>1487.1432</v>
      </c>
      <c r="G117" s="527">
        <v>199.06039999999999</v>
      </c>
      <c r="H117" s="526"/>
      <c r="I117" s="526"/>
      <c r="J117" s="528">
        <v>1425.91</v>
      </c>
      <c r="K117" s="527">
        <v>14.839600000000001</v>
      </c>
      <c r="L117" s="527">
        <v>2.374336</v>
      </c>
    </row>
    <row r="118" spans="1:26" ht="20.399999999999999" x14ac:dyDescent="0.2">
      <c r="A118" s="529"/>
      <c r="B118" s="529"/>
      <c r="C118" s="529"/>
      <c r="D118" s="515" t="s">
        <v>706</v>
      </c>
      <c r="E118" s="529"/>
      <c r="F118" s="529"/>
      <c r="G118" s="529"/>
      <c r="H118" s="529"/>
      <c r="I118" s="529"/>
      <c r="J118" s="529"/>
      <c r="K118" s="529"/>
      <c r="L118" s="529"/>
    </row>
    <row r="119" spans="1:26" ht="30.6" x14ac:dyDescent="0.2">
      <c r="A119" s="529"/>
      <c r="B119" s="529"/>
      <c r="C119" s="529"/>
      <c r="D119" s="515" t="s">
        <v>739</v>
      </c>
      <c r="E119" s="529"/>
      <c r="F119" s="529"/>
      <c r="G119" s="529"/>
      <c r="H119" s="529"/>
      <c r="I119" s="529"/>
      <c r="J119" s="529"/>
      <c r="K119" s="529"/>
      <c r="L119" s="529"/>
    </row>
    <row r="120" spans="1:26" ht="102" x14ac:dyDescent="0.2">
      <c r="A120" s="529"/>
      <c r="B120" s="529"/>
      <c r="C120" s="529"/>
      <c r="D120" s="515" t="s">
        <v>740</v>
      </c>
      <c r="E120" s="529"/>
      <c r="F120" s="529"/>
      <c r="G120" s="529"/>
      <c r="H120" s="529"/>
      <c r="I120" s="529"/>
      <c r="J120" s="529"/>
      <c r="K120" s="529"/>
      <c r="L120" s="529"/>
    </row>
    <row r="121" spans="1:26" x14ac:dyDescent="0.2">
      <c r="A121" s="529"/>
      <c r="B121" s="529"/>
      <c r="C121" s="529"/>
      <c r="D121" s="530" t="s">
        <v>206</v>
      </c>
      <c r="E121" s="531" t="s">
        <v>827</v>
      </c>
      <c r="F121" s="531"/>
      <c r="G121" s="531"/>
      <c r="H121" s="532">
        <v>14011.19</v>
      </c>
      <c r="I121" s="529"/>
      <c r="J121" s="529"/>
      <c r="K121" s="529"/>
      <c r="L121" s="529"/>
    </row>
    <row r="122" spans="1:26" x14ac:dyDescent="0.2">
      <c r="A122" s="529"/>
      <c r="B122" s="529"/>
      <c r="C122" s="529"/>
      <c r="D122" s="530" t="s">
        <v>207</v>
      </c>
      <c r="E122" s="531" t="s">
        <v>828</v>
      </c>
      <c r="F122" s="531"/>
      <c r="G122" s="531"/>
      <c r="H122" s="532">
        <v>9662.89</v>
      </c>
      <c r="I122" s="529"/>
      <c r="J122" s="529"/>
      <c r="K122" s="529"/>
      <c r="L122" s="529"/>
    </row>
    <row r="123" spans="1:26" x14ac:dyDescent="0.2">
      <c r="A123" s="529"/>
      <c r="B123" s="529"/>
      <c r="C123" s="529"/>
      <c r="D123" s="533" t="s">
        <v>707</v>
      </c>
      <c r="E123" s="534"/>
      <c r="F123" s="534"/>
      <c r="G123" s="534"/>
      <c r="H123" s="535">
        <v>37214.720000000001</v>
      </c>
      <c r="I123" s="529"/>
      <c r="J123" s="529"/>
      <c r="K123" s="529"/>
      <c r="L123" s="529"/>
    </row>
    <row r="124" spans="1:26" ht="30.6" x14ac:dyDescent="0.2">
      <c r="A124" s="520">
        <v>16</v>
      </c>
      <c r="B124" s="520">
        <v>16</v>
      </c>
      <c r="C124" s="520" t="s">
        <v>743</v>
      </c>
      <c r="D124" s="520" t="s">
        <v>829</v>
      </c>
      <c r="E124" s="521">
        <v>20.6</v>
      </c>
      <c r="F124" s="522">
        <v>10.71</v>
      </c>
      <c r="G124" s="522" t="s">
        <v>281</v>
      </c>
      <c r="H124" s="523">
        <v>2921.08</v>
      </c>
      <c r="I124" s="523" t="s">
        <v>281</v>
      </c>
      <c r="J124" s="523" t="s">
        <v>281</v>
      </c>
      <c r="K124" s="522" t="s">
        <v>281</v>
      </c>
      <c r="L124" s="522" t="s">
        <v>281</v>
      </c>
      <c r="T124" s="516">
        <v>2921.08</v>
      </c>
      <c r="V124" s="516" t="s">
        <v>281</v>
      </c>
      <c r="W124" s="516" t="s">
        <v>281</v>
      </c>
      <c r="X124" s="516" t="s">
        <v>281</v>
      </c>
      <c r="Y124" s="516" t="s">
        <v>281</v>
      </c>
      <c r="Z124" s="516" t="s">
        <v>281</v>
      </c>
    </row>
    <row r="125" spans="1:26" x14ac:dyDescent="0.2">
      <c r="A125" s="524"/>
      <c r="B125" s="524"/>
      <c r="C125" s="524"/>
      <c r="D125" s="525" t="s">
        <v>734</v>
      </c>
      <c r="E125" s="526"/>
      <c r="F125" s="527" t="s">
        <v>281</v>
      </c>
      <c r="G125" s="527" t="s">
        <v>281</v>
      </c>
      <c r="H125" s="526"/>
      <c r="I125" s="526"/>
      <c r="J125" s="528" t="s">
        <v>281</v>
      </c>
      <c r="K125" s="527" t="s">
        <v>281</v>
      </c>
      <c r="L125" s="527" t="s">
        <v>281</v>
      </c>
    </row>
    <row r="126" spans="1:26" x14ac:dyDescent="0.2">
      <c r="A126" s="529"/>
      <c r="B126" s="529"/>
      <c r="C126" s="529"/>
      <c r="D126" s="515" t="s">
        <v>709</v>
      </c>
      <c r="E126" s="529"/>
      <c r="F126" s="529"/>
      <c r="G126" s="529"/>
      <c r="H126" s="529"/>
      <c r="I126" s="529"/>
      <c r="J126" s="529"/>
      <c r="K126" s="529"/>
      <c r="L126" s="529"/>
    </row>
    <row r="127" spans="1:26" x14ac:dyDescent="0.2">
      <c r="A127" s="529"/>
      <c r="B127" s="529"/>
      <c r="C127" s="529"/>
      <c r="D127" s="533" t="s">
        <v>707</v>
      </c>
      <c r="E127" s="534"/>
      <c r="F127" s="534"/>
      <c r="G127" s="534"/>
      <c r="H127" s="535">
        <v>2921.08</v>
      </c>
      <c r="I127" s="529"/>
      <c r="J127" s="529"/>
      <c r="K127" s="529"/>
      <c r="L127" s="529"/>
    </row>
    <row r="128" spans="1:26" ht="30.6" x14ac:dyDescent="0.2">
      <c r="A128" s="520">
        <v>17</v>
      </c>
      <c r="B128" s="520">
        <v>17</v>
      </c>
      <c r="C128" s="520" t="s">
        <v>830</v>
      </c>
      <c r="D128" s="520" t="s">
        <v>831</v>
      </c>
      <c r="E128" s="521">
        <v>20.6</v>
      </c>
      <c r="F128" s="522">
        <v>8.7899999999999991</v>
      </c>
      <c r="G128" s="522" t="s">
        <v>281</v>
      </c>
      <c r="H128" s="523">
        <v>2466.23</v>
      </c>
      <c r="I128" s="523" t="s">
        <v>281</v>
      </c>
      <c r="J128" s="523" t="s">
        <v>281</v>
      </c>
      <c r="K128" s="522" t="s">
        <v>281</v>
      </c>
      <c r="L128" s="522" t="s">
        <v>281</v>
      </c>
      <c r="T128" s="516">
        <v>2466.23</v>
      </c>
      <c r="V128" s="516" t="s">
        <v>281</v>
      </c>
      <c r="W128" s="516" t="s">
        <v>281</v>
      </c>
      <c r="X128" s="516" t="s">
        <v>281</v>
      </c>
      <c r="Y128" s="516" t="s">
        <v>281</v>
      </c>
      <c r="Z128" s="516" t="s">
        <v>281</v>
      </c>
    </row>
    <row r="129" spans="1:26" x14ac:dyDescent="0.2">
      <c r="A129" s="524"/>
      <c r="B129" s="524"/>
      <c r="C129" s="524"/>
      <c r="D129" s="525" t="s">
        <v>734</v>
      </c>
      <c r="E129" s="526"/>
      <c r="F129" s="527" t="s">
        <v>281</v>
      </c>
      <c r="G129" s="527" t="s">
        <v>281</v>
      </c>
      <c r="H129" s="526"/>
      <c r="I129" s="526"/>
      <c r="J129" s="528" t="s">
        <v>281</v>
      </c>
      <c r="K129" s="527" t="s">
        <v>281</v>
      </c>
      <c r="L129" s="527" t="s">
        <v>281</v>
      </c>
    </row>
    <row r="130" spans="1:26" x14ac:dyDescent="0.2">
      <c r="A130" s="529"/>
      <c r="B130" s="529"/>
      <c r="C130" s="529"/>
      <c r="D130" s="515" t="s">
        <v>781</v>
      </c>
      <c r="E130" s="529"/>
      <c r="F130" s="529"/>
      <c r="G130" s="529"/>
      <c r="H130" s="529"/>
      <c r="I130" s="529"/>
      <c r="J130" s="529"/>
      <c r="K130" s="529"/>
      <c r="L130" s="529"/>
    </row>
    <row r="131" spans="1:26" x14ac:dyDescent="0.2">
      <c r="A131" s="529"/>
      <c r="B131" s="529"/>
      <c r="C131" s="529"/>
      <c r="D131" s="533" t="s">
        <v>707</v>
      </c>
      <c r="E131" s="534"/>
      <c r="F131" s="534"/>
      <c r="G131" s="534"/>
      <c r="H131" s="535">
        <v>2466.23</v>
      </c>
      <c r="I131" s="529"/>
      <c r="J131" s="529"/>
      <c r="K131" s="529"/>
      <c r="L131" s="529"/>
    </row>
    <row r="132" spans="1:26" ht="30.6" x14ac:dyDescent="0.2">
      <c r="A132" s="520">
        <v>18</v>
      </c>
      <c r="B132" s="520">
        <v>18</v>
      </c>
      <c r="C132" s="520" t="s">
        <v>832</v>
      </c>
      <c r="D132" s="520" t="s">
        <v>833</v>
      </c>
      <c r="E132" s="521">
        <v>20.6</v>
      </c>
      <c r="F132" s="522">
        <v>10.71</v>
      </c>
      <c r="G132" s="522" t="s">
        <v>281</v>
      </c>
      <c r="H132" s="523">
        <v>2921.08</v>
      </c>
      <c r="I132" s="523" t="s">
        <v>281</v>
      </c>
      <c r="J132" s="523" t="s">
        <v>281</v>
      </c>
      <c r="K132" s="522" t="s">
        <v>281</v>
      </c>
      <c r="L132" s="522" t="s">
        <v>281</v>
      </c>
      <c r="T132" s="516">
        <v>2921.08</v>
      </c>
      <c r="V132" s="516" t="s">
        <v>281</v>
      </c>
      <c r="W132" s="516" t="s">
        <v>281</v>
      </c>
      <c r="X132" s="516" t="s">
        <v>281</v>
      </c>
      <c r="Y132" s="516" t="s">
        <v>281</v>
      </c>
      <c r="Z132" s="516" t="s">
        <v>281</v>
      </c>
    </row>
    <row r="133" spans="1:26" x14ac:dyDescent="0.2">
      <c r="A133" s="524"/>
      <c r="B133" s="524"/>
      <c r="C133" s="524"/>
      <c r="D133" s="525" t="s">
        <v>734</v>
      </c>
      <c r="E133" s="526"/>
      <c r="F133" s="527" t="s">
        <v>281</v>
      </c>
      <c r="G133" s="527" t="s">
        <v>281</v>
      </c>
      <c r="H133" s="526"/>
      <c r="I133" s="526"/>
      <c r="J133" s="528" t="s">
        <v>281</v>
      </c>
      <c r="K133" s="527" t="s">
        <v>281</v>
      </c>
      <c r="L133" s="527" t="s">
        <v>281</v>
      </c>
    </row>
    <row r="134" spans="1:26" x14ac:dyDescent="0.2">
      <c r="A134" s="529"/>
      <c r="B134" s="529"/>
      <c r="C134" s="529"/>
      <c r="D134" s="515" t="s">
        <v>709</v>
      </c>
      <c r="E134" s="529"/>
      <c r="F134" s="529"/>
      <c r="G134" s="529"/>
      <c r="H134" s="529"/>
      <c r="I134" s="529"/>
      <c r="J134" s="529"/>
      <c r="K134" s="529"/>
      <c r="L134" s="529"/>
    </row>
    <row r="135" spans="1:26" x14ac:dyDescent="0.2">
      <c r="A135" s="529"/>
      <c r="B135" s="529"/>
      <c r="C135" s="529"/>
      <c r="D135" s="533" t="s">
        <v>707</v>
      </c>
      <c r="E135" s="534"/>
      <c r="F135" s="534"/>
      <c r="G135" s="534"/>
      <c r="H135" s="535">
        <v>2921.08</v>
      </c>
      <c r="I135" s="529"/>
      <c r="J135" s="529"/>
      <c r="K135" s="529"/>
      <c r="L135" s="529"/>
    </row>
    <row r="136" spans="1:26" ht="30.6" x14ac:dyDescent="0.2">
      <c r="A136" s="520">
        <v>19</v>
      </c>
      <c r="B136" s="520">
        <v>19</v>
      </c>
      <c r="C136" s="520" t="s">
        <v>743</v>
      </c>
      <c r="D136" s="520" t="s">
        <v>829</v>
      </c>
      <c r="E136" s="521">
        <v>272.60000000000002</v>
      </c>
      <c r="F136" s="522">
        <v>10.71</v>
      </c>
      <c r="G136" s="522" t="s">
        <v>281</v>
      </c>
      <c r="H136" s="523">
        <v>38654.68</v>
      </c>
      <c r="I136" s="523" t="s">
        <v>281</v>
      </c>
      <c r="J136" s="523" t="s">
        <v>281</v>
      </c>
      <c r="K136" s="522" t="s">
        <v>281</v>
      </c>
      <c r="L136" s="522" t="s">
        <v>281</v>
      </c>
      <c r="T136" s="516">
        <v>38654.68</v>
      </c>
      <c r="V136" s="516" t="s">
        <v>281</v>
      </c>
      <c r="W136" s="516" t="s">
        <v>281</v>
      </c>
      <c r="X136" s="516" t="s">
        <v>281</v>
      </c>
      <c r="Y136" s="516" t="s">
        <v>281</v>
      </c>
      <c r="Z136" s="516" t="s">
        <v>281</v>
      </c>
    </row>
    <row r="137" spans="1:26" x14ac:dyDescent="0.2">
      <c r="A137" s="524"/>
      <c r="B137" s="524"/>
      <c r="C137" s="524"/>
      <c r="D137" s="525" t="s">
        <v>734</v>
      </c>
      <c r="E137" s="526"/>
      <c r="F137" s="527" t="s">
        <v>281</v>
      </c>
      <c r="G137" s="527" t="s">
        <v>281</v>
      </c>
      <c r="H137" s="526"/>
      <c r="I137" s="526"/>
      <c r="J137" s="528" t="s">
        <v>281</v>
      </c>
      <c r="K137" s="527" t="s">
        <v>281</v>
      </c>
      <c r="L137" s="527" t="s">
        <v>281</v>
      </c>
    </row>
    <row r="138" spans="1:26" x14ac:dyDescent="0.2">
      <c r="A138" s="529"/>
      <c r="B138" s="529"/>
      <c r="C138" s="529"/>
      <c r="D138" s="515" t="s">
        <v>709</v>
      </c>
      <c r="E138" s="529"/>
      <c r="F138" s="529"/>
      <c r="G138" s="529"/>
      <c r="H138" s="529"/>
      <c r="I138" s="529"/>
      <c r="J138" s="529"/>
      <c r="K138" s="529"/>
      <c r="L138" s="529"/>
    </row>
    <row r="139" spans="1:26" x14ac:dyDescent="0.2">
      <c r="A139" s="529"/>
      <c r="B139" s="529"/>
      <c r="C139" s="529"/>
      <c r="D139" s="533" t="s">
        <v>707</v>
      </c>
      <c r="E139" s="534"/>
      <c r="F139" s="534"/>
      <c r="G139" s="534"/>
      <c r="H139" s="535">
        <v>38654.68</v>
      </c>
      <c r="I139" s="529"/>
      <c r="J139" s="529"/>
      <c r="K139" s="529"/>
      <c r="L139" s="529"/>
    </row>
    <row r="140" spans="1:26" ht="30.6" x14ac:dyDescent="0.2">
      <c r="A140" s="520">
        <v>20</v>
      </c>
      <c r="B140" s="520">
        <v>20</v>
      </c>
      <c r="C140" s="520" t="s">
        <v>735</v>
      </c>
      <c r="D140" s="520" t="s">
        <v>900</v>
      </c>
      <c r="E140" s="521">
        <v>112.49</v>
      </c>
      <c r="F140" s="522">
        <v>162.38</v>
      </c>
      <c r="G140" s="522" t="s">
        <v>281</v>
      </c>
      <c r="H140" s="523">
        <v>149051.5</v>
      </c>
      <c r="I140" s="523" t="s">
        <v>281</v>
      </c>
      <c r="J140" s="523" t="s">
        <v>281</v>
      </c>
      <c r="K140" s="522" t="s">
        <v>281</v>
      </c>
      <c r="L140" s="522" t="s">
        <v>281</v>
      </c>
      <c r="T140" s="516">
        <v>149051.5</v>
      </c>
      <c r="V140" s="516" t="s">
        <v>281</v>
      </c>
      <c r="W140" s="516" t="s">
        <v>281</v>
      </c>
      <c r="X140" s="516" t="s">
        <v>281</v>
      </c>
      <c r="Y140" s="516" t="s">
        <v>281</v>
      </c>
      <c r="Z140" s="516" t="s">
        <v>281</v>
      </c>
    </row>
    <row r="141" spans="1:26" x14ac:dyDescent="0.2">
      <c r="A141" s="524"/>
      <c r="B141" s="524"/>
      <c r="C141" s="524"/>
      <c r="D141" s="525" t="s">
        <v>736</v>
      </c>
      <c r="E141" s="526"/>
      <c r="F141" s="527" t="s">
        <v>281</v>
      </c>
      <c r="G141" s="527" t="s">
        <v>281</v>
      </c>
      <c r="H141" s="526"/>
      <c r="I141" s="526"/>
      <c r="J141" s="528" t="s">
        <v>281</v>
      </c>
      <c r="K141" s="527" t="s">
        <v>281</v>
      </c>
      <c r="L141" s="527" t="s">
        <v>281</v>
      </c>
    </row>
    <row r="142" spans="1:26" x14ac:dyDescent="0.2">
      <c r="A142" s="529"/>
      <c r="B142" s="529"/>
      <c r="C142" s="529"/>
      <c r="D142" s="515" t="s">
        <v>711</v>
      </c>
      <c r="E142" s="529"/>
      <c r="F142" s="529"/>
      <c r="G142" s="529"/>
      <c r="H142" s="529"/>
      <c r="I142" s="529"/>
      <c r="J142" s="529"/>
      <c r="K142" s="529"/>
      <c r="L142" s="529"/>
    </row>
    <row r="143" spans="1:26" x14ac:dyDescent="0.2">
      <c r="A143" s="727" t="s">
        <v>1059</v>
      </c>
      <c r="B143" s="727"/>
      <c r="C143" s="727"/>
      <c r="D143" s="727"/>
      <c r="E143" s="727"/>
      <c r="F143" s="727"/>
      <c r="G143" s="727"/>
      <c r="H143" s="727"/>
      <c r="I143" s="727"/>
      <c r="J143" s="727"/>
      <c r="K143" s="727"/>
      <c r="L143" s="727"/>
    </row>
    <row r="144" spans="1:26" ht="51" x14ac:dyDescent="0.2">
      <c r="A144" s="520">
        <v>21</v>
      </c>
      <c r="B144" s="520">
        <v>21</v>
      </c>
      <c r="C144" s="520" t="s">
        <v>835</v>
      </c>
      <c r="D144" s="520" t="s">
        <v>783</v>
      </c>
      <c r="E144" s="521">
        <v>0.13</v>
      </c>
      <c r="F144" s="522">
        <v>44960.381600000001</v>
      </c>
      <c r="G144" s="522">
        <v>31809.901600000001</v>
      </c>
      <c r="H144" s="523">
        <v>131288.31</v>
      </c>
      <c r="I144" s="523">
        <v>76537.11</v>
      </c>
      <c r="J144" s="523">
        <v>54751.199999999997</v>
      </c>
      <c r="K144" s="522">
        <v>1288</v>
      </c>
      <c r="L144" s="522">
        <v>167.44</v>
      </c>
      <c r="T144" s="516">
        <v>308693.85000000003</v>
      </c>
      <c r="V144" s="516">
        <v>76537.11</v>
      </c>
      <c r="W144" s="516">
        <v>54751.199999999997</v>
      </c>
      <c r="X144" s="516">
        <v>20405.810000000001</v>
      </c>
      <c r="Y144" s="516">
        <v>167.44</v>
      </c>
      <c r="Z144" s="516">
        <v>33.813312000000003</v>
      </c>
    </row>
    <row r="145" spans="1:26" x14ac:dyDescent="0.2">
      <c r="A145" s="524"/>
      <c r="B145" s="524"/>
      <c r="C145" s="524"/>
      <c r="D145" s="525" t="s">
        <v>826</v>
      </c>
      <c r="E145" s="526"/>
      <c r="F145" s="527">
        <v>13150.48</v>
      </c>
      <c r="G145" s="527">
        <v>3506.0924</v>
      </c>
      <c r="H145" s="526"/>
      <c r="I145" s="526"/>
      <c r="J145" s="528">
        <v>20405.810000000001</v>
      </c>
      <c r="K145" s="527">
        <v>260.10239999999999</v>
      </c>
      <c r="L145" s="527">
        <v>33.813312000000003</v>
      </c>
    </row>
    <row r="146" spans="1:26" ht="20.399999999999999" x14ac:dyDescent="0.2">
      <c r="A146" s="529"/>
      <c r="B146" s="529"/>
      <c r="C146" s="529"/>
      <c r="D146" s="515" t="s">
        <v>706</v>
      </c>
      <c r="E146" s="529"/>
      <c r="F146" s="529"/>
      <c r="G146" s="529"/>
      <c r="H146" s="529"/>
      <c r="I146" s="529"/>
      <c r="J146" s="529"/>
      <c r="K146" s="529"/>
      <c r="L146" s="529"/>
    </row>
    <row r="147" spans="1:26" ht="30.6" x14ac:dyDescent="0.2">
      <c r="A147" s="529"/>
      <c r="B147" s="529"/>
      <c r="C147" s="529"/>
      <c r="D147" s="515" t="s">
        <v>739</v>
      </c>
      <c r="E147" s="529"/>
      <c r="F147" s="529"/>
      <c r="G147" s="529"/>
      <c r="H147" s="529"/>
      <c r="I147" s="529"/>
      <c r="J147" s="529"/>
      <c r="K147" s="529"/>
      <c r="L147" s="529"/>
    </row>
    <row r="148" spans="1:26" ht="102" x14ac:dyDescent="0.2">
      <c r="A148" s="529"/>
      <c r="B148" s="529"/>
      <c r="C148" s="529"/>
      <c r="D148" s="515" t="s">
        <v>740</v>
      </c>
      <c r="E148" s="529"/>
      <c r="F148" s="529"/>
      <c r="G148" s="529"/>
      <c r="H148" s="529"/>
      <c r="I148" s="529"/>
      <c r="J148" s="529"/>
      <c r="K148" s="529"/>
      <c r="L148" s="529"/>
    </row>
    <row r="149" spans="1:26" x14ac:dyDescent="0.2">
      <c r="A149" s="529"/>
      <c r="B149" s="529"/>
      <c r="C149" s="529"/>
      <c r="D149" s="530" t="s">
        <v>206</v>
      </c>
      <c r="E149" s="531" t="s">
        <v>741</v>
      </c>
      <c r="F149" s="531"/>
      <c r="G149" s="531"/>
      <c r="H149" s="532">
        <v>106637.21</v>
      </c>
      <c r="I149" s="529"/>
      <c r="J149" s="529"/>
      <c r="K149" s="529"/>
      <c r="L149" s="529"/>
    </row>
    <row r="150" spans="1:26" x14ac:dyDescent="0.2">
      <c r="A150" s="529"/>
      <c r="B150" s="529"/>
      <c r="C150" s="529"/>
      <c r="D150" s="530" t="s">
        <v>207</v>
      </c>
      <c r="E150" s="531" t="s">
        <v>742</v>
      </c>
      <c r="F150" s="531"/>
      <c r="G150" s="531"/>
      <c r="H150" s="532">
        <v>70768.33</v>
      </c>
      <c r="I150" s="529"/>
      <c r="J150" s="529"/>
      <c r="K150" s="529"/>
      <c r="L150" s="529"/>
    </row>
    <row r="151" spans="1:26" x14ac:dyDescent="0.2">
      <c r="A151" s="529"/>
      <c r="B151" s="529"/>
      <c r="C151" s="529"/>
      <c r="D151" s="533" t="s">
        <v>707</v>
      </c>
      <c r="E151" s="534"/>
      <c r="F151" s="534"/>
      <c r="G151" s="534"/>
      <c r="H151" s="535">
        <v>308693.84999999998</v>
      </c>
      <c r="I151" s="529"/>
      <c r="J151" s="529"/>
      <c r="K151" s="529"/>
      <c r="L151" s="529"/>
    </row>
    <row r="152" spans="1:26" ht="40.799999999999997" x14ac:dyDescent="0.2">
      <c r="A152" s="520">
        <v>22</v>
      </c>
      <c r="B152" s="520">
        <v>22</v>
      </c>
      <c r="C152" s="520" t="s">
        <v>836</v>
      </c>
      <c r="D152" s="520" t="s">
        <v>784</v>
      </c>
      <c r="E152" s="521">
        <v>0.22</v>
      </c>
      <c r="F152" s="522">
        <v>25958.011600000002</v>
      </c>
      <c r="G152" s="522">
        <v>17616.334800000001</v>
      </c>
      <c r="H152" s="523">
        <v>133473.37</v>
      </c>
      <c r="I152" s="523">
        <v>82160.509999999995</v>
      </c>
      <c r="J152" s="523">
        <v>51312.86</v>
      </c>
      <c r="K152" s="522">
        <v>854.68</v>
      </c>
      <c r="L152" s="522">
        <v>188.02959999999999</v>
      </c>
      <c r="T152" s="516">
        <v>317261.3</v>
      </c>
      <c r="V152" s="516">
        <v>82160.509999999995</v>
      </c>
      <c r="W152" s="516">
        <v>51312.86</v>
      </c>
      <c r="X152" s="516">
        <v>18270.05</v>
      </c>
      <c r="Y152" s="516">
        <v>188.02959999999999</v>
      </c>
      <c r="Z152" s="516">
        <v>30.279039999999998</v>
      </c>
    </row>
    <row r="153" spans="1:26" x14ac:dyDescent="0.2">
      <c r="A153" s="524"/>
      <c r="B153" s="524"/>
      <c r="C153" s="524"/>
      <c r="D153" s="525" t="s">
        <v>826</v>
      </c>
      <c r="E153" s="526"/>
      <c r="F153" s="527">
        <v>8341.6767999999993</v>
      </c>
      <c r="G153" s="527">
        <v>1854.9408000000001</v>
      </c>
      <c r="H153" s="526"/>
      <c r="I153" s="526"/>
      <c r="J153" s="528">
        <v>18270.05</v>
      </c>
      <c r="K153" s="527">
        <v>137.63200000000001</v>
      </c>
      <c r="L153" s="527">
        <v>30.279039999999998</v>
      </c>
    </row>
    <row r="154" spans="1:26" ht="20.399999999999999" x14ac:dyDescent="0.2">
      <c r="A154" s="529"/>
      <c r="B154" s="529"/>
      <c r="C154" s="529"/>
      <c r="D154" s="515" t="s">
        <v>706</v>
      </c>
      <c r="E154" s="529"/>
      <c r="F154" s="529"/>
      <c r="G154" s="529"/>
      <c r="H154" s="529"/>
      <c r="I154" s="529"/>
      <c r="J154" s="529"/>
      <c r="K154" s="529"/>
      <c r="L154" s="529"/>
    </row>
    <row r="155" spans="1:26" ht="30.6" x14ac:dyDescent="0.2">
      <c r="A155" s="529"/>
      <c r="B155" s="529"/>
      <c r="C155" s="529"/>
      <c r="D155" s="515" t="s">
        <v>739</v>
      </c>
      <c r="E155" s="529"/>
      <c r="F155" s="529"/>
      <c r="G155" s="529"/>
      <c r="H155" s="529"/>
      <c r="I155" s="529"/>
      <c r="J155" s="529"/>
      <c r="K155" s="529"/>
      <c r="L155" s="529"/>
    </row>
    <row r="156" spans="1:26" ht="102" x14ac:dyDescent="0.2">
      <c r="A156" s="529"/>
      <c r="B156" s="529"/>
      <c r="C156" s="529"/>
      <c r="D156" s="515" t="s">
        <v>740</v>
      </c>
      <c r="E156" s="529"/>
      <c r="F156" s="529"/>
      <c r="G156" s="529"/>
      <c r="H156" s="529"/>
      <c r="I156" s="529"/>
      <c r="J156" s="529"/>
      <c r="K156" s="529"/>
      <c r="L156" s="529"/>
    </row>
    <row r="157" spans="1:26" x14ac:dyDescent="0.2">
      <c r="A157" s="529"/>
      <c r="B157" s="529"/>
      <c r="C157" s="529"/>
      <c r="D157" s="530" t="s">
        <v>206</v>
      </c>
      <c r="E157" s="531" t="s">
        <v>741</v>
      </c>
      <c r="F157" s="531"/>
      <c r="G157" s="531"/>
      <c r="H157" s="532">
        <v>110473.62</v>
      </c>
      <c r="I157" s="529"/>
      <c r="J157" s="529"/>
      <c r="K157" s="529"/>
      <c r="L157" s="529"/>
    </row>
    <row r="158" spans="1:26" x14ac:dyDescent="0.2">
      <c r="A158" s="529"/>
      <c r="B158" s="529"/>
      <c r="C158" s="529"/>
      <c r="D158" s="530" t="s">
        <v>207</v>
      </c>
      <c r="E158" s="531" t="s">
        <v>742</v>
      </c>
      <c r="F158" s="531"/>
      <c r="G158" s="531"/>
      <c r="H158" s="532">
        <v>73314.31</v>
      </c>
      <c r="I158" s="529"/>
      <c r="J158" s="529"/>
      <c r="K158" s="529"/>
      <c r="L158" s="529"/>
    </row>
    <row r="159" spans="1:26" x14ac:dyDescent="0.2">
      <c r="A159" s="529"/>
      <c r="B159" s="529"/>
      <c r="C159" s="529"/>
      <c r="D159" s="533" t="s">
        <v>707</v>
      </c>
      <c r="E159" s="534"/>
      <c r="F159" s="534"/>
      <c r="G159" s="534"/>
      <c r="H159" s="535">
        <v>317261.3</v>
      </c>
      <c r="I159" s="529"/>
      <c r="J159" s="529"/>
      <c r="K159" s="529"/>
      <c r="L159" s="529"/>
    </row>
    <row r="160" spans="1:26" ht="30.6" x14ac:dyDescent="0.2">
      <c r="A160" s="520">
        <v>23</v>
      </c>
      <c r="B160" s="520">
        <v>23</v>
      </c>
      <c r="C160" s="520" t="s">
        <v>837</v>
      </c>
      <c r="D160" s="520" t="s">
        <v>838</v>
      </c>
      <c r="E160" s="521">
        <v>204.36</v>
      </c>
      <c r="F160" s="522">
        <v>10.15</v>
      </c>
      <c r="G160" s="522" t="s">
        <v>281</v>
      </c>
      <c r="H160" s="523">
        <v>27463.94</v>
      </c>
      <c r="I160" s="523" t="s">
        <v>281</v>
      </c>
      <c r="J160" s="523" t="s">
        <v>281</v>
      </c>
      <c r="K160" s="522" t="s">
        <v>281</v>
      </c>
      <c r="L160" s="522" t="s">
        <v>281</v>
      </c>
      <c r="T160" s="516">
        <v>27463.94</v>
      </c>
      <c r="V160" s="516" t="s">
        <v>281</v>
      </c>
      <c r="W160" s="516" t="s">
        <v>281</v>
      </c>
      <c r="X160" s="516" t="s">
        <v>281</v>
      </c>
      <c r="Y160" s="516" t="s">
        <v>281</v>
      </c>
      <c r="Z160" s="516" t="s">
        <v>281</v>
      </c>
    </row>
    <row r="161" spans="1:26" x14ac:dyDescent="0.2">
      <c r="A161" s="524"/>
      <c r="B161" s="524"/>
      <c r="C161" s="524"/>
      <c r="D161" s="525" t="s">
        <v>734</v>
      </c>
      <c r="E161" s="526"/>
      <c r="F161" s="527" t="s">
        <v>281</v>
      </c>
      <c r="G161" s="527" t="s">
        <v>281</v>
      </c>
      <c r="H161" s="526"/>
      <c r="I161" s="526"/>
      <c r="J161" s="528" t="s">
        <v>281</v>
      </c>
      <c r="K161" s="527" t="s">
        <v>281</v>
      </c>
      <c r="L161" s="527" t="s">
        <v>281</v>
      </c>
    </row>
    <row r="162" spans="1:26" x14ac:dyDescent="0.2">
      <c r="A162" s="529"/>
      <c r="B162" s="529"/>
      <c r="C162" s="529"/>
      <c r="D162" s="515" t="s">
        <v>709</v>
      </c>
      <c r="E162" s="529"/>
      <c r="F162" s="529"/>
      <c r="G162" s="529"/>
      <c r="H162" s="529"/>
      <c r="I162" s="529"/>
      <c r="J162" s="529"/>
      <c r="K162" s="529"/>
      <c r="L162" s="529"/>
    </row>
    <row r="163" spans="1:26" x14ac:dyDescent="0.2">
      <c r="A163" s="529"/>
      <c r="B163" s="529"/>
      <c r="C163" s="529"/>
      <c r="D163" s="533" t="s">
        <v>707</v>
      </c>
      <c r="E163" s="534"/>
      <c r="F163" s="534"/>
      <c r="G163" s="534"/>
      <c r="H163" s="535">
        <v>27463.94</v>
      </c>
      <c r="I163" s="529"/>
      <c r="J163" s="529"/>
      <c r="K163" s="529"/>
      <c r="L163" s="529"/>
    </row>
    <row r="164" spans="1:26" ht="30.6" x14ac:dyDescent="0.2">
      <c r="A164" s="520">
        <v>24</v>
      </c>
      <c r="B164" s="520">
        <v>24</v>
      </c>
      <c r="C164" s="520" t="s">
        <v>830</v>
      </c>
      <c r="D164" s="520" t="s">
        <v>831</v>
      </c>
      <c r="E164" s="521">
        <v>204.36</v>
      </c>
      <c r="F164" s="522">
        <v>8.7899999999999991</v>
      </c>
      <c r="G164" s="522" t="s">
        <v>281</v>
      </c>
      <c r="H164" s="523">
        <v>24465.98</v>
      </c>
      <c r="I164" s="523" t="s">
        <v>281</v>
      </c>
      <c r="J164" s="523" t="s">
        <v>281</v>
      </c>
      <c r="K164" s="522" t="s">
        <v>281</v>
      </c>
      <c r="L164" s="522" t="s">
        <v>281</v>
      </c>
      <c r="T164" s="516">
        <v>24465.98</v>
      </c>
      <c r="V164" s="516" t="s">
        <v>281</v>
      </c>
      <c r="W164" s="516" t="s">
        <v>281</v>
      </c>
      <c r="X164" s="516" t="s">
        <v>281</v>
      </c>
      <c r="Y164" s="516" t="s">
        <v>281</v>
      </c>
      <c r="Z164" s="516" t="s">
        <v>281</v>
      </c>
    </row>
    <row r="165" spans="1:26" x14ac:dyDescent="0.2">
      <c r="A165" s="524"/>
      <c r="B165" s="524"/>
      <c r="C165" s="524"/>
      <c r="D165" s="525" t="s">
        <v>734</v>
      </c>
      <c r="E165" s="526"/>
      <c r="F165" s="527" t="s">
        <v>281</v>
      </c>
      <c r="G165" s="527" t="s">
        <v>281</v>
      </c>
      <c r="H165" s="526"/>
      <c r="I165" s="526"/>
      <c r="J165" s="528" t="s">
        <v>281</v>
      </c>
      <c r="K165" s="527" t="s">
        <v>281</v>
      </c>
      <c r="L165" s="527" t="s">
        <v>281</v>
      </c>
    </row>
    <row r="166" spans="1:26" x14ac:dyDescent="0.2">
      <c r="A166" s="529"/>
      <c r="B166" s="529"/>
      <c r="C166" s="529"/>
      <c r="D166" s="515" t="s">
        <v>781</v>
      </c>
      <c r="E166" s="529"/>
      <c r="F166" s="529"/>
      <c r="G166" s="529"/>
      <c r="H166" s="529"/>
      <c r="I166" s="529"/>
      <c r="J166" s="529"/>
      <c r="K166" s="529"/>
      <c r="L166" s="529"/>
    </row>
    <row r="167" spans="1:26" x14ac:dyDescent="0.2">
      <c r="A167" s="529"/>
      <c r="B167" s="529"/>
      <c r="C167" s="529"/>
      <c r="D167" s="533" t="s">
        <v>707</v>
      </c>
      <c r="E167" s="534"/>
      <c r="F167" s="534"/>
      <c r="G167" s="534"/>
      <c r="H167" s="535">
        <v>24465.98</v>
      </c>
      <c r="I167" s="529"/>
      <c r="J167" s="529"/>
      <c r="K167" s="529"/>
      <c r="L167" s="529"/>
    </row>
    <row r="168" spans="1:26" ht="30.6" x14ac:dyDescent="0.2">
      <c r="A168" s="520">
        <v>25</v>
      </c>
      <c r="B168" s="520">
        <v>25</v>
      </c>
      <c r="C168" s="520" t="s">
        <v>839</v>
      </c>
      <c r="D168" s="520" t="s">
        <v>840</v>
      </c>
      <c r="E168" s="521">
        <v>204.36</v>
      </c>
      <c r="F168" s="522">
        <v>10.15</v>
      </c>
      <c r="G168" s="522" t="s">
        <v>281</v>
      </c>
      <c r="H168" s="523">
        <v>27463.94</v>
      </c>
      <c r="I168" s="523" t="s">
        <v>281</v>
      </c>
      <c r="J168" s="523" t="s">
        <v>281</v>
      </c>
      <c r="K168" s="522" t="s">
        <v>281</v>
      </c>
      <c r="L168" s="522" t="s">
        <v>281</v>
      </c>
      <c r="T168" s="516">
        <v>27463.94</v>
      </c>
      <c r="V168" s="516" t="s">
        <v>281</v>
      </c>
      <c r="W168" s="516" t="s">
        <v>281</v>
      </c>
      <c r="X168" s="516" t="s">
        <v>281</v>
      </c>
      <c r="Y168" s="516" t="s">
        <v>281</v>
      </c>
      <c r="Z168" s="516" t="s">
        <v>281</v>
      </c>
    </row>
    <row r="169" spans="1:26" x14ac:dyDescent="0.2">
      <c r="A169" s="524"/>
      <c r="B169" s="524"/>
      <c r="C169" s="524"/>
      <c r="D169" s="525" t="s">
        <v>734</v>
      </c>
      <c r="E169" s="526"/>
      <c r="F169" s="527" t="s">
        <v>281</v>
      </c>
      <c r="G169" s="527" t="s">
        <v>281</v>
      </c>
      <c r="H169" s="526"/>
      <c r="I169" s="526"/>
      <c r="J169" s="528" t="s">
        <v>281</v>
      </c>
      <c r="K169" s="527" t="s">
        <v>281</v>
      </c>
      <c r="L169" s="527" t="s">
        <v>281</v>
      </c>
    </row>
    <row r="170" spans="1:26" x14ac:dyDescent="0.2">
      <c r="A170" s="529"/>
      <c r="B170" s="529"/>
      <c r="C170" s="529"/>
      <c r="D170" s="515" t="s">
        <v>709</v>
      </c>
      <c r="E170" s="529"/>
      <c r="F170" s="529"/>
      <c r="G170" s="529"/>
      <c r="H170" s="529"/>
      <c r="I170" s="529"/>
      <c r="J170" s="529"/>
      <c r="K170" s="529"/>
      <c r="L170" s="529"/>
    </row>
    <row r="171" spans="1:26" x14ac:dyDescent="0.2">
      <c r="A171" s="529"/>
      <c r="B171" s="529"/>
      <c r="C171" s="529"/>
      <c r="D171" s="533" t="s">
        <v>707</v>
      </c>
      <c r="E171" s="534"/>
      <c r="F171" s="534"/>
      <c r="G171" s="534"/>
      <c r="H171" s="535">
        <v>27463.94</v>
      </c>
      <c r="I171" s="529"/>
      <c r="J171" s="529"/>
      <c r="K171" s="529"/>
      <c r="L171" s="529"/>
    </row>
    <row r="172" spans="1:26" ht="30.6" x14ac:dyDescent="0.2">
      <c r="A172" s="520">
        <v>26</v>
      </c>
      <c r="B172" s="520">
        <v>26</v>
      </c>
      <c r="C172" s="520" t="s">
        <v>837</v>
      </c>
      <c r="D172" s="520" t="s">
        <v>838</v>
      </c>
      <c r="E172" s="521">
        <v>204.36</v>
      </c>
      <c r="F172" s="522">
        <v>10.15</v>
      </c>
      <c r="G172" s="522" t="s">
        <v>281</v>
      </c>
      <c r="H172" s="523">
        <v>27463.94</v>
      </c>
      <c r="I172" s="523" t="s">
        <v>281</v>
      </c>
      <c r="J172" s="523" t="s">
        <v>281</v>
      </c>
      <c r="K172" s="522" t="s">
        <v>281</v>
      </c>
      <c r="L172" s="522" t="s">
        <v>281</v>
      </c>
      <c r="T172" s="516">
        <v>27463.94</v>
      </c>
      <c r="V172" s="516" t="s">
        <v>281</v>
      </c>
      <c r="W172" s="516" t="s">
        <v>281</v>
      </c>
      <c r="X172" s="516" t="s">
        <v>281</v>
      </c>
      <c r="Y172" s="516" t="s">
        <v>281</v>
      </c>
      <c r="Z172" s="516" t="s">
        <v>281</v>
      </c>
    </row>
    <row r="173" spans="1:26" x14ac:dyDescent="0.2">
      <c r="A173" s="524"/>
      <c r="B173" s="524"/>
      <c r="C173" s="524"/>
      <c r="D173" s="525" t="s">
        <v>734</v>
      </c>
      <c r="E173" s="526"/>
      <c r="F173" s="527" t="s">
        <v>281</v>
      </c>
      <c r="G173" s="527" t="s">
        <v>281</v>
      </c>
      <c r="H173" s="526"/>
      <c r="I173" s="526"/>
      <c r="J173" s="528" t="s">
        <v>281</v>
      </c>
      <c r="K173" s="527" t="s">
        <v>281</v>
      </c>
      <c r="L173" s="527" t="s">
        <v>281</v>
      </c>
    </row>
    <row r="174" spans="1:26" x14ac:dyDescent="0.2">
      <c r="A174" s="529"/>
      <c r="B174" s="529"/>
      <c r="C174" s="529"/>
      <c r="D174" s="515" t="s">
        <v>709</v>
      </c>
      <c r="E174" s="529"/>
      <c r="F174" s="529"/>
      <c r="G174" s="529"/>
      <c r="H174" s="529"/>
      <c r="I174" s="529"/>
      <c r="J174" s="529"/>
      <c r="K174" s="529"/>
      <c r="L174" s="529"/>
    </row>
    <row r="175" spans="1:26" x14ac:dyDescent="0.2">
      <c r="A175" s="529"/>
      <c r="B175" s="529"/>
      <c r="C175" s="529"/>
      <c r="D175" s="533" t="s">
        <v>707</v>
      </c>
      <c r="E175" s="534"/>
      <c r="F175" s="534"/>
      <c r="G175" s="534"/>
      <c r="H175" s="535">
        <v>27463.94</v>
      </c>
      <c r="I175" s="529"/>
      <c r="J175" s="529"/>
      <c r="K175" s="529"/>
      <c r="L175" s="529"/>
    </row>
    <row r="176" spans="1:26" ht="30.6" x14ac:dyDescent="0.2">
      <c r="A176" s="520">
        <v>27</v>
      </c>
      <c r="B176" s="520">
        <v>27</v>
      </c>
      <c r="C176" s="520" t="s">
        <v>735</v>
      </c>
      <c r="D176" s="520" t="s">
        <v>900</v>
      </c>
      <c r="E176" s="521">
        <v>44.72</v>
      </c>
      <c r="F176" s="369">
        <v>162.38</v>
      </c>
      <c r="G176" s="522" t="s">
        <v>281</v>
      </c>
      <c r="H176" s="523">
        <v>59254</v>
      </c>
      <c r="I176" s="523" t="s">
        <v>281</v>
      </c>
      <c r="J176" s="523" t="s">
        <v>281</v>
      </c>
      <c r="K176" s="522" t="s">
        <v>281</v>
      </c>
      <c r="L176" s="522" t="s">
        <v>281</v>
      </c>
      <c r="T176" s="516">
        <v>59254</v>
      </c>
      <c r="V176" s="516" t="s">
        <v>281</v>
      </c>
      <c r="W176" s="516" t="s">
        <v>281</v>
      </c>
      <c r="X176" s="516" t="s">
        <v>281</v>
      </c>
      <c r="Y176" s="516" t="s">
        <v>281</v>
      </c>
      <c r="Z176" s="516" t="s">
        <v>281</v>
      </c>
    </row>
    <row r="177" spans="1:26" x14ac:dyDescent="0.2">
      <c r="A177" s="524"/>
      <c r="B177" s="524"/>
      <c r="C177" s="524"/>
      <c r="D177" s="525" t="s">
        <v>736</v>
      </c>
      <c r="E177" s="526"/>
      <c r="F177" s="527" t="s">
        <v>281</v>
      </c>
      <c r="G177" s="527" t="s">
        <v>281</v>
      </c>
      <c r="H177" s="526"/>
      <c r="I177" s="526"/>
      <c r="J177" s="528" t="s">
        <v>281</v>
      </c>
      <c r="K177" s="527" t="s">
        <v>281</v>
      </c>
      <c r="L177" s="527" t="s">
        <v>281</v>
      </c>
    </row>
    <row r="178" spans="1:26" ht="20.399999999999999" x14ac:dyDescent="0.2">
      <c r="A178" s="529"/>
      <c r="B178" s="529"/>
      <c r="C178" s="529"/>
      <c r="D178" s="515" t="s">
        <v>706</v>
      </c>
      <c r="E178" s="529"/>
      <c r="F178" s="529"/>
      <c r="G178" s="529"/>
      <c r="H178" s="529"/>
      <c r="I178" s="529"/>
      <c r="J178" s="529"/>
      <c r="K178" s="529"/>
      <c r="L178" s="529"/>
    </row>
    <row r="179" spans="1:26" x14ac:dyDescent="0.2">
      <c r="A179" s="529"/>
      <c r="B179" s="529"/>
      <c r="C179" s="529"/>
      <c r="D179" s="533" t="s">
        <v>707</v>
      </c>
      <c r="E179" s="534"/>
      <c r="F179" s="534"/>
      <c r="G179" s="534"/>
      <c r="H179" s="535">
        <v>59254</v>
      </c>
      <c r="I179" s="529"/>
      <c r="J179" s="529"/>
      <c r="K179" s="529"/>
      <c r="L179" s="529"/>
    </row>
    <row r="180" spans="1:26" x14ac:dyDescent="0.2">
      <c r="A180" s="727" t="s">
        <v>1060</v>
      </c>
      <c r="B180" s="727"/>
      <c r="C180" s="727"/>
      <c r="D180" s="727"/>
      <c r="E180" s="727"/>
      <c r="F180" s="727"/>
      <c r="G180" s="727"/>
      <c r="H180" s="727"/>
      <c r="I180" s="727"/>
      <c r="J180" s="727"/>
      <c r="K180" s="727"/>
      <c r="L180" s="727"/>
    </row>
    <row r="181" spans="1:26" ht="61.2" x14ac:dyDescent="0.2">
      <c r="A181" s="520">
        <v>28</v>
      </c>
      <c r="B181" s="520">
        <v>28</v>
      </c>
      <c r="C181" s="520" t="s">
        <v>841</v>
      </c>
      <c r="D181" s="520" t="s">
        <v>785</v>
      </c>
      <c r="E181" s="521">
        <v>11.999000000000001</v>
      </c>
      <c r="F181" s="522">
        <v>527.90290000000005</v>
      </c>
      <c r="G181" s="522">
        <v>379.99220000000003</v>
      </c>
      <c r="H181" s="523">
        <v>139825.07</v>
      </c>
      <c r="I181" s="523">
        <v>79456.899999999994</v>
      </c>
      <c r="J181" s="523">
        <v>60368.17</v>
      </c>
      <c r="K181" s="522">
        <v>15.375500000000001</v>
      </c>
      <c r="L181" s="522">
        <v>184.49062499999999</v>
      </c>
      <c r="T181" s="516">
        <v>290860.48</v>
      </c>
      <c r="V181" s="516">
        <v>79456.899999999994</v>
      </c>
      <c r="W181" s="516">
        <v>60368.17</v>
      </c>
      <c r="X181" s="516">
        <v>17985.3</v>
      </c>
      <c r="Y181" s="516">
        <v>184.49062499999999</v>
      </c>
      <c r="Z181" s="516">
        <v>28.591217</v>
      </c>
    </row>
    <row r="182" spans="1:26" x14ac:dyDescent="0.2">
      <c r="A182" s="524"/>
      <c r="B182" s="524"/>
      <c r="C182" s="524"/>
      <c r="D182" s="525" t="s">
        <v>224</v>
      </c>
      <c r="E182" s="526"/>
      <c r="F182" s="527">
        <v>147.91069999999999</v>
      </c>
      <c r="G182" s="527">
        <v>33.479950000000002</v>
      </c>
      <c r="H182" s="526"/>
      <c r="I182" s="526"/>
      <c r="J182" s="528">
        <v>17985.3</v>
      </c>
      <c r="K182" s="527">
        <v>2.3828</v>
      </c>
      <c r="L182" s="527">
        <v>28.591217</v>
      </c>
    </row>
    <row r="183" spans="1:26" ht="20.399999999999999" x14ac:dyDescent="0.2">
      <c r="A183" s="529"/>
      <c r="B183" s="529"/>
      <c r="C183" s="529"/>
      <c r="D183" s="515" t="s">
        <v>706</v>
      </c>
      <c r="E183" s="529"/>
      <c r="F183" s="529"/>
      <c r="G183" s="529"/>
      <c r="H183" s="529"/>
      <c r="I183" s="529"/>
      <c r="J183" s="529"/>
      <c r="K183" s="529"/>
      <c r="L183" s="529"/>
    </row>
    <row r="184" spans="1:26" ht="30.6" x14ac:dyDescent="0.2">
      <c r="A184" s="529"/>
      <c r="B184" s="529"/>
      <c r="C184" s="529"/>
      <c r="D184" s="515" t="s">
        <v>842</v>
      </c>
      <c r="E184" s="529"/>
      <c r="F184" s="529"/>
      <c r="G184" s="529"/>
      <c r="H184" s="529"/>
      <c r="I184" s="529"/>
      <c r="J184" s="529"/>
      <c r="K184" s="529"/>
      <c r="L184" s="529"/>
    </row>
    <row r="185" spans="1:26" ht="102" x14ac:dyDescent="0.2">
      <c r="A185" s="529"/>
      <c r="B185" s="529"/>
      <c r="C185" s="529"/>
      <c r="D185" s="515" t="s">
        <v>843</v>
      </c>
      <c r="E185" s="529"/>
      <c r="F185" s="529"/>
      <c r="G185" s="529"/>
      <c r="H185" s="529"/>
      <c r="I185" s="529"/>
      <c r="J185" s="529"/>
      <c r="K185" s="529"/>
      <c r="L185" s="529"/>
    </row>
    <row r="186" spans="1:26" x14ac:dyDescent="0.2">
      <c r="A186" s="529"/>
      <c r="B186" s="529"/>
      <c r="C186" s="529"/>
      <c r="D186" s="530" t="s">
        <v>206</v>
      </c>
      <c r="E186" s="531" t="s">
        <v>844</v>
      </c>
      <c r="F186" s="531"/>
      <c r="G186" s="531"/>
      <c r="H186" s="532">
        <v>90621.25</v>
      </c>
      <c r="I186" s="529"/>
      <c r="J186" s="529"/>
      <c r="K186" s="529"/>
      <c r="L186" s="529"/>
    </row>
    <row r="187" spans="1:26" x14ac:dyDescent="0.2">
      <c r="A187" s="529"/>
      <c r="B187" s="529"/>
      <c r="C187" s="529"/>
      <c r="D187" s="530" t="s">
        <v>207</v>
      </c>
      <c r="E187" s="531" t="s">
        <v>845</v>
      </c>
      <c r="F187" s="531"/>
      <c r="G187" s="531"/>
      <c r="H187" s="532">
        <v>60414.16</v>
      </c>
      <c r="I187" s="529"/>
      <c r="J187" s="529"/>
      <c r="K187" s="529"/>
      <c r="L187" s="529"/>
    </row>
    <row r="188" spans="1:26" x14ac:dyDescent="0.2">
      <c r="A188" s="529"/>
      <c r="B188" s="529"/>
      <c r="C188" s="529"/>
      <c r="D188" s="533" t="s">
        <v>707</v>
      </c>
      <c r="E188" s="534"/>
      <c r="F188" s="534"/>
      <c r="G188" s="534"/>
      <c r="H188" s="535">
        <v>290860.48</v>
      </c>
      <c r="I188" s="529"/>
      <c r="J188" s="529"/>
      <c r="K188" s="529"/>
      <c r="L188" s="529"/>
    </row>
    <row r="189" spans="1:26" ht="30.6" x14ac:dyDescent="0.2">
      <c r="A189" s="520">
        <v>29</v>
      </c>
      <c r="B189" s="520">
        <v>29</v>
      </c>
      <c r="C189" s="520" t="s">
        <v>846</v>
      </c>
      <c r="D189" s="520" t="s">
        <v>786</v>
      </c>
      <c r="E189" s="521">
        <v>1.9</v>
      </c>
      <c r="F189" s="522">
        <v>759.10694999999998</v>
      </c>
      <c r="G189" s="522">
        <v>540.42065000000002</v>
      </c>
      <c r="H189" s="523">
        <v>32196.94</v>
      </c>
      <c r="I189" s="523">
        <v>18602.12</v>
      </c>
      <c r="J189" s="523">
        <v>13594.82</v>
      </c>
      <c r="K189" s="522">
        <v>23.264500000000002</v>
      </c>
      <c r="L189" s="522">
        <v>44.202550000000002</v>
      </c>
      <c r="T189" s="516">
        <v>69359.89</v>
      </c>
      <c r="V189" s="516">
        <v>18602.12</v>
      </c>
      <c r="W189" s="516">
        <v>13594.82</v>
      </c>
      <c r="X189" s="516">
        <v>5373.98</v>
      </c>
      <c r="Y189" s="516">
        <v>44.202550000000002</v>
      </c>
      <c r="Z189" s="516">
        <v>8.9169850000000004</v>
      </c>
    </row>
    <row r="190" spans="1:26" x14ac:dyDescent="0.2">
      <c r="A190" s="524"/>
      <c r="B190" s="524"/>
      <c r="C190" s="524"/>
      <c r="D190" s="525" t="s">
        <v>224</v>
      </c>
      <c r="E190" s="526"/>
      <c r="F190" s="527">
        <v>218.68629999999999</v>
      </c>
      <c r="G190" s="527">
        <v>63.176400000000001</v>
      </c>
      <c r="H190" s="526"/>
      <c r="I190" s="526"/>
      <c r="J190" s="528">
        <v>5373.98</v>
      </c>
      <c r="K190" s="527">
        <v>4.6931500000000002</v>
      </c>
      <c r="L190" s="527">
        <v>8.9169850000000004</v>
      </c>
    </row>
    <row r="191" spans="1:26" ht="20.399999999999999" x14ac:dyDescent="0.2">
      <c r="A191" s="529"/>
      <c r="B191" s="529"/>
      <c r="C191" s="529"/>
      <c r="D191" s="515" t="s">
        <v>706</v>
      </c>
      <c r="E191" s="529"/>
      <c r="F191" s="529"/>
      <c r="G191" s="529"/>
      <c r="H191" s="529"/>
      <c r="I191" s="529"/>
      <c r="J191" s="529"/>
      <c r="K191" s="529"/>
      <c r="L191" s="529"/>
    </row>
    <row r="192" spans="1:26" ht="30.6" x14ac:dyDescent="0.2">
      <c r="A192" s="529"/>
      <c r="B192" s="529"/>
      <c r="C192" s="529"/>
      <c r="D192" s="515" t="s">
        <v>842</v>
      </c>
      <c r="E192" s="529"/>
      <c r="F192" s="529"/>
      <c r="G192" s="529"/>
      <c r="H192" s="529"/>
      <c r="I192" s="529"/>
      <c r="J192" s="529"/>
      <c r="K192" s="529"/>
      <c r="L192" s="529"/>
    </row>
    <row r="193" spans="1:26" ht="102" x14ac:dyDescent="0.2">
      <c r="A193" s="529"/>
      <c r="B193" s="529"/>
      <c r="C193" s="529"/>
      <c r="D193" s="515" t="s">
        <v>843</v>
      </c>
      <c r="E193" s="529"/>
      <c r="F193" s="529"/>
      <c r="G193" s="529"/>
      <c r="H193" s="529"/>
      <c r="I193" s="529"/>
      <c r="J193" s="529"/>
      <c r="K193" s="529"/>
      <c r="L193" s="529"/>
    </row>
    <row r="194" spans="1:26" x14ac:dyDescent="0.2">
      <c r="A194" s="529"/>
      <c r="B194" s="529"/>
      <c r="C194" s="529"/>
      <c r="D194" s="530" t="s">
        <v>206</v>
      </c>
      <c r="E194" s="531" t="s">
        <v>844</v>
      </c>
      <c r="F194" s="531"/>
      <c r="G194" s="531"/>
      <c r="H194" s="532">
        <v>22297.77</v>
      </c>
      <c r="I194" s="529"/>
      <c r="J194" s="529"/>
      <c r="K194" s="529"/>
      <c r="L194" s="529"/>
    </row>
    <row r="195" spans="1:26" x14ac:dyDescent="0.2">
      <c r="A195" s="529"/>
      <c r="B195" s="529"/>
      <c r="C195" s="529"/>
      <c r="D195" s="530" t="s">
        <v>207</v>
      </c>
      <c r="E195" s="531" t="s">
        <v>845</v>
      </c>
      <c r="F195" s="531"/>
      <c r="G195" s="531"/>
      <c r="H195" s="532">
        <v>14865.18</v>
      </c>
      <c r="I195" s="529"/>
      <c r="J195" s="529"/>
      <c r="K195" s="529"/>
      <c r="L195" s="529"/>
    </row>
    <row r="196" spans="1:26" x14ac:dyDescent="0.2">
      <c r="A196" s="529"/>
      <c r="B196" s="529"/>
      <c r="C196" s="529"/>
      <c r="D196" s="533" t="s">
        <v>707</v>
      </c>
      <c r="E196" s="534"/>
      <c r="F196" s="534"/>
      <c r="G196" s="534"/>
      <c r="H196" s="535">
        <v>69359.89</v>
      </c>
      <c r="I196" s="529"/>
      <c r="J196" s="529"/>
      <c r="K196" s="529"/>
      <c r="L196" s="529"/>
    </row>
    <row r="197" spans="1:26" ht="30.6" x14ac:dyDescent="0.2">
      <c r="A197" s="520">
        <v>30</v>
      </c>
      <c r="B197" s="520">
        <v>30</v>
      </c>
      <c r="C197" s="520" t="s">
        <v>847</v>
      </c>
      <c r="D197" s="520" t="s">
        <v>848</v>
      </c>
      <c r="E197" s="521">
        <v>10.913</v>
      </c>
      <c r="F197" s="522">
        <v>22.33</v>
      </c>
      <c r="G197" s="522" t="s">
        <v>281</v>
      </c>
      <c r="H197" s="523">
        <v>3226.43</v>
      </c>
      <c r="I197" s="523" t="s">
        <v>281</v>
      </c>
      <c r="J197" s="523" t="s">
        <v>281</v>
      </c>
      <c r="K197" s="522" t="s">
        <v>281</v>
      </c>
      <c r="L197" s="522" t="s">
        <v>281</v>
      </c>
      <c r="T197" s="516">
        <v>3226.43</v>
      </c>
      <c r="V197" s="516" t="s">
        <v>281</v>
      </c>
      <c r="W197" s="516" t="s">
        <v>281</v>
      </c>
      <c r="X197" s="516" t="s">
        <v>281</v>
      </c>
      <c r="Y197" s="516" t="s">
        <v>281</v>
      </c>
      <c r="Z197" s="516" t="s">
        <v>281</v>
      </c>
    </row>
    <row r="198" spans="1:26" x14ac:dyDescent="0.2">
      <c r="A198" s="524"/>
      <c r="B198" s="524"/>
      <c r="C198" s="524"/>
      <c r="D198" s="525" t="s">
        <v>734</v>
      </c>
      <c r="E198" s="526"/>
      <c r="F198" s="527" t="s">
        <v>281</v>
      </c>
      <c r="G198" s="527" t="s">
        <v>281</v>
      </c>
      <c r="H198" s="526"/>
      <c r="I198" s="526"/>
      <c r="J198" s="528" t="s">
        <v>281</v>
      </c>
      <c r="K198" s="527" t="s">
        <v>281</v>
      </c>
      <c r="L198" s="527" t="s">
        <v>281</v>
      </c>
    </row>
    <row r="199" spans="1:26" x14ac:dyDescent="0.2">
      <c r="A199" s="529"/>
      <c r="B199" s="529"/>
      <c r="C199" s="529"/>
      <c r="D199" s="515" t="s">
        <v>709</v>
      </c>
      <c r="E199" s="529"/>
      <c r="F199" s="529"/>
      <c r="G199" s="529"/>
      <c r="H199" s="529"/>
      <c r="I199" s="529"/>
      <c r="J199" s="529"/>
      <c r="K199" s="529"/>
      <c r="L199" s="529"/>
    </row>
    <row r="200" spans="1:26" x14ac:dyDescent="0.2">
      <c r="A200" s="529"/>
      <c r="B200" s="529"/>
      <c r="C200" s="529"/>
      <c r="D200" s="533" t="s">
        <v>707</v>
      </c>
      <c r="E200" s="534"/>
      <c r="F200" s="534"/>
      <c r="G200" s="534"/>
      <c r="H200" s="535">
        <v>3226.43</v>
      </c>
      <c r="I200" s="529"/>
      <c r="J200" s="529"/>
      <c r="K200" s="529"/>
      <c r="L200" s="529"/>
    </row>
    <row r="201" spans="1:26" ht="20.399999999999999" x14ac:dyDescent="0.2">
      <c r="A201" s="520">
        <v>31</v>
      </c>
      <c r="B201" s="520">
        <v>31</v>
      </c>
      <c r="C201" s="520" t="s">
        <v>849</v>
      </c>
      <c r="D201" s="520" t="s">
        <v>850</v>
      </c>
      <c r="E201" s="521">
        <v>2.7669999999999999</v>
      </c>
      <c r="F201" s="522">
        <v>10.45</v>
      </c>
      <c r="G201" s="522" t="s">
        <v>281</v>
      </c>
      <c r="H201" s="523">
        <v>382.84</v>
      </c>
      <c r="I201" s="523" t="s">
        <v>281</v>
      </c>
      <c r="J201" s="523" t="s">
        <v>281</v>
      </c>
      <c r="K201" s="522" t="s">
        <v>281</v>
      </c>
      <c r="L201" s="522" t="s">
        <v>281</v>
      </c>
      <c r="T201" s="516">
        <v>382.84</v>
      </c>
      <c r="V201" s="516" t="s">
        <v>281</v>
      </c>
      <c r="W201" s="516" t="s">
        <v>281</v>
      </c>
      <c r="X201" s="516" t="s">
        <v>281</v>
      </c>
      <c r="Y201" s="516" t="s">
        <v>281</v>
      </c>
      <c r="Z201" s="516" t="s">
        <v>281</v>
      </c>
    </row>
    <row r="202" spans="1:26" x14ac:dyDescent="0.2">
      <c r="A202" s="524"/>
      <c r="B202" s="524"/>
      <c r="C202" s="524"/>
      <c r="D202" s="525" t="s">
        <v>734</v>
      </c>
      <c r="E202" s="526"/>
      <c r="F202" s="527" t="s">
        <v>281</v>
      </c>
      <c r="G202" s="527" t="s">
        <v>281</v>
      </c>
      <c r="H202" s="526"/>
      <c r="I202" s="526"/>
      <c r="J202" s="528" t="s">
        <v>281</v>
      </c>
      <c r="K202" s="527" t="s">
        <v>281</v>
      </c>
      <c r="L202" s="527" t="s">
        <v>281</v>
      </c>
    </row>
    <row r="203" spans="1:26" x14ac:dyDescent="0.2">
      <c r="A203" s="529"/>
      <c r="B203" s="529"/>
      <c r="C203" s="529"/>
      <c r="D203" s="515" t="s">
        <v>709</v>
      </c>
      <c r="E203" s="529"/>
      <c r="F203" s="529"/>
      <c r="G203" s="529"/>
      <c r="H203" s="529"/>
      <c r="I203" s="529"/>
      <c r="J203" s="529"/>
      <c r="K203" s="529"/>
      <c r="L203" s="529"/>
    </row>
    <row r="204" spans="1:26" x14ac:dyDescent="0.2">
      <c r="A204" s="529"/>
      <c r="B204" s="529"/>
      <c r="C204" s="529"/>
      <c r="D204" s="533" t="s">
        <v>707</v>
      </c>
      <c r="E204" s="534"/>
      <c r="F204" s="534"/>
      <c r="G204" s="534"/>
      <c r="H204" s="535">
        <v>382.84</v>
      </c>
      <c r="I204" s="529"/>
      <c r="J204" s="529"/>
      <c r="K204" s="529"/>
      <c r="L204" s="529"/>
    </row>
    <row r="205" spans="1:26" ht="30.6" x14ac:dyDescent="0.2">
      <c r="A205" s="520">
        <v>32</v>
      </c>
      <c r="B205" s="520">
        <v>32</v>
      </c>
      <c r="C205" s="520" t="s">
        <v>830</v>
      </c>
      <c r="D205" s="520" t="s">
        <v>831</v>
      </c>
      <c r="E205" s="521">
        <v>13.898999999999999</v>
      </c>
      <c r="F205" s="522">
        <v>8.7899999999999991</v>
      </c>
      <c r="G205" s="522" t="s">
        <v>281</v>
      </c>
      <c r="H205" s="523">
        <v>1663.99</v>
      </c>
      <c r="I205" s="523" t="s">
        <v>281</v>
      </c>
      <c r="J205" s="523" t="s">
        <v>281</v>
      </c>
      <c r="K205" s="522" t="s">
        <v>281</v>
      </c>
      <c r="L205" s="522" t="s">
        <v>281</v>
      </c>
      <c r="T205" s="516">
        <v>1663.99</v>
      </c>
      <c r="V205" s="516" t="s">
        <v>281</v>
      </c>
      <c r="W205" s="516" t="s">
        <v>281</v>
      </c>
      <c r="X205" s="516" t="s">
        <v>281</v>
      </c>
      <c r="Y205" s="516" t="s">
        <v>281</v>
      </c>
      <c r="Z205" s="516" t="s">
        <v>281</v>
      </c>
    </row>
    <row r="206" spans="1:26" x14ac:dyDescent="0.2">
      <c r="A206" s="524"/>
      <c r="B206" s="524"/>
      <c r="C206" s="524"/>
      <c r="D206" s="525" t="s">
        <v>734</v>
      </c>
      <c r="E206" s="526"/>
      <c r="F206" s="527" t="s">
        <v>281</v>
      </c>
      <c r="G206" s="527" t="s">
        <v>281</v>
      </c>
      <c r="H206" s="526"/>
      <c r="I206" s="526"/>
      <c r="J206" s="528" t="s">
        <v>281</v>
      </c>
      <c r="K206" s="527" t="s">
        <v>281</v>
      </c>
      <c r="L206" s="527" t="s">
        <v>281</v>
      </c>
    </row>
    <row r="207" spans="1:26" x14ac:dyDescent="0.2">
      <c r="A207" s="529"/>
      <c r="B207" s="529"/>
      <c r="C207" s="529"/>
      <c r="D207" s="515" t="s">
        <v>781</v>
      </c>
      <c r="E207" s="529"/>
      <c r="F207" s="529"/>
      <c r="G207" s="529"/>
      <c r="H207" s="529"/>
      <c r="I207" s="529"/>
      <c r="J207" s="529"/>
      <c r="K207" s="529"/>
      <c r="L207" s="529"/>
    </row>
    <row r="208" spans="1:26" x14ac:dyDescent="0.2">
      <c r="A208" s="529"/>
      <c r="B208" s="529"/>
      <c r="C208" s="529"/>
      <c r="D208" s="533" t="s">
        <v>707</v>
      </c>
      <c r="E208" s="534"/>
      <c r="F208" s="534"/>
      <c r="G208" s="534"/>
      <c r="H208" s="535">
        <v>1663.99</v>
      </c>
      <c r="I208" s="529"/>
      <c r="J208" s="529"/>
      <c r="K208" s="529"/>
      <c r="L208" s="529"/>
    </row>
    <row r="209" spans="1:26" ht="20.399999999999999" x14ac:dyDescent="0.2">
      <c r="A209" s="520">
        <v>33</v>
      </c>
      <c r="B209" s="520">
        <v>33</v>
      </c>
      <c r="C209" s="520" t="s">
        <v>851</v>
      </c>
      <c r="D209" s="520" t="s">
        <v>852</v>
      </c>
      <c r="E209" s="521">
        <v>10.913</v>
      </c>
      <c r="F209" s="522">
        <v>22.33</v>
      </c>
      <c r="G209" s="522" t="s">
        <v>281</v>
      </c>
      <c r="H209" s="523">
        <v>3226.43</v>
      </c>
      <c r="I209" s="523" t="s">
        <v>281</v>
      </c>
      <c r="J209" s="523" t="s">
        <v>281</v>
      </c>
      <c r="K209" s="522" t="s">
        <v>281</v>
      </c>
      <c r="L209" s="522" t="s">
        <v>281</v>
      </c>
      <c r="T209" s="516">
        <v>3226.43</v>
      </c>
      <c r="V209" s="516" t="s">
        <v>281</v>
      </c>
      <c r="W209" s="516" t="s">
        <v>281</v>
      </c>
      <c r="X209" s="516" t="s">
        <v>281</v>
      </c>
      <c r="Y209" s="516" t="s">
        <v>281</v>
      </c>
      <c r="Z209" s="516" t="s">
        <v>281</v>
      </c>
    </row>
    <row r="210" spans="1:26" x14ac:dyDescent="0.2">
      <c r="A210" s="524"/>
      <c r="B210" s="524"/>
      <c r="C210" s="524"/>
      <c r="D210" s="525" t="s">
        <v>734</v>
      </c>
      <c r="E210" s="526"/>
      <c r="F210" s="527" t="s">
        <v>281</v>
      </c>
      <c r="G210" s="527" t="s">
        <v>281</v>
      </c>
      <c r="H210" s="526"/>
      <c r="I210" s="526"/>
      <c r="J210" s="528" t="s">
        <v>281</v>
      </c>
      <c r="K210" s="527" t="s">
        <v>281</v>
      </c>
      <c r="L210" s="527" t="s">
        <v>281</v>
      </c>
    </row>
    <row r="211" spans="1:26" x14ac:dyDescent="0.2">
      <c r="A211" s="529"/>
      <c r="B211" s="529"/>
      <c r="C211" s="529"/>
      <c r="D211" s="515" t="s">
        <v>709</v>
      </c>
      <c r="E211" s="529"/>
      <c r="F211" s="529"/>
      <c r="G211" s="529"/>
      <c r="H211" s="529"/>
      <c r="I211" s="529"/>
      <c r="J211" s="529"/>
      <c r="K211" s="529"/>
      <c r="L211" s="529"/>
    </row>
    <row r="212" spans="1:26" x14ac:dyDescent="0.2">
      <c r="A212" s="529"/>
      <c r="B212" s="529"/>
      <c r="C212" s="529"/>
      <c r="D212" s="533" t="s">
        <v>707</v>
      </c>
      <c r="E212" s="534"/>
      <c r="F212" s="534"/>
      <c r="G212" s="534"/>
      <c r="H212" s="535">
        <v>3226.43</v>
      </c>
      <c r="I212" s="529"/>
      <c r="J212" s="529"/>
      <c r="K212" s="529"/>
      <c r="L212" s="529"/>
    </row>
    <row r="213" spans="1:26" ht="20.399999999999999" x14ac:dyDescent="0.2">
      <c r="A213" s="520">
        <v>34</v>
      </c>
      <c r="B213" s="520">
        <v>34</v>
      </c>
      <c r="C213" s="520" t="s">
        <v>853</v>
      </c>
      <c r="D213" s="520" t="s">
        <v>854</v>
      </c>
      <c r="E213" s="521">
        <v>2.7669999999999999</v>
      </c>
      <c r="F213" s="522">
        <v>10.45</v>
      </c>
      <c r="G213" s="522" t="s">
        <v>281</v>
      </c>
      <c r="H213" s="523">
        <v>382.84</v>
      </c>
      <c r="I213" s="523" t="s">
        <v>281</v>
      </c>
      <c r="J213" s="523" t="s">
        <v>281</v>
      </c>
      <c r="K213" s="522" t="s">
        <v>281</v>
      </c>
      <c r="L213" s="522" t="s">
        <v>281</v>
      </c>
      <c r="T213" s="516">
        <v>382.84</v>
      </c>
      <c r="V213" s="516" t="s">
        <v>281</v>
      </c>
      <c r="W213" s="516" t="s">
        <v>281</v>
      </c>
      <c r="X213" s="516" t="s">
        <v>281</v>
      </c>
      <c r="Y213" s="516" t="s">
        <v>281</v>
      </c>
      <c r="Z213" s="516" t="s">
        <v>281</v>
      </c>
    </row>
    <row r="214" spans="1:26" x14ac:dyDescent="0.2">
      <c r="A214" s="524"/>
      <c r="B214" s="524"/>
      <c r="C214" s="524"/>
      <c r="D214" s="525" t="s">
        <v>734</v>
      </c>
      <c r="E214" s="526"/>
      <c r="F214" s="527" t="s">
        <v>281</v>
      </c>
      <c r="G214" s="527" t="s">
        <v>281</v>
      </c>
      <c r="H214" s="526"/>
      <c r="I214" s="526"/>
      <c r="J214" s="528" t="s">
        <v>281</v>
      </c>
      <c r="K214" s="527" t="s">
        <v>281</v>
      </c>
      <c r="L214" s="527" t="s">
        <v>281</v>
      </c>
    </row>
    <row r="215" spans="1:26" x14ac:dyDescent="0.2">
      <c r="A215" s="529"/>
      <c r="B215" s="529"/>
      <c r="C215" s="529"/>
      <c r="D215" s="515" t="s">
        <v>709</v>
      </c>
      <c r="E215" s="529"/>
      <c r="F215" s="529"/>
      <c r="G215" s="529"/>
      <c r="H215" s="529"/>
      <c r="I215" s="529"/>
      <c r="J215" s="529"/>
      <c r="K215" s="529"/>
      <c r="L215" s="529"/>
    </row>
    <row r="216" spans="1:26" x14ac:dyDescent="0.2">
      <c r="A216" s="529"/>
      <c r="B216" s="529"/>
      <c r="C216" s="529"/>
      <c r="D216" s="533" t="s">
        <v>707</v>
      </c>
      <c r="E216" s="534"/>
      <c r="F216" s="534"/>
      <c r="G216" s="534"/>
      <c r="H216" s="535">
        <v>382.84</v>
      </c>
      <c r="I216" s="529"/>
      <c r="J216" s="529"/>
      <c r="K216" s="529"/>
      <c r="L216" s="529"/>
    </row>
    <row r="217" spans="1:26" x14ac:dyDescent="0.2">
      <c r="A217" s="727" t="s">
        <v>1061</v>
      </c>
      <c r="B217" s="727"/>
      <c r="C217" s="727"/>
      <c r="D217" s="727"/>
      <c r="E217" s="727"/>
      <c r="F217" s="727"/>
      <c r="G217" s="727"/>
      <c r="H217" s="727"/>
      <c r="I217" s="727"/>
      <c r="J217" s="727"/>
      <c r="K217" s="727"/>
      <c r="L217" s="727"/>
    </row>
    <row r="218" spans="1:26" ht="30.6" x14ac:dyDescent="0.2">
      <c r="A218" s="520">
        <v>35</v>
      </c>
      <c r="B218" s="520">
        <v>35</v>
      </c>
      <c r="C218" s="520" t="s">
        <v>855</v>
      </c>
      <c r="D218" s="520" t="s">
        <v>787</v>
      </c>
      <c r="E218" s="521">
        <v>21.06</v>
      </c>
      <c r="F218" s="522">
        <v>309.84649999999999</v>
      </c>
      <c r="G218" s="522">
        <v>184.59800000000001</v>
      </c>
      <c r="H218" s="523">
        <v>152254.53</v>
      </c>
      <c r="I218" s="523">
        <v>96924.23</v>
      </c>
      <c r="J218" s="523">
        <v>51472.32</v>
      </c>
      <c r="K218" s="522">
        <v>12.052</v>
      </c>
      <c r="L218" s="522">
        <v>253.81512000000001</v>
      </c>
      <c r="T218" s="516">
        <v>290856.18</v>
      </c>
      <c r="V218" s="516">
        <v>96924.23</v>
      </c>
      <c r="W218" s="516">
        <v>51472.32</v>
      </c>
      <c r="X218" s="516" t="s">
        <v>281</v>
      </c>
      <c r="Y218" s="516">
        <v>253.81512000000001</v>
      </c>
      <c r="Z218" s="516" t="s">
        <v>281</v>
      </c>
    </row>
    <row r="219" spans="1:26" x14ac:dyDescent="0.2">
      <c r="A219" s="524"/>
      <c r="B219" s="524"/>
      <c r="C219" s="524"/>
      <c r="D219" s="525" t="s">
        <v>736</v>
      </c>
      <c r="E219" s="526"/>
      <c r="F219" s="527">
        <v>102.7985</v>
      </c>
      <c r="G219" s="527" t="s">
        <v>281</v>
      </c>
      <c r="H219" s="526"/>
      <c r="I219" s="526"/>
      <c r="J219" s="528" t="s">
        <v>281</v>
      </c>
      <c r="K219" s="527" t="s">
        <v>281</v>
      </c>
      <c r="L219" s="527" t="s">
        <v>281</v>
      </c>
    </row>
    <row r="220" spans="1:26" ht="20.399999999999999" x14ac:dyDescent="0.2">
      <c r="A220" s="529"/>
      <c r="B220" s="529"/>
      <c r="C220" s="529"/>
      <c r="D220" s="515" t="s">
        <v>706</v>
      </c>
      <c r="E220" s="529"/>
      <c r="F220" s="529"/>
      <c r="G220" s="529"/>
      <c r="H220" s="529"/>
      <c r="I220" s="529"/>
      <c r="J220" s="529"/>
      <c r="K220" s="529"/>
      <c r="L220" s="529"/>
    </row>
    <row r="221" spans="1:26" ht="20.399999999999999" x14ac:dyDescent="0.2">
      <c r="A221" s="529"/>
      <c r="B221" s="529"/>
      <c r="C221" s="529"/>
      <c r="D221" s="515" t="s">
        <v>727</v>
      </c>
      <c r="E221" s="529"/>
      <c r="F221" s="529"/>
      <c r="G221" s="529"/>
      <c r="H221" s="529"/>
      <c r="I221" s="529"/>
      <c r="J221" s="529"/>
      <c r="K221" s="529"/>
      <c r="L221" s="529"/>
    </row>
    <row r="222" spans="1:26" ht="81.599999999999994" x14ac:dyDescent="0.2">
      <c r="A222" s="529"/>
      <c r="B222" s="529"/>
      <c r="C222" s="529"/>
      <c r="D222" s="515" t="s">
        <v>728</v>
      </c>
      <c r="E222" s="529"/>
      <c r="F222" s="529"/>
      <c r="G222" s="529"/>
      <c r="H222" s="529"/>
      <c r="I222" s="529"/>
      <c r="J222" s="529"/>
      <c r="K222" s="529"/>
      <c r="L222" s="529"/>
    </row>
    <row r="223" spans="1:26" x14ac:dyDescent="0.2">
      <c r="A223" s="529"/>
      <c r="B223" s="529"/>
      <c r="C223" s="529"/>
      <c r="D223" s="530" t="s">
        <v>206</v>
      </c>
      <c r="E223" s="531" t="s">
        <v>749</v>
      </c>
      <c r="F223" s="531"/>
      <c r="G223" s="531"/>
      <c r="H223" s="532">
        <v>88201.05</v>
      </c>
      <c r="I223" s="529"/>
      <c r="J223" s="529"/>
      <c r="K223" s="529"/>
      <c r="L223" s="529"/>
    </row>
    <row r="224" spans="1:26" x14ac:dyDescent="0.2">
      <c r="A224" s="529"/>
      <c r="B224" s="529"/>
      <c r="C224" s="529"/>
      <c r="D224" s="530" t="s">
        <v>207</v>
      </c>
      <c r="E224" s="531" t="s">
        <v>750</v>
      </c>
      <c r="F224" s="531"/>
      <c r="G224" s="531"/>
      <c r="H224" s="532">
        <v>50400.6</v>
      </c>
      <c r="I224" s="529"/>
      <c r="J224" s="529"/>
      <c r="K224" s="529"/>
      <c r="L224" s="529"/>
    </row>
    <row r="225" spans="1:26" x14ac:dyDescent="0.2">
      <c r="A225" s="529"/>
      <c r="B225" s="529"/>
      <c r="C225" s="529"/>
      <c r="D225" s="533" t="s">
        <v>707</v>
      </c>
      <c r="E225" s="534"/>
      <c r="F225" s="534"/>
      <c r="G225" s="534"/>
      <c r="H225" s="535">
        <v>290856.18</v>
      </c>
      <c r="I225" s="529"/>
      <c r="J225" s="529"/>
      <c r="K225" s="529"/>
      <c r="L225" s="529"/>
    </row>
    <row r="226" spans="1:26" ht="20.399999999999999" x14ac:dyDescent="0.2">
      <c r="A226" s="520">
        <v>36</v>
      </c>
      <c r="B226" s="520">
        <v>36</v>
      </c>
      <c r="C226" s="520" t="s">
        <v>746</v>
      </c>
      <c r="D226" s="520" t="s">
        <v>813</v>
      </c>
      <c r="E226" s="521">
        <v>52.65</v>
      </c>
      <c r="F226" s="522">
        <v>42.98</v>
      </c>
      <c r="G226" s="522">
        <v>42.98</v>
      </c>
      <c r="H226" s="523">
        <v>29961.01</v>
      </c>
      <c r="I226" s="523" t="s">
        <v>281</v>
      </c>
      <c r="J226" s="523">
        <v>29961.01</v>
      </c>
      <c r="K226" s="522" t="s">
        <v>281</v>
      </c>
      <c r="L226" s="522" t="s">
        <v>281</v>
      </c>
      <c r="T226" s="516">
        <v>29961.01</v>
      </c>
      <c r="V226" s="516" t="s">
        <v>281</v>
      </c>
      <c r="W226" s="516">
        <v>29961.01</v>
      </c>
      <c r="X226" s="516" t="s">
        <v>281</v>
      </c>
      <c r="Y226" s="516" t="s">
        <v>281</v>
      </c>
      <c r="Z226" s="516" t="s">
        <v>281</v>
      </c>
    </row>
    <row r="227" spans="1:26" x14ac:dyDescent="0.2">
      <c r="A227" s="524"/>
      <c r="B227" s="524"/>
      <c r="C227" s="524"/>
      <c r="D227" s="525" t="s">
        <v>734</v>
      </c>
      <c r="E227" s="526"/>
      <c r="F227" s="527" t="s">
        <v>281</v>
      </c>
      <c r="G227" s="527" t="s">
        <v>281</v>
      </c>
      <c r="H227" s="526"/>
      <c r="I227" s="526"/>
      <c r="J227" s="528" t="s">
        <v>281</v>
      </c>
      <c r="K227" s="527" t="s">
        <v>281</v>
      </c>
      <c r="L227" s="527" t="s">
        <v>281</v>
      </c>
    </row>
    <row r="228" spans="1:26" x14ac:dyDescent="0.2">
      <c r="A228" s="529"/>
      <c r="B228" s="529"/>
      <c r="C228" s="529"/>
      <c r="D228" s="515" t="s">
        <v>709</v>
      </c>
      <c r="E228" s="529"/>
      <c r="F228" s="529"/>
      <c r="G228" s="529"/>
      <c r="H228" s="529"/>
      <c r="I228" s="529"/>
      <c r="J228" s="529"/>
      <c r="K228" s="529"/>
      <c r="L228" s="529"/>
    </row>
    <row r="229" spans="1:26" x14ac:dyDescent="0.2">
      <c r="A229" s="529"/>
      <c r="B229" s="529"/>
      <c r="C229" s="529"/>
      <c r="D229" s="533" t="s">
        <v>707</v>
      </c>
      <c r="E229" s="534"/>
      <c r="F229" s="534"/>
      <c r="G229" s="534"/>
      <c r="H229" s="535">
        <v>29961.01</v>
      </c>
      <c r="I229" s="529"/>
      <c r="J229" s="529"/>
      <c r="K229" s="529"/>
      <c r="L229" s="529"/>
    </row>
    <row r="230" spans="1:26" ht="30.6" x14ac:dyDescent="0.2">
      <c r="A230" s="520">
        <v>37</v>
      </c>
      <c r="B230" s="520">
        <v>37</v>
      </c>
      <c r="C230" s="520" t="s">
        <v>735</v>
      </c>
      <c r="D230" s="520" t="s">
        <v>900</v>
      </c>
      <c r="E230" s="521">
        <v>21.06</v>
      </c>
      <c r="F230" s="522">
        <v>162.37745100000001</v>
      </c>
      <c r="G230" s="522" t="s">
        <v>281</v>
      </c>
      <c r="H230" s="523">
        <v>27904.5</v>
      </c>
      <c r="I230" s="523" t="s">
        <v>281</v>
      </c>
      <c r="J230" s="523" t="s">
        <v>281</v>
      </c>
      <c r="K230" s="522" t="s">
        <v>281</v>
      </c>
      <c r="L230" s="522" t="s">
        <v>281</v>
      </c>
      <c r="T230" s="516">
        <v>27904.5</v>
      </c>
      <c r="V230" s="516" t="s">
        <v>281</v>
      </c>
      <c r="W230" s="516" t="s">
        <v>281</v>
      </c>
      <c r="X230" s="516" t="s">
        <v>281</v>
      </c>
      <c r="Y230" s="516" t="s">
        <v>281</v>
      </c>
      <c r="Z230" s="516" t="s">
        <v>281</v>
      </c>
    </row>
    <row r="231" spans="1:26" x14ac:dyDescent="0.2">
      <c r="A231" s="524"/>
      <c r="B231" s="524"/>
      <c r="C231" s="524"/>
      <c r="D231" s="525" t="s">
        <v>736</v>
      </c>
      <c r="E231" s="526"/>
      <c r="F231" s="527" t="s">
        <v>281</v>
      </c>
      <c r="G231" s="527" t="s">
        <v>281</v>
      </c>
      <c r="H231" s="526"/>
      <c r="I231" s="526"/>
      <c r="J231" s="528" t="s">
        <v>281</v>
      </c>
      <c r="K231" s="527" t="s">
        <v>281</v>
      </c>
      <c r="L231" s="527" t="s">
        <v>281</v>
      </c>
    </row>
    <row r="232" spans="1:26" ht="20.399999999999999" x14ac:dyDescent="0.2">
      <c r="A232" s="529"/>
      <c r="B232" s="529"/>
      <c r="C232" s="529"/>
      <c r="D232" s="515" t="s">
        <v>706</v>
      </c>
      <c r="E232" s="529"/>
      <c r="F232" s="529"/>
      <c r="G232" s="529"/>
      <c r="H232" s="529"/>
      <c r="I232" s="529"/>
      <c r="J232" s="529"/>
      <c r="K232" s="529"/>
      <c r="L232" s="529"/>
    </row>
    <row r="233" spans="1:26" x14ac:dyDescent="0.2">
      <c r="A233" s="529"/>
      <c r="B233" s="529"/>
      <c r="C233" s="529"/>
      <c r="D233" s="533" t="s">
        <v>707</v>
      </c>
      <c r="E233" s="534"/>
      <c r="F233" s="534"/>
      <c r="G233" s="534"/>
      <c r="H233" s="535">
        <v>27904.5</v>
      </c>
      <c r="I233" s="529"/>
      <c r="J233" s="529"/>
      <c r="K233" s="529"/>
      <c r="L233" s="529"/>
    </row>
    <row r="234" spans="1:26" x14ac:dyDescent="0.2">
      <c r="A234" s="727" t="s">
        <v>1062</v>
      </c>
      <c r="B234" s="727"/>
      <c r="C234" s="727"/>
      <c r="D234" s="727"/>
      <c r="E234" s="727"/>
      <c r="F234" s="727"/>
      <c r="G234" s="727"/>
      <c r="H234" s="727"/>
      <c r="I234" s="727"/>
      <c r="J234" s="727"/>
      <c r="K234" s="727"/>
      <c r="L234" s="727"/>
    </row>
    <row r="235" spans="1:26" ht="40.799999999999997" x14ac:dyDescent="0.2">
      <c r="A235" s="520">
        <v>38</v>
      </c>
      <c r="B235" s="520">
        <v>38</v>
      </c>
      <c r="C235" s="520" t="s">
        <v>856</v>
      </c>
      <c r="D235" s="520" t="s">
        <v>788</v>
      </c>
      <c r="E235" s="521">
        <v>0.26</v>
      </c>
      <c r="F235" s="522">
        <v>27962.9676</v>
      </c>
      <c r="G235" s="522">
        <v>19484.542000000001</v>
      </c>
      <c r="H235" s="523">
        <v>165764.16</v>
      </c>
      <c r="I235" s="523">
        <v>98690.57</v>
      </c>
      <c r="J235" s="523">
        <v>67073.59</v>
      </c>
      <c r="K235" s="522">
        <v>912.64</v>
      </c>
      <c r="L235" s="522">
        <v>237.28639999999999</v>
      </c>
      <c r="T235" s="516">
        <v>392853.42000000004</v>
      </c>
      <c r="V235" s="516">
        <v>98690.57</v>
      </c>
      <c r="W235" s="516">
        <v>67073.59</v>
      </c>
      <c r="X235" s="516">
        <v>25401.919999999998</v>
      </c>
      <c r="Y235" s="516">
        <v>237.28639999999999</v>
      </c>
      <c r="Z235" s="516">
        <v>42.034616</v>
      </c>
    </row>
    <row r="236" spans="1:26" x14ac:dyDescent="0.2">
      <c r="A236" s="524"/>
      <c r="B236" s="524"/>
      <c r="C236" s="524"/>
      <c r="D236" s="525" t="s">
        <v>826</v>
      </c>
      <c r="E236" s="526"/>
      <c r="F236" s="527">
        <v>8478.4256000000005</v>
      </c>
      <c r="G236" s="527">
        <v>2182.2584000000002</v>
      </c>
      <c r="H236" s="526"/>
      <c r="I236" s="526"/>
      <c r="J236" s="528">
        <v>25401.919999999998</v>
      </c>
      <c r="K236" s="527">
        <v>161.67160000000001</v>
      </c>
      <c r="L236" s="527">
        <v>42.034616</v>
      </c>
    </row>
    <row r="237" spans="1:26" ht="20.399999999999999" x14ac:dyDescent="0.2">
      <c r="A237" s="529"/>
      <c r="B237" s="529"/>
      <c r="C237" s="529"/>
      <c r="D237" s="515" t="s">
        <v>706</v>
      </c>
      <c r="E237" s="529"/>
      <c r="F237" s="529"/>
      <c r="G237" s="529"/>
      <c r="H237" s="529"/>
      <c r="I237" s="529"/>
      <c r="J237" s="529"/>
      <c r="K237" s="529"/>
      <c r="L237" s="529"/>
    </row>
    <row r="238" spans="1:26" ht="30.6" x14ac:dyDescent="0.2">
      <c r="A238" s="529"/>
      <c r="B238" s="529"/>
      <c r="C238" s="529"/>
      <c r="D238" s="515" t="s">
        <v>739</v>
      </c>
      <c r="E238" s="529"/>
      <c r="F238" s="529"/>
      <c r="G238" s="529"/>
      <c r="H238" s="529"/>
      <c r="I238" s="529"/>
      <c r="J238" s="529"/>
      <c r="K238" s="529"/>
      <c r="L238" s="529"/>
    </row>
    <row r="239" spans="1:26" ht="102" x14ac:dyDescent="0.2">
      <c r="A239" s="529"/>
      <c r="B239" s="529"/>
      <c r="C239" s="529"/>
      <c r="D239" s="515" t="s">
        <v>740</v>
      </c>
      <c r="E239" s="529"/>
      <c r="F239" s="529"/>
      <c r="G239" s="529"/>
      <c r="H239" s="529"/>
      <c r="I239" s="529"/>
      <c r="J239" s="529"/>
      <c r="K239" s="529"/>
      <c r="L239" s="529"/>
    </row>
    <row r="240" spans="1:26" x14ac:dyDescent="0.2">
      <c r="A240" s="529"/>
      <c r="B240" s="529"/>
      <c r="C240" s="529"/>
      <c r="D240" s="530" t="s">
        <v>206</v>
      </c>
      <c r="E240" s="531" t="s">
        <v>741</v>
      </c>
      <c r="F240" s="531"/>
      <c r="G240" s="531"/>
      <c r="H240" s="532">
        <v>136501.74</v>
      </c>
      <c r="I240" s="529"/>
      <c r="J240" s="529"/>
      <c r="K240" s="529"/>
      <c r="L240" s="529"/>
    </row>
    <row r="241" spans="1:26" x14ac:dyDescent="0.2">
      <c r="A241" s="529"/>
      <c r="B241" s="529"/>
      <c r="C241" s="529"/>
      <c r="D241" s="530" t="s">
        <v>207</v>
      </c>
      <c r="E241" s="531" t="s">
        <v>742</v>
      </c>
      <c r="F241" s="531"/>
      <c r="G241" s="531"/>
      <c r="H241" s="532">
        <v>90587.520000000004</v>
      </c>
      <c r="I241" s="529"/>
      <c r="J241" s="529"/>
      <c r="K241" s="529"/>
      <c r="L241" s="529"/>
    </row>
    <row r="242" spans="1:26" x14ac:dyDescent="0.2">
      <c r="A242" s="529"/>
      <c r="B242" s="529"/>
      <c r="C242" s="529"/>
      <c r="D242" s="533" t="s">
        <v>707</v>
      </c>
      <c r="E242" s="534"/>
      <c r="F242" s="534"/>
      <c r="G242" s="534"/>
      <c r="H242" s="535">
        <v>392853.42</v>
      </c>
      <c r="I242" s="529"/>
      <c r="J242" s="529"/>
      <c r="K242" s="529"/>
      <c r="L242" s="529"/>
    </row>
    <row r="243" spans="1:26" ht="40.799999999999997" x14ac:dyDescent="0.2">
      <c r="A243" s="520">
        <v>39</v>
      </c>
      <c r="B243" s="520">
        <v>39</v>
      </c>
      <c r="C243" s="520" t="s">
        <v>857</v>
      </c>
      <c r="D243" s="520" t="s">
        <v>789</v>
      </c>
      <c r="E243" s="521">
        <v>0.02</v>
      </c>
      <c r="F243" s="522">
        <v>21953.196400000001</v>
      </c>
      <c r="G243" s="522">
        <v>14320.904</v>
      </c>
      <c r="H243" s="523">
        <v>10626.13</v>
      </c>
      <c r="I243" s="523">
        <v>6833.95</v>
      </c>
      <c r="J243" s="523">
        <v>3792.18</v>
      </c>
      <c r="K243" s="522">
        <v>821.56</v>
      </c>
      <c r="L243" s="522">
        <v>16.4312</v>
      </c>
      <c r="T243" s="516">
        <v>26289.87</v>
      </c>
      <c r="V243" s="516">
        <v>6833.95</v>
      </c>
      <c r="W243" s="516">
        <v>3792.18</v>
      </c>
      <c r="X243" s="516">
        <v>1725.47</v>
      </c>
      <c r="Y243" s="516">
        <v>16.4312</v>
      </c>
      <c r="Z243" s="516">
        <v>2.8553120000000001</v>
      </c>
    </row>
    <row r="244" spans="1:26" x14ac:dyDescent="0.2">
      <c r="A244" s="524"/>
      <c r="B244" s="524"/>
      <c r="C244" s="524"/>
      <c r="D244" s="525" t="s">
        <v>826</v>
      </c>
      <c r="E244" s="526"/>
      <c r="F244" s="527">
        <v>7632.2924000000003</v>
      </c>
      <c r="G244" s="527">
        <v>1927.0411999999999</v>
      </c>
      <c r="H244" s="526"/>
      <c r="I244" s="526"/>
      <c r="J244" s="528">
        <v>1725.47</v>
      </c>
      <c r="K244" s="527">
        <v>142.76560000000001</v>
      </c>
      <c r="L244" s="527">
        <v>2.8553120000000001</v>
      </c>
    </row>
    <row r="245" spans="1:26" ht="20.399999999999999" x14ac:dyDescent="0.2">
      <c r="A245" s="529"/>
      <c r="B245" s="529"/>
      <c r="C245" s="529"/>
      <c r="D245" s="515" t="s">
        <v>706</v>
      </c>
      <c r="E245" s="529"/>
      <c r="F245" s="529"/>
      <c r="G245" s="529"/>
      <c r="H245" s="529"/>
      <c r="I245" s="529"/>
      <c r="J245" s="529"/>
      <c r="K245" s="529"/>
      <c r="L245" s="529"/>
    </row>
    <row r="246" spans="1:26" ht="30.6" x14ac:dyDescent="0.2">
      <c r="A246" s="529"/>
      <c r="B246" s="529"/>
      <c r="C246" s="529"/>
      <c r="D246" s="515" t="s">
        <v>739</v>
      </c>
      <c r="E246" s="529"/>
      <c r="F246" s="529"/>
      <c r="G246" s="529"/>
      <c r="H246" s="529"/>
      <c r="I246" s="529"/>
      <c r="J246" s="529"/>
      <c r="K246" s="529"/>
      <c r="L246" s="529"/>
    </row>
    <row r="247" spans="1:26" ht="102" x14ac:dyDescent="0.2">
      <c r="A247" s="529"/>
      <c r="B247" s="529"/>
      <c r="C247" s="529"/>
      <c r="D247" s="515" t="s">
        <v>740</v>
      </c>
      <c r="E247" s="529"/>
      <c r="F247" s="529"/>
      <c r="G247" s="529"/>
      <c r="H247" s="529"/>
      <c r="I247" s="529"/>
      <c r="J247" s="529"/>
      <c r="K247" s="529"/>
      <c r="L247" s="529"/>
    </row>
    <row r="248" spans="1:26" x14ac:dyDescent="0.2">
      <c r="A248" s="529"/>
      <c r="B248" s="529"/>
      <c r="C248" s="529"/>
      <c r="D248" s="530" t="s">
        <v>206</v>
      </c>
      <c r="E248" s="531" t="s">
        <v>741</v>
      </c>
      <c r="F248" s="531"/>
      <c r="G248" s="531"/>
      <c r="H248" s="532">
        <v>9415.36</v>
      </c>
      <c r="I248" s="529"/>
      <c r="J248" s="529"/>
      <c r="K248" s="529"/>
      <c r="L248" s="529"/>
    </row>
    <row r="249" spans="1:26" x14ac:dyDescent="0.2">
      <c r="A249" s="529"/>
      <c r="B249" s="529"/>
      <c r="C249" s="529"/>
      <c r="D249" s="530" t="s">
        <v>207</v>
      </c>
      <c r="E249" s="531" t="s">
        <v>742</v>
      </c>
      <c r="F249" s="531"/>
      <c r="G249" s="531"/>
      <c r="H249" s="532">
        <v>6248.38</v>
      </c>
      <c r="I249" s="529"/>
      <c r="J249" s="529"/>
      <c r="K249" s="529"/>
      <c r="L249" s="529"/>
    </row>
    <row r="250" spans="1:26" x14ac:dyDescent="0.2">
      <c r="A250" s="529"/>
      <c r="B250" s="529"/>
      <c r="C250" s="529"/>
      <c r="D250" s="533" t="s">
        <v>707</v>
      </c>
      <c r="E250" s="534"/>
      <c r="F250" s="534"/>
      <c r="G250" s="534"/>
      <c r="H250" s="535">
        <v>26289.87</v>
      </c>
      <c r="I250" s="529"/>
      <c r="J250" s="529"/>
      <c r="K250" s="529"/>
      <c r="L250" s="529"/>
    </row>
    <row r="251" spans="1:26" ht="30.6" x14ac:dyDescent="0.2">
      <c r="A251" s="520">
        <v>40</v>
      </c>
      <c r="B251" s="520">
        <v>40</v>
      </c>
      <c r="C251" s="520" t="s">
        <v>858</v>
      </c>
      <c r="D251" s="520" t="s">
        <v>790</v>
      </c>
      <c r="E251" s="521">
        <v>8.8000000000000007</v>
      </c>
      <c r="F251" s="522">
        <v>750.28949999999998</v>
      </c>
      <c r="G251" s="522">
        <v>676.30349999999999</v>
      </c>
      <c r="H251" s="523">
        <v>107169.84</v>
      </c>
      <c r="I251" s="523">
        <v>28199.25</v>
      </c>
      <c r="J251" s="523">
        <v>78797.490000000005</v>
      </c>
      <c r="K251" s="522">
        <v>7.4405000000000001</v>
      </c>
      <c r="L251" s="522">
        <v>65.476399999999998</v>
      </c>
      <c r="T251" s="516">
        <v>152295.82</v>
      </c>
      <c r="V251" s="516">
        <v>28199.25</v>
      </c>
      <c r="W251" s="516">
        <v>78797.490000000005</v>
      </c>
      <c r="X251" s="516">
        <v>4.49</v>
      </c>
      <c r="Y251" s="516">
        <v>65.476399999999998</v>
      </c>
      <c r="Z251" s="516" t="s">
        <v>281</v>
      </c>
    </row>
    <row r="252" spans="1:26" x14ac:dyDescent="0.2">
      <c r="A252" s="524"/>
      <c r="B252" s="524"/>
      <c r="C252" s="524"/>
      <c r="D252" s="525" t="s">
        <v>859</v>
      </c>
      <c r="E252" s="526"/>
      <c r="F252" s="527">
        <v>71.575999999999993</v>
      </c>
      <c r="G252" s="527">
        <v>1.15E-2</v>
      </c>
      <c r="H252" s="526"/>
      <c r="I252" s="526"/>
      <c r="J252" s="528">
        <v>4.49</v>
      </c>
      <c r="K252" s="527" t="s">
        <v>281</v>
      </c>
      <c r="L252" s="527" t="s">
        <v>281</v>
      </c>
    </row>
    <row r="253" spans="1:26" ht="20.399999999999999" x14ac:dyDescent="0.2">
      <c r="A253" s="529"/>
      <c r="B253" s="529"/>
      <c r="C253" s="529"/>
      <c r="D253" s="515" t="s">
        <v>706</v>
      </c>
      <c r="E253" s="529"/>
      <c r="F253" s="529"/>
      <c r="G253" s="529"/>
      <c r="H253" s="529"/>
      <c r="I253" s="529"/>
      <c r="J253" s="529"/>
      <c r="K253" s="529"/>
      <c r="L253" s="529"/>
    </row>
    <row r="254" spans="1:26" ht="20.399999999999999" x14ac:dyDescent="0.2">
      <c r="A254" s="529"/>
      <c r="B254" s="529"/>
      <c r="C254" s="529"/>
      <c r="D254" s="515" t="s">
        <v>727</v>
      </c>
      <c r="E254" s="529"/>
      <c r="F254" s="529"/>
      <c r="G254" s="529"/>
      <c r="H254" s="529"/>
      <c r="I254" s="529"/>
      <c r="J254" s="529"/>
      <c r="K254" s="529"/>
      <c r="L254" s="529"/>
    </row>
    <row r="255" spans="1:26" ht="81.599999999999994" x14ac:dyDescent="0.2">
      <c r="A255" s="529"/>
      <c r="B255" s="529"/>
      <c r="C255" s="529"/>
      <c r="D255" s="515" t="s">
        <v>728</v>
      </c>
      <c r="E255" s="529"/>
      <c r="F255" s="529"/>
      <c r="G255" s="529"/>
      <c r="H255" s="529"/>
      <c r="I255" s="529"/>
      <c r="J255" s="529"/>
      <c r="K255" s="529"/>
      <c r="L255" s="529"/>
    </row>
    <row r="256" spans="1:26" x14ac:dyDescent="0.2">
      <c r="A256" s="529"/>
      <c r="B256" s="529"/>
      <c r="C256" s="529"/>
      <c r="D256" s="530" t="s">
        <v>206</v>
      </c>
      <c r="E256" s="531" t="s">
        <v>729</v>
      </c>
      <c r="F256" s="531"/>
      <c r="G256" s="531"/>
      <c r="H256" s="532">
        <v>28767.81</v>
      </c>
      <c r="I256" s="529"/>
      <c r="J256" s="529"/>
      <c r="K256" s="529"/>
      <c r="L256" s="529"/>
    </row>
    <row r="257" spans="1:26" x14ac:dyDescent="0.2">
      <c r="A257" s="529"/>
      <c r="B257" s="529"/>
      <c r="C257" s="529"/>
      <c r="D257" s="530" t="s">
        <v>207</v>
      </c>
      <c r="E257" s="531" t="s">
        <v>860</v>
      </c>
      <c r="F257" s="531"/>
      <c r="G257" s="531"/>
      <c r="H257" s="532">
        <v>16358.17</v>
      </c>
      <c r="I257" s="529"/>
      <c r="J257" s="529"/>
      <c r="K257" s="529"/>
      <c r="L257" s="529"/>
    </row>
    <row r="258" spans="1:26" x14ac:dyDescent="0.2">
      <c r="A258" s="529"/>
      <c r="B258" s="529"/>
      <c r="C258" s="529"/>
      <c r="D258" s="533" t="s">
        <v>707</v>
      </c>
      <c r="E258" s="534"/>
      <c r="F258" s="534"/>
      <c r="G258" s="534"/>
      <c r="H258" s="535">
        <v>152295.82</v>
      </c>
      <c r="I258" s="529"/>
      <c r="J258" s="529"/>
      <c r="K258" s="529"/>
      <c r="L258" s="529"/>
    </row>
    <row r="259" spans="1:26" ht="30.6" x14ac:dyDescent="0.2">
      <c r="A259" s="520">
        <v>41</v>
      </c>
      <c r="B259" s="520">
        <v>41</v>
      </c>
      <c r="C259" s="520" t="s">
        <v>861</v>
      </c>
      <c r="D259" s="520" t="s">
        <v>791</v>
      </c>
      <c r="E259" s="521">
        <v>8.8000000000000007</v>
      </c>
      <c r="F259" s="522">
        <v>1094.48</v>
      </c>
      <c r="G259" s="522" t="s">
        <v>281</v>
      </c>
      <c r="H259" s="523">
        <v>78592.45</v>
      </c>
      <c r="I259" s="523" t="s">
        <v>281</v>
      </c>
      <c r="J259" s="523" t="s">
        <v>281</v>
      </c>
      <c r="K259" s="522" t="s">
        <v>281</v>
      </c>
      <c r="L259" s="522" t="s">
        <v>281</v>
      </c>
      <c r="T259" s="516">
        <v>78592.45</v>
      </c>
      <c r="V259" s="516" t="s">
        <v>281</v>
      </c>
      <c r="W259" s="516" t="s">
        <v>281</v>
      </c>
      <c r="X259" s="516" t="s">
        <v>281</v>
      </c>
      <c r="Y259" s="516" t="s">
        <v>281</v>
      </c>
      <c r="Z259" s="516" t="s">
        <v>281</v>
      </c>
    </row>
    <row r="260" spans="1:26" x14ac:dyDescent="0.2">
      <c r="A260" s="524"/>
      <c r="B260" s="524"/>
      <c r="C260" s="524"/>
      <c r="D260" s="525" t="s">
        <v>862</v>
      </c>
      <c r="E260" s="526"/>
      <c r="F260" s="527" t="s">
        <v>281</v>
      </c>
      <c r="G260" s="527" t="s">
        <v>281</v>
      </c>
      <c r="H260" s="526"/>
      <c r="I260" s="526"/>
      <c r="J260" s="528" t="s">
        <v>281</v>
      </c>
      <c r="K260" s="527" t="s">
        <v>281</v>
      </c>
      <c r="L260" s="527" t="s">
        <v>281</v>
      </c>
    </row>
    <row r="261" spans="1:26" x14ac:dyDescent="0.2">
      <c r="A261" s="529"/>
      <c r="B261" s="529"/>
      <c r="C261" s="529"/>
      <c r="D261" s="515" t="s">
        <v>711</v>
      </c>
      <c r="E261" s="529"/>
      <c r="F261" s="529"/>
      <c r="G261" s="529"/>
      <c r="H261" s="529"/>
      <c r="I261" s="529"/>
      <c r="J261" s="529"/>
      <c r="K261" s="529"/>
      <c r="L261" s="529"/>
    </row>
    <row r="262" spans="1:26" ht="20.399999999999999" x14ac:dyDescent="0.2">
      <c r="A262" s="529"/>
      <c r="B262" s="529"/>
      <c r="C262" s="529"/>
      <c r="D262" s="515" t="s">
        <v>727</v>
      </c>
      <c r="E262" s="529"/>
      <c r="F262" s="529"/>
      <c r="G262" s="529"/>
      <c r="H262" s="529"/>
      <c r="I262" s="529"/>
      <c r="J262" s="529"/>
      <c r="K262" s="529"/>
      <c r="L262" s="529"/>
    </row>
    <row r="263" spans="1:26" ht="81.599999999999994" x14ac:dyDescent="0.2">
      <c r="A263" s="529"/>
      <c r="B263" s="529"/>
      <c r="C263" s="529"/>
      <c r="D263" s="515" t="s">
        <v>728</v>
      </c>
      <c r="E263" s="529"/>
      <c r="F263" s="529"/>
      <c r="G263" s="529"/>
      <c r="H263" s="529"/>
      <c r="I263" s="529"/>
      <c r="J263" s="529"/>
      <c r="K263" s="529"/>
      <c r="L263" s="529"/>
    </row>
    <row r="264" spans="1:26" ht="30.6" x14ac:dyDescent="0.2">
      <c r="A264" s="520">
        <v>42</v>
      </c>
      <c r="B264" s="520">
        <v>42</v>
      </c>
      <c r="C264" s="520" t="s">
        <v>837</v>
      </c>
      <c r="D264" s="520" t="s">
        <v>838</v>
      </c>
      <c r="E264" s="521">
        <v>204</v>
      </c>
      <c r="F264" s="522">
        <v>10.15</v>
      </c>
      <c r="G264" s="522" t="s">
        <v>281</v>
      </c>
      <c r="H264" s="523">
        <v>27415.56</v>
      </c>
      <c r="I264" s="523" t="s">
        <v>281</v>
      </c>
      <c r="J264" s="523" t="s">
        <v>281</v>
      </c>
      <c r="K264" s="522" t="s">
        <v>281</v>
      </c>
      <c r="L264" s="522" t="s">
        <v>281</v>
      </c>
      <c r="T264" s="516">
        <v>27415.56</v>
      </c>
      <c r="V264" s="516" t="s">
        <v>281</v>
      </c>
      <c r="W264" s="516" t="s">
        <v>281</v>
      </c>
      <c r="X264" s="516" t="s">
        <v>281</v>
      </c>
      <c r="Y264" s="516" t="s">
        <v>281</v>
      </c>
      <c r="Z264" s="516" t="s">
        <v>281</v>
      </c>
    </row>
    <row r="265" spans="1:26" x14ac:dyDescent="0.2">
      <c r="A265" s="524"/>
      <c r="B265" s="524"/>
      <c r="C265" s="524"/>
      <c r="D265" s="525" t="s">
        <v>734</v>
      </c>
      <c r="E265" s="526"/>
      <c r="F265" s="527" t="s">
        <v>281</v>
      </c>
      <c r="G265" s="527" t="s">
        <v>281</v>
      </c>
      <c r="H265" s="526"/>
      <c r="I265" s="526"/>
      <c r="J265" s="528" t="s">
        <v>281</v>
      </c>
      <c r="K265" s="527" t="s">
        <v>281</v>
      </c>
      <c r="L265" s="527" t="s">
        <v>281</v>
      </c>
    </row>
    <row r="266" spans="1:26" x14ac:dyDescent="0.2">
      <c r="A266" s="529"/>
      <c r="B266" s="529"/>
      <c r="C266" s="529"/>
      <c r="D266" s="515" t="s">
        <v>709</v>
      </c>
      <c r="E266" s="529"/>
      <c r="F266" s="529"/>
      <c r="G266" s="529"/>
      <c r="H266" s="529"/>
      <c r="I266" s="529"/>
      <c r="J266" s="529"/>
      <c r="K266" s="529"/>
      <c r="L266" s="529"/>
    </row>
    <row r="267" spans="1:26" x14ac:dyDescent="0.2">
      <c r="A267" s="529"/>
      <c r="B267" s="529"/>
      <c r="C267" s="529"/>
      <c r="D267" s="533" t="s">
        <v>707</v>
      </c>
      <c r="E267" s="534"/>
      <c r="F267" s="534"/>
      <c r="G267" s="534"/>
      <c r="H267" s="535">
        <v>27415.56</v>
      </c>
      <c r="I267" s="529"/>
      <c r="J267" s="529"/>
      <c r="K267" s="529"/>
      <c r="L267" s="529"/>
    </row>
    <row r="268" spans="1:26" ht="30.6" x14ac:dyDescent="0.2">
      <c r="A268" s="520">
        <v>43</v>
      </c>
      <c r="B268" s="520">
        <v>43</v>
      </c>
      <c r="C268" s="520" t="s">
        <v>830</v>
      </c>
      <c r="D268" s="520" t="s">
        <v>831</v>
      </c>
      <c r="E268" s="521">
        <v>204</v>
      </c>
      <c r="F268" s="522">
        <v>8.7899999999999991</v>
      </c>
      <c r="G268" s="522" t="s">
        <v>281</v>
      </c>
      <c r="H268" s="523">
        <v>24422.880000000001</v>
      </c>
      <c r="I268" s="523" t="s">
        <v>281</v>
      </c>
      <c r="J268" s="523" t="s">
        <v>281</v>
      </c>
      <c r="K268" s="522" t="s">
        <v>281</v>
      </c>
      <c r="L268" s="522" t="s">
        <v>281</v>
      </c>
      <c r="T268" s="516">
        <v>24422.880000000001</v>
      </c>
      <c r="V268" s="516" t="s">
        <v>281</v>
      </c>
      <c r="W268" s="516" t="s">
        <v>281</v>
      </c>
      <c r="X268" s="516" t="s">
        <v>281</v>
      </c>
      <c r="Y268" s="516" t="s">
        <v>281</v>
      </c>
      <c r="Z268" s="516" t="s">
        <v>281</v>
      </c>
    </row>
    <row r="269" spans="1:26" x14ac:dyDescent="0.2">
      <c r="A269" s="524"/>
      <c r="B269" s="524"/>
      <c r="C269" s="524"/>
      <c r="D269" s="525" t="s">
        <v>734</v>
      </c>
      <c r="E269" s="526"/>
      <c r="F269" s="527" t="s">
        <v>281</v>
      </c>
      <c r="G269" s="527" t="s">
        <v>281</v>
      </c>
      <c r="H269" s="526"/>
      <c r="I269" s="526"/>
      <c r="J269" s="528" t="s">
        <v>281</v>
      </c>
      <c r="K269" s="527" t="s">
        <v>281</v>
      </c>
      <c r="L269" s="527" t="s">
        <v>281</v>
      </c>
    </row>
    <row r="270" spans="1:26" x14ac:dyDescent="0.2">
      <c r="A270" s="529"/>
      <c r="B270" s="529"/>
      <c r="C270" s="529"/>
      <c r="D270" s="515" t="s">
        <v>781</v>
      </c>
      <c r="E270" s="529"/>
      <c r="F270" s="529"/>
      <c r="G270" s="529"/>
      <c r="H270" s="529"/>
      <c r="I270" s="529"/>
      <c r="J270" s="529"/>
      <c r="K270" s="529"/>
      <c r="L270" s="529"/>
    </row>
    <row r="271" spans="1:26" x14ac:dyDescent="0.2">
      <c r="A271" s="529"/>
      <c r="B271" s="529"/>
      <c r="C271" s="529"/>
      <c r="D271" s="533" t="s">
        <v>707</v>
      </c>
      <c r="E271" s="534"/>
      <c r="F271" s="534"/>
      <c r="G271" s="534"/>
      <c r="H271" s="535">
        <v>24422.880000000001</v>
      </c>
      <c r="I271" s="529"/>
      <c r="J271" s="529"/>
      <c r="K271" s="529"/>
      <c r="L271" s="529"/>
    </row>
    <row r="272" spans="1:26" ht="30.6" x14ac:dyDescent="0.2">
      <c r="A272" s="520">
        <v>44</v>
      </c>
      <c r="B272" s="520">
        <v>44</v>
      </c>
      <c r="C272" s="520" t="s">
        <v>839</v>
      </c>
      <c r="D272" s="520" t="s">
        <v>840</v>
      </c>
      <c r="E272" s="521">
        <v>204</v>
      </c>
      <c r="F272" s="522">
        <v>10.15</v>
      </c>
      <c r="G272" s="522" t="s">
        <v>281</v>
      </c>
      <c r="H272" s="523">
        <v>27415.56</v>
      </c>
      <c r="I272" s="523" t="s">
        <v>281</v>
      </c>
      <c r="J272" s="523" t="s">
        <v>281</v>
      </c>
      <c r="K272" s="522" t="s">
        <v>281</v>
      </c>
      <c r="L272" s="522" t="s">
        <v>281</v>
      </c>
      <c r="T272" s="516">
        <v>27415.56</v>
      </c>
      <c r="V272" s="516" t="s">
        <v>281</v>
      </c>
      <c r="W272" s="516" t="s">
        <v>281</v>
      </c>
      <c r="X272" s="516" t="s">
        <v>281</v>
      </c>
      <c r="Y272" s="516" t="s">
        <v>281</v>
      </c>
      <c r="Z272" s="516" t="s">
        <v>281</v>
      </c>
    </row>
    <row r="273" spans="1:26" x14ac:dyDescent="0.2">
      <c r="A273" s="524"/>
      <c r="B273" s="524"/>
      <c r="C273" s="524"/>
      <c r="D273" s="525" t="s">
        <v>734</v>
      </c>
      <c r="E273" s="526"/>
      <c r="F273" s="527" t="s">
        <v>281</v>
      </c>
      <c r="G273" s="527" t="s">
        <v>281</v>
      </c>
      <c r="H273" s="526"/>
      <c r="I273" s="526"/>
      <c r="J273" s="528" t="s">
        <v>281</v>
      </c>
      <c r="K273" s="527" t="s">
        <v>281</v>
      </c>
      <c r="L273" s="527" t="s">
        <v>281</v>
      </c>
    </row>
    <row r="274" spans="1:26" x14ac:dyDescent="0.2">
      <c r="A274" s="529"/>
      <c r="B274" s="529"/>
      <c r="C274" s="529"/>
      <c r="D274" s="515" t="s">
        <v>709</v>
      </c>
      <c r="E274" s="529"/>
      <c r="F274" s="529"/>
      <c r="G274" s="529"/>
      <c r="H274" s="529"/>
      <c r="I274" s="529"/>
      <c r="J274" s="529"/>
      <c r="K274" s="529"/>
      <c r="L274" s="529"/>
    </row>
    <row r="275" spans="1:26" x14ac:dyDescent="0.2">
      <c r="A275" s="529"/>
      <c r="B275" s="529"/>
      <c r="C275" s="529"/>
      <c r="D275" s="533" t="s">
        <v>707</v>
      </c>
      <c r="E275" s="534"/>
      <c r="F275" s="534"/>
      <c r="G275" s="534"/>
      <c r="H275" s="535">
        <v>27415.56</v>
      </c>
      <c r="I275" s="529"/>
      <c r="J275" s="529"/>
      <c r="K275" s="529"/>
      <c r="L275" s="529"/>
    </row>
    <row r="276" spans="1:26" ht="30.6" x14ac:dyDescent="0.2">
      <c r="A276" s="520">
        <v>45</v>
      </c>
      <c r="B276" s="520">
        <v>45</v>
      </c>
      <c r="C276" s="520" t="s">
        <v>837</v>
      </c>
      <c r="D276" s="520" t="s">
        <v>838</v>
      </c>
      <c r="E276" s="521">
        <v>204</v>
      </c>
      <c r="F276" s="522">
        <v>10.15</v>
      </c>
      <c r="G276" s="522" t="s">
        <v>281</v>
      </c>
      <c r="H276" s="523">
        <v>27415.56</v>
      </c>
      <c r="I276" s="523" t="s">
        <v>281</v>
      </c>
      <c r="J276" s="523" t="s">
        <v>281</v>
      </c>
      <c r="K276" s="522" t="s">
        <v>281</v>
      </c>
      <c r="L276" s="522" t="s">
        <v>281</v>
      </c>
      <c r="T276" s="516">
        <v>27415.56</v>
      </c>
      <c r="V276" s="516" t="s">
        <v>281</v>
      </c>
      <c r="W276" s="516" t="s">
        <v>281</v>
      </c>
      <c r="X276" s="516" t="s">
        <v>281</v>
      </c>
      <c r="Y276" s="516" t="s">
        <v>281</v>
      </c>
      <c r="Z276" s="516" t="s">
        <v>281</v>
      </c>
    </row>
    <row r="277" spans="1:26" x14ac:dyDescent="0.2">
      <c r="A277" s="524"/>
      <c r="B277" s="524"/>
      <c r="C277" s="524"/>
      <c r="D277" s="525" t="s">
        <v>734</v>
      </c>
      <c r="E277" s="526"/>
      <c r="F277" s="527" t="s">
        <v>281</v>
      </c>
      <c r="G277" s="527" t="s">
        <v>281</v>
      </c>
      <c r="H277" s="526"/>
      <c r="I277" s="526"/>
      <c r="J277" s="528" t="s">
        <v>281</v>
      </c>
      <c r="K277" s="527" t="s">
        <v>281</v>
      </c>
      <c r="L277" s="527" t="s">
        <v>281</v>
      </c>
    </row>
    <row r="278" spans="1:26" x14ac:dyDescent="0.2">
      <c r="A278" s="529"/>
      <c r="B278" s="529"/>
      <c r="C278" s="529"/>
      <c r="D278" s="515" t="s">
        <v>709</v>
      </c>
      <c r="E278" s="529"/>
      <c r="F278" s="529"/>
      <c r="G278" s="529"/>
      <c r="H278" s="529"/>
      <c r="I278" s="529"/>
      <c r="J278" s="529"/>
      <c r="K278" s="529"/>
      <c r="L278" s="529"/>
    </row>
    <row r="279" spans="1:26" x14ac:dyDescent="0.2">
      <c r="A279" s="529"/>
      <c r="B279" s="529"/>
      <c r="C279" s="529"/>
      <c r="D279" s="533" t="s">
        <v>707</v>
      </c>
      <c r="E279" s="534"/>
      <c r="F279" s="534"/>
      <c r="G279" s="534"/>
      <c r="H279" s="535">
        <v>27415.56</v>
      </c>
      <c r="I279" s="529"/>
      <c r="J279" s="529"/>
      <c r="K279" s="529"/>
      <c r="L279" s="529"/>
    </row>
    <row r="280" spans="1:26" ht="30.6" x14ac:dyDescent="0.2">
      <c r="A280" s="520">
        <v>46</v>
      </c>
      <c r="B280" s="520">
        <v>46</v>
      </c>
      <c r="C280" s="520" t="s">
        <v>735</v>
      </c>
      <c r="D280" s="520" t="s">
        <v>900</v>
      </c>
      <c r="E280" s="521">
        <v>82.64</v>
      </c>
      <c r="F280" s="522">
        <v>162.38</v>
      </c>
      <c r="G280" s="522" t="s">
        <v>281</v>
      </c>
      <c r="H280" s="523">
        <v>109499.65</v>
      </c>
      <c r="I280" s="523" t="s">
        <v>281</v>
      </c>
      <c r="J280" s="523" t="s">
        <v>281</v>
      </c>
      <c r="K280" s="522" t="s">
        <v>281</v>
      </c>
      <c r="L280" s="522" t="s">
        <v>281</v>
      </c>
      <c r="T280" s="516">
        <v>109499.65</v>
      </c>
      <c r="V280" s="516" t="s">
        <v>281</v>
      </c>
      <c r="W280" s="516" t="s">
        <v>281</v>
      </c>
      <c r="X280" s="516" t="s">
        <v>281</v>
      </c>
      <c r="Y280" s="516" t="s">
        <v>281</v>
      </c>
      <c r="Z280" s="516" t="s">
        <v>281</v>
      </c>
    </row>
    <row r="281" spans="1:26" x14ac:dyDescent="0.2">
      <c r="A281" s="524"/>
      <c r="B281" s="524"/>
      <c r="C281" s="524"/>
      <c r="D281" s="525" t="s">
        <v>736</v>
      </c>
      <c r="E281" s="526"/>
      <c r="F281" s="527" t="s">
        <v>281</v>
      </c>
      <c r="G281" s="527" t="s">
        <v>281</v>
      </c>
      <c r="H281" s="526"/>
      <c r="I281" s="526"/>
      <c r="J281" s="528" t="s">
        <v>281</v>
      </c>
      <c r="K281" s="527" t="s">
        <v>281</v>
      </c>
      <c r="L281" s="527" t="s">
        <v>281</v>
      </c>
    </row>
    <row r="282" spans="1:26" x14ac:dyDescent="0.2">
      <c r="A282" s="529"/>
      <c r="B282" s="529"/>
      <c r="C282" s="529"/>
      <c r="D282" s="515" t="s">
        <v>711</v>
      </c>
      <c r="E282" s="529"/>
      <c r="F282" s="529"/>
      <c r="G282" s="529"/>
      <c r="H282" s="529"/>
      <c r="I282" s="529"/>
      <c r="J282" s="529"/>
      <c r="K282" s="529"/>
      <c r="L282" s="529"/>
    </row>
    <row r="283" spans="1:26" x14ac:dyDescent="0.2">
      <c r="A283" s="727" t="s">
        <v>1063</v>
      </c>
      <c r="B283" s="727"/>
      <c r="C283" s="727"/>
      <c r="D283" s="727"/>
      <c r="E283" s="727"/>
      <c r="F283" s="727"/>
      <c r="G283" s="727"/>
      <c r="H283" s="727"/>
      <c r="I283" s="727"/>
      <c r="J283" s="727"/>
      <c r="K283" s="727"/>
      <c r="L283" s="727"/>
    </row>
    <row r="284" spans="1:26" ht="30.6" x14ac:dyDescent="0.2">
      <c r="A284" s="520">
        <v>47</v>
      </c>
      <c r="B284" s="520">
        <v>47</v>
      </c>
      <c r="C284" s="520" t="s">
        <v>863</v>
      </c>
      <c r="D284" s="520" t="s">
        <v>792</v>
      </c>
      <c r="E284" s="521">
        <v>1.1200000000000001</v>
      </c>
      <c r="F284" s="522">
        <v>1688.0965000000001</v>
      </c>
      <c r="G284" s="522">
        <v>278.24250000000001</v>
      </c>
      <c r="H284" s="523">
        <v>74819.460000000006</v>
      </c>
      <c r="I284" s="523">
        <v>70693.460000000006</v>
      </c>
      <c r="J284" s="523">
        <v>4126</v>
      </c>
      <c r="K284" s="522">
        <v>174.27099999999999</v>
      </c>
      <c r="L284" s="522">
        <v>195.18351999999999</v>
      </c>
      <c r="T284" s="516">
        <v>184527.27000000002</v>
      </c>
      <c r="V284" s="516">
        <v>70693.460000000006</v>
      </c>
      <c r="W284" s="516">
        <v>4126</v>
      </c>
      <c r="X284" s="516">
        <v>6025.29</v>
      </c>
      <c r="Y284" s="516">
        <v>195.18351999999999</v>
      </c>
      <c r="Z284" s="516">
        <v>9.9691200000000002</v>
      </c>
    </row>
    <row r="285" spans="1:26" x14ac:dyDescent="0.2">
      <c r="A285" s="524"/>
      <c r="B285" s="524"/>
      <c r="C285" s="524"/>
      <c r="D285" s="525" t="s">
        <v>810</v>
      </c>
      <c r="E285" s="526"/>
      <c r="F285" s="527">
        <v>1409.854</v>
      </c>
      <c r="G285" s="527">
        <v>120.1635</v>
      </c>
      <c r="H285" s="526"/>
      <c r="I285" s="526"/>
      <c r="J285" s="528">
        <v>6025.29</v>
      </c>
      <c r="K285" s="527">
        <v>8.9009999999999998</v>
      </c>
      <c r="L285" s="527">
        <v>9.9691200000000002</v>
      </c>
    </row>
    <row r="286" spans="1:26" ht="20.399999999999999" x14ac:dyDescent="0.2">
      <c r="A286" s="529"/>
      <c r="B286" s="529"/>
      <c r="C286" s="529"/>
      <c r="D286" s="515" t="s">
        <v>706</v>
      </c>
      <c r="E286" s="529"/>
      <c r="F286" s="529"/>
      <c r="G286" s="529"/>
      <c r="H286" s="529"/>
      <c r="I286" s="529"/>
      <c r="J286" s="529"/>
      <c r="K286" s="529"/>
      <c r="L286" s="529"/>
    </row>
    <row r="287" spans="1:26" ht="20.399999999999999" x14ac:dyDescent="0.2">
      <c r="A287" s="529"/>
      <c r="B287" s="529"/>
      <c r="C287" s="529"/>
      <c r="D287" s="515" t="s">
        <v>727</v>
      </c>
      <c r="E287" s="529"/>
      <c r="F287" s="529"/>
      <c r="G287" s="529"/>
      <c r="H287" s="529"/>
      <c r="I287" s="529"/>
      <c r="J287" s="529"/>
      <c r="K287" s="529"/>
      <c r="L287" s="529"/>
    </row>
    <row r="288" spans="1:26" ht="81.599999999999994" x14ac:dyDescent="0.2">
      <c r="A288" s="529"/>
      <c r="B288" s="529"/>
      <c r="C288" s="529"/>
      <c r="D288" s="515" t="s">
        <v>728</v>
      </c>
      <c r="E288" s="529"/>
      <c r="F288" s="529"/>
      <c r="G288" s="529"/>
      <c r="H288" s="529"/>
      <c r="I288" s="529"/>
      <c r="J288" s="529"/>
      <c r="K288" s="529"/>
      <c r="L288" s="529"/>
    </row>
    <row r="289" spans="1:26" x14ac:dyDescent="0.2">
      <c r="A289" s="529"/>
      <c r="B289" s="529"/>
      <c r="C289" s="529"/>
      <c r="D289" s="530" t="s">
        <v>206</v>
      </c>
      <c r="E289" s="531" t="s">
        <v>749</v>
      </c>
      <c r="F289" s="531"/>
      <c r="G289" s="531"/>
      <c r="H289" s="532">
        <v>69814.06</v>
      </c>
      <c r="I289" s="529"/>
      <c r="J289" s="529"/>
      <c r="K289" s="529"/>
      <c r="L289" s="529"/>
    </row>
    <row r="290" spans="1:26" x14ac:dyDescent="0.2">
      <c r="A290" s="529"/>
      <c r="B290" s="529"/>
      <c r="C290" s="529"/>
      <c r="D290" s="530" t="s">
        <v>207</v>
      </c>
      <c r="E290" s="531" t="s">
        <v>750</v>
      </c>
      <c r="F290" s="531"/>
      <c r="G290" s="531"/>
      <c r="H290" s="532">
        <v>39893.75</v>
      </c>
      <c r="I290" s="529"/>
      <c r="J290" s="529"/>
      <c r="K290" s="529"/>
      <c r="L290" s="529"/>
    </row>
    <row r="291" spans="1:26" x14ac:dyDescent="0.2">
      <c r="A291" s="529"/>
      <c r="B291" s="529"/>
      <c r="C291" s="529"/>
      <c r="D291" s="533" t="s">
        <v>707</v>
      </c>
      <c r="E291" s="534"/>
      <c r="F291" s="534"/>
      <c r="G291" s="534"/>
      <c r="H291" s="535">
        <v>184527.27</v>
      </c>
      <c r="I291" s="529"/>
      <c r="J291" s="529"/>
      <c r="K291" s="529"/>
      <c r="L291" s="529"/>
    </row>
    <row r="292" spans="1:26" ht="30.6" x14ac:dyDescent="0.2">
      <c r="A292" s="520">
        <v>48</v>
      </c>
      <c r="B292" s="520">
        <v>48</v>
      </c>
      <c r="C292" s="520" t="s">
        <v>864</v>
      </c>
      <c r="D292" s="520" t="s">
        <v>865</v>
      </c>
      <c r="E292" s="521">
        <v>2.67</v>
      </c>
      <c r="F292" s="522">
        <v>17.95</v>
      </c>
      <c r="G292" s="522" t="s">
        <v>281</v>
      </c>
      <c r="H292" s="523">
        <v>634.54999999999995</v>
      </c>
      <c r="I292" s="523" t="s">
        <v>281</v>
      </c>
      <c r="J292" s="523" t="s">
        <v>281</v>
      </c>
      <c r="K292" s="522" t="s">
        <v>281</v>
      </c>
      <c r="L292" s="522" t="s">
        <v>281</v>
      </c>
      <c r="T292" s="516">
        <v>634.54999999999995</v>
      </c>
      <c r="V292" s="516" t="s">
        <v>281</v>
      </c>
      <c r="W292" s="516" t="s">
        <v>281</v>
      </c>
      <c r="X292" s="516" t="s">
        <v>281</v>
      </c>
      <c r="Y292" s="516" t="s">
        <v>281</v>
      </c>
      <c r="Z292" s="516" t="s">
        <v>281</v>
      </c>
    </row>
    <row r="293" spans="1:26" x14ac:dyDescent="0.2">
      <c r="A293" s="524"/>
      <c r="B293" s="524"/>
      <c r="C293" s="524"/>
      <c r="D293" s="525" t="s">
        <v>734</v>
      </c>
      <c r="E293" s="526"/>
      <c r="F293" s="527" t="s">
        <v>281</v>
      </c>
      <c r="G293" s="527" t="s">
        <v>281</v>
      </c>
      <c r="H293" s="526"/>
      <c r="I293" s="526"/>
      <c r="J293" s="528" t="s">
        <v>281</v>
      </c>
      <c r="K293" s="527" t="s">
        <v>281</v>
      </c>
      <c r="L293" s="527" t="s">
        <v>281</v>
      </c>
    </row>
    <row r="294" spans="1:26" x14ac:dyDescent="0.2">
      <c r="A294" s="529"/>
      <c r="B294" s="529"/>
      <c r="C294" s="529"/>
      <c r="D294" s="515" t="s">
        <v>709</v>
      </c>
      <c r="E294" s="529"/>
      <c r="F294" s="529"/>
      <c r="G294" s="529"/>
      <c r="H294" s="529"/>
      <c r="I294" s="529"/>
      <c r="J294" s="529"/>
      <c r="K294" s="529"/>
      <c r="L294" s="529"/>
    </row>
    <row r="295" spans="1:26" x14ac:dyDescent="0.2">
      <c r="A295" s="529"/>
      <c r="B295" s="529"/>
      <c r="C295" s="529"/>
      <c r="D295" s="533" t="s">
        <v>707</v>
      </c>
      <c r="E295" s="534"/>
      <c r="F295" s="534"/>
      <c r="G295" s="534"/>
      <c r="H295" s="535">
        <v>634.54999999999995</v>
      </c>
      <c r="I295" s="529"/>
      <c r="J295" s="529"/>
      <c r="K295" s="529"/>
      <c r="L295" s="529"/>
    </row>
    <row r="296" spans="1:26" ht="30.6" x14ac:dyDescent="0.2">
      <c r="A296" s="520">
        <v>49</v>
      </c>
      <c r="B296" s="520">
        <v>49</v>
      </c>
      <c r="C296" s="520" t="s">
        <v>735</v>
      </c>
      <c r="D296" s="520" t="s">
        <v>900</v>
      </c>
      <c r="E296" s="521">
        <v>4.45</v>
      </c>
      <c r="F296" s="522">
        <v>162.37745100000001</v>
      </c>
      <c r="G296" s="522" t="s">
        <v>281</v>
      </c>
      <c r="H296" s="523">
        <v>5896.25</v>
      </c>
      <c r="I296" s="523" t="s">
        <v>281</v>
      </c>
      <c r="J296" s="523" t="s">
        <v>281</v>
      </c>
      <c r="K296" s="522" t="s">
        <v>281</v>
      </c>
      <c r="L296" s="522" t="s">
        <v>281</v>
      </c>
      <c r="T296" s="516">
        <v>5896.25</v>
      </c>
      <c r="V296" s="516" t="s">
        <v>281</v>
      </c>
      <c r="W296" s="516" t="s">
        <v>281</v>
      </c>
      <c r="X296" s="516" t="s">
        <v>281</v>
      </c>
      <c r="Y296" s="516" t="s">
        <v>281</v>
      </c>
      <c r="Z296" s="516" t="s">
        <v>281</v>
      </c>
    </row>
    <row r="297" spans="1:26" x14ac:dyDescent="0.2">
      <c r="A297" s="524"/>
      <c r="B297" s="524"/>
      <c r="C297" s="524"/>
      <c r="D297" s="525" t="s">
        <v>736</v>
      </c>
      <c r="E297" s="526"/>
      <c r="F297" s="527" t="s">
        <v>281</v>
      </c>
      <c r="G297" s="527" t="s">
        <v>281</v>
      </c>
      <c r="H297" s="526"/>
      <c r="I297" s="526"/>
      <c r="J297" s="528" t="s">
        <v>281</v>
      </c>
      <c r="K297" s="527" t="s">
        <v>281</v>
      </c>
      <c r="L297" s="527" t="s">
        <v>281</v>
      </c>
    </row>
    <row r="298" spans="1:26" x14ac:dyDescent="0.2">
      <c r="A298" s="529"/>
      <c r="B298" s="529"/>
      <c r="C298" s="529"/>
      <c r="D298" s="515" t="s">
        <v>711</v>
      </c>
      <c r="E298" s="529"/>
      <c r="F298" s="529"/>
      <c r="G298" s="529"/>
      <c r="H298" s="529"/>
      <c r="I298" s="529"/>
      <c r="J298" s="529"/>
      <c r="K298" s="529"/>
      <c r="L298" s="529"/>
    </row>
    <row r="299" spans="1:26" ht="30.6" x14ac:dyDescent="0.2">
      <c r="A299" s="520">
        <v>50</v>
      </c>
      <c r="B299" s="520">
        <v>50</v>
      </c>
      <c r="C299" s="520" t="s">
        <v>866</v>
      </c>
      <c r="D299" s="520" t="s">
        <v>793</v>
      </c>
      <c r="E299" s="521">
        <v>1.76</v>
      </c>
      <c r="F299" s="522">
        <v>2280.1624999999999</v>
      </c>
      <c r="G299" s="522">
        <v>1944.8960999999999</v>
      </c>
      <c r="H299" s="523">
        <v>71738.13</v>
      </c>
      <c r="I299" s="523">
        <v>26417.39</v>
      </c>
      <c r="J299" s="523">
        <v>45320.74</v>
      </c>
      <c r="K299" s="522">
        <v>33.326999999999998</v>
      </c>
      <c r="L299" s="522">
        <v>58.655520000000003</v>
      </c>
      <c r="T299" s="516">
        <v>124861.62</v>
      </c>
      <c r="V299" s="516">
        <v>26417.39</v>
      </c>
      <c r="W299" s="516">
        <v>45320.74</v>
      </c>
      <c r="X299" s="516">
        <v>7855.83</v>
      </c>
      <c r="Y299" s="516">
        <v>58.655520000000003</v>
      </c>
      <c r="Z299" s="516">
        <v>12.567016000000001</v>
      </c>
    </row>
    <row r="300" spans="1:26" x14ac:dyDescent="0.2">
      <c r="A300" s="524"/>
      <c r="B300" s="524"/>
      <c r="C300" s="524"/>
      <c r="D300" s="525" t="s">
        <v>224</v>
      </c>
      <c r="E300" s="526"/>
      <c r="F300" s="527">
        <v>335.26639999999998</v>
      </c>
      <c r="G300" s="527">
        <v>99.699250000000006</v>
      </c>
      <c r="H300" s="526"/>
      <c r="I300" s="526"/>
      <c r="J300" s="528">
        <v>7855.83</v>
      </c>
      <c r="K300" s="527">
        <v>7.1403499999999998</v>
      </c>
      <c r="L300" s="527">
        <v>12.567016000000001</v>
      </c>
    </row>
    <row r="301" spans="1:26" ht="20.399999999999999" x14ac:dyDescent="0.2">
      <c r="A301" s="529"/>
      <c r="B301" s="529"/>
      <c r="C301" s="529"/>
      <c r="D301" s="515" t="s">
        <v>706</v>
      </c>
      <c r="E301" s="529"/>
      <c r="F301" s="529"/>
      <c r="G301" s="529"/>
      <c r="H301" s="529"/>
      <c r="I301" s="529"/>
      <c r="J301" s="529"/>
      <c r="K301" s="529"/>
      <c r="L301" s="529"/>
    </row>
    <row r="302" spans="1:26" ht="30.6" x14ac:dyDescent="0.2">
      <c r="A302" s="529"/>
      <c r="B302" s="529"/>
      <c r="C302" s="529"/>
      <c r="D302" s="515" t="s">
        <v>842</v>
      </c>
      <c r="E302" s="529"/>
      <c r="F302" s="529"/>
      <c r="G302" s="529"/>
      <c r="H302" s="529"/>
      <c r="I302" s="529"/>
      <c r="J302" s="529"/>
      <c r="K302" s="529"/>
      <c r="L302" s="529"/>
    </row>
    <row r="303" spans="1:26" ht="102" x14ac:dyDescent="0.2">
      <c r="A303" s="529"/>
      <c r="B303" s="529"/>
      <c r="C303" s="529"/>
      <c r="D303" s="515" t="s">
        <v>843</v>
      </c>
      <c r="E303" s="529"/>
      <c r="F303" s="529"/>
      <c r="G303" s="529"/>
      <c r="H303" s="529"/>
      <c r="I303" s="529"/>
      <c r="J303" s="529"/>
      <c r="K303" s="529"/>
      <c r="L303" s="529"/>
    </row>
    <row r="304" spans="1:26" x14ac:dyDescent="0.2">
      <c r="A304" s="529"/>
      <c r="B304" s="529"/>
      <c r="C304" s="529"/>
      <c r="D304" s="530" t="s">
        <v>206</v>
      </c>
      <c r="E304" s="531" t="s">
        <v>844</v>
      </c>
      <c r="F304" s="531"/>
      <c r="G304" s="531"/>
      <c r="H304" s="532">
        <v>31874.09</v>
      </c>
      <c r="I304" s="529"/>
      <c r="J304" s="529"/>
      <c r="K304" s="529"/>
      <c r="L304" s="529"/>
    </row>
    <row r="305" spans="1:26" x14ac:dyDescent="0.2">
      <c r="A305" s="529"/>
      <c r="B305" s="529"/>
      <c r="C305" s="529"/>
      <c r="D305" s="530" t="s">
        <v>207</v>
      </c>
      <c r="E305" s="531" t="s">
        <v>845</v>
      </c>
      <c r="F305" s="531"/>
      <c r="G305" s="531"/>
      <c r="H305" s="532">
        <v>21249.4</v>
      </c>
      <c r="I305" s="529"/>
      <c r="J305" s="529"/>
      <c r="K305" s="529"/>
      <c r="L305" s="529"/>
    </row>
    <row r="306" spans="1:26" x14ac:dyDescent="0.2">
      <c r="A306" s="529"/>
      <c r="B306" s="529"/>
      <c r="C306" s="529"/>
      <c r="D306" s="533" t="s">
        <v>707</v>
      </c>
      <c r="E306" s="534"/>
      <c r="F306" s="534"/>
      <c r="G306" s="534"/>
      <c r="H306" s="535">
        <v>124861.62</v>
      </c>
      <c r="I306" s="529"/>
      <c r="J306" s="529"/>
      <c r="K306" s="529"/>
      <c r="L306" s="529"/>
    </row>
    <row r="307" spans="1:26" ht="30.6" x14ac:dyDescent="0.2">
      <c r="A307" s="520">
        <v>51</v>
      </c>
      <c r="B307" s="520">
        <v>51</v>
      </c>
      <c r="C307" s="520" t="s">
        <v>847</v>
      </c>
      <c r="D307" s="520" t="s">
        <v>848</v>
      </c>
      <c r="E307" s="521">
        <v>1.76</v>
      </c>
      <c r="F307" s="522">
        <v>22.33</v>
      </c>
      <c r="G307" s="522" t="s">
        <v>281</v>
      </c>
      <c r="H307" s="523">
        <v>520.34</v>
      </c>
      <c r="I307" s="523" t="s">
        <v>281</v>
      </c>
      <c r="J307" s="523" t="s">
        <v>281</v>
      </c>
      <c r="K307" s="522" t="s">
        <v>281</v>
      </c>
      <c r="L307" s="522" t="s">
        <v>281</v>
      </c>
      <c r="T307" s="516">
        <v>520.34</v>
      </c>
      <c r="V307" s="516" t="s">
        <v>281</v>
      </c>
      <c r="W307" s="516" t="s">
        <v>281</v>
      </c>
      <c r="X307" s="516" t="s">
        <v>281</v>
      </c>
      <c r="Y307" s="516" t="s">
        <v>281</v>
      </c>
      <c r="Z307" s="516" t="s">
        <v>281</v>
      </c>
    </row>
    <row r="308" spans="1:26" x14ac:dyDescent="0.2">
      <c r="A308" s="524"/>
      <c r="B308" s="524"/>
      <c r="C308" s="524"/>
      <c r="D308" s="525" t="s">
        <v>734</v>
      </c>
      <c r="E308" s="526"/>
      <c r="F308" s="527" t="s">
        <v>281</v>
      </c>
      <c r="G308" s="527" t="s">
        <v>281</v>
      </c>
      <c r="H308" s="526"/>
      <c r="I308" s="526"/>
      <c r="J308" s="528" t="s">
        <v>281</v>
      </c>
      <c r="K308" s="527" t="s">
        <v>281</v>
      </c>
      <c r="L308" s="527" t="s">
        <v>281</v>
      </c>
    </row>
    <row r="309" spans="1:26" x14ac:dyDescent="0.2">
      <c r="A309" s="529"/>
      <c r="B309" s="529"/>
      <c r="C309" s="529"/>
      <c r="D309" s="515" t="s">
        <v>709</v>
      </c>
      <c r="E309" s="529"/>
      <c r="F309" s="529"/>
      <c r="G309" s="529"/>
      <c r="H309" s="529"/>
      <c r="I309" s="529"/>
      <c r="J309" s="529"/>
      <c r="K309" s="529"/>
      <c r="L309" s="529"/>
    </row>
    <row r="310" spans="1:26" x14ac:dyDescent="0.2">
      <c r="A310" s="529"/>
      <c r="B310" s="529"/>
      <c r="C310" s="529"/>
      <c r="D310" s="533" t="s">
        <v>707</v>
      </c>
      <c r="E310" s="534"/>
      <c r="F310" s="534"/>
      <c r="G310" s="534"/>
      <c r="H310" s="535">
        <v>520.34</v>
      </c>
      <c r="I310" s="529"/>
      <c r="J310" s="529"/>
      <c r="K310" s="529"/>
      <c r="L310" s="529"/>
    </row>
    <row r="311" spans="1:26" ht="30.6" x14ac:dyDescent="0.2">
      <c r="A311" s="520">
        <v>52</v>
      </c>
      <c r="B311" s="520">
        <v>52</v>
      </c>
      <c r="C311" s="520" t="s">
        <v>867</v>
      </c>
      <c r="D311" s="520" t="s">
        <v>868</v>
      </c>
      <c r="E311" s="521">
        <v>1.76</v>
      </c>
      <c r="F311" s="522">
        <v>2.91</v>
      </c>
      <c r="G311" s="522">
        <v>2.91</v>
      </c>
      <c r="H311" s="523">
        <v>69.75</v>
      </c>
      <c r="I311" s="523" t="s">
        <v>281</v>
      </c>
      <c r="J311" s="523">
        <v>69.75</v>
      </c>
      <c r="K311" s="522" t="s">
        <v>281</v>
      </c>
      <c r="L311" s="522" t="s">
        <v>281</v>
      </c>
      <c r="T311" s="516">
        <v>69.75</v>
      </c>
      <c r="V311" s="516" t="s">
        <v>281</v>
      </c>
      <c r="W311" s="516">
        <v>69.75</v>
      </c>
      <c r="X311" s="516" t="s">
        <v>281</v>
      </c>
      <c r="Y311" s="516" t="s">
        <v>281</v>
      </c>
      <c r="Z311" s="516" t="s">
        <v>281</v>
      </c>
    </row>
    <row r="312" spans="1:26" x14ac:dyDescent="0.2">
      <c r="A312" s="524"/>
      <c r="B312" s="524"/>
      <c r="C312" s="524"/>
      <c r="D312" s="525" t="s">
        <v>734</v>
      </c>
      <c r="E312" s="526"/>
      <c r="F312" s="527" t="s">
        <v>281</v>
      </c>
      <c r="G312" s="527" t="s">
        <v>281</v>
      </c>
      <c r="H312" s="526"/>
      <c r="I312" s="526"/>
      <c r="J312" s="528" t="s">
        <v>281</v>
      </c>
      <c r="K312" s="527" t="s">
        <v>281</v>
      </c>
      <c r="L312" s="527" t="s">
        <v>281</v>
      </c>
    </row>
    <row r="313" spans="1:26" x14ac:dyDescent="0.2">
      <c r="A313" s="529"/>
      <c r="B313" s="529"/>
      <c r="C313" s="529"/>
      <c r="D313" s="515" t="s">
        <v>781</v>
      </c>
      <c r="E313" s="529"/>
      <c r="F313" s="529"/>
      <c r="G313" s="529"/>
      <c r="H313" s="529"/>
      <c r="I313" s="529"/>
      <c r="J313" s="529"/>
      <c r="K313" s="529"/>
      <c r="L313" s="529"/>
    </row>
    <row r="314" spans="1:26" x14ac:dyDescent="0.2">
      <c r="A314" s="529"/>
      <c r="B314" s="529"/>
      <c r="C314" s="529"/>
      <c r="D314" s="533" t="s">
        <v>707</v>
      </c>
      <c r="E314" s="534"/>
      <c r="F314" s="534"/>
      <c r="G314" s="534"/>
      <c r="H314" s="535">
        <v>69.75</v>
      </c>
      <c r="I314" s="529"/>
      <c r="J314" s="529"/>
      <c r="K314" s="529"/>
      <c r="L314" s="529"/>
    </row>
    <row r="315" spans="1:26" ht="20.399999999999999" x14ac:dyDescent="0.2">
      <c r="A315" s="520">
        <v>53</v>
      </c>
      <c r="B315" s="520">
        <v>53</v>
      </c>
      <c r="C315" s="520" t="s">
        <v>851</v>
      </c>
      <c r="D315" s="520" t="s">
        <v>852</v>
      </c>
      <c r="E315" s="521">
        <v>1.76</v>
      </c>
      <c r="F315" s="522">
        <v>22.33</v>
      </c>
      <c r="G315" s="522" t="s">
        <v>281</v>
      </c>
      <c r="H315" s="523">
        <v>520.34</v>
      </c>
      <c r="I315" s="523" t="s">
        <v>281</v>
      </c>
      <c r="J315" s="523" t="s">
        <v>281</v>
      </c>
      <c r="K315" s="522" t="s">
        <v>281</v>
      </c>
      <c r="L315" s="522" t="s">
        <v>281</v>
      </c>
      <c r="T315" s="516">
        <v>520.34</v>
      </c>
      <c r="V315" s="516" t="s">
        <v>281</v>
      </c>
      <c r="W315" s="516" t="s">
        <v>281</v>
      </c>
      <c r="X315" s="516" t="s">
        <v>281</v>
      </c>
      <c r="Y315" s="516" t="s">
        <v>281</v>
      </c>
      <c r="Z315" s="516" t="s">
        <v>281</v>
      </c>
    </row>
    <row r="316" spans="1:26" x14ac:dyDescent="0.2">
      <c r="A316" s="524"/>
      <c r="B316" s="524"/>
      <c r="C316" s="524"/>
      <c r="D316" s="525" t="s">
        <v>734</v>
      </c>
      <c r="E316" s="526"/>
      <c r="F316" s="527" t="s">
        <v>281</v>
      </c>
      <c r="G316" s="527" t="s">
        <v>281</v>
      </c>
      <c r="H316" s="526"/>
      <c r="I316" s="526"/>
      <c r="J316" s="528" t="s">
        <v>281</v>
      </c>
      <c r="K316" s="527" t="s">
        <v>281</v>
      </c>
      <c r="L316" s="527" t="s">
        <v>281</v>
      </c>
    </row>
    <row r="317" spans="1:26" x14ac:dyDescent="0.2">
      <c r="A317" s="529"/>
      <c r="B317" s="529"/>
      <c r="C317" s="529"/>
      <c r="D317" s="515" t="s">
        <v>709</v>
      </c>
      <c r="E317" s="529"/>
      <c r="F317" s="529"/>
      <c r="G317" s="529"/>
      <c r="H317" s="529"/>
      <c r="I317" s="529"/>
      <c r="J317" s="529"/>
      <c r="K317" s="529"/>
      <c r="L317" s="529"/>
    </row>
    <row r="318" spans="1:26" x14ac:dyDescent="0.2">
      <c r="A318" s="529"/>
      <c r="B318" s="529"/>
      <c r="C318" s="529"/>
      <c r="D318" s="533" t="s">
        <v>707</v>
      </c>
      <c r="E318" s="534"/>
      <c r="F318" s="534"/>
      <c r="G318" s="534"/>
      <c r="H318" s="535">
        <v>520.34</v>
      </c>
      <c r="I318" s="529"/>
      <c r="J318" s="529"/>
      <c r="K318" s="529"/>
      <c r="L318" s="529"/>
    </row>
    <row r="319" spans="1:26" x14ac:dyDescent="0.2">
      <c r="A319" s="727" t="s">
        <v>1064</v>
      </c>
      <c r="B319" s="727"/>
      <c r="C319" s="727"/>
      <c r="D319" s="727"/>
      <c r="E319" s="727"/>
      <c r="F319" s="727"/>
      <c r="G319" s="727"/>
      <c r="H319" s="727"/>
      <c r="I319" s="727"/>
      <c r="J319" s="727"/>
      <c r="K319" s="727"/>
      <c r="L319" s="727"/>
    </row>
    <row r="320" spans="1:26" ht="20.399999999999999" x14ac:dyDescent="0.2">
      <c r="A320" s="520">
        <v>54</v>
      </c>
      <c r="B320" s="520">
        <v>54</v>
      </c>
      <c r="C320" s="520" t="s">
        <v>869</v>
      </c>
      <c r="D320" s="520" t="s">
        <v>794</v>
      </c>
      <c r="E320" s="521">
        <v>8.6814</v>
      </c>
      <c r="F320" s="522">
        <v>7483.3536000000004</v>
      </c>
      <c r="G320" s="522">
        <v>6984.7412000000004</v>
      </c>
      <c r="H320" s="523">
        <v>996632.1</v>
      </c>
      <c r="I320" s="523">
        <v>193793.85</v>
      </c>
      <c r="J320" s="523">
        <v>802838.25</v>
      </c>
      <c r="K320" s="522">
        <v>57.049199999999999</v>
      </c>
      <c r="L320" s="522">
        <v>495.26692500000001</v>
      </c>
      <c r="T320" s="516">
        <v>1488605.07</v>
      </c>
      <c r="V320" s="516">
        <v>193793.85</v>
      </c>
      <c r="W320" s="516">
        <v>802838.25</v>
      </c>
      <c r="X320" s="516">
        <v>75043.839999999997</v>
      </c>
      <c r="Y320" s="516">
        <v>495.26692500000001</v>
      </c>
      <c r="Z320" s="516">
        <v>97.280296000000007</v>
      </c>
    </row>
    <row r="321" spans="1:26" x14ac:dyDescent="0.2">
      <c r="A321" s="524"/>
      <c r="B321" s="524"/>
      <c r="C321" s="524"/>
      <c r="D321" s="525" t="s">
        <v>810</v>
      </c>
      <c r="E321" s="526"/>
      <c r="F321" s="527">
        <v>498.61239999999998</v>
      </c>
      <c r="G321" s="527">
        <v>193.0804</v>
      </c>
      <c r="H321" s="526"/>
      <c r="I321" s="526"/>
      <c r="J321" s="528">
        <v>75043.839999999997</v>
      </c>
      <c r="K321" s="527">
        <v>11.2056</v>
      </c>
      <c r="L321" s="527">
        <v>97.280296000000007</v>
      </c>
    </row>
    <row r="322" spans="1:26" ht="20.399999999999999" x14ac:dyDescent="0.2">
      <c r="A322" s="529"/>
      <c r="B322" s="529"/>
      <c r="C322" s="529"/>
      <c r="D322" s="515" t="s">
        <v>706</v>
      </c>
      <c r="E322" s="529"/>
      <c r="F322" s="529"/>
      <c r="G322" s="529"/>
      <c r="H322" s="529"/>
      <c r="I322" s="529"/>
      <c r="J322" s="529"/>
      <c r="K322" s="529"/>
      <c r="L322" s="529"/>
    </row>
    <row r="323" spans="1:26" ht="30.6" x14ac:dyDescent="0.2">
      <c r="A323" s="529"/>
      <c r="B323" s="529"/>
      <c r="C323" s="529"/>
      <c r="D323" s="515" t="s">
        <v>739</v>
      </c>
      <c r="E323" s="529"/>
      <c r="F323" s="529"/>
      <c r="G323" s="529"/>
      <c r="H323" s="529"/>
      <c r="I323" s="529"/>
      <c r="J323" s="529"/>
      <c r="K323" s="529"/>
      <c r="L323" s="529"/>
    </row>
    <row r="324" spans="1:26" ht="102" x14ac:dyDescent="0.2">
      <c r="A324" s="529"/>
      <c r="B324" s="529"/>
      <c r="C324" s="529"/>
      <c r="D324" s="515" t="s">
        <v>740</v>
      </c>
      <c r="E324" s="529"/>
      <c r="F324" s="529"/>
      <c r="G324" s="529"/>
      <c r="H324" s="529"/>
      <c r="I324" s="529"/>
      <c r="J324" s="529"/>
      <c r="K324" s="529"/>
      <c r="L324" s="529"/>
    </row>
    <row r="325" spans="1:26" x14ac:dyDescent="0.2">
      <c r="A325" s="529"/>
      <c r="B325" s="529"/>
      <c r="C325" s="529"/>
      <c r="D325" s="530" t="s">
        <v>206</v>
      </c>
      <c r="E325" s="531" t="s">
        <v>741</v>
      </c>
      <c r="F325" s="531"/>
      <c r="G325" s="531"/>
      <c r="H325" s="532">
        <v>295721.46000000002</v>
      </c>
      <c r="I325" s="529"/>
      <c r="J325" s="529"/>
      <c r="K325" s="529"/>
      <c r="L325" s="529"/>
    </row>
    <row r="326" spans="1:26" x14ac:dyDescent="0.2">
      <c r="A326" s="529"/>
      <c r="B326" s="529"/>
      <c r="C326" s="529"/>
      <c r="D326" s="530" t="s">
        <v>207</v>
      </c>
      <c r="E326" s="531" t="s">
        <v>742</v>
      </c>
      <c r="F326" s="531"/>
      <c r="G326" s="531"/>
      <c r="H326" s="532">
        <v>196251.51</v>
      </c>
      <c r="I326" s="529"/>
      <c r="J326" s="529"/>
      <c r="K326" s="529"/>
      <c r="L326" s="529"/>
    </row>
    <row r="327" spans="1:26" x14ac:dyDescent="0.2">
      <c r="A327" s="529"/>
      <c r="B327" s="529"/>
      <c r="C327" s="529"/>
      <c r="D327" s="533" t="s">
        <v>707</v>
      </c>
      <c r="E327" s="534"/>
      <c r="F327" s="534"/>
      <c r="G327" s="534"/>
      <c r="H327" s="535">
        <v>1488605.07</v>
      </c>
      <c r="I327" s="529"/>
      <c r="J327" s="529"/>
      <c r="K327" s="529"/>
      <c r="L327" s="529"/>
    </row>
    <row r="328" spans="1:26" ht="30.6" x14ac:dyDescent="0.2">
      <c r="A328" s="520">
        <v>55</v>
      </c>
      <c r="B328" s="520">
        <v>55</v>
      </c>
      <c r="C328" s="520" t="s">
        <v>870</v>
      </c>
      <c r="D328" s="520" t="s">
        <v>871</v>
      </c>
      <c r="E328" s="521">
        <v>437.5</v>
      </c>
      <c r="F328" s="522">
        <v>10.4</v>
      </c>
      <c r="G328" s="522" t="s">
        <v>281</v>
      </c>
      <c r="H328" s="523">
        <v>60243.75</v>
      </c>
      <c r="I328" s="523" t="s">
        <v>281</v>
      </c>
      <c r="J328" s="523" t="s">
        <v>281</v>
      </c>
      <c r="K328" s="522" t="s">
        <v>281</v>
      </c>
      <c r="L328" s="522" t="s">
        <v>281</v>
      </c>
      <c r="T328" s="516">
        <v>60243.75</v>
      </c>
      <c r="V328" s="516" t="s">
        <v>281</v>
      </c>
      <c r="W328" s="516" t="s">
        <v>281</v>
      </c>
      <c r="X328" s="516" t="s">
        <v>281</v>
      </c>
      <c r="Y328" s="516" t="s">
        <v>281</v>
      </c>
      <c r="Z328" s="516" t="s">
        <v>281</v>
      </c>
    </row>
    <row r="329" spans="1:26" x14ac:dyDescent="0.2">
      <c r="A329" s="524"/>
      <c r="B329" s="524"/>
      <c r="C329" s="524"/>
      <c r="D329" s="525" t="s">
        <v>734</v>
      </c>
      <c r="E329" s="526"/>
      <c r="F329" s="527" t="s">
        <v>281</v>
      </c>
      <c r="G329" s="527" t="s">
        <v>281</v>
      </c>
      <c r="H329" s="526"/>
      <c r="I329" s="526"/>
      <c r="J329" s="528" t="s">
        <v>281</v>
      </c>
      <c r="K329" s="527" t="s">
        <v>281</v>
      </c>
      <c r="L329" s="527" t="s">
        <v>281</v>
      </c>
    </row>
    <row r="330" spans="1:26" x14ac:dyDescent="0.2">
      <c r="A330" s="529"/>
      <c r="B330" s="529"/>
      <c r="C330" s="529"/>
      <c r="D330" s="515" t="s">
        <v>709</v>
      </c>
      <c r="E330" s="529"/>
      <c r="F330" s="529"/>
      <c r="G330" s="529"/>
      <c r="H330" s="529"/>
      <c r="I330" s="529"/>
      <c r="J330" s="529"/>
      <c r="K330" s="529"/>
      <c r="L330" s="529"/>
    </row>
    <row r="331" spans="1:26" x14ac:dyDescent="0.2">
      <c r="A331" s="529"/>
      <c r="B331" s="529"/>
      <c r="C331" s="529"/>
      <c r="D331" s="533" t="s">
        <v>707</v>
      </c>
      <c r="E331" s="534"/>
      <c r="F331" s="534"/>
      <c r="G331" s="534"/>
      <c r="H331" s="535">
        <v>60243.75</v>
      </c>
      <c r="I331" s="529"/>
      <c r="J331" s="529"/>
      <c r="K331" s="529"/>
      <c r="L331" s="529"/>
    </row>
    <row r="332" spans="1:26" ht="30.6" x14ac:dyDescent="0.2">
      <c r="A332" s="520">
        <v>56</v>
      </c>
      <c r="B332" s="520">
        <v>56</v>
      </c>
      <c r="C332" s="520" t="s">
        <v>830</v>
      </c>
      <c r="D332" s="520" t="s">
        <v>831</v>
      </c>
      <c r="E332" s="521">
        <v>437.5</v>
      </c>
      <c r="F332" s="522">
        <v>8.7899999999999991</v>
      </c>
      <c r="G332" s="522" t="s">
        <v>281</v>
      </c>
      <c r="H332" s="523">
        <v>52377.5</v>
      </c>
      <c r="I332" s="523" t="s">
        <v>281</v>
      </c>
      <c r="J332" s="523" t="s">
        <v>281</v>
      </c>
      <c r="K332" s="522" t="s">
        <v>281</v>
      </c>
      <c r="L332" s="522" t="s">
        <v>281</v>
      </c>
      <c r="T332" s="516">
        <v>52377.5</v>
      </c>
      <c r="V332" s="516" t="s">
        <v>281</v>
      </c>
      <c r="W332" s="516" t="s">
        <v>281</v>
      </c>
      <c r="X332" s="516" t="s">
        <v>281</v>
      </c>
      <c r="Y332" s="516" t="s">
        <v>281</v>
      </c>
      <c r="Z332" s="516" t="s">
        <v>281</v>
      </c>
    </row>
    <row r="333" spans="1:26" x14ac:dyDescent="0.2">
      <c r="A333" s="524"/>
      <c r="B333" s="524"/>
      <c r="C333" s="524"/>
      <c r="D333" s="525" t="s">
        <v>734</v>
      </c>
      <c r="E333" s="526"/>
      <c r="F333" s="527" t="s">
        <v>281</v>
      </c>
      <c r="G333" s="527" t="s">
        <v>281</v>
      </c>
      <c r="H333" s="526"/>
      <c r="I333" s="526"/>
      <c r="J333" s="528" t="s">
        <v>281</v>
      </c>
      <c r="K333" s="527" t="s">
        <v>281</v>
      </c>
      <c r="L333" s="527" t="s">
        <v>281</v>
      </c>
    </row>
    <row r="334" spans="1:26" x14ac:dyDescent="0.2">
      <c r="A334" s="529"/>
      <c r="B334" s="529"/>
      <c r="C334" s="529"/>
      <c r="D334" s="515" t="s">
        <v>781</v>
      </c>
      <c r="E334" s="529"/>
      <c r="F334" s="529"/>
      <c r="G334" s="529"/>
      <c r="H334" s="529"/>
      <c r="I334" s="529"/>
      <c r="J334" s="529"/>
      <c r="K334" s="529"/>
      <c r="L334" s="529"/>
    </row>
    <row r="335" spans="1:26" x14ac:dyDescent="0.2">
      <c r="A335" s="529"/>
      <c r="B335" s="529"/>
      <c r="C335" s="529"/>
      <c r="D335" s="533" t="s">
        <v>707</v>
      </c>
      <c r="E335" s="534"/>
      <c r="F335" s="534"/>
      <c r="G335" s="534"/>
      <c r="H335" s="535">
        <v>52377.5</v>
      </c>
      <c r="I335" s="529"/>
      <c r="J335" s="529"/>
      <c r="K335" s="529"/>
      <c r="L335" s="529"/>
    </row>
    <row r="336" spans="1:26" ht="30.6" x14ac:dyDescent="0.2">
      <c r="A336" s="520">
        <v>57</v>
      </c>
      <c r="B336" s="520">
        <v>57</v>
      </c>
      <c r="C336" s="520" t="s">
        <v>872</v>
      </c>
      <c r="D336" s="520" t="s">
        <v>873</v>
      </c>
      <c r="E336" s="521">
        <v>437.5</v>
      </c>
      <c r="F336" s="522">
        <v>10.4</v>
      </c>
      <c r="G336" s="522" t="s">
        <v>281</v>
      </c>
      <c r="H336" s="523">
        <v>60243.75</v>
      </c>
      <c r="I336" s="523" t="s">
        <v>281</v>
      </c>
      <c r="J336" s="523" t="s">
        <v>281</v>
      </c>
      <c r="K336" s="522" t="s">
        <v>281</v>
      </c>
      <c r="L336" s="522" t="s">
        <v>281</v>
      </c>
      <c r="T336" s="516">
        <v>60243.75</v>
      </c>
      <c r="V336" s="516" t="s">
        <v>281</v>
      </c>
      <c r="W336" s="516" t="s">
        <v>281</v>
      </c>
      <c r="X336" s="516" t="s">
        <v>281</v>
      </c>
      <c r="Y336" s="516" t="s">
        <v>281</v>
      </c>
      <c r="Z336" s="516" t="s">
        <v>281</v>
      </c>
    </row>
    <row r="337" spans="1:26" x14ac:dyDescent="0.2">
      <c r="A337" s="524"/>
      <c r="B337" s="524"/>
      <c r="C337" s="524"/>
      <c r="D337" s="525" t="s">
        <v>734</v>
      </c>
      <c r="E337" s="526"/>
      <c r="F337" s="527" t="s">
        <v>281</v>
      </c>
      <c r="G337" s="527" t="s">
        <v>281</v>
      </c>
      <c r="H337" s="526"/>
      <c r="I337" s="526"/>
      <c r="J337" s="528" t="s">
        <v>281</v>
      </c>
      <c r="K337" s="527" t="s">
        <v>281</v>
      </c>
      <c r="L337" s="527" t="s">
        <v>281</v>
      </c>
    </row>
    <row r="338" spans="1:26" x14ac:dyDescent="0.2">
      <c r="A338" s="529"/>
      <c r="B338" s="529"/>
      <c r="C338" s="529"/>
      <c r="D338" s="515" t="s">
        <v>709</v>
      </c>
      <c r="E338" s="529"/>
      <c r="F338" s="529"/>
      <c r="G338" s="529"/>
      <c r="H338" s="529"/>
      <c r="I338" s="529"/>
      <c r="J338" s="529"/>
      <c r="K338" s="529"/>
      <c r="L338" s="529"/>
    </row>
    <row r="339" spans="1:26" x14ac:dyDescent="0.2">
      <c r="A339" s="529"/>
      <c r="B339" s="529"/>
      <c r="C339" s="529"/>
      <c r="D339" s="533" t="s">
        <v>707</v>
      </c>
      <c r="E339" s="534"/>
      <c r="F339" s="534"/>
      <c r="G339" s="534"/>
      <c r="H339" s="535">
        <v>60243.75</v>
      </c>
      <c r="I339" s="529"/>
      <c r="J339" s="529"/>
      <c r="K339" s="529"/>
      <c r="L339" s="529"/>
    </row>
    <row r="340" spans="1:26" ht="30.6" x14ac:dyDescent="0.2">
      <c r="A340" s="520">
        <v>58</v>
      </c>
      <c r="B340" s="520">
        <v>58</v>
      </c>
      <c r="C340" s="520" t="s">
        <v>870</v>
      </c>
      <c r="D340" s="520" t="s">
        <v>871</v>
      </c>
      <c r="E340" s="521">
        <v>437.5</v>
      </c>
      <c r="F340" s="522">
        <v>10.4</v>
      </c>
      <c r="G340" s="522" t="s">
        <v>281</v>
      </c>
      <c r="H340" s="523">
        <v>60243.75</v>
      </c>
      <c r="I340" s="523" t="s">
        <v>281</v>
      </c>
      <c r="J340" s="523" t="s">
        <v>281</v>
      </c>
      <c r="K340" s="522" t="s">
        <v>281</v>
      </c>
      <c r="L340" s="522" t="s">
        <v>281</v>
      </c>
      <c r="T340" s="516">
        <v>60243.75</v>
      </c>
      <c r="V340" s="516" t="s">
        <v>281</v>
      </c>
      <c r="W340" s="516" t="s">
        <v>281</v>
      </c>
      <c r="X340" s="516" t="s">
        <v>281</v>
      </c>
      <c r="Y340" s="516" t="s">
        <v>281</v>
      </c>
      <c r="Z340" s="516" t="s">
        <v>281</v>
      </c>
    </row>
    <row r="341" spans="1:26" x14ac:dyDescent="0.2">
      <c r="A341" s="524"/>
      <c r="B341" s="524"/>
      <c r="C341" s="524"/>
      <c r="D341" s="525" t="s">
        <v>734</v>
      </c>
      <c r="E341" s="526"/>
      <c r="F341" s="527" t="s">
        <v>281</v>
      </c>
      <c r="G341" s="527" t="s">
        <v>281</v>
      </c>
      <c r="H341" s="526"/>
      <c r="I341" s="526"/>
      <c r="J341" s="528" t="s">
        <v>281</v>
      </c>
      <c r="K341" s="527" t="s">
        <v>281</v>
      </c>
      <c r="L341" s="527" t="s">
        <v>281</v>
      </c>
    </row>
    <row r="342" spans="1:26" x14ac:dyDescent="0.2">
      <c r="A342" s="529"/>
      <c r="B342" s="529"/>
      <c r="C342" s="529"/>
      <c r="D342" s="515" t="s">
        <v>709</v>
      </c>
      <c r="E342" s="529"/>
      <c r="F342" s="529"/>
      <c r="G342" s="529"/>
      <c r="H342" s="529"/>
      <c r="I342" s="529"/>
      <c r="J342" s="529"/>
      <c r="K342" s="529"/>
      <c r="L342" s="529"/>
    </row>
    <row r="343" spans="1:26" x14ac:dyDescent="0.2">
      <c r="A343" s="529"/>
      <c r="B343" s="529"/>
      <c r="C343" s="529"/>
      <c r="D343" s="533" t="s">
        <v>707</v>
      </c>
      <c r="E343" s="534"/>
      <c r="F343" s="534"/>
      <c r="G343" s="534"/>
      <c r="H343" s="535">
        <v>60243.75</v>
      </c>
      <c r="I343" s="529"/>
      <c r="J343" s="529"/>
      <c r="K343" s="529"/>
      <c r="L343" s="529"/>
    </row>
    <row r="344" spans="1:26" ht="30.6" x14ac:dyDescent="0.2">
      <c r="A344" s="520">
        <v>59</v>
      </c>
      <c r="B344" s="520">
        <v>59</v>
      </c>
      <c r="C344" s="520" t="s">
        <v>735</v>
      </c>
      <c r="D344" s="520" t="s">
        <v>900</v>
      </c>
      <c r="E344" s="521">
        <v>208.35</v>
      </c>
      <c r="F344" s="522">
        <v>162.37745100000001</v>
      </c>
      <c r="G344" s="522" t="s">
        <v>281</v>
      </c>
      <c r="H344" s="523">
        <v>276063.75</v>
      </c>
      <c r="I344" s="523" t="s">
        <v>281</v>
      </c>
      <c r="J344" s="523" t="s">
        <v>281</v>
      </c>
      <c r="K344" s="522" t="s">
        <v>281</v>
      </c>
      <c r="L344" s="522" t="s">
        <v>281</v>
      </c>
      <c r="T344" s="516">
        <v>276063.75</v>
      </c>
      <c r="V344" s="516" t="s">
        <v>281</v>
      </c>
      <c r="W344" s="516" t="s">
        <v>281</v>
      </c>
      <c r="X344" s="516" t="s">
        <v>281</v>
      </c>
      <c r="Y344" s="516" t="s">
        <v>281</v>
      </c>
      <c r="Z344" s="516" t="s">
        <v>281</v>
      </c>
    </row>
    <row r="345" spans="1:26" x14ac:dyDescent="0.2">
      <c r="A345" s="524"/>
      <c r="B345" s="524"/>
      <c r="C345" s="524"/>
      <c r="D345" s="525" t="s">
        <v>736</v>
      </c>
      <c r="E345" s="526"/>
      <c r="F345" s="527" t="s">
        <v>281</v>
      </c>
      <c r="G345" s="527" t="s">
        <v>281</v>
      </c>
      <c r="H345" s="526"/>
      <c r="I345" s="526"/>
      <c r="J345" s="528" t="s">
        <v>281</v>
      </c>
      <c r="K345" s="527" t="s">
        <v>281</v>
      </c>
      <c r="L345" s="527" t="s">
        <v>281</v>
      </c>
    </row>
    <row r="346" spans="1:26" ht="20.399999999999999" x14ac:dyDescent="0.2">
      <c r="A346" s="529"/>
      <c r="B346" s="529"/>
      <c r="C346" s="529"/>
      <c r="D346" s="515" t="s">
        <v>706</v>
      </c>
      <c r="E346" s="529"/>
      <c r="F346" s="529"/>
      <c r="G346" s="529"/>
      <c r="H346" s="529"/>
      <c r="I346" s="529"/>
      <c r="J346" s="529"/>
      <c r="K346" s="529"/>
      <c r="L346" s="529"/>
    </row>
    <row r="347" spans="1:26" x14ac:dyDescent="0.2">
      <c r="A347" s="529"/>
      <c r="B347" s="529"/>
      <c r="C347" s="529"/>
      <c r="D347" s="533" t="s">
        <v>707</v>
      </c>
      <c r="E347" s="534"/>
      <c r="F347" s="534"/>
      <c r="G347" s="534"/>
      <c r="H347" s="535">
        <v>276063.75</v>
      </c>
      <c r="I347" s="529"/>
      <c r="J347" s="529"/>
      <c r="K347" s="529"/>
      <c r="L347" s="529"/>
    </row>
    <row r="348" spans="1:26" x14ac:dyDescent="0.2">
      <c r="A348" s="727" t="s">
        <v>1065</v>
      </c>
      <c r="B348" s="727"/>
      <c r="C348" s="727"/>
      <c r="D348" s="727"/>
      <c r="E348" s="727"/>
      <c r="F348" s="727"/>
      <c r="G348" s="727"/>
      <c r="H348" s="727"/>
      <c r="I348" s="727"/>
      <c r="J348" s="727"/>
      <c r="K348" s="727"/>
      <c r="L348" s="727"/>
    </row>
    <row r="349" spans="1:26" ht="20.399999999999999" x14ac:dyDescent="0.2">
      <c r="A349" s="520">
        <v>60</v>
      </c>
      <c r="B349" s="520">
        <v>60</v>
      </c>
      <c r="C349" s="520" t="s">
        <v>874</v>
      </c>
      <c r="D349" s="520" t="s">
        <v>795</v>
      </c>
      <c r="E349" s="521">
        <v>179.99</v>
      </c>
      <c r="F349" s="522">
        <v>140.94399999999999</v>
      </c>
      <c r="G349" s="522">
        <v>68.597499999999997</v>
      </c>
      <c r="H349" s="523">
        <v>746450.93</v>
      </c>
      <c r="I349" s="523">
        <v>582978.61</v>
      </c>
      <c r="J349" s="523">
        <v>163472.32000000001</v>
      </c>
      <c r="K349" s="522">
        <v>8.1649999999999991</v>
      </c>
      <c r="L349" s="522">
        <v>1469.61835</v>
      </c>
      <c r="T349" s="516">
        <v>1580110.35</v>
      </c>
      <c r="V349" s="516">
        <v>582978.61</v>
      </c>
      <c r="W349" s="516">
        <v>163472.32000000001</v>
      </c>
      <c r="X349" s="516" t="s">
        <v>281</v>
      </c>
      <c r="Y349" s="516">
        <v>1469.61835</v>
      </c>
      <c r="Z349" s="516" t="s">
        <v>281</v>
      </c>
    </row>
    <row r="350" spans="1:26" x14ac:dyDescent="0.2">
      <c r="A350" s="524"/>
      <c r="B350" s="524"/>
      <c r="C350" s="524"/>
      <c r="D350" s="525" t="s">
        <v>736</v>
      </c>
      <c r="E350" s="526"/>
      <c r="F350" s="527">
        <v>72.346500000000006</v>
      </c>
      <c r="G350" s="527" t="s">
        <v>281</v>
      </c>
      <c r="H350" s="526"/>
      <c r="I350" s="526"/>
      <c r="J350" s="528" t="s">
        <v>281</v>
      </c>
      <c r="K350" s="527" t="s">
        <v>281</v>
      </c>
      <c r="L350" s="527" t="s">
        <v>281</v>
      </c>
    </row>
    <row r="351" spans="1:26" ht="20.399999999999999" x14ac:dyDescent="0.2">
      <c r="A351" s="529"/>
      <c r="B351" s="529"/>
      <c r="C351" s="529"/>
      <c r="D351" s="515" t="s">
        <v>706</v>
      </c>
      <c r="E351" s="529"/>
      <c r="F351" s="529"/>
      <c r="G351" s="529"/>
      <c r="H351" s="529"/>
      <c r="I351" s="529"/>
      <c r="J351" s="529"/>
      <c r="K351" s="529"/>
      <c r="L351" s="529"/>
    </row>
    <row r="352" spans="1:26" ht="20.399999999999999" x14ac:dyDescent="0.2">
      <c r="A352" s="529"/>
      <c r="B352" s="529"/>
      <c r="C352" s="529"/>
      <c r="D352" s="515" t="s">
        <v>727</v>
      </c>
      <c r="E352" s="529"/>
      <c r="F352" s="529"/>
      <c r="G352" s="529"/>
      <c r="H352" s="529"/>
      <c r="I352" s="529"/>
      <c r="J352" s="529"/>
      <c r="K352" s="529"/>
      <c r="L352" s="529"/>
    </row>
    <row r="353" spans="1:26" ht="81.599999999999994" x14ac:dyDescent="0.2">
      <c r="A353" s="529"/>
      <c r="B353" s="529"/>
      <c r="C353" s="529"/>
      <c r="D353" s="515" t="s">
        <v>728</v>
      </c>
      <c r="E353" s="529"/>
      <c r="F353" s="529"/>
      <c r="G353" s="529"/>
      <c r="H353" s="529"/>
      <c r="I353" s="529"/>
      <c r="J353" s="529"/>
      <c r="K353" s="529"/>
      <c r="L353" s="529"/>
    </row>
    <row r="354" spans="1:26" x14ac:dyDescent="0.2">
      <c r="A354" s="529"/>
      <c r="B354" s="529"/>
      <c r="C354" s="529"/>
      <c r="D354" s="530" t="s">
        <v>206</v>
      </c>
      <c r="E354" s="531" t="s">
        <v>749</v>
      </c>
      <c r="F354" s="531"/>
      <c r="G354" s="531"/>
      <c r="H354" s="532">
        <v>530510.54</v>
      </c>
      <c r="I354" s="529"/>
      <c r="J354" s="529"/>
      <c r="K354" s="529"/>
      <c r="L354" s="529"/>
    </row>
    <row r="355" spans="1:26" x14ac:dyDescent="0.2">
      <c r="A355" s="529"/>
      <c r="B355" s="529"/>
      <c r="C355" s="529"/>
      <c r="D355" s="530" t="s">
        <v>207</v>
      </c>
      <c r="E355" s="531" t="s">
        <v>750</v>
      </c>
      <c r="F355" s="531"/>
      <c r="G355" s="531"/>
      <c r="H355" s="532">
        <v>303148.88</v>
      </c>
      <c r="I355" s="529"/>
      <c r="J355" s="529"/>
      <c r="K355" s="529"/>
      <c r="L355" s="529"/>
    </row>
    <row r="356" spans="1:26" x14ac:dyDescent="0.2">
      <c r="A356" s="529"/>
      <c r="B356" s="529"/>
      <c r="C356" s="529"/>
      <c r="D356" s="533" t="s">
        <v>707</v>
      </c>
      <c r="E356" s="534"/>
      <c r="F356" s="534"/>
      <c r="G356" s="534"/>
      <c r="H356" s="535">
        <v>1580110.35</v>
      </c>
      <c r="I356" s="529"/>
      <c r="J356" s="529"/>
      <c r="K356" s="529"/>
      <c r="L356" s="529"/>
    </row>
    <row r="357" spans="1:26" ht="30.6" x14ac:dyDescent="0.2">
      <c r="A357" s="520">
        <v>61</v>
      </c>
      <c r="B357" s="520">
        <v>61</v>
      </c>
      <c r="C357" s="520" t="s">
        <v>744</v>
      </c>
      <c r="D357" s="520" t="s">
        <v>745</v>
      </c>
      <c r="E357" s="521">
        <v>265.45999999999998</v>
      </c>
      <c r="F357" s="522">
        <v>3.28</v>
      </c>
      <c r="G357" s="522">
        <v>3.28</v>
      </c>
      <c r="H357" s="523">
        <v>11528.93</v>
      </c>
      <c r="I357" s="523" t="s">
        <v>281</v>
      </c>
      <c r="J357" s="523">
        <v>11528.93</v>
      </c>
      <c r="K357" s="522" t="s">
        <v>281</v>
      </c>
      <c r="L357" s="522" t="s">
        <v>281</v>
      </c>
      <c r="T357" s="516">
        <v>11528.93</v>
      </c>
      <c r="V357" s="516" t="s">
        <v>281</v>
      </c>
      <c r="W357" s="516">
        <v>11528.93</v>
      </c>
      <c r="X357" s="516" t="s">
        <v>281</v>
      </c>
      <c r="Y357" s="516" t="s">
        <v>281</v>
      </c>
      <c r="Z357" s="516" t="s">
        <v>281</v>
      </c>
    </row>
    <row r="358" spans="1:26" x14ac:dyDescent="0.2">
      <c r="A358" s="524"/>
      <c r="B358" s="524"/>
      <c r="C358" s="524"/>
      <c r="D358" s="525" t="s">
        <v>734</v>
      </c>
      <c r="E358" s="526"/>
      <c r="F358" s="527" t="s">
        <v>281</v>
      </c>
      <c r="G358" s="527" t="s">
        <v>281</v>
      </c>
      <c r="H358" s="526"/>
      <c r="I358" s="526"/>
      <c r="J358" s="528" t="s">
        <v>281</v>
      </c>
      <c r="K358" s="527" t="s">
        <v>281</v>
      </c>
      <c r="L358" s="527" t="s">
        <v>281</v>
      </c>
    </row>
    <row r="359" spans="1:26" x14ac:dyDescent="0.2">
      <c r="A359" s="529"/>
      <c r="B359" s="529"/>
      <c r="C359" s="529"/>
      <c r="D359" s="515" t="s">
        <v>709</v>
      </c>
      <c r="E359" s="529"/>
      <c r="F359" s="529"/>
      <c r="G359" s="529"/>
      <c r="H359" s="529"/>
      <c r="I359" s="529"/>
      <c r="J359" s="529"/>
      <c r="K359" s="529"/>
      <c r="L359" s="529"/>
    </row>
    <row r="360" spans="1:26" x14ac:dyDescent="0.2">
      <c r="A360" s="529"/>
      <c r="B360" s="529"/>
      <c r="C360" s="529"/>
      <c r="D360" s="533" t="s">
        <v>707</v>
      </c>
      <c r="E360" s="534"/>
      <c r="F360" s="534"/>
      <c r="G360" s="534"/>
      <c r="H360" s="535">
        <v>11528.93</v>
      </c>
      <c r="I360" s="529"/>
      <c r="J360" s="529"/>
      <c r="K360" s="529"/>
      <c r="L360" s="529"/>
    </row>
    <row r="361" spans="1:26" ht="20.399999999999999" x14ac:dyDescent="0.2">
      <c r="A361" s="520">
        <v>62</v>
      </c>
      <c r="B361" s="520">
        <v>62</v>
      </c>
      <c r="C361" s="520" t="s">
        <v>746</v>
      </c>
      <c r="D361" s="520" t="s">
        <v>813</v>
      </c>
      <c r="E361" s="521">
        <v>66.36</v>
      </c>
      <c r="F361" s="522">
        <v>42.98</v>
      </c>
      <c r="G361" s="522">
        <v>42.98</v>
      </c>
      <c r="H361" s="523">
        <v>37762.82</v>
      </c>
      <c r="I361" s="523" t="s">
        <v>281</v>
      </c>
      <c r="J361" s="523">
        <v>37762.82</v>
      </c>
      <c r="K361" s="522" t="s">
        <v>281</v>
      </c>
      <c r="L361" s="522" t="s">
        <v>281</v>
      </c>
      <c r="T361" s="516">
        <v>37762.82</v>
      </c>
      <c r="V361" s="516" t="s">
        <v>281</v>
      </c>
      <c r="W361" s="516">
        <v>37762.82</v>
      </c>
      <c r="X361" s="516" t="s">
        <v>281</v>
      </c>
      <c r="Y361" s="516" t="s">
        <v>281</v>
      </c>
      <c r="Z361" s="516" t="s">
        <v>281</v>
      </c>
    </row>
    <row r="362" spans="1:26" x14ac:dyDescent="0.2">
      <c r="A362" s="524"/>
      <c r="B362" s="524"/>
      <c r="C362" s="524"/>
      <c r="D362" s="525" t="s">
        <v>734</v>
      </c>
      <c r="E362" s="526"/>
      <c r="F362" s="527" t="s">
        <v>281</v>
      </c>
      <c r="G362" s="527" t="s">
        <v>281</v>
      </c>
      <c r="H362" s="526"/>
      <c r="I362" s="526"/>
      <c r="J362" s="528" t="s">
        <v>281</v>
      </c>
      <c r="K362" s="527" t="s">
        <v>281</v>
      </c>
      <c r="L362" s="527" t="s">
        <v>281</v>
      </c>
    </row>
    <row r="363" spans="1:26" x14ac:dyDescent="0.2">
      <c r="A363" s="529"/>
      <c r="B363" s="529"/>
      <c r="C363" s="529"/>
      <c r="D363" s="515" t="s">
        <v>709</v>
      </c>
      <c r="E363" s="529"/>
      <c r="F363" s="529"/>
      <c r="G363" s="529"/>
      <c r="H363" s="529"/>
      <c r="I363" s="529"/>
      <c r="J363" s="529"/>
      <c r="K363" s="529"/>
      <c r="L363" s="529"/>
    </row>
    <row r="364" spans="1:26" x14ac:dyDescent="0.2">
      <c r="A364" s="529"/>
      <c r="B364" s="529"/>
      <c r="C364" s="529"/>
      <c r="D364" s="533" t="s">
        <v>707</v>
      </c>
      <c r="E364" s="534"/>
      <c r="F364" s="534"/>
      <c r="G364" s="534"/>
      <c r="H364" s="535">
        <v>37762.82</v>
      </c>
      <c r="I364" s="529"/>
      <c r="J364" s="529"/>
      <c r="K364" s="529"/>
      <c r="L364" s="529"/>
    </row>
    <row r="365" spans="1:26" ht="30.6" x14ac:dyDescent="0.2">
      <c r="A365" s="520">
        <v>63</v>
      </c>
      <c r="B365" s="520">
        <v>63</v>
      </c>
      <c r="C365" s="520" t="s">
        <v>735</v>
      </c>
      <c r="D365" s="520" t="s">
        <v>900</v>
      </c>
      <c r="E365" s="521">
        <v>179.99</v>
      </c>
      <c r="F365" s="522">
        <v>162.38</v>
      </c>
      <c r="G365" s="522" t="s">
        <v>281</v>
      </c>
      <c r="H365" s="523">
        <v>238490.35</v>
      </c>
      <c r="I365" s="523" t="s">
        <v>281</v>
      </c>
      <c r="J365" s="523" t="s">
        <v>281</v>
      </c>
      <c r="K365" s="522" t="s">
        <v>281</v>
      </c>
      <c r="L365" s="522" t="s">
        <v>281</v>
      </c>
      <c r="T365" s="516">
        <v>238490.35</v>
      </c>
      <c r="V365" s="516" t="s">
        <v>281</v>
      </c>
      <c r="W365" s="516" t="s">
        <v>281</v>
      </c>
      <c r="X365" s="516" t="s">
        <v>281</v>
      </c>
      <c r="Y365" s="516" t="s">
        <v>281</v>
      </c>
      <c r="Z365" s="516" t="s">
        <v>281</v>
      </c>
    </row>
    <row r="366" spans="1:26" x14ac:dyDescent="0.2">
      <c r="A366" s="524"/>
      <c r="B366" s="524"/>
      <c r="C366" s="524"/>
      <c r="D366" s="525" t="s">
        <v>736</v>
      </c>
      <c r="E366" s="526"/>
      <c r="F366" s="527" t="s">
        <v>281</v>
      </c>
      <c r="G366" s="527" t="s">
        <v>281</v>
      </c>
      <c r="H366" s="526"/>
      <c r="I366" s="526"/>
      <c r="J366" s="528" t="s">
        <v>281</v>
      </c>
      <c r="K366" s="527" t="s">
        <v>281</v>
      </c>
      <c r="L366" s="527" t="s">
        <v>281</v>
      </c>
    </row>
    <row r="367" spans="1:26" x14ac:dyDescent="0.2">
      <c r="A367" s="529"/>
      <c r="B367" s="529"/>
      <c r="C367" s="529"/>
      <c r="D367" s="515" t="s">
        <v>711</v>
      </c>
      <c r="E367" s="529"/>
      <c r="F367" s="529"/>
      <c r="G367" s="529"/>
      <c r="H367" s="529"/>
      <c r="I367" s="529"/>
      <c r="J367" s="529"/>
      <c r="K367" s="529"/>
      <c r="L367" s="529"/>
    </row>
    <row r="368" spans="1:26" x14ac:dyDescent="0.2">
      <c r="A368" s="727" t="s">
        <v>1066</v>
      </c>
      <c r="B368" s="727"/>
      <c r="C368" s="727"/>
      <c r="D368" s="727"/>
      <c r="E368" s="727"/>
      <c r="F368" s="727"/>
      <c r="G368" s="727"/>
      <c r="H368" s="727"/>
      <c r="I368" s="727"/>
      <c r="J368" s="727"/>
      <c r="K368" s="727"/>
      <c r="L368" s="727"/>
    </row>
    <row r="369" spans="1:26" ht="30.6" x14ac:dyDescent="0.2">
      <c r="A369" s="520">
        <v>64</v>
      </c>
      <c r="B369" s="520">
        <v>64</v>
      </c>
      <c r="C369" s="520" t="s">
        <v>875</v>
      </c>
      <c r="D369" s="520" t="s">
        <v>796</v>
      </c>
      <c r="E369" s="521">
        <v>0.25</v>
      </c>
      <c r="F369" s="522">
        <v>1593.8034</v>
      </c>
      <c r="G369" s="522">
        <v>834.77695000000006</v>
      </c>
      <c r="H369" s="523">
        <v>11258.51</v>
      </c>
      <c r="I369" s="523">
        <v>8495.4</v>
      </c>
      <c r="J369" s="523">
        <v>2763.11</v>
      </c>
      <c r="K369" s="522">
        <v>74.341750000000005</v>
      </c>
      <c r="L369" s="522">
        <v>18.585438</v>
      </c>
      <c r="T369" s="516">
        <v>25617.21</v>
      </c>
      <c r="V369" s="516">
        <v>8495.4</v>
      </c>
      <c r="W369" s="516">
        <v>2763.11</v>
      </c>
      <c r="X369" s="516">
        <v>768.28</v>
      </c>
      <c r="Y369" s="516">
        <v>18.585438</v>
      </c>
      <c r="Z369" s="516">
        <v>1.2014629999999999</v>
      </c>
    </row>
    <row r="370" spans="1:26" x14ac:dyDescent="0.2">
      <c r="A370" s="524"/>
      <c r="B370" s="524"/>
      <c r="C370" s="524"/>
      <c r="D370" s="525" t="s">
        <v>224</v>
      </c>
      <c r="E370" s="526"/>
      <c r="F370" s="527">
        <v>759.02644999999995</v>
      </c>
      <c r="G370" s="527">
        <v>68.642349999999993</v>
      </c>
      <c r="H370" s="526"/>
      <c r="I370" s="526"/>
      <c r="J370" s="528">
        <v>768.28</v>
      </c>
      <c r="K370" s="527">
        <v>4.8058500000000004</v>
      </c>
      <c r="L370" s="527">
        <v>1.2014629999999999</v>
      </c>
    </row>
    <row r="371" spans="1:26" ht="20.399999999999999" x14ac:dyDescent="0.2">
      <c r="A371" s="529"/>
      <c r="B371" s="529"/>
      <c r="C371" s="529"/>
      <c r="D371" s="515" t="s">
        <v>706</v>
      </c>
      <c r="E371" s="529"/>
      <c r="F371" s="529"/>
      <c r="G371" s="529"/>
      <c r="H371" s="529"/>
      <c r="I371" s="529"/>
      <c r="J371" s="529"/>
      <c r="K371" s="529"/>
      <c r="L371" s="529"/>
    </row>
    <row r="372" spans="1:26" ht="30.6" x14ac:dyDescent="0.2">
      <c r="A372" s="529"/>
      <c r="B372" s="529"/>
      <c r="C372" s="529"/>
      <c r="D372" s="515" t="s">
        <v>842</v>
      </c>
      <c r="E372" s="529"/>
      <c r="F372" s="529"/>
      <c r="G372" s="529"/>
      <c r="H372" s="529"/>
      <c r="I372" s="529"/>
      <c r="J372" s="529"/>
      <c r="K372" s="529"/>
      <c r="L372" s="529"/>
    </row>
    <row r="373" spans="1:26" ht="102" x14ac:dyDescent="0.2">
      <c r="A373" s="529"/>
      <c r="B373" s="529"/>
      <c r="C373" s="529"/>
      <c r="D373" s="515" t="s">
        <v>843</v>
      </c>
      <c r="E373" s="529"/>
      <c r="F373" s="529"/>
      <c r="G373" s="529"/>
      <c r="H373" s="529"/>
      <c r="I373" s="529"/>
      <c r="J373" s="529"/>
      <c r="K373" s="529"/>
      <c r="L373" s="529"/>
    </row>
    <row r="374" spans="1:26" x14ac:dyDescent="0.2">
      <c r="A374" s="529"/>
      <c r="B374" s="529"/>
      <c r="C374" s="529"/>
      <c r="D374" s="530" t="s">
        <v>206</v>
      </c>
      <c r="E374" s="531" t="s">
        <v>844</v>
      </c>
      <c r="F374" s="531"/>
      <c r="G374" s="531"/>
      <c r="H374" s="532">
        <v>8615.2199999999993</v>
      </c>
      <c r="I374" s="529"/>
      <c r="J374" s="529"/>
      <c r="K374" s="529"/>
      <c r="L374" s="529"/>
    </row>
    <row r="375" spans="1:26" x14ac:dyDescent="0.2">
      <c r="A375" s="529"/>
      <c r="B375" s="529"/>
      <c r="C375" s="529"/>
      <c r="D375" s="530" t="s">
        <v>207</v>
      </c>
      <c r="E375" s="531" t="s">
        <v>845</v>
      </c>
      <c r="F375" s="531"/>
      <c r="G375" s="531"/>
      <c r="H375" s="532">
        <v>5743.48</v>
      </c>
      <c r="I375" s="529"/>
      <c r="J375" s="529"/>
      <c r="K375" s="529"/>
      <c r="L375" s="529"/>
    </row>
    <row r="376" spans="1:26" x14ac:dyDescent="0.2">
      <c r="A376" s="529"/>
      <c r="B376" s="529"/>
      <c r="C376" s="529"/>
      <c r="D376" s="533" t="s">
        <v>707</v>
      </c>
      <c r="E376" s="534"/>
      <c r="F376" s="534"/>
      <c r="G376" s="534"/>
      <c r="H376" s="535">
        <v>25617.21</v>
      </c>
      <c r="I376" s="529"/>
      <c r="J376" s="529"/>
      <c r="K376" s="529"/>
      <c r="L376" s="529"/>
    </row>
    <row r="377" spans="1:26" ht="30.6" x14ac:dyDescent="0.2">
      <c r="A377" s="520">
        <v>65</v>
      </c>
      <c r="B377" s="520">
        <v>65</v>
      </c>
      <c r="C377" s="520" t="s">
        <v>876</v>
      </c>
      <c r="D377" s="520" t="s">
        <v>797</v>
      </c>
      <c r="E377" s="521">
        <v>26</v>
      </c>
      <c r="F377" s="522">
        <v>30.767099999999999</v>
      </c>
      <c r="G377" s="522">
        <v>11.60005</v>
      </c>
      <c r="H377" s="523">
        <v>26303.94</v>
      </c>
      <c r="I377" s="523">
        <v>22310.86</v>
      </c>
      <c r="J377" s="523">
        <v>3993.08</v>
      </c>
      <c r="K377" s="522">
        <v>1.9319999999999999</v>
      </c>
      <c r="L377" s="522">
        <v>50.231999999999999</v>
      </c>
      <c r="T377" s="516">
        <v>63747.07</v>
      </c>
      <c r="V377" s="516">
        <v>22310.86</v>
      </c>
      <c r="W377" s="516">
        <v>3993.08</v>
      </c>
      <c r="X377" s="516">
        <v>1846</v>
      </c>
      <c r="Y377" s="516">
        <v>50.231999999999999</v>
      </c>
      <c r="Z377" s="516">
        <v>3.5581</v>
      </c>
    </row>
    <row r="378" spans="1:26" x14ac:dyDescent="0.2">
      <c r="A378" s="524"/>
      <c r="B378" s="524"/>
      <c r="C378" s="524"/>
      <c r="D378" s="525" t="s">
        <v>877</v>
      </c>
      <c r="E378" s="526"/>
      <c r="F378" s="527">
        <v>19.16705</v>
      </c>
      <c r="G378" s="527">
        <v>1.58585</v>
      </c>
      <c r="H378" s="526"/>
      <c r="I378" s="526"/>
      <c r="J378" s="528">
        <v>1846</v>
      </c>
      <c r="K378" s="527">
        <v>0.13685</v>
      </c>
      <c r="L378" s="527">
        <v>3.5581</v>
      </c>
    </row>
    <row r="379" spans="1:26" ht="20.399999999999999" x14ac:dyDescent="0.2">
      <c r="A379" s="529"/>
      <c r="B379" s="529"/>
      <c r="C379" s="529"/>
      <c r="D379" s="515" t="s">
        <v>706</v>
      </c>
      <c r="E379" s="529"/>
      <c r="F379" s="529"/>
      <c r="G379" s="529"/>
      <c r="H379" s="529"/>
      <c r="I379" s="529"/>
      <c r="J379" s="529"/>
      <c r="K379" s="529"/>
      <c r="L379" s="529"/>
    </row>
    <row r="380" spans="1:26" ht="30.6" x14ac:dyDescent="0.2">
      <c r="A380" s="529"/>
      <c r="B380" s="529"/>
      <c r="C380" s="529"/>
      <c r="D380" s="515" t="s">
        <v>842</v>
      </c>
      <c r="E380" s="529"/>
      <c r="F380" s="529"/>
      <c r="G380" s="529"/>
      <c r="H380" s="529"/>
      <c r="I380" s="529"/>
      <c r="J380" s="529"/>
      <c r="K380" s="529"/>
      <c r="L380" s="529"/>
    </row>
    <row r="381" spans="1:26" ht="102" x14ac:dyDescent="0.2">
      <c r="A381" s="529"/>
      <c r="B381" s="529"/>
      <c r="C381" s="529"/>
      <c r="D381" s="515" t="s">
        <v>843</v>
      </c>
      <c r="E381" s="529"/>
      <c r="F381" s="529"/>
      <c r="G381" s="529"/>
      <c r="H381" s="529"/>
      <c r="I381" s="529"/>
      <c r="J381" s="529"/>
      <c r="K381" s="529"/>
      <c r="L381" s="529"/>
    </row>
    <row r="382" spans="1:26" x14ac:dyDescent="0.2">
      <c r="A382" s="529"/>
      <c r="B382" s="529"/>
      <c r="C382" s="529"/>
      <c r="D382" s="530" t="s">
        <v>206</v>
      </c>
      <c r="E382" s="531" t="s">
        <v>844</v>
      </c>
      <c r="F382" s="531"/>
      <c r="G382" s="531"/>
      <c r="H382" s="532">
        <v>22465.88</v>
      </c>
      <c r="I382" s="529"/>
      <c r="J382" s="529"/>
      <c r="K382" s="529"/>
      <c r="L382" s="529"/>
    </row>
    <row r="383" spans="1:26" x14ac:dyDescent="0.2">
      <c r="A383" s="529"/>
      <c r="B383" s="529"/>
      <c r="C383" s="529"/>
      <c r="D383" s="530" t="s">
        <v>207</v>
      </c>
      <c r="E383" s="531" t="s">
        <v>845</v>
      </c>
      <c r="F383" s="531"/>
      <c r="G383" s="531"/>
      <c r="H383" s="532">
        <v>14977.25</v>
      </c>
      <c r="I383" s="529"/>
      <c r="J383" s="529"/>
      <c r="K383" s="529"/>
      <c r="L383" s="529"/>
    </row>
    <row r="384" spans="1:26" x14ac:dyDescent="0.2">
      <c r="A384" s="529"/>
      <c r="B384" s="529"/>
      <c r="C384" s="529"/>
      <c r="D384" s="533" t="s">
        <v>707</v>
      </c>
      <c r="E384" s="534"/>
      <c r="F384" s="534"/>
      <c r="G384" s="534"/>
      <c r="H384" s="535">
        <v>63747.07</v>
      </c>
      <c r="I384" s="529"/>
      <c r="J384" s="529"/>
      <c r="K384" s="529"/>
      <c r="L384" s="529"/>
    </row>
    <row r="385" spans="1:26" ht="20.399999999999999" x14ac:dyDescent="0.2">
      <c r="A385" s="520">
        <v>66</v>
      </c>
      <c r="B385" s="520">
        <v>66</v>
      </c>
      <c r="C385" s="520" t="s">
        <v>878</v>
      </c>
      <c r="D385" s="520" t="s">
        <v>798</v>
      </c>
      <c r="E385" s="521">
        <v>1.9</v>
      </c>
      <c r="F385" s="522">
        <v>91.355999999999995</v>
      </c>
      <c r="G385" s="522">
        <v>14.398</v>
      </c>
      <c r="H385" s="523">
        <v>6908.48</v>
      </c>
      <c r="I385" s="523">
        <v>6546.28</v>
      </c>
      <c r="J385" s="523">
        <v>362.2</v>
      </c>
      <c r="K385" s="522">
        <v>9.8670000000000009</v>
      </c>
      <c r="L385" s="522">
        <v>18.747299999999999</v>
      </c>
      <c r="T385" s="516">
        <v>16269.66</v>
      </c>
      <c r="V385" s="516">
        <v>6546.28</v>
      </c>
      <c r="W385" s="516">
        <v>362.2</v>
      </c>
      <c r="X385" s="516" t="s">
        <v>281</v>
      </c>
      <c r="Y385" s="516">
        <v>18.747299999999999</v>
      </c>
      <c r="Z385" s="516" t="s">
        <v>281</v>
      </c>
    </row>
    <row r="386" spans="1:26" x14ac:dyDescent="0.2">
      <c r="A386" s="524"/>
      <c r="B386" s="524"/>
      <c r="C386" s="524"/>
      <c r="D386" s="525" t="s">
        <v>810</v>
      </c>
      <c r="E386" s="526"/>
      <c r="F386" s="527">
        <v>76.957999999999998</v>
      </c>
      <c r="G386" s="527" t="s">
        <v>281</v>
      </c>
      <c r="H386" s="526"/>
      <c r="I386" s="526"/>
      <c r="J386" s="528" t="s">
        <v>281</v>
      </c>
      <c r="K386" s="527" t="s">
        <v>281</v>
      </c>
      <c r="L386" s="527" t="s">
        <v>281</v>
      </c>
    </row>
    <row r="387" spans="1:26" ht="20.399999999999999" x14ac:dyDescent="0.2">
      <c r="A387" s="529"/>
      <c r="B387" s="529"/>
      <c r="C387" s="529"/>
      <c r="D387" s="515" t="s">
        <v>706</v>
      </c>
      <c r="E387" s="529"/>
      <c r="F387" s="529"/>
      <c r="G387" s="529"/>
      <c r="H387" s="529"/>
      <c r="I387" s="529"/>
      <c r="J387" s="529"/>
      <c r="K387" s="529"/>
      <c r="L387" s="529"/>
    </row>
    <row r="388" spans="1:26" ht="20.399999999999999" x14ac:dyDescent="0.2">
      <c r="A388" s="529"/>
      <c r="B388" s="529"/>
      <c r="C388" s="529"/>
      <c r="D388" s="515" t="s">
        <v>727</v>
      </c>
      <c r="E388" s="529"/>
      <c r="F388" s="529"/>
      <c r="G388" s="529"/>
      <c r="H388" s="529"/>
      <c r="I388" s="529"/>
      <c r="J388" s="529"/>
      <c r="K388" s="529"/>
      <c r="L388" s="529"/>
    </row>
    <row r="389" spans="1:26" ht="81.599999999999994" x14ac:dyDescent="0.2">
      <c r="A389" s="529"/>
      <c r="B389" s="529"/>
      <c r="C389" s="529"/>
      <c r="D389" s="515" t="s">
        <v>728</v>
      </c>
      <c r="E389" s="529"/>
      <c r="F389" s="529"/>
      <c r="G389" s="529"/>
      <c r="H389" s="529"/>
      <c r="I389" s="529"/>
      <c r="J389" s="529"/>
      <c r="K389" s="529"/>
      <c r="L389" s="529"/>
    </row>
    <row r="390" spans="1:26" x14ac:dyDescent="0.2">
      <c r="A390" s="529"/>
      <c r="B390" s="529"/>
      <c r="C390" s="529"/>
      <c r="D390" s="530" t="s">
        <v>206</v>
      </c>
      <c r="E390" s="531" t="s">
        <v>749</v>
      </c>
      <c r="F390" s="531"/>
      <c r="G390" s="531"/>
      <c r="H390" s="532">
        <v>5957.11</v>
      </c>
      <c r="I390" s="529"/>
      <c r="J390" s="529"/>
      <c r="K390" s="529"/>
      <c r="L390" s="529"/>
    </row>
    <row r="391" spans="1:26" x14ac:dyDescent="0.2">
      <c r="A391" s="529"/>
      <c r="B391" s="529"/>
      <c r="C391" s="529"/>
      <c r="D391" s="530" t="s">
        <v>207</v>
      </c>
      <c r="E391" s="531" t="s">
        <v>750</v>
      </c>
      <c r="F391" s="531"/>
      <c r="G391" s="531"/>
      <c r="H391" s="532">
        <v>3404.07</v>
      </c>
      <c r="I391" s="529"/>
      <c r="J391" s="529"/>
      <c r="K391" s="529"/>
      <c r="L391" s="529"/>
    </row>
    <row r="392" spans="1:26" x14ac:dyDescent="0.2">
      <c r="A392" s="529"/>
      <c r="B392" s="529"/>
      <c r="C392" s="529"/>
      <c r="D392" s="533" t="s">
        <v>707</v>
      </c>
      <c r="E392" s="534"/>
      <c r="F392" s="534"/>
      <c r="G392" s="534"/>
      <c r="H392" s="535">
        <v>16269.66</v>
      </c>
      <c r="I392" s="529"/>
      <c r="J392" s="529"/>
      <c r="K392" s="529"/>
      <c r="L392" s="529"/>
    </row>
    <row r="393" spans="1:26" ht="30.6" x14ac:dyDescent="0.2">
      <c r="A393" s="520">
        <v>67</v>
      </c>
      <c r="B393" s="520">
        <v>67</v>
      </c>
      <c r="C393" s="520" t="s">
        <v>847</v>
      </c>
      <c r="D393" s="520" t="s">
        <v>848</v>
      </c>
      <c r="E393" s="521">
        <v>4.0999999999999996</v>
      </c>
      <c r="F393" s="522">
        <v>22.33</v>
      </c>
      <c r="G393" s="522" t="s">
        <v>281</v>
      </c>
      <c r="H393" s="523">
        <v>1212.17</v>
      </c>
      <c r="I393" s="523" t="s">
        <v>281</v>
      </c>
      <c r="J393" s="523" t="s">
        <v>281</v>
      </c>
      <c r="K393" s="522" t="s">
        <v>281</v>
      </c>
      <c r="L393" s="522" t="s">
        <v>281</v>
      </c>
      <c r="T393" s="516">
        <v>1212.17</v>
      </c>
      <c r="V393" s="516" t="s">
        <v>281</v>
      </c>
      <c r="W393" s="516" t="s">
        <v>281</v>
      </c>
      <c r="X393" s="516" t="s">
        <v>281</v>
      </c>
      <c r="Y393" s="516" t="s">
        <v>281</v>
      </c>
      <c r="Z393" s="516" t="s">
        <v>281</v>
      </c>
    </row>
    <row r="394" spans="1:26" x14ac:dyDescent="0.2">
      <c r="A394" s="524"/>
      <c r="B394" s="524"/>
      <c r="C394" s="524"/>
      <c r="D394" s="525" t="s">
        <v>734</v>
      </c>
      <c r="E394" s="526"/>
      <c r="F394" s="527" t="s">
        <v>281</v>
      </c>
      <c r="G394" s="527" t="s">
        <v>281</v>
      </c>
      <c r="H394" s="526"/>
      <c r="I394" s="526"/>
      <c r="J394" s="528" t="s">
        <v>281</v>
      </c>
      <c r="K394" s="527" t="s">
        <v>281</v>
      </c>
      <c r="L394" s="527" t="s">
        <v>281</v>
      </c>
    </row>
    <row r="395" spans="1:26" x14ac:dyDescent="0.2">
      <c r="A395" s="529"/>
      <c r="B395" s="529"/>
      <c r="C395" s="529"/>
      <c r="D395" s="515" t="s">
        <v>709</v>
      </c>
      <c r="E395" s="529"/>
      <c r="F395" s="529"/>
      <c r="G395" s="529"/>
      <c r="H395" s="529"/>
      <c r="I395" s="529"/>
      <c r="J395" s="529"/>
      <c r="K395" s="529"/>
      <c r="L395" s="529"/>
    </row>
    <row r="396" spans="1:26" x14ac:dyDescent="0.2">
      <c r="A396" s="529"/>
      <c r="B396" s="529"/>
      <c r="C396" s="529"/>
      <c r="D396" s="533" t="s">
        <v>707</v>
      </c>
      <c r="E396" s="534"/>
      <c r="F396" s="534"/>
      <c r="G396" s="534"/>
      <c r="H396" s="535">
        <v>1212.17</v>
      </c>
      <c r="I396" s="529"/>
      <c r="J396" s="529"/>
      <c r="K396" s="529"/>
      <c r="L396" s="529"/>
    </row>
    <row r="397" spans="1:26" ht="30.6" x14ac:dyDescent="0.2">
      <c r="A397" s="520">
        <v>68</v>
      </c>
      <c r="B397" s="520">
        <v>68</v>
      </c>
      <c r="C397" s="520" t="s">
        <v>867</v>
      </c>
      <c r="D397" s="520" t="s">
        <v>868</v>
      </c>
      <c r="E397" s="521">
        <v>4.0999999999999996</v>
      </c>
      <c r="F397" s="522">
        <v>2.91</v>
      </c>
      <c r="G397" s="522">
        <v>2.91</v>
      </c>
      <c r="H397" s="523">
        <v>162.47999999999999</v>
      </c>
      <c r="I397" s="523" t="s">
        <v>281</v>
      </c>
      <c r="J397" s="523">
        <v>162.47999999999999</v>
      </c>
      <c r="K397" s="522" t="s">
        <v>281</v>
      </c>
      <c r="L397" s="522" t="s">
        <v>281</v>
      </c>
      <c r="T397" s="516">
        <v>162.47999999999999</v>
      </c>
      <c r="V397" s="516" t="s">
        <v>281</v>
      </c>
      <c r="W397" s="516">
        <v>162.47999999999999</v>
      </c>
      <c r="X397" s="516" t="s">
        <v>281</v>
      </c>
      <c r="Y397" s="516" t="s">
        <v>281</v>
      </c>
      <c r="Z397" s="516" t="s">
        <v>281</v>
      </c>
    </row>
    <row r="398" spans="1:26" x14ac:dyDescent="0.2">
      <c r="A398" s="524"/>
      <c r="B398" s="524"/>
      <c r="C398" s="524"/>
      <c r="D398" s="525" t="s">
        <v>734</v>
      </c>
      <c r="E398" s="526"/>
      <c r="F398" s="527" t="s">
        <v>281</v>
      </c>
      <c r="G398" s="527" t="s">
        <v>281</v>
      </c>
      <c r="H398" s="526"/>
      <c r="I398" s="526"/>
      <c r="J398" s="528" t="s">
        <v>281</v>
      </c>
      <c r="K398" s="527" t="s">
        <v>281</v>
      </c>
      <c r="L398" s="527" t="s">
        <v>281</v>
      </c>
    </row>
    <row r="399" spans="1:26" x14ac:dyDescent="0.2">
      <c r="A399" s="529"/>
      <c r="B399" s="529"/>
      <c r="C399" s="529"/>
      <c r="D399" s="515" t="s">
        <v>781</v>
      </c>
      <c r="E399" s="529"/>
      <c r="F399" s="529"/>
      <c r="G399" s="529"/>
      <c r="H399" s="529"/>
      <c r="I399" s="529"/>
      <c r="J399" s="529"/>
      <c r="K399" s="529"/>
      <c r="L399" s="529"/>
    </row>
    <row r="400" spans="1:26" x14ac:dyDescent="0.2">
      <c r="A400" s="529"/>
      <c r="B400" s="529"/>
      <c r="C400" s="529"/>
      <c r="D400" s="533" t="s">
        <v>707</v>
      </c>
      <c r="E400" s="534"/>
      <c r="F400" s="534"/>
      <c r="G400" s="534"/>
      <c r="H400" s="535">
        <v>162.47999999999999</v>
      </c>
      <c r="I400" s="529"/>
      <c r="J400" s="529"/>
      <c r="K400" s="529"/>
      <c r="L400" s="529"/>
    </row>
    <row r="401" spans="1:26" x14ac:dyDescent="0.2">
      <c r="A401" s="727" t="s">
        <v>1067</v>
      </c>
      <c r="B401" s="727"/>
      <c r="C401" s="727"/>
      <c r="D401" s="727"/>
      <c r="E401" s="727"/>
      <c r="F401" s="727"/>
      <c r="G401" s="727"/>
      <c r="H401" s="727"/>
      <c r="I401" s="727"/>
      <c r="J401" s="727"/>
      <c r="K401" s="727"/>
      <c r="L401" s="727"/>
    </row>
    <row r="402" spans="1:26" ht="20.399999999999999" x14ac:dyDescent="0.2">
      <c r="A402" s="520">
        <v>69</v>
      </c>
      <c r="B402" s="520">
        <v>69</v>
      </c>
      <c r="C402" s="520" t="s">
        <v>879</v>
      </c>
      <c r="D402" s="520" t="s">
        <v>799</v>
      </c>
      <c r="E402" s="521">
        <v>3.54</v>
      </c>
      <c r="F402" s="522">
        <v>436.63200000000001</v>
      </c>
      <c r="G402" s="522">
        <v>330.74</v>
      </c>
      <c r="H402" s="523">
        <v>32284.02</v>
      </c>
      <c r="I402" s="523">
        <v>16782.36</v>
      </c>
      <c r="J402" s="523">
        <v>15501.66</v>
      </c>
      <c r="K402" s="522">
        <v>13.455</v>
      </c>
      <c r="L402" s="522">
        <v>47.630699999999997</v>
      </c>
      <c r="T402" s="516">
        <v>69146.540000000008</v>
      </c>
      <c r="V402" s="516">
        <v>16782.36</v>
      </c>
      <c r="W402" s="516">
        <v>15501.66</v>
      </c>
      <c r="X402" s="516">
        <v>6847.46</v>
      </c>
      <c r="Y402" s="516">
        <v>47.630699999999997</v>
      </c>
      <c r="Z402" s="516">
        <v>12.05016</v>
      </c>
    </row>
    <row r="403" spans="1:26" x14ac:dyDescent="0.2">
      <c r="A403" s="524"/>
      <c r="B403" s="524"/>
      <c r="C403" s="524"/>
      <c r="D403" s="525" t="s">
        <v>880</v>
      </c>
      <c r="E403" s="526"/>
      <c r="F403" s="527">
        <v>105.892</v>
      </c>
      <c r="G403" s="527">
        <v>43.205500000000001</v>
      </c>
      <c r="H403" s="526"/>
      <c r="I403" s="526"/>
      <c r="J403" s="528">
        <v>6847.46</v>
      </c>
      <c r="K403" s="527">
        <v>3.4039999999999999</v>
      </c>
      <c r="L403" s="527">
        <v>12.05016</v>
      </c>
    </row>
    <row r="404" spans="1:26" ht="20.399999999999999" x14ac:dyDescent="0.2">
      <c r="A404" s="529"/>
      <c r="B404" s="529"/>
      <c r="C404" s="529"/>
      <c r="D404" s="515" t="s">
        <v>706</v>
      </c>
      <c r="E404" s="529"/>
      <c r="F404" s="529"/>
      <c r="G404" s="529"/>
      <c r="H404" s="529"/>
      <c r="I404" s="529"/>
      <c r="J404" s="529"/>
      <c r="K404" s="529"/>
      <c r="L404" s="529"/>
    </row>
    <row r="405" spans="1:26" ht="20.399999999999999" x14ac:dyDescent="0.2">
      <c r="A405" s="529"/>
      <c r="B405" s="529"/>
      <c r="C405" s="529"/>
      <c r="D405" s="515" t="s">
        <v>727</v>
      </c>
      <c r="E405" s="529"/>
      <c r="F405" s="529"/>
      <c r="G405" s="529"/>
      <c r="H405" s="529"/>
      <c r="I405" s="529"/>
      <c r="J405" s="529"/>
      <c r="K405" s="529"/>
      <c r="L405" s="529"/>
    </row>
    <row r="406" spans="1:26" ht="81.599999999999994" x14ac:dyDescent="0.2">
      <c r="A406" s="529"/>
      <c r="B406" s="529"/>
      <c r="C406" s="529"/>
      <c r="D406" s="515" t="s">
        <v>728</v>
      </c>
      <c r="E406" s="529"/>
      <c r="F406" s="529"/>
      <c r="G406" s="529"/>
      <c r="H406" s="529"/>
      <c r="I406" s="529"/>
      <c r="J406" s="529"/>
      <c r="K406" s="529"/>
      <c r="L406" s="529"/>
    </row>
    <row r="407" spans="1:26" x14ac:dyDescent="0.2">
      <c r="A407" s="529"/>
      <c r="B407" s="529"/>
      <c r="C407" s="529"/>
      <c r="D407" s="530" t="s">
        <v>206</v>
      </c>
      <c r="E407" s="531" t="s">
        <v>729</v>
      </c>
      <c r="F407" s="531"/>
      <c r="G407" s="531"/>
      <c r="H407" s="532">
        <v>24102.42</v>
      </c>
      <c r="I407" s="529"/>
      <c r="J407" s="529"/>
      <c r="K407" s="529"/>
      <c r="L407" s="529"/>
    </row>
    <row r="408" spans="1:26" x14ac:dyDescent="0.2">
      <c r="A408" s="529"/>
      <c r="B408" s="529"/>
      <c r="C408" s="529"/>
      <c r="D408" s="530" t="s">
        <v>207</v>
      </c>
      <c r="E408" s="531" t="s">
        <v>730</v>
      </c>
      <c r="F408" s="531"/>
      <c r="G408" s="531"/>
      <c r="H408" s="532">
        <v>12760.1</v>
      </c>
      <c r="I408" s="529"/>
      <c r="J408" s="529"/>
      <c r="K408" s="529"/>
      <c r="L408" s="529"/>
    </row>
    <row r="409" spans="1:26" x14ac:dyDescent="0.2">
      <c r="A409" s="529"/>
      <c r="B409" s="529"/>
      <c r="C409" s="529"/>
      <c r="D409" s="533" t="s">
        <v>707</v>
      </c>
      <c r="E409" s="534"/>
      <c r="F409" s="534"/>
      <c r="G409" s="534"/>
      <c r="H409" s="535">
        <v>69146.539999999994</v>
      </c>
      <c r="I409" s="529"/>
      <c r="J409" s="529"/>
      <c r="K409" s="529"/>
      <c r="L409" s="529"/>
    </row>
    <row r="410" spans="1:26" ht="40.799999999999997" x14ac:dyDescent="0.2">
      <c r="A410" s="520">
        <v>70</v>
      </c>
      <c r="B410" s="520">
        <v>70</v>
      </c>
      <c r="C410" s="520" t="s">
        <v>881</v>
      </c>
      <c r="D410" s="520" t="s">
        <v>800</v>
      </c>
      <c r="E410" s="521">
        <v>354</v>
      </c>
      <c r="F410" s="522">
        <v>1863.1724999999999</v>
      </c>
      <c r="G410" s="522">
        <v>1376.7225000000001</v>
      </c>
      <c r="H410" s="523">
        <v>14162187.720000001</v>
      </c>
      <c r="I410" s="523">
        <v>7709542.9800000004</v>
      </c>
      <c r="J410" s="523">
        <v>6452644.7400000002</v>
      </c>
      <c r="K410" s="522">
        <v>57.028500000000001</v>
      </c>
      <c r="L410" s="522">
        <v>20188.089</v>
      </c>
      <c r="T410" s="516">
        <v>25186834.180000003</v>
      </c>
      <c r="V410" s="516">
        <v>7709542.9800000004</v>
      </c>
      <c r="W410" s="516">
        <v>6452644.7400000002</v>
      </c>
      <c r="X410" s="516" t="s">
        <v>281</v>
      </c>
      <c r="Y410" s="516">
        <v>20188.089</v>
      </c>
      <c r="Z410" s="516" t="s">
        <v>281</v>
      </c>
    </row>
    <row r="411" spans="1:26" x14ac:dyDescent="0.2">
      <c r="A411" s="524"/>
      <c r="B411" s="524"/>
      <c r="C411" s="524"/>
      <c r="D411" s="525" t="s">
        <v>736</v>
      </c>
      <c r="E411" s="526"/>
      <c r="F411" s="527">
        <v>486.45</v>
      </c>
      <c r="G411" s="527" t="s">
        <v>281</v>
      </c>
      <c r="H411" s="526"/>
      <c r="I411" s="526"/>
      <c r="J411" s="528" t="s">
        <v>281</v>
      </c>
      <c r="K411" s="527" t="s">
        <v>281</v>
      </c>
      <c r="L411" s="527" t="s">
        <v>281</v>
      </c>
    </row>
    <row r="412" spans="1:26" ht="20.399999999999999" x14ac:dyDescent="0.2">
      <c r="A412" s="529"/>
      <c r="B412" s="529"/>
      <c r="C412" s="529"/>
      <c r="D412" s="515" t="s">
        <v>706</v>
      </c>
      <c r="E412" s="529"/>
      <c r="F412" s="529"/>
      <c r="G412" s="529"/>
      <c r="H412" s="529"/>
      <c r="I412" s="529"/>
      <c r="J412" s="529"/>
      <c r="K412" s="529"/>
      <c r="L412" s="529"/>
    </row>
    <row r="413" spans="1:26" ht="20.399999999999999" x14ac:dyDescent="0.2">
      <c r="A413" s="529"/>
      <c r="B413" s="529"/>
      <c r="C413" s="529"/>
      <c r="D413" s="515" t="s">
        <v>727</v>
      </c>
      <c r="E413" s="529"/>
      <c r="F413" s="529"/>
      <c r="G413" s="529"/>
      <c r="H413" s="529"/>
      <c r="I413" s="529"/>
      <c r="J413" s="529"/>
      <c r="K413" s="529"/>
      <c r="L413" s="529"/>
    </row>
    <row r="414" spans="1:26" ht="81.599999999999994" x14ac:dyDescent="0.2">
      <c r="A414" s="529"/>
      <c r="B414" s="529"/>
      <c r="C414" s="529"/>
      <c r="D414" s="515" t="s">
        <v>728</v>
      </c>
      <c r="E414" s="529"/>
      <c r="F414" s="529"/>
      <c r="G414" s="529"/>
      <c r="H414" s="529"/>
      <c r="I414" s="529"/>
      <c r="J414" s="529"/>
      <c r="K414" s="529"/>
      <c r="L414" s="529"/>
    </row>
    <row r="415" spans="1:26" x14ac:dyDescent="0.2">
      <c r="A415" s="529"/>
      <c r="B415" s="529"/>
      <c r="C415" s="529"/>
      <c r="D415" s="530" t="s">
        <v>206</v>
      </c>
      <c r="E415" s="531" t="s">
        <v>749</v>
      </c>
      <c r="F415" s="531"/>
      <c r="G415" s="531"/>
      <c r="H415" s="532">
        <v>7015684.1100000003</v>
      </c>
      <c r="I415" s="529"/>
      <c r="J415" s="529"/>
      <c r="K415" s="529"/>
      <c r="L415" s="529"/>
    </row>
    <row r="416" spans="1:26" x14ac:dyDescent="0.2">
      <c r="A416" s="529"/>
      <c r="B416" s="529"/>
      <c r="C416" s="529"/>
      <c r="D416" s="530" t="s">
        <v>207</v>
      </c>
      <c r="E416" s="531" t="s">
        <v>750</v>
      </c>
      <c r="F416" s="531"/>
      <c r="G416" s="531"/>
      <c r="H416" s="532">
        <v>4008962.35</v>
      </c>
      <c r="I416" s="529"/>
      <c r="J416" s="529"/>
      <c r="K416" s="529"/>
      <c r="L416" s="529"/>
    </row>
    <row r="417" spans="1:26" x14ac:dyDescent="0.2">
      <c r="A417" s="529"/>
      <c r="B417" s="529"/>
      <c r="C417" s="529"/>
      <c r="D417" s="533" t="s">
        <v>707</v>
      </c>
      <c r="E417" s="534"/>
      <c r="F417" s="534"/>
      <c r="G417" s="534"/>
      <c r="H417" s="535">
        <v>25186834.18</v>
      </c>
      <c r="I417" s="529"/>
      <c r="J417" s="529"/>
      <c r="K417" s="529"/>
      <c r="L417" s="529"/>
    </row>
    <row r="418" spans="1:26" ht="30.6" x14ac:dyDescent="0.2">
      <c r="A418" s="520">
        <v>71</v>
      </c>
      <c r="B418" s="520">
        <v>71</v>
      </c>
      <c r="C418" s="520" t="s">
        <v>744</v>
      </c>
      <c r="D418" s="520" t="s">
        <v>745</v>
      </c>
      <c r="E418" s="521">
        <v>708</v>
      </c>
      <c r="F418" s="522">
        <v>3.28</v>
      </c>
      <c r="G418" s="522">
        <v>3.28</v>
      </c>
      <c r="H418" s="523">
        <v>30748.44</v>
      </c>
      <c r="I418" s="523" t="s">
        <v>281</v>
      </c>
      <c r="J418" s="523">
        <v>30748.44</v>
      </c>
      <c r="K418" s="522" t="s">
        <v>281</v>
      </c>
      <c r="L418" s="522" t="s">
        <v>281</v>
      </c>
      <c r="T418" s="516">
        <v>30748.44</v>
      </c>
      <c r="V418" s="516" t="s">
        <v>281</v>
      </c>
      <c r="W418" s="516">
        <v>30748.44</v>
      </c>
      <c r="X418" s="516" t="s">
        <v>281</v>
      </c>
      <c r="Y418" s="516" t="s">
        <v>281</v>
      </c>
      <c r="Z418" s="516" t="s">
        <v>281</v>
      </c>
    </row>
    <row r="419" spans="1:26" x14ac:dyDescent="0.2">
      <c r="A419" s="524"/>
      <c r="B419" s="524"/>
      <c r="C419" s="524"/>
      <c r="D419" s="525" t="s">
        <v>734</v>
      </c>
      <c r="E419" s="526"/>
      <c r="F419" s="527" t="s">
        <v>281</v>
      </c>
      <c r="G419" s="527" t="s">
        <v>281</v>
      </c>
      <c r="H419" s="526"/>
      <c r="I419" s="526"/>
      <c r="J419" s="528" t="s">
        <v>281</v>
      </c>
      <c r="K419" s="527" t="s">
        <v>281</v>
      </c>
      <c r="L419" s="527" t="s">
        <v>281</v>
      </c>
    </row>
    <row r="420" spans="1:26" x14ac:dyDescent="0.2">
      <c r="A420" s="529"/>
      <c r="B420" s="529"/>
      <c r="C420" s="529"/>
      <c r="D420" s="515" t="s">
        <v>709</v>
      </c>
      <c r="E420" s="529"/>
      <c r="F420" s="529"/>
      <c r="G420" s="529"/>
      <c r="H420" s="529"/>
      <c r="I420" s="529"/>
      <c r="J420" s="529"/>
      <c r="K420" s="529"/>
      <c r="L420" s="529"/>
    </row>
    <row r="421" spans="1:26" x14ac:dyDescent="0.2">
      <c r="A421" s="529"/>
      <c r="B421" s="529"/>
      <c r="C421" s="529"/>
      <c r="D421" s="533" t="s">
        <v>707</v>
      </c>
      <c r="E421" s="534"/>
      <c r="F421" s="534"/>
      <c r="G421" s="534"/>
      <c r="H421" s="535">
        <v>30748.44</v>
      </c>
      <c r="I421" s="529"/>
      <c r="J421" s="529"/>
      <c r="K421" s="529"/>
      <c r="L421" s="529"/>
    </row>
    <row r="422" spans="1:26" ht="20.399999999999999" x14ac:dyDescent="0.2">
      <c r="A422" s="520">
        <v>72</v>
      </c>
      <c r="B422" s="520">
        <v>72</v>
      </c>
      <c r="C422" s="520" t="s">
        <v>746</v>
      </c>
      <c r="D422" s="520" t="s">
        <v>813</v>
      </c>
      <c r="E422" s="521">
        <v>177</v>
      </c>
      <c r="F422" s="522">
        <v>42.98</v>
      </c>
      <c r="G422" s="522">
        <v>42.98</v>
      </c>
      <c r="H422" s="523">
        <v>100723.62</v>
      </c>
      <c r="I422" s="523" t="s">
        <v>281</v>
      </c>
      <c r="J422" s="523">
        <v>100723.62</v>
      </c>
      <c r="K422" s="522" t="s">
        <v>281</v>
      </c>
      <c r="L422" s="522" t="s">
        <v>281</v>
      </c>
      <c r="T422" s="516">
        <v>100723.62</v>
      </c>
      <c r="V422" s="516" t="s">
        <v>281</v>
      </c>
      <c r="W422" s="516">
        <v>100723.62</v>
      </c>
      <c r="X422" s="516" t="s">
        <v>281</v>
      </c>
      <c r="Y422" s="516" t="s">
        <v>281</v>
      </c>
      <c r="Z422" s="516" t="s">
        <v>281</v>
      </c>
    </row>
    <row r="423" spans="1:26" x14ac:dyDescent="0.2">
      <c r="A423" s="524"/>
      <c r="B423" s="524"/>
      <c r="C423" s="524"/>
      <c r="D423" s="525" t="s">
        <v>734</v>
      </c>
      <c r="E423" s="526"/>
      <c r="F423" s="527" t="s">
        <v>281</v>
      </c>
      <c r="G423" s="527" t="s">
        <v>281</v>
      </c>
      <c r="H423" s="526"/>
      <c r="I423" s="526"/>
      <c r="J423" s="528" t="s">
        <v>281</v>
      </c>
      <c r="K423" s="527" t="s">
        <v>281</v>
      </c>
      <c r="L423" s="527" t="s">
        <v>281</v>
      </c>
    </row>
    <row r="424" spans="1:26" x14ac:dyDescent="0.2">
      <c r="A424" s="529"/>
      <c r="B424" s="529"/>
      <c r="C424" s="529"/>
      <c r="D424" s="515" t="s">
        <v>709</v>
      </c>
      <c r="E424" s="529"/>
      <c r="F424" s="529"/>
      <c r="G424" s="529"/>
      <c r="H424" s="529"/>
      <c r="I424" s="529"/>
      <c r="J424" s="529"/>
      <c r="K424" s="529"/>
      <c r="L424" s="529"/>
    </row>
    <row r="425" spans="1:26" x14ac:dyDescent="0.2">
      <c r="A425" s="529"/>
      <c r="B425" s="529"/>
      <c r="C425" s="529"/>
      <c r="D425" s="533" t="s">
        <v>707</v>
      </c>
      <c r="E425" s="534"/>
      <c r="F425" s="534"/>
      <c r="G425" s="534"/>
      <c r="H425" s="535">
        <v>100723.62</v>
      </c>
      <c r="I425" s="529"/>
      <c r="J425" s="529"/>
      <c r="K425" s="529"/>
      <c r="L425" s="529"/>
    </row>
    <row r="426" spans="1:26" ht="30.6" x14ac:dyDescent="0.2">
      <c r="A426" s="520">
        <v>73</v>
      </c>
      <c r="B426" s="520">
        <v>73</v>
      </c>
      <c r="C426" s="520" t="s">
        <v>735</v>
      </c>
      <c r="D426" s="520" t="s">
        <v>900</v>
      </c>
      <c r="E426" s="521">
        <v>354</v>
      </c>
      <c r="F426" s="522">
        <v>162.38</v>
      </c>
      <c r="G426" s="522" t="s">
        <v>281</v>
      </c>
      <c r="H426" s="523">
        <v>469057.08</v>
      </c>
      <c r="I426" s="523" t="s">
        <v>281</v>
      </c>
      <c r="J426" s="523" t="s">
        <v>281</v>
      </c>
      <c r="K426" s="522" t="s">
        <v>281</v>
      </c>
      <c r="L426" s="522" t="s">
        <v>281</v>
      </c>
      <c r="T426" s="516">
        <v>469057.08</v>
      </c>
      <c r="V426" s="516" t="s">
        <v>281</v>
      </c>
      <c r="W426" s="516" t="s">
        <v>281</v>
      </c>
      <c r="X426" s="516" t="s">
        <v>281</v>
      </c>
      <c r="Y426" s="516" t="s">
        <v>281</v>
      </c>
      <c r="Z426" s="516" t="s">
        <v>281</v>
      </c>
    </row>
    <row r="427" spans="1:26" x14ac:dyDescent="0.2">
      <c r="A427" s="524"/>
      <c r="B427" s="524"/>
      <c r="C427" s="524"/>
      <c r="D427" s="525" t="s">
        <v>736</v>
      </c>
      <c r="E427" s="526"/>
      <c r="F427" s="527" t="s">
        <v>281</v>
      </c>
      <c r="G427" s="527" t="s">
        <v>281</v>
      </c>
      <c r="H427" s="526"/>
      <c r="I427" s="526"/>
      <c r="J427" s="528" t="s">
        <v>281</v>
      </c>
      <c r="K427" s="527" t="s">
        <v>281</v>
      </c>
      <c r="L427" s="527" t="s">
        <v>281</v>
      </c>
    </row>
    <row r="428" spans="1:26" x14ac:dyDescent="0.2">
      <c r="A428" s="529"/>
      <c r="B428" s="529"/>
      <c r="C428" s="529"/>
      <c r="D428" s="515" t="s">
        <v>711</v>
      </c>
      <c r="E428" s="529"/>
      <c r="F428" s="529"/>
      <c r="G428" s="529"/>
      <c r="H428" s="529"/>
      <c r="I428" s="529"/>
      <c r="J428" s="529"/>
      <c r="K428" s="529"/>
      <c r="L428" s="529"/>
    </row>
    <row r="429" spans="1:26" x14ac:dyDescent="0.2">
      <c r="A429" s="727" t="s">
        <v>1068</v>
      </c>
      <c r="B429" s="727"/>
      <c r="C429" s="727"/>
      <c r="D429" s="727"/>
      <c r="E429" s="727"/>
      <c r="F429" s="727"/>
      <c r="G429" s="727"/>
      <c r="H429" s="727"/>
      <c r="I429" s="727"/>
      <c r="J429" s="727"/>
      <c r="K429" s="727"/>
      <c r="L429" s="727"/>
    </row>
    <row r="430" spans="1:26" ht="30.6" x14ac:dyDescent="0.2">
      <c r="A430" s="520">
        <v>74</v>
      </c>
      <c r="B430" s="520">
        <v>74</v>
      </c>
      <c r="C430" s="520" t="s">
        <v>762</v>
      </c>
      <c r="D430" s="520" t="s">
        <v>801</v>
      </c>
      <c r="E430" s="521">
        <v>173.39</v>
      </c>
      <c r="F430" s="522">
        <v>1517.952</v>
      </c>
      <c r="G430" s="522">
        <v>1488.008</v>
      </c>
      <c r="H430" s="523">
        <v>3515010.63</v>
      </c>
      <c r="I430" s="523">
        <v>69274.509999999995</v>
      </c>
      <c r="J430" s="523">
        <v>3415996.27</v>
      </c>
      <c r="K430" s="522">
        <v>1.0465</v>
      </c>
      <c r="L430" s="522">
        <v>181.45263499999999</v>
      </c>
      <c r="T430" s="516">
        <v>4034193.28</v>
      </c>
      <c r="V430" s="516">
        <v>69274.509999999995</v>
      </c>
      <c r="W430" s="516">
        <v>3415996.27</v>
      </c>
      <c r="X430" s="516">
        <v>293790.28000000003</v>
      </c>
      <c r="Y430" s="516">
        <v>181.45263499999999</v>
      </c>
      <c r="Z430" s="516">
        <v>418.73685</v>
      </c>
    </row>
    <row r="431" spans="1:26" x14ac:dyDescent="0.2">
      <c r="A431" s="524"/>
      <c r="B431" s="524"/>
      <c r="C431" s="524"/>
      <c r="D431" s="525" t="s">
        <v>736</v>
      </c>
      <c r="E431" s="526"/>
      <c r="F431" s="527">
        <v>8.9239999999999995</v>
      </c>
      <c r="G431" s="527">
        <v>37.846499999999999</v>
      </c>
      <c r="H431" s="526"/>
      <c r="I431" s="526"/>
      <c r="J431" s="528">
        <v>293790.28000000003</v>
      </c>
      <c r="K431" s="527">
        <v>2.415</v>
      </c>
      <c r="L431" s="527">
        <v>418.73685</v>
      </c>
    </row>
    <row r="432" spans="1:26" ht="20.399999999999999" x14ac:dyDescent="0.2">
      <c r="A432" s="529"/>
      <c r="B432" s="529"/>
      <c r="C432" s="529"/>
      <c r="D432" s="515" t="s">
        <v>706</v>
      </c>
      <c r="E432" s="529"/>
      <c r="F432" s="529"/>
      <c r="G432" s="529"/>
      <c r="H432" s="529"/>
      <c r="I432" s="529"/>
      <c r="J432" s="529"/>
      <c r="K432" s="529"/>
      <c r="L432" s="529"/>
    </row>
    <row r="433" spans="1:26" ht="20.399999999999999" x14ac:dyDescent="0.2">
      <c r="A433" s="529"/>
      <c r="B433" s="529"/>
      <c r="C433" s="529"/>
      <c r="D433" s="515" t="s">
        <v>727</v>
      </c>
      <c r="E433" s="529"/>
      <c r="F433" s="529"/>
      <c r="G433" s="529"/>
      <c r="H433" s="529"/>
      <c r="I433" s="529"/>
      <c r="J433" s="529"/>
      <c r="K433" s="529"/>
      <c r="L433" s="529"/>
    </row>
    <row r="434" spans="1:26" ht="81.599999999999994" x14ac:dyDescent="0.2">
      <c r="A434" s="529"/>
      <c r="B434" s="529"/>
      <c r="C434" s="529"/>
      <c r="D434" s="515" t="s">
        <v>728</v>
      </c>
      <c r="E434" s="529"/>
      <c r="F434" s="529"/>
      <c r="G434" s="529"/>
      <c r="H434" s="529"/>
      <c r="I434" s="529"/>
      <c r="J434" s="529"/>
      <c r="K434" s="529"/>
      <c r="L434" s="529"/>
    </row>
    <row r="435" spans="1:26" x14ac:dyDescent="0.2">
      <c r="A435" s="529"/>
      <c r="B435" s="529"/>
      <c r="C435" s="529"/>
      <c r="D435" s="530" t="s">
        <v>206</v>
      </c>
      <c r="E435" s="531" t="s">
        <v>749</v>
      </c>
      <c r="F435" s="531"/>
      <c r="G435" s="531"/>
      <c r="H435" s="532">
        <v>330388.96000000002</v>
      </c>
      <c r="I435" s="529"/>
      <c r="J435" s="529"/>
      <c r="K435" s="529"/>
      <c r="L435" s="529"/>
    </row>
    <row r="436" spans="1:26" x14ac:dyDescent="0.2">
      <c r="A436" s="529"/>
      <c r="B436" s="529"/>
      <c r="C436" s="529"/>
      <c r="D436" s="530" t="s">
        <v>207</v>
      </c>
      <c r="E436" s="531" t="s">
        <v>750</v>
      </c>
      <c r="F436" s="531"/>
      <c r="G436" s="531"/>
      <c r="H436" s="532">
        <v>188793.69</v>
      </c>
      <c r="I436" s="529"/>
      <c r="J436" s="529"/>
      <c r="K436" s="529"/>
      <c r="L436" s="529"/>
    </row>
    <row r="437" spans="1:26" x14ac:dyDescent="0.2">
      <c r="A437" s="529"/>
      <c r="B437" s="529"/>
      <c r="C437" s="529"/>
      <c r="D437" s="533" t="s">
        <v>707</v>
      </c>
      <c r="E437" s="534"/>
      <c r="F437" s="534"/>
      <c r="G437" s="534"/>
      <c r="H437" s="535">
        <v>4034193.28</v>
      </c>
      <c r="I437" s="529"/>
      <c r="J437" s="529"/>
      <c r="K437" s="529"/>
      <c r="L437" s="529"/>
    </row>
    <row r="438" spans="1:26" ht="30.6" x14ac:dyDescent="0.2">
      <c r="A438" s="520">
        <v>75</v>
      </c>
      <c r="B438" s="520">
        <v>75</v>
      </c>
      <c r="C438" s="520" t="s">
        <v>744</v>
      </c>
      <c r="D438" s="520" t="s">
        <v>745</v>
      </c>
      <c r="E438" s="521">
        <v>346.8</v>
      </c>
      <c r="F438" s="522">
        <v>3.28</v>
      </c>
      <c r="G438" s="522">
        <v>3.28</v>
      </c>
      <c r="H438" s="523">
        <v>15061.52</v>
      </c>
      <c r="I438" s="523" t="s">
        <v>281</v>
      </c>
      <c r="J438" s="523">
        <v>15061.52</v>
      </c>
      <c r="K438" s="522" t="s">
        <v>281</v>
      </c>
      <c r="L438" s="522" t="s">
        <v>281</v>
      </c>
      <c r="T438" s="516">
        <v>15061.52</v>
      </c>
      <c r="V438" s="516" t="s">
        <v>281</v>
      </c>
      <c r="W438" s="516">
        <v>15061.52</v>
      </c>
      <c r="X438" s="516" t="s">
        <v>281</v>
      </c>
      <c r="Y438" s="516" t="s">
        <v>281</v>
      </c>
      <c r="Z438" s="516" t="s">
        <v>281</v>
      </c>
    </row>
    <row r="439" spans="1:26" x14ac:dyDescent="0.2">
      <c r="A439" s="524"/>
      <c r="B439" s="524"/>
      <c r="C439" s="524"/>
      <c r="D439" s="525" t="s">
        <v>734</v>
      </c>
      <c r="E439" s="526"/>
      <c r="F439" s="527" t="s">
        <v>281</v>
      </c>
      <c r="G439" s="527" t="s">
        <v>281</v>
      </c>
      <c r="H439" s="526"/>
      <c r="I439" s="526"/>
      <c r="J439" s="528" t="s">
        <v>281</v>
      </c>
      <c r="K439" s="527" t="s">
        <v>281</v>
      </c>
      <c r="L439" s="527" t="s">
        <v>281</v>
      </c>
    </row>
    <row r="440" spans="1:26" x14ac:dyDescent="0.2">
      <c r="A440" s="529"/>
      <c r="B440" s="529"/>
      <c r="C440" s="529"/>
      <c r="D440" s="515" t="s">
        <v>709</v>
      </c>
      <c r="E440" s="529"/>
      <c r="F440" s="529"/>
      <c r="G440" s="529"/>
      <c r="H440" s="529"/>
      <c r="I440" s="529"/>
      <c r="J440" s="529"/>
      <c r="K440" s="529"/>
      <c r="L440" s="529"/>
    </row>
    <row r="441" spans="1:26" x14ac:dyDescent="0.2">
      <c r="A441" s="529"/>
      <c r="B441" s="529"/>
      <c r="C441" s="529"/>
      <c r="D441" s="533" t="s">
        <v>707</v>
      </c>
      <c r="E441" s="534"/>
      <c r="F441" s="534"/>
      <c r="G441" s="534"/>
      <c r="H441" s="535">
        <v>15061.52</v>
      </c>
      <c r="I441" s="529"/>
      <c r="J441" s="529"/>
      <c r="K441" s="529"/>
      <c r="L441" s="529"/>
    </row>
    <row r="442" spans="1:26" ht="20.399999999999999" x14ac:dyDescent="0.2">
      <c r="A442" s="520">
        <v>76</v>
      </c>
      <c r="B442" s="520">
        <v>76</v>
      </c>
      <c r="C442" s="520" t="s">
        <v>746</v>
      </c>
      <c r="D442" s="520" t="s">
        <v>813</v>
      </c>
      <c r="E442" s="521">
        <v>86.7</v>
      </c>
      <c r="F442" s="522">
        <v>42.98</v>
      </c>
      <c r="G442" s="522">
        <v>42.98</v>
      </c>
      <c r="H442" s="523">
        <v>49337.5</v>
      </c>
      <c r="I442" s="523" t="s">
        <v>281</v>
      </c>
      <c r="J442" s="523">
        <v>49337.5</v>
      </c>
      <c r="K442" s="522" t="s">
        <v>281</v>
      </c>
      <c r="L442" s="522" t="s">
        <v>281</v>
      </c>
      <c r="T442" s="516">
        <v>49337.5</v>
      </c>
      <c r="V442" s="516" t="s">
        <v>281</v>
      </c>
      <c r="W442" s="516">
        <v>49337.5</v>
      </c>
      <c r="X442" s="516" t="s">
        <v>281</v>
      </c>
      <c r="Y442" s="516" t="s">
        <v>281</v>
      </c>
      <c r="Z442" s="516" t="s">
        <v>281</v>
      </c>
    </row>
    <row r="443" spans="1:26" x14ac:dyDescent="0.2">
      <c r="A443" s="524"/>
      <c r="B443" s="524"/>
      <c r="C443" s="524"/>
      <c r="D443" s="525" t="s">
        <v>734</v>
      </c>
      <c r="E443" s="526"/>
      <c r="F443" s="527" t="s">
        <v>281</v>
      </c>
      <c r="G443" s="527" t="s">
        <v>281</v>
      </c>
      <c r="H443" s="526"/>
      <c r="I443" s="526"/>
      <c r="J443" s="528" t="s">
        <v>281</v>
      </c>
      <c r="K443" s="527" t="s">
        <v>281</v>
      </c>
      <c r="L443" s="527" t="s">
        <v>281</v>
      </c>
    </row>
    <row r="444" spans="1:26" x14ac:dyDescent="0.2">
      <c r="A444" s="529"/>
      <c r="B444" s="529"/>
      <c r="C444" s="529"/>
      <c r="D444" s="515" t="s">
        <v>709</v>
      </c>
      <c r="E444" s="529"/>
      <c r="F444" s="529"/>
      <c r="G444" s="529"/>
      <c r="H444" s="529"/>
      <c r="I444" s="529"/>
      <c r="J444" s="529"/>
      <c r="K444" s="529"/>
      <c r="L444" s="529"/>
    </row>
    <row r="445" spans="1:26" x14ac:dyDescent="0.2">
      <c r="A445" s="529"/>
      <c r="B445" s="529"/>
      <c r="C445" s="529"/>
      <c r="D445" s="533" t="s">
        <v>707</v>
      </c>
      <c r="E445" s="534"/>
      <c r="F445" s="534"/>
      <c r="G445" s="534"/>
      <c r="H445" s="535">
        <v>49337.5</v>
      </c>
      <c r="I445" s="529"/>
      <c r="J445" s="529"/>
      <c r="K445" s="529"/>
      <c r="L445" s="529"/>
    </row>
    <row r="446" spans="1:26" ht="30.6" x14ac:dyDescent="0.2">
      <c r="A446" s="520">
        <v>77</v>
      </c>
      <c r="B446" s="520">
        <v>77</v>
      </c>
      <c r="C446" s="520" t="s">
        <v>735</v>
      </c>
      <c r="D446" s="520" t="s">
        <v>1040</v>
      </c>
      <c r="E446" s="521">
        <v>173.39</v>
      </c>
      <c r="F446" s="522">
        <v>162.38</v>
      </c>
      <c r="G446" s="522" t="s">
        <v>281</v>
      </c>
      <c r="H446" s="523">
        <v>229745.22</v>
      </c>
      <c r="I446" s="523" t="s">
        <v>281</v>
      </c>
      <c r="J446" s="523" t="s">
        <v>281</v>
      </c>
      <c r="K446" s="522" t="s">
        <v>281</v>
      </c>
      <c r="L446" s="522" t="s">
        <v>281</v>
      </c>
      <c r="T446" s="516">
        <v>229745.22</v>
      </c>
      <c r="V446" s="516" t="s">
        <v>281</v>
      </c>
      <c r="W446" s="516" t="s">
        <v>281</v>
      </c>
      <c r="X446" s="516" t="s">
        <v>281</v>
      </c>
      <c r="Y446" s="516" t="s">
        <v>281</v>
      </c>
      <c r="Z446" s="516" t="s">
        <v>281</v>
      </c>
    </row>
    <row r="447" spans="1:26" x14ac:dyDescent="0.2">
      <c r="A447" s="524"/>
      <c r="B447" s="524"/>
      <c r="C447" s="524"/>
      <c r="D447" s="525" t="s">
        <v>736</v>
      </c>
      <c r="E447" s="526"/>
      <c r="F447" s="527" t="s">
        <v>281</v>
      </c>
      <c r="G447" s="527" t="s">
        <v>281</v>
      </c>
      <c r="H447" s="526"/>
      <c r="I447" s="526"/>
      <c r="J447" s="528" t="s">
        <v>281</v>
      </c>
      <c r="K447" s="527" t="s">
        <v>281</v>
      </c>
      <c r="L447" s="527" t="s">
        <v>281</v>
      </c>
    </row>
    <row r="448" spans="1:26" x14ac:dyDescent="0.2">
      <c r="A448" s="529"/>
      <c r="B448" s="529"/>
      <c r="C448" s="529"/>
      <c r="D448" s="515" t="s">
        <v>711</v>
      </c>
      <c r="E448" s="529"/>
      <c r="F448" s="529"/>
      <c r="G448" s="529"/>
      <c r="H448" s="529"/>
      <c r="I448" s="529"/>
      <c r="J448" s="529"/>
      <c r="K448" s="529"/>
      <c r="L448" s="529"/>
    </row>
    <row r="449" spans="1:12" x14ac:dyDescent="0.2">
      <c r="A449" s="529"/>
      <c r="B449" s="529"/>
      <c r="C449" s="529"/>
      <c r="D449" s="529"/>
      <c r="E449" s="529"/>
      <c r="F449" s="529"/>
      <c r="G449" s="529"/>
      <c r="H449" s="529"/>
      <c r="I449" s="529"/>
      <c r="J449" s="529"/>
      <c r="K449" s="529"/>
      <c r="L449" s="529"/>
    </row>
    <row r="450" spans="1:12" x14ac:dyDescent="0.2">
      <c r="A450" s="728" t="s">
        <v>1033</v>
      </c>
      <c r="B450" s="728"/>
      <c r="C450" s="728"/>
      <c r="D450" s="728"/>
      <c r="E450" s="728"/>
      <c r="F450" s="728"/>
      <c r="G450" s="728"/>
      <c r="H450" s="728"/>
      <c r="I450" s="728"/>
      <c r="J450" s="728"/>
      <c r="K450" s="728"/>
      <c r="L450" s="728"/>
    </row>
    <row r="451" spans="1:12" x14ac:dyDescent="0.2">
      <c r="A451" s="724" t="s">
        <v>883</v>
      </c>
      <c r="B451" s="724"/>
      <c r="C451" s="724"/>
      <c r="D451" s="724"/>
      <c r="E451" s="724"/>
      <c r="F451" s="724"/>
      <c r="G451" s="724"/>
      <c r="H451" s="724"/>
      <c r="I451" s="724"/>
      <c r="J451" s="724"/>
      <c r="K451" s="724"/>
      <c r="L451" s="724"/>
    </row>
    <row r="452" spans="1:12" x14ac:dyDescent="0.2">
      <c r="A452" s="725" t="s">
        <v>764</v>
      </c>
      <c r="B452" s="725"/>
      <c r="C452" s="725"/>
      <c r="D452" s="725"/>
      <c r="E452" s="725"/>
      <c r="F452" s="725"/>
      <c r="G452" s="725"/>
      <c r="H452" s="536">
        <v>24183125.579999998</v>
      </c>
      <c r="I452" s="537"/>
      <c r="J452" s="537"/>
      <c r="K452" s="537"/>
      <c r="L452" s="537"/>
    </row>
    <row r="453" spans="1:12" x14ac:dyDescent="0.2">
      <c r="A453" s="725" t="s">
        <v>884</v>
      </c>
      <c r="B453" s="725"/>
      <c r="C453" s="725"/>
      <c r="D453" s="725"/>
      <c r="E453" s="725"/>
      <c r="F453" s="725"/>
      <c r="G453" s="725"/>
      <c r="H453" s="536">
        <v>2684355.72</v>
      </c>
      <c r="I453" s="537"/>
      <c r="J453" s="537"/>
      <c r="K453" s="537"/>
      <c r="L453" s="537"/>
    </row>
    <row r="454" spans="1:12" x14ac:dyDescent="0.2">
      <c r="A454" s="725" t="s">
        <v>767</v>
      </c>
      <c r="B454" s="725"/>
      <c r="C454" s="725"/>
      <c r="D454" s="725"/>
      <c r="E454" s="725"/>
      <c r="F454" s="725"/>
      <c r="G454" s="725"/>
      <c r="H454" s="536">
        <v>544962.4</v>
      </c>
      <c r="I454" s="537"/>
      <c r="J454" s="537"/>
      <c r="K454" s="537"/>
      <c r="L454" s="537"/>
    </row>
    <row r="455" spans="1:12" x14ac:dyDescent="0.2">
      <c r="A455" s="725" t="s">
        <v>768</v>
      </c>
      <c r="B455" s="725"/>
      <c r="C455" s="725"/>
      <c r="D455" s="725"/>
      <c r="E455" s="725"/>
      <c r="F455" s="725"/>
      <c r="G455" s="725"/>
      <c r="H455" s="536">
        <v>9761939.4499999993</v>
      </c>
      <c r="I455" s="537"/>
      <c r="J455" s="537"/>
      <c r="K455" s="537"/>
      <c r="L455" s="537"/>
    </row>
    <row r="456" spans="1:12" x14ac:dyDescent="0.2">
      <c r="A456" s="725" t="s">
        <v>769</v>
      </c>
      <c r="B456" s="725"/>
      <c r="C456" s="725"/>
      <c r="D456" s="725"/>
      <c r="E456" s="725"/>
      <c r="F456" s="725"/>
      <c r="G456" s="725"/>
      <c r="H456" s="536">
        <v>39353054.020000003</v>
      </c>
      <c r="I456" s="537"/>
      <c r="J456" s="537"/>
      <c r="K456" s="537"/>
      <c r="L456" s="537"/>
    </row>
    <row r="457" spans="1:12" x14ac:dyDescent="0.2">
      <c r="A457" s="725" t="s">
        <v>206</v>
      </c>
      <c r="B457" s="725"/>
      <c r="C457" s="725"/>
      <c r="D457" s="725"/>
      <c r="E457" s="725"/>
      <c r="F457" s="725"/>
      <c r="G457" s="725"/>
      <c r="H457" s="536">
        <v>9610036.2699999996</v>
      </c>
      <c r="I457" s="537"/>
      <c r="J457" s="537"/>
      <c r="K457" s="537"/>
      <c r="L457" s="537"/>
    </row>
    <row r="458" spans="1:12" x14ac:dyDescent="0.2">
      <c r="A458" s="725" t="s">
        <v>207</v>
      </c>
      <c r="B458" s="725"/>
      <c r="C458" s="725"/>
      <c r="D458" s="725"/>
      <c r="E458" s="725"/>
      <c r="F458" s="725"/>
      <c r="G458" s="725"/>
      <c r="H458" s="536">
        <v>5559892.1699999999</v>
      </c>
      <c r="I458" s="537"/>
      <c r="J458" s="537"/>
      <c r="K458" s="537"/>
      <c r="L458" s="537"/>
    </row>
    <row r="459" spans="1:12" s="540" customFormat="1" x14ac:dyDescent="0.2">
      <c r="A459" s="724" t="s">
        <v>73</v>
      </c>
      <c r="B459" s="724"/>
      <c r="C459" s="724"/>
      <c r="D459" s="724"/>
      <c r="E459" s="724"/>
      <c r="F459" s="724"/>
      <c r="G459" s="724"/>
      <c r="H459" s="538">
        <v>39353054.020000003</v>
      </c>
      <c r="I459" s="539"/>
      <c r="J459" s="539"/>
      <c r="K459" s="539"/>
      <c r="L459" s="539"/>
    </row>
    <row r="460" spans="1:12" s="511" customFormat="1" x14ac:dyDescent="0.2">
      <c r="A460" s="689" t="s">
        <v>773</v>
      </c>
      <c r="B460" s="689"/>
      <c r="C460" s="689"/>
      <c r="D460" s="689"/>
      <c r="E460" s="689"/>
      <c r="F460" s="689"/>
      <c r="G460" s="689"/>
      <c r="H460" s="355">
        <f>ROUND(H459*0.082,2)</f>
        <v>3226950.43</v>
      </c>
      <c r="I460" s="356"/>
      <c r="J460" s="356"/>
      <c r="K460" s="356"/>
      <c r="L460" s="356"/>
    </row>
    <row r="461" spans="1:12" s="359" customFormat="1" x14ac:dyDescent="0.2">
      <c r="A461" s="688" t="s">
        <v>774</v>
      </c>
      <c r="B461" s="688"/>
      <c r="C461" s="688"/>
      <c r="D461" s="688"/>
      <c r="E461" s="688"/>
      <c r="F461" s="688"/>
      <c r="G461" s="688"/>
      <c r="H461" s="357">
        <f>H459+H460</f>
        <v>42580004.450000003</v>
      </c>
      <c r="I461" s="358"/>
      <c r="J461" s="358"/>
      <c r="K461" s="358"/>
      <c r="L461" s="358"/>
    </row>
    <row r="462" spans="1:12" s="511" customFormat="1" x14ac:dyDescent="0.2">
      <c r="A462" s="689" t="s">
        <v>775</v>
      </c>
      <c r="B462" s="689"/>
      <c r="C462" s="689"/>
      <c r="D462" s="689"/>
      <c r="E462" s="689"/>
      <c r="F462" s="689"/>
      <c r="G462" s="689"/>
      <c r="H462" s="355">
        <f>ROUND(H461*0.024,2)</f>
        <v>1021920.11</v>
      </c>
      <c r="I462" s="356"/>
      <c r="J462" s="356"/>
      <c r="K462" s="356"/>
      <c r="L462" s="356"/>
    </row>
    <row r="463" spans="1:12" s="362" customFormat="1" ht="12" x14ac:dyDescent="0.25">
      <c r="A463" s="684" t="s">
        <v>776</v>
      </c>
      <c r="B463" s="684"/>
      <c r="C463" s="684"/>
      <c r="D463" s="684"/>
      <c r="E463" s="684"/>
      <c r="F463" s="684"/>
      <c r="G463" s="684"/>
      <c r="H463" s="360">
        <f>H461+H462</f>
        <v>43601924.560000002</v>
      </c>
      <c r="I463" s="361"/>
      <c r="J463" s="361"/>
      <c r="K463" s="361"/>
      <c r="L463" s="361"/>
    </row>
    <row r="464" spans="1:12" s="362" customFormat="1" ht="12" x14ac:dyDescent="0.25">
      <c r="A464" s="684" t="s">
        <v>1026</v>
      </c>
      <c r="B464" s="684"/>
      <c r="C464" s="684"/>
      <c r="D464" s="684"/>
      <c r="E464" s="684"/>
      <c r="F464" s="684"/>
      <c r="G464" s="684"/>
      <c r="H464" s="360">
        <f>ROUND(H463*1.0514,2)</f>
        <v>45843063.479999997</v>
      </c>
      <c r="I464" s="361"/>
      <c r="J464" s="361"/>
      <c r="K464" s="361"/>
      <c r="L464" s="361"/>
    </row>
    <row r="465" spans="3:7" s="511" customFormat="1" x14ac:dyDescent="0.2"/>
    <row r="466" spans="3:7" s="511" customFormat="1" x14ac:dyDescent="0.2"/>
    <row r="467" spans="3:7" s="511" customFormat="1" x14ac:dyDescent="0.2"/>
    <row r="468" spans="3:7" s="511" customFormat="1" x14ac:dyDescent="0.2"/>
    <row r="469" spans="3:7" s="511" customFormat="1" ht="24" x14ac:dyDescent="0.25">
      <c r="C469" s="367" t="s">
        <v>722</v>
      </c>
      <c r="D469" s="368" t="s">
        <v>805</v>
      </c>
      <c r="E469" s="366" t="s">
        <v>281</v>
      </c>
      <c r="F469" s="366"/>
      <c r="G469" s="362" t="s">
        <v>804</v>
      </c>
    </row>
    <row r="470" spans="3:7" s="511" customFormat="1" ht="12" x14ac:dyDescent="0.25">
      <c r="C470" s="367"/>
      <c r="G470" s="362"/>
    </row>
    <row r="471" spans="3:7" s="511" customFormat="1" ht="24" x14ac:dyDescent="0.25">
      <c r="C471" s="367" t="s">
        <v>723</v>
      </c>
      <c r="D471" s="368" t="s">
        <v>802</v>
      </c>
      <c r="E471" s="366" t="s">
        <v>281</v>
      </c>
      <c r="F471" s="366"/>
      <c r="G471" s="362" t="s">
        <v>803</v>
      </c>
    </row>
    <row r="472" spans="3:7" s="511" customFormat="1" x14ac:dyDescent="0.2"/>
  </sheetData>
  <mergeCells count="88"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C27:L27"/>
    <mergeCell ref="C15:I15"/>
    <mergeCell ref="K15:L16"/>
    <mergeCell ref="A16:B16"/>
    <mergeCell ref="C16:I16"/>
    <mergeCell ref="C17:I17"/>
    <mergeCell ref="H19:I19"/>
    <mergeCell ref="K19:L19"/>
    <mergeCell ref="K20:L20"/>
    <mergeCell ref="H18:J18"/>
    <mergeCell ref="K18:L18"/>
    <mergeCell ref="I21:J21"/>
    <mergeCell ref="K21:L21"/>
    <mergeCell ref="H23:H24"/>
    <mergeCell ref="I23:I24"/>
    <mergeCell ref="J23:K23"/>
    <mergeCell ref="C28:L28"/>
    <mergeCell ref="F30:I30"/>
    <mergeCell ref="J30:K30"/>
    <mergeCell ref="F32:I32"/>
    <mergeCell ref="J32:K32"/>
    <mergeCell ref="F31:I31"/>
    <mergeCell ref="J31:K31"/>
    <mergeCell ref="H34:J34"/>
    <mergeCell ref="K34:L34"/>
    <mergeCell ref="A180:L180"/>
    <mergeCell ref="F35:F36"/>
    <mergeCell ref="G35:G36"/>
    <mergeCell ref="H35:H37"/>
    <mergeCell ref="I35:I37"/>
    <mergeCell ref="J35:J36"/>
    <mergeCell ref="K35:L35"/>
    <mergeCell ref="K36:L36"/>
    <mergeCell ref="A34:A37"/>
    <mergeCell ref="B34:B37"/>
    <mergeCell ref="C34:C37"/>
    <mergeCell ref="D34:D37"/>
    <mergeCell ref="E34:E37"/>
    <mergeCell ref="F34:G34"/>
    <mergeCell ref="A40:L40"/>
    <mergeCell ref="A41:L41"/>
    <mergeCell ref="A95:L95"/>
    <mergeCell ref="A143:L143"/>
    <mergeCell ref="A452:G452"/>
    <mergeCell ref="A217:L217"/>
    <mergeCell ref="A234:L234"/>
    <mergeCell ref="A283:L283"/>
    <mergeCell ref="A319:L319"/>
    <mergeCell ref="A348:L348"/>
    <mergeCell ref="A368:L368"/>
    <mergeCell ref="A401:L401"/>
    <mergeCell ref="A429:L429"/>
    <mergeCell ref="A450:L450"/>
    <mergeCell ref="A451:L451"/>
    <mergeCell ref="A459:G459"/>
    <mergeCell ref="A453:G453"/>
    <mergeCell ref="A454:G454"/>
    <mergeCell ref="A455:G455"/>
    <mergeCell ref="A456:G456"/>
    <mergeCell ref="A457:G457"/>
    <mergeCell ref="A458:G458"/>
    <mergeCell ref="A460:G460"/>
    <mergeCell ref="A461:G461"/>
    <mergeCell ref="A462:G462"/>
    <mergeCell ref="A463:G463"/>
    <mergeCell ref="A464:G464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292"/>
  <sheetViews>
    <sheetView view="pageBreakPreview" topLeftCell="A17" zoomScaleNormal="100" zoomScaleSheetLayoutView="100" workbookViewId="0">
      <selection activeCell="D178" sqref="D178"/>
    </sheetView>
  </sheetViews>
  <sheetFormatPr defaultColWidth="9.109375" defaultRowHeight="10.199999999999999" x14ac:dyDescent="0.2"/>
  <cols>
    <col min="1" max="1" width="6.33203125" style="516" customWidth="1"/>
    <col min="2" max="2" width="6.6640625" style="516" customWidth="1"/>
    <col min="3" max="3" width="15.6640625" style="516" customWidth="1"/>
    <col min="4" max="4" width="40.6640625" style="516" customWidth="1"/>
    <col min="5" max="12" width="12.6640625" style="516" customWidth="1"/>
    <col min="13" max="19" width="9.109375" style="516"/>
    <col min="20" max="29" width="0" style="516" hidden="1" customWidth="1"/>
    <col min="30" max="30" width="118.6640625" style="516" hidden="1" customWidth="1"/>
    <col min="31" max="36" width="0" style="516" hidden="1" customWidth="1"/>
    <col min="37" max="16384" width="9.109375" style="516"/>
  </cols>
  <sheetData>
    <row r="1" spans="1:12" s="514" customFormat="1" x14ac:dyDescent="0.2">
      <c r="A1" s="740"/>
      <c r="B1" s="740"/>
      <c r="C1" s="740"/>
      <c r="D1" s="734"/>
      <c r="E1" s="364"/>
      <c r="F1" s="364"/>
      <c r="I1" s="741" t="s">
        <v>672</v>
      </c>
      <c r="J1" s="741"/>
      <c r="K1" s="741"/>
      <c r="L1" s="741"/>
    </row>
    <row r="2" spans="1:12" s="514" customFormat="1" x14ac:dyDescent="0.2">
      <c r="A2" s="365"/>
      <c r="B2" s="365"/>
      <c r="C2" s="365"/>
      <c r="D2" s="365"/>
      <c r="E2" s="365"/>
      <c r="F2" s="365"/>
      <c r="G2" s="365"/>
      <c r="I2" s="741" t="s">
        <v>241</v>
      </c>
      <c r="J2" s="741"/>
      <c r="K2" s="741"/>
      <c r="L2" s="741"/>
    </row>
    <row r="3" spans="1:12" s="514" customFormat="1" x14ac:dyDescent="0.2">
      <c r="A3" s="365"/>
      <c r="B3" s="365"/>
      <c r="C3" s="365"/>
      <c r="D3" s="365"/>
      <c r="E3" s="365"/>
      <c r="F3" s="365"/>
      <c r="G3" s="365"/>
      <c r="I3" s="741" t="s">
        <v>673</v>
      </c>
      <c r="J3" s="741"/>
      <c r="K3" s="741"/>
      <c r="L3" s="741"/>
    </row>
    <row r="4" spans="1:12" s="514" customFormat="1" x14ac:dyDescent="0.2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</row>
    <row r="5" spans="1:12" s="514" customFormat="1" x14ac:dyDescent="0.2">
      <c r="A5" s="365"/>
      <c r="B5" s="365"/>
      <c r="C5" s="365"/>
      <c r="D5" s="365"/>
      <c r="E5" s="365"/>
      <c r="F5" s="365"/>
      <c r="G5" s="365"/>
      <c r="H5" s="365"/>
      <c r="I5" s="365"/>
      <c r="J5" s="365"/>
      <c r="K5" s="738" t="s">
        <v>0</v>
      </c>
      <c r="L5" s="739"/>
    </row>
    <row r="6" spans="1:12" s="514" customFormat="1" x14ac:dyDescent="0.2">
      <c r="A6" s="365"/>
      <c r="B6" s="365"/>
      <c r="C6" s="365"/>
      <c r="D6" s="365"/>
      <c r="E6" s="365"/>
      <c r="F6" s="365"/>
      <c r="G6" s="365"/>
      <c r="H6" s="365"/>
      <c r="I6" s="736" t="s">
        <v>1</v>
      </c>
      <c r="J6" s="737"/>
      <c r="K6" s="738" t="s">
        <v>2</v>
      </c>
      <c r="L6" s="739"/>
    </row>
    <row r="7" spans="1:12" s="514" customFormat="1" x14ac:dyDescent="0.2">
      <c r="A7" s="365"/>
      <c r="B7" s="365"/>
      <c r="C7" s="365"/>
      <c r="D7" s="365"/>
      <c r="E7" s="365"/>
      <c r="F7" s="365"/>
      <c r="G7" s="365"/>
      <c r="H7" s="365"/>
      <c r="I7" s="365"/>
      <c r="J7" s="365"/>
      <c r="K7" s="730" t="s">
        <v>724</v>
      </c>
      <c r="L7" s="731"/>
    </row>
    <row r="8" spans="1:12" s="514" customFormat="1" x14ac:dyDescent="0.2">
      <c r="A8" s="734" t="s">
        <v>3</v>
      </c>
      <c r="B8" s="734"/>
      <c r="C8" s="735" t="s">
        <v>724</v>
      </c>
      <c r="D8" s="735"/>
      <c r="E8" s="735"/>
      <c r="F8" s="735"/>
      <c r="G8" s="735"/>
      <c r="H8" s="735"/>
      <c r="I8" s="735"/>
      <c r="J8" s="513" t="s">
        <v>4</v>
      </c>
      <c r="K8" s="732"/>
      <c r="L8" s="733"/>
    </row>
    <row r="9" spans="1:12" s="514" customFormat="1" x14ac:dyDescent="0.2">
      <c r="A9" s="365"/>
      <c r="B9" s="365"/>
      <c r="C9" s="729" t="s">
        <v>226</v>
      </c>
      <c r="D9" s="729"/>
      <c r="E9" s="729"/>
      <c r="F9" s="729"/>
      <c r="G9" s="729"/>
      <c r="H9" s="729"/>
      <c r="I9" s="729"/>
      <c r="J9" s="365"/>
      <c r="K9" s="730" t="s">
        <v>724</v>
      </c>
      <c r="L9" s="731"/>
    </row>
    <row r="10" spans="1:12" s="511" customFormat="1" x14ac:dyDescent="0.2">
      <c r="A10" s="707" t="s">
        <v>674</v>
      </c>
      <c r="B10" s="707"/>
      <c r="C10" s="708" t="s">
        <v>770</v>
      </c>
      <c r="D10" s="708"/>
      <c r="E10" s="708"/>
      <c r="F10" s="708"/>
      <c r="G10" s="708"/>
      <c r="H10" s="708"/>
      <c r="I10" s="708"/>
      <c r="J10" s="509" t="s">
        <v>4</v>
      </c>
      <c r="K10" s="732"/>
      <c r="L10" s="733"/>
    </row>
    <row r="11" spans="1:12" s="511" customFormat="1" x14ac:dyDescent="0.2">
      <c r="A11" s="352"/>
      <c r="B11" s="352"/>
      <c r="C11" s="702" t="s">
        <v>226</v>
      </c>
      <c r="D11" s="702"/>
      <c r="E11" s="702"/>
      <c r="F11" s="702"/>
      <c r="G11" s="702"/>
      <c r="H11" s="702"/>
      <c r="I11" s="702"/>
      <c r="J11" s="352"/>
      <c r="K11" s="703" t="s">
        <v>724</v>
      </c>
      <c r="L11" s="704"/>
    </row>
    <row r="12" spans="1:12" s="511" customFormat="1" ht="11.25" customHeight="1" x14ac:dyDescent="0.2">
      <c r="A12" s="707" t="s">
        <v>675</v>
      </c>
      <c r="B12" s="707"/>
      <c r="C12" s="708" t="s">
        <v>1029</v>
      </c>
      <c r="D12" s="708"/>
      <c r="E12" s="708"/>
      <c r="F12" s="708"/>
      <c r="G12" s="708"/>
      <c r="H12" s="708"/>
      <c r="I12" s="708"/>
      <c r="J12" s="509" t="s">
        <v>4</v>
      </c>
      <c r="K12" s="705"/>
      <c r="L12" s="706"/>
    </row>
    <row r="13" spans="1:12" s="511" customFormat="1" x14ac:dyDescent="0.2">
      <c r="A13" s="352"/>
      <c r="B13" s="352"/>
      <c r="C13" s="702" t="s">
        <v>226</v>
      </c>
      <c r="D13" s="702"/>
      <c r="E13" s="702"/>
      <c r="F13" s="702"/>
      <c r="G13" s="702"/>
      <c r="H13" s="702"/>
      <c r="I13" s="702"/>
      <c r="J13" s="352"/>
      <c r="K13" s="703" t="s">
        <v>724</v>
      </c>
      <c r="L13" s="704"/>
    </row>
    <row r="14" spans="1:12" s="511" customFormat="1" ht="24.75" customHeight="1" x14ac:dyDescent="0.2">
      <c r="A14" s="707" t="s">
        <v>676</v>
      </c>
      <c r="B14" s="707"/>
      <c r="C14" s="719" t="str">
        <f>'реестр октябрь'!B6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719"/>
      <c r="E14" s="719"/>
      <c r="F14" s="719"/>
      <c r="G14" s="719"/>
      <c r="H14" s="719"/>
      <c r="I14" s="719"/>
      <c r="J14" s="352"/>
      <c r="K14" s="705"/>
      <c r="L14" s="706"/>
    </row>
    <row r="15" spans="1:12" s="514" customFormat="1" x14ac:dyDescent="0.2">
      <c r="A15" s="365"/>
      <c r="B15" s="365"/>
      <c r="C15" s="729" t="s">
        <v>229</v>
      </c>
      <c r="D15" s="729"/>
      <c r="E15" s="729"/>
      <c r="F15" s="729"/>
      <c r="G15" s="729"/>
      <c r="H15" s="729"/>
      <c r="I15" s="729"/>
      <c r="J15" s="365"/>
      <c r="K15" s="730" t="s">
        <v>724</v>
      </c>
      <c r="L15" s="731"/>
    </row>
    <row r="16" spans="1:12" s="514" customFormat="1" x14ac:dyDescent="0.2">
      <c r="A16" s="734" t="s">
        <v>677</v>
      </c>
      <c r="B16" s="734"/>
      <c r="C16" s="735" t="s">
        <v>955</v>
      </c>
      <c r="D16" s="735"/>
      <c r="E16" s="735"/>
      <c r="F16" s="735"/>
      <c r="G16" s="735"/>
      <c r="H16" s="735"/>
      <c r="I16" s="735"/>
      <c r="J16" s="365"/>
      <c r="K16" s="732"/>
      <c r="L16" s="733"/>
    </row>
    <row r="17" spans="1:12" s="514" customFormat="1" x14ac:dyDescent="0.2">
      <c r="A17" s="365"/>
      <c r="B17" s="365"/>
      <c r="C17" s="729" t="s">
        <v>678</v>
      </c>
      <c r="D17" s="729"/>
      <c r="E17" s="729"/>
      <c r="F17" s="729"/>
      <c r="G17" s="729"/>
      <c r="H17" s="729"/>
      <c r="I17" s="729"/>
      <c r="J17" s="365"/>
      <c r="K17" s="365"/>
      <c r="L17" s="365"/>
    </row>
    <row r="18" spans="1:12" s="514" customFormat="1" ht="11.25" customHeight="1" x14ac:dyDescent="0.2">
      <c r="A18" s="365"/>
      <c r="B18" s="365"/>
      <c r="C18" s="365"/>
      <c r="D18" s="365"/>
      <c r="E18" s="365"/>
      <c r="F18" s="365"/>
      <c r="G18" s="365"/>
      <c r="H18" s="709" t="s">
        <v>679</v>
      </c>
      <c r="I18" s="709"/>
      <c r="J18" s="710"/>
      <c r="K18" s="711" t="s">
        <v>724</v>
      </c>
      <c r="L18" s="712"/>
    </row>
    <row r="19" spans="1:12" s="514" customFormat="1" ht="11.25" customHeight="1" x14ac:dyDescent="0.2">
      <c r="A19" s="365"/>
      <c r="B19" s="365"/>
      <c r="C19" s="365"/>
      <c r="D19" s="365"/>
      <c r="E19" s="365"/>
      <c r="F19" s="365"/>
      <c r="G19" s="365"/>
      <c r="H19" s="709" t="s">
        <v>680</v>
      </c>
      <c r="I19" s="710"/>
      <c r="J19" s="353" t="s">
        <v>9</v>
      </c>
      <c r="K19" s="711" t="s">
        <v>772</v>
      </c>
      <c r="L19" s="712"/>
    </row>
    <row r="20" spans="1:12" s="514" customFormat="1" x14ac:dyDescent="0.2">
      <c r="A20" s="365"/>
      <c r="B20" s="365"/>
      <c r="C20" s="365"/>
      <c r="D20" s="365"/>
      <c r="E20" s="365"/>
      <c r="F20" s="365"/>
      <c r="G20" s="365"/>
      <c r="H20" s="352"/>
      <c r="I20" s="352"/>
      <c r="J20" s="510" t="s">
        <v>10</v>
      </c>
      <c r="K20" s="713">
        <v>45110</v>
      </c>
      <c r="L20" s="714"/>
    </row>
    <row r="21" spans="1:12" s="514" customFormat="1" x14ac:dyDescent="0.2">
      <c r="A21" s="365"/>
      <c r="B21" s="365"/>
      <c r="C21" s="365"/>
      <c r="D21" s="365"/>
      <c r="E21" s="365"/>
      <c r="F21" s="365"/>
      <c r="G21" s="365"/>
      <c r="H21" s="352"/>
      <c r="I21" s="709" t="s">
        <v>681</v>
      </c>
      <c r="J21" s="710"/>
      <c r="K21" s="711" t="s">
        <v>724</v>
      </c>
      <c r="L21" s="712"/>
    </row>
    <row r="22" spans="1:12" s="514" customFormat="1" x14ac:dyDescent="0.2">
      <c r="A22" s="365"/>
      <c r="B22" s="365"/>
      <c r="C22" s="365"/>
      <c r="D22" s="365"/>
      <c r="E22" s="365"/>
      <c r="F22" s="365"/>
      <c r="G22" s="365"/>
      <c r="H22" s="352"/>
      <c r="I22" s="352"/>
      <c r="J22" s="352"/>
      <c r="K22" s="352"/>
      <c r="L22" s="352"/>
    </row>
    <row r="23" spans="1:12" s="514" customFormat="1" ht="11.25" customHeight="1" x14ac:dyDescent="0.2">
      <c r="A23" s="365"/>
      <c r="B23" s="365"/>
      <c r="C23" s="365"/>
      <c r="D23" s="365"/>
      <c r="E23" s="365"/>
      <c r="F23" s="365"/>
      <c r="G23" s="365"/>
      <c r="H23" s="715" t="s">
        <v>12</v>
      </c>
      <c r="I23" s="715" t="s">
        <v>13</v>
      </c>
      <c r="J23" s="717" t="s">
        <v>14</v>
      </c>
      <c r="K23" s="718"/>
      <c r="L23" s="352"/>
    </row>
    <row r="24" spans="1:12" s="514" customFormat="1" x14ac:dyDescent="0.2">
      <c r="A24" s="365"/>
      <c r="B24" s="365"/>
      <c r="C24" s="365"/>
      <c r="D24" s="365"/>
      <c r="E24" s="365"/>
      <c r="F24" s="365"/>
      <c r="G24" s="365"/>
      <c r="H24" s="716"/>
      <c r="I24" s="716"/>
      <c r="J24" s="354" t="s">
        <v>15</v>
      </c>
      <c r="K24" s="512" t="s">
        <v>16</v>
      </c>
      <c r="L24" s="352"/>
    </row>
    <row r="25" spans="1:12" s="514" customFormat="1" x14ac:dyDescent="0.2">
      <c r="A25" s="365"/>
      <c r="B25" s="365"/>
      <c r="C25" s="365"/>
      <c r="D25" s="365"/>
      <c r="E25" s="365"/>
      <c r="F25" s="365"/>
      <c r="G25" s="365"/>
      <c r="H25" s="510">
        <v>3</v>
      </c>
      <c r="I25" s="544">
        <v>45253</v>
      </c>
      <c r="J25" s="544">
        <v>45110</v>
      </c>
      <c r="K25" s="545">
        <v>45253</v>
      </c>
      <c r="L25" s="352"/>
    </row>
    <row r="26" spans="1:12" x14ac:dyDescent="0.2">
      <c r="A26" s="517"/>
      <c r="B26" s="517"/>
      <c r="C26" s="517"/>
      <c r="D26" s="517"/>
      <c r="E26" s="517"/>
      <c r="F26" s="517"/>
      <c r="G26" s="517"/>
      <c r="H26" s="517"/>
      <c r="I26" s="517"/>
      <c r="J26" s="517"/>
      <c r="K26" s="517"/>
      <c r="L26" s="517"/>
    </row>
    <row r="27" spans="1:12" x14ac:dyDescent="0.2">
      <c r="A27" s="517"/>
      <c r="B27" s="517"/>
      <c r="C27" s="697" t="s">
        <v>682</v>
      </c>
      <c r="D27" s="697"/>
      <c r="E27" s="697"/>
      <c r="F27" s="697"/>
      <c r="G27" s="697"/>
      <c r="H27" s="697"/>
      <c r="I27" s="697"/>
      <c r="J27" s="697"/>
      <c r="K27" s="697"/>
      <c r="L27" s="697"/>
    </row>
    <row r="28" spans="1:12" x14ac:dyDescent="0.2">
      <c r="A28" s="517"/>
      <c r="B28" s="517"/>
      <c r="C28" s="697" t="s">
        <v>1052</v>
      </c>
      <c r="D28" s="697"/>
      <c r="E28" s="697"/>
      <c r="F28" s="697"/>
      <c r="G28" s="697"/>
      <c r="H28" s="697"/>
      <c r="I28" s="697"/>
      <c r="J28" s="697"/>
      <c r="K28" s="697"/>
      <c r="L28" s="697"/>
    </row>
    <row r="29" spans="1:12" x14ac:dyDescent="0.2">
      <c r="A29" s="517"/>
      <c r="B29" s="517"/>
      <c r="C29" s="518"/>
      <c r="D29" s="518"/>
      <c r="E29" s="518"/>
      <c r="F29" s="518"/>
      <c r="G29" s="518"/>
      <c r="H29" s="518"/>
      <c r="I29" s="518"/>
      <c r="J29" s="518"/>
      <c r="K29" s="518"/>
      <c r="L29" s="518"/>
    </row>
    <row r="30" spans="1:12" x14ac:dyDescent="0.2">
      <c r="A30" s="517"/>
      <c r="B30" s="517"/>
      <c r="C30" s="518"/>
      <c r="D30" s="518"/>
      <c r="E30" s="518"/>
      <c r="F30" s="698" t="s">
        <v>683</v>
      </c>
      <c r="G30" s="698"/>
      <c r="H30" s="698"/>
      <c r="I30" s="698"/>
      <c r="J30" s="699">
        <v>64381.31</v>
      </c>
      <c r="K30" s="700"/>
      <c r="L30" s="517" t="s">
        <v>684</v>
      </c>
    </row>
    <row r="31" spans="1:12" x14ac:dyDescent="0.2">
      <c r="A31" s="517"/>
      <c r="B31" s="517"/>
      <c r="C31" s="518"/>
      <c r="D31" s="518"/>
      <c r="E31" s="518"/>
      <c r="F31" s="698" t="s">
        <v>685</v>
      </c>
      <c r="G31" s="698"/>
      <c r="H31" s="698"/>
      <c r="I31" s="698"/>
      <c r="J31" s="699">
        <v>4918.6206835999992</v>
      </c>
      <c r="K31" s="700"/>
      <c r="L31" s="517" t="s">
        <v>686</v>
      </c>
    </row>
    <row r="32" spans="1:12" x14ac:dyDescent="0.2">
      <c r="A32" s="517"/>
      <c r="B32" s="517"/>
      <c r="C32" s="517"/>
      <c r="D32" s="517"/>
      <c r="E32" s="517"/>
      <c r="F32" s="698" t="s">
        <v>687</v>
      </c>
      <c r="G32" s="698"/>
      <c r="H32" s="698"/>
      <c r="I32" s="698"/>
      <c r="J32" s="699">
        <v>2097.53487</v>
      </c>
      <c r="K32" s="700"/>
      <c r="L32" s="517" t="s">
        <v>684</v>
      </c>
    </row>
    <row r="34" spans="1:26" x14ac:dyDescent="0.2">
      <c r="A34" s="691" t="s">
        <v>688</v>
      </c>
      <c r="B34" s="691" t="s">
        <v>689</v>
      </c>
      <c r="C34" s="691" t="s">
        <v>690</v>
      </c>
      <c r="D34" s="691" t="s">
        <v>691</v>
      </c>
      <c r="E34" s="691" t="s">
        <v>692</v>
      </c>
      <c r="F34" s="695" t="s">
        <v>693</v>
      </c>
      <c r="G34" s="696"/>
      <c r="H34" s="695" t="s">
        <v>694</v>
      </c>
      <c r="I34" s="701"/>
      <c r="J34" s="696"/>
      <c r="K34" s="695" t="s">
        <v>695</v>
      </c>
      <c r="L34" s="696"/>
    </row>
    <row r="35" spans="1:26" x14ac:dyDescent="0.2">
      <c r="A35" s="692"/>
      <c r="B35" s="692"/>
      <c r="C35" s="692"/>
      <c r="D35" s="692"/>
      <c r="E35" s="692"/>
      <c r="F35" s="691" t="s">
        <v>696</v>
      </c>
      <c r="G35" s="691" t="s">
        <v>697</v>
      </c>
      <c r="H35" s="691" t="s">
        <v>696</v>
      </c>
      <c r="I35" s="691" t="s">
        <v>698</v>
      </c>
      <c r="J35" s="691" t="s">
        <v>697</v>
      </c>
      <c r="K35" s="695" t="s">
        <v>699</v>
      </c>
      <c r="L35" s="696"/>
    </row>
    <row r="36" spans="1:26" x14ac:dyDescent="0.2">
      <c r="A36" s="692"/>
      <c r="B36" s="692"/>
      <c r="C36" s="692"/>
      <c r="D36" s="692"/>
      <c r="E36" s="692"/>
      <c r="F36" s="693"/>
      <c r="G36" s="693"/>
      <c r="H36" s="692"/>
      <c r="I36" s="692"/>
      <c r="J36" s="693"/>
      <c r="K36" s="695" t="s">
        <v>700</v>
      </c>
      <c r="L36" s="696"/>
    </row>
    <row r="37" spans="1:26" ht="20.399999999999999" x14ac:dyDescent="0.2">
      <c r="A37" s="693"/>
      <c r="B37" s="693"/>
      <c r="C37" s="693"/>
      <c r="D37" s="693"/>
      <c r="E37" s="693"/>
      <c r="F37" s="519" t="s">
        <v>698</v>
      </c>
      <c r="G37" s="519" t="s">
        <v>701</v>
      </c>
      <c r="H37" s="693"/>
      <c r="I37" s="693"/>
      <c r="J37" s="519" t="s">
        <v>701</v>
      </c>
      <c r="K37" s="519" t="s">
        <v>702</v>
      </c>
      <c r="L37" s="519" t="s">
        <v>703</v>
      </c>
    </row>
    <row r="38" spans="1:26" x14ac:dyDescent="0.2">
      <c r="A38" s="519">
        <v>1</v>
      </c>
      <c r="B38" s="519" t="s">
        <v>704</v>
      </c>
      <c r="C38" s="519">
        <v>2</v>
      </c>
      <c r="D38" s="519">
        <v>3</v>
      </c>
      <c r="E38" s="519">
        <v>4</v>
      </c>
      <c r="F38" s="519">
        <v>5</v>
      </c>
      <c r="G38" s="519">
        <v>6</v>
      </c>
      <c r="H38" s="519">
        <v>7</v>
      </c>
      <c r="I38" s="519">
        <v>8</v>
      </c>
      <c r="J38" s="519">
        <v>9</v>
      </c>
      <c r="K38" s="519">
        <v>10</v>
      </c>
      <c r="L38" s="519">
        <v>11</v>
      </c>
    </row>
    <row r="40" spans="1:26" ht="36" customHeight="1" x14ac:dyDescent="0.2">
      <c r="A40" s="742" t="s">
        <v>1053</v>
      </c>
      <c r="B40" s="742"/>
      <c r="C40" s="742"/>
      <c r="D40" s="742"/>
      <c r="E40" s="742"/>
      <c r="F40" s="742"/>
      <c r="G40" s="742"/>
      <c r="H40" s="742"/>
      <c r="I40" s="742"/>
      <c r="J40" s="742"/>
      <c r="K40" s="742"/>
      <c r="L40" s="742"/>
    </row>
    <row r="41" spans="1:26" ht="51" x14ac:dyDescent="0.2">
      <c r="A41" s="520">
        <v>1</v>
      </c>
      <c r="B41" s="520">
        <v>1</v>
      </c>
      <c r="C41" s="520" t="s">
        <v>918</v>
      </c>
      <c r="D41" s="520" t="s">
        <v>907</v>
      </c>
      <c r="E41" s="521">
        <v>4.37</v>
      </c>
      <c r="F41" s="522">
        <v>5169.46216</v>
      </c>
      <c r="G41" s="522">
        <v>5034.9989999999998</v>
      </c>
      <c r="H41" s="523">
        <v>317106.07</v>
      </c>
      <c r="I41" s="523">
        <v>25671.17</v>
      </c>
      <c r="J41" s="523">
        <v>291319.01</v>
      </c>
      <c r="K41" s="522">
        <v>16.822199999999999</v>
      </c>
      <c r="L41" s="522">
        <v>73.513013999999998</v>
      </c>
      <c r="T41" s="516">
        <v>534730.06000000006</v>
      </c>
      <c r="V41" s="516">
        <v>25671.17</v>
      </c>
      <c r="W41" s="516">
        <v>291319.01</v>
      </c>
      <c r="X41" s="516">
        <v>140327.29999999999</v>
      </c>
      <c r="Y41" s="516">
        <v>73.513013999999998</v>
      </c>
      <c r="Z41" s="516">
        <v>232.1781</v>
      </c>
    </row>
    <row r="42" spans="1:26" x14ac:dyDescent="0.2">
      <c r="A42" s="524"/>
      <c r="B42" s="524"/>
      <c r="C42" s="524"/>
      <c r="D42" s="525" t="s">
        <v>754</v>
      </c>
      <c r="E42" s="526"/>
      <c r="F42" s="527">
        <v>131.21315999999999</v>
      </c>
      <c r="G42" s="527">
        <v>717.255</v>
      </c>
      <c r="H42" s="526"/>
      <c r="I42" s="526"/>
      <c r="J42" s="528">
        <v>140327.29999999999</v>
      </c>
      <c r="K42" s="527">
        <v>53.13</v>
      </c>
      <c r="L42" s="527">
        <v>232.1781</v>
      </c>
    </row>
    <row r="43" spans="1:26" ht="20.399999999999999" x14ac:dyDescent="0.2">
      <c r="A43" s="529"/>
      <c r="B43" s="529"/>
      <c r="C43" s="529"/>
      <c r="D43" s="515" t="s">
        <v>706</v>
      </c>
      <c r="E43" s="529"/>
      <c r="F43" s="529"/>
      <c r="G43" s="529"/>
      <c r="H43" s="529"/>
      <c r="I43" s="529"/>
      <c r="J43" s="529"/>
      <c r="K43" s="529"/>
      <c r="L43" s="529"/>
    </row>
    <row r="44" spans="1:26" ht="30.6" x14ac:dyDescent="0.2">
      <c r="A44" s="529"/>
      <c r="B44" s="529"/>
      <c r="C44" s="529"/>
      <c r="D44" s="515" t="s">
        <v>902</v>
      </c>
      <c r="E44" s="529"/>
      <c r="F44" s="529"/>
      <c r="G44" s="529"/>
      <c r="H44" s="529"/>
      <c r="I44" s="529"/>
      <c r="J44" s="529"/>
      <c r="K44" s="529"/>
      <c r="L44" s="529"/>
    </row>
    <row r="45" spans="1:26" ht="153" x14ac:dyDescent="0.2">
      <c r="A45" s="529"/>
      <c r="B45" s="529"/>
      <c r="C45" s="529"/>
      <c r="D45" s="515" t="s">
        <v>903</v>
      </c>
      <c r="E45" s="529"/>
      <c r="F45" s="529"/>
      <c r="G45" s="529"/>
      <c r="H45" s="529"/>
      <c r="I45" s="529"/>
      <c r="J45" s="529"/>
      <c r="K45" s="529"/>
      <c r="L45" s="529"/>
    </row>
    <row r="46" spans="1:26" x14ac:dyDescent="0.2">
      <c r="A46" s="529"/>
      <c r="B46" s="529"/>
      <c r="C46" s="529"/>
      <c r="D46" s="530" t="s">
        <v>206</v>
      </c>
      <c r="E46" s="531" t="s">
        <v>755</v>
      </c>
      <c r="F46" s="531"/>
      <c r="G46" s="531"/>
      <c r="H46" s="532">
        <v>152718.59</v>
      </c>
      <c r="I46" s="529"/>
      <c r="J46" s="529"/>
      <c r="K46" s="529"/>
      <c r="L46" s="529"/>
    </row>
    <row r="47" spans="1:26" x14ac:dyDescent="0.2">
      <c r="A47" s="529"/>
      <c r="B47" s="529"/>
      <c r="C47" s="529"/>
      <c r="D47" s="530" t="s">
        <v>207</v>
      </c>
      <c r="E47" s="531" t="s">
        <v>887</v>
      </c>
      <c r="F47" s="531"/>
      <c r="G47" s="531"/>
      <c r="H47" s="532">
        <v>64905.4</v>
      </c>
      <c r="I47" s="529"/>
      <c r="J47" s="529"/>
      <c r="K47" s="529"/>
      <c r="L47" s="529"/>
    </row>
    <row r="48" spans="1:26" x14ac:dyDescent="0.2">
      <c r="A48" s="529"/>
      <c r="B48" s="529"/>
      <c r="C48" s="529"/>
      <c r="D48" s="533" t="s">
        <v>707</v>
      </c>
      <c r="E48" s="534"/>
      <c r="F48" s="534"/>
      <c r="G48" s="534"/>
      <c r="H48" s="535">
        <v>534730.06000000006</v>
      </c>
      <c r="I48" s="529"/>
      <c r="J48" s="529"/>
      <c r="K48" s="529"/>
      <c r="L48" s="529"/>
    </row>
    <row r="49" spans="1:26" ht="40.799999999999997" x14ac:dyDescent="0.2">
      <c r="A49" s="520">
        <v>2</v>
      </c>
      <c r="B49" s="520">
        <v>2</v>
      </c>
      <c r="C49" s="520" t="s">
        <v>888</v>
      </c>
      <c r="D49" s="520" t="s">
        <v>886</v>
      </c>
      <c r="E49" s="521">
        <v>2.27</v>
      </c>
      <c r="F49" s="522">
        <v>1460.6748</v>
      </c>
      <c r="G49" s="522" t="s">
        <v>281</v>
      </c>
      <c r="H49" s="523">
        <v>148445.31</v>
      </c>
      <c r="I49" s="523">
        <v>148445.31</v>
      </c>
      <c r="J49" s="523" t="s">
        <v>281</v>
      </c>
      <c r="K49" s="522">
        <v>187.26599999999999</v>
      </c>
      <c r="L49" s="522">
        <v>425.09381999999999</v>
      </c>
      <c r="T49" s="516">
        <v>331033.05000000005</v>
      </c>
      <c r="V49" s="516">
        <v>148445.31</v>
      </c>
      <c r="W49" s="516" t="s">
        <v>281</v>
      </c>
      <c r="X49" s="516" t="s">
        <v>281</v>
      </c>
      <c r="Y49" s="516">
        <v>425.09381999999999</v>
      </c>
      <c r="Z49" s="516" t="s">
        <v>281</v>
      </c>
    </row>
    <row r="50" spans="1:26" x14ac:dyDescent="0.2">
      <c r="A50" s="524"/>
      <c r="B50" s="524"/>
      <c r="C50" s="524"/>
      <c r="D50" s="525" t="s">
        <v>880</v>
      </c>
      <c r="E50" s="526"/>
      <c r="F50" s="527">
        <v>1460.6748</v>
      </c>
      <c r="G50" s="527" t="s">
        <v>281</v>
      </c>
      <c r="H50" s="526"/>
      <c r="I50" s="526"/>
      <c r="J50" s="528" t="s">
        <v>281</v>
      </c>
      <c r="K50" s="527" t="s">
        <v>281</v>
      </c>
      <c r="L50" s="527" t="s">
        <v>281</v>
      </c>
    </row>
    <row r="51" spans="1:26" ht="20.399999999999999" x14ac:dyDescent="0.2">
      <c r="A51" s="529"/>
      <c r="B51" s="529"/>
      <c r="C51" s="529"/>
      <c r="D51" s="515" t="s">
        <v>706</v>
      </c>
      <c r="E51" s="529"/>
      <c r="F51" s="529"/>
      <c r="G51" s="529"/>
      <c r="H51" s="529"/>
      <c r="I51" s="529"/>
      <c r="J51" s="529"/>
      <c r="K51" s="529"/>
      <c r="L51" s="529"/>
    </row>
    <row r="52" spans="1:26" ht="30.6" x14ac:dyDescent="0.2">
      <c r="A52" s="529"/>
      <c r="B52" s="529"/>
      <c r="C52" s="529"/>
      <c r="D52" s="515" t="s">
        <v>889</v>
      </c>
      <c r="E52" s="529"/>
      <c r="F52" s="529"/>
      <c r="G52" s="529"/>
      <c r="H52" s="529"/>
      <c r="I52" s="529"/>
      <c r="J52" s="529"/>
      <c r="K52" s="529"/>
      <c r="L52" s="529"/>
    </row>
    <row r="53" spans="1:26" ht="163.19999999999999" x14ac:dyDescent="0.2">
      <c r="A53" s="529"/>
      <c r="B53" s="529"/>
      <c r="C53" s="529"/>
      <c r="D53" s="515" t="s">
        <v>890</v>
      </c>
      <c r="E53" s="529"/>
      <c r="F53" s="529"/>
      <c r="G53" s="529"/>
      <c r="H53" s="529"/>
      <c r="I53" s="529"/>
      <c r="J53" s="529"/>
      <c r="K53" s="529"/>
      <c r="L53" s="529"/>
    </row>
    <row r="54" spans="1:26" x14ac:dyDescent="0.2">
      <c r="A54" s="529"/>
      <c r="B54" s="529"/>
      <c r="C54" s="529"/>
      <c r="D54" s="530" t="s">
        <v>206</v>
      </c>
      <c r="E54" s="531" t="s">
        <v>760</v>
      </c>
      <c r="F54" s="531"/>
      <c r="G54" s="531"/>
      <c r="H54" s="532">
        <v>132116.32999999999</v>
      </c>
      <c r="I54" s="529"/>
      <c r="J54" s="529"/>
      <c r="K54" s="529"/>
      <c r="L54" s="529"/>
    </row>
    <row r="55" spans="1:26" x14ac:dyDescent="0.2">
      <c r="A55" s="529"/>
      <c r="B55" s="529"/>
      <c r="C55" s="529"/>
      <c r="D55" s="530" t="s">
        <v>207</v>
      </c>
      <c r="E55" s="531" t="s">
        <v>891</v>
      </c>
      <c r="F55" s="531"/>
      <c r="G55" s="531"/>
      <c r="H55" s="532">
        <v>50471.41</v>
      </c>
      <c r="I55" s="529"/>
      <c r="J55" s="529"/>
      <c r="K55" s="529"/>
      <c r="L55" s="529"/>
    </row>
    <row r="56" spans="1:26" x14ac:dyDescent="0.2">
      <c r="A56" s="529"/>
      <c r="B56" s="529"/>
      <c r="C56" s="529"/>
      <c r="D56" s="533" t="s">
        <v>707</v>
      </c>
      <c r="E56" s="534"/>
      <c r="F56" s="534"/>
      <c r="G56" s="534"/>
      <c r="H56" s="535">
        <v>331033.05</v>
      </c>
      <c r="I56" s="529"/>
      <c r="J56" s="529"/>
      <c r="K56" s="529"/>
      <c r="L56" s="529"/>
    </row>
    <row r="57" spans="1:26" ht="51" x14ac:dyDescent="0.2">
      <c r="A57" s="520">
        <v>3</v>
      </c>
      <c r="B57" s="520">
        <v>3</v>
      </c>
      <c r="C57" s="520" t="s">
        <v>882</v>
      </c>
      <c r="D57" s="520" t="s">
        <v>894</v>
      </c>
      <c r="E57" s="521">
        <v>2.27</v>
      </c>
      <c r="F57" s="522">
        <v>531.24824999999998</v>
      </c>
      <c r="G57" s="522" t="s">
        <v>281</v>
      </c>
      <c r="H57" s="523">
        <v>53989.63</v>
      </c>
      <c r="I57" s="523">
        <v>53989.63</v>
      </c>
      <c r="J57" s="523" t="s">
        <v>281</v>
      </c>
      <c r="K57" s="522">
        <v>70.833100000000002</v>
      </c>
      <c r="L57" s="522">
        <v>160.79113699999999</v>
      </c>
      <c r="T57" s="516">
        <v>120396.87</v>
      </c>
      <c r="V57" s="516">
        <v>53989.63</v>
      </c>
      <c r="W57" s="516" t="s">
        <v>281</v>
      </c>
      <c r="X57" s="516" t="s">
        <v>281</v>
      </c>
      <c r="Y57" s="516">
        <v>160.79113699999999</v>
      </c>
      <c r="Z57" s="516" t="s">
        <v>281</v>
      </c>
    </row>
    <row r="58" spans="1:26" x14ac:dyDescent="0.2">
      <c r="A58" s="524"/>
      <c r="B58" s="524"/>
      <c r="C58" s="524"/>
      <c r="D58" s="525" t="s">
        <v>880</v>
      </c>
      <c r="E58" s="526"/>
      <c r="F58" s="527">
        <v>531.24824999999998</v>
      </c>
      <c r="G58" s="527" t="s">
        <v>281</v>
      </c>
      <c r="H58" s="526"/>
      <c r="I58" s="526"/>
      <c r="J58" s="528" t="s">
        <v>281</v>
      </c>
      <c r="K58" s="527" t="s">
        <v>281</v>
      </c>
      <c r="L58" s="527" t="s">
        <v>281</v>
      </c>
    </row>
    <row r="59" spans="1:26" ht="20.399999999999999" x14ac:dyDescent="0.2">
      <c r="A59" s="529"/>
      <c r="B59" s="529"/>
      <c r="C59" s="529"/>
      <c r="D59" s="515" t="s">
        <v>706</v>
      </c>
      <c r="E59" s="529"/>
      <c r="F59" s="529"/>
      <c r="G59" s="529"/>
      <c r="H59" s="529"/>
      <c r="I59" s="529"/>
      <c r="J59" s="529"/>
      <c r="K59" s="529"/>
      <c r="L59" s="529"/>
    </row>
    <row r="60" spans="1:26" ht="20.399999999999999" x14ac:dyDescent="0.2">
      <c r="A60" s="529"/>
      <c r="B60" s="529"/>
      <c r="C60" s="529"/>
      <c r="D60" s="515" t="s">
        <v>892</v>
      </c>
      <c r="E60" s="529"/>
      <c r="F60" s="529"/>
      <c r="G60" s="529"/>
      <c r="H60" s="529"/>
      <c r="I60" s="529"/>
      <c r="J60" s="529"/>
      <c r="K60" s="529"/>
      <c r="L60" s="529"/>
    </row>
    <row r="61" spans="1:26" ht="132.6" x14ac:dyDescent="0.2">
      <c r="A61" s="529"/>
      <c r="B61" s="529"/>
      <c r="C61" s="529"/>
      <c r="D61" s="515" t="s">
        <v>893</v>
      </c>
      <c r="E61" s="529"/>
      <c r="F61" s="529"/>
      <c r="G61" s="529"/>
      <c r="H61" s="529"/>
      <c r="I61" s="529"/>
      <c r="J61" s="529"/>
      <c r="K61" s="529"/>
      <c r="L61" s="529"/>
    </row>
    <row r="62" spans="1:26" x14ac:dyDescent="0.2">
      <c r="A62" s="529"/>
      <c r="B62" s="529"/>
      <c r="C62" s="529"/>
      <c r="D62" s="530" t="s">
        <v>206</v>
      </c>
      <c r="E62" s="531" t="s">
        <v>760</v>
      </c>
      <c r="F62" s="531"/>
      <c r="G62" s="531"/>
      <c r="H62" s="532">
        <v>48050.77</v>
      </c>
      <c r="I62" s="529"/>
      <c r="J62" s="529"/>
      <c r="K62" s="529"/>
      <c r="L62" s="529"/>
    </row>
    <row r="63" spans="1:26" x14ac:dyDescent="0.2">
      <c r="A63" s="529"/>
      <c r="B63" s="529"/>
      <c r="C63" s="529"/>
      <c r="D63" s="530" t="s">
        <v>207</v>
      </c>
      <c r="E63" s="531" t="s">
        <v>891</v>
      </c>
      <c r="F63" s="531"/>
      <c r="G63" s="531"/>
      <c r="H63" s="532">
        <v>18356.47</v>
      </c>
      <c r="I63" s="529"/>
      <c r="J63" s="529"/>
      <c r="K63" s="529"/>
      <c r="L63" s="529"/>
    </row>
    <row r="64" spans="1:26" x14ac:dyDescent="0.2">
      <c r="A64" s="529"/>
      <c r="B64" s="529"/>
      <c r="C64" s="529"/>
      <c r="D64" s="533" t="s">
        <v>707</v>
      </c>
      <c r="E64" s="534"/>
      <c r="F64" s="534"/>
      <c r="G64" s="534"/>
      <c r="H64" s="535">
        <v>120396.87</v>
      </c>
      <c r="I64" s="529"/>
      <c r="J64" s="529"/>
      <c r="K64" s="529"/>
      <c r="L64" s="529"/>
    </row>
    <row r="65" spans="1:26" ht="30.6" x14ac:dyDescent="0.2">
      <c r="A65" s="520">
        <v>4</v>
      </c>
      <c r="B65" s="520">
        <v>4</v>
      </c>
      <c r="C65" s="520" t="s">
        <v>867</v>
      </c>
      <c r="D65" s="520" t="s">
        <v>868</v>
      </c>
      <c r="E65" s="521">
        <v>156.93</v>
      </c>
      <c r="F65" s="522">
        <v>2.91</v>
      </c>
      <c r="G65" s="522">
        <v>2.91</v>
      </c>
      <c r="H65" s="523">
        <v>6219.14</v>
      </c>
      <c r="I65" s="523" t="s">
        <v>281</v>
      </c>
      <c r="J65" s="523">
        <v>6219.14</v>
      </c>
      <c r="K65" s="522" t="s">
        <v>281</v>
      </c>
      <c r="L65" s="522" t="s">
        <v>281</v>
      </c>
      <c r="T65" s="516">
        <v>6219.14</v>
      </c>
      <c r="V65" s="516" t="s">
        <v>281</v>
      </c>
      <c r="W65" s="516">
        <v>6219.14</v>
      </c>
      <c r="X65" s="516" t="s">
        <v>281</v>
      </c>
      <c r="Y65" s="516" t="s">
        <v>281</v>
      </c>
      <c r="Z65" s="516" t="s">
        <v>281</v>
      </c>
    </row>
    <row r="66" spans="1:26" x14ac:dyDescent="0.2">
      <c r="A66" s="524"/>
      <c r="B66" s="524"/>
      <c r="C66" s="524"/>
      <c r="D66" s="525" t="s">
        <v>734</v>
      </c>
      <c r="E66" s="526"/>
      <c r="F66" s="527" t="s">
        <v>281</v>
      </c>
      <c r="G66" s="527" t="s">
        <v>281</v>
      </c>
      <c r="H66" s="526"/>
      <c r="I66" s="526"/>
      <c r="J66" s="528" t="s">
        <v>281</v>
      </c>
      <c r="K66" s="527" t="s">
        <v>281</v>
      </c>
      <c r="L66" s="527" t="s">
        <v>281</v>
      </c>
    </row>
    <row r="67" spans="1:26" x14ac:dyDescent="0.2">
      <c r="A67" s="529"/>
      <c r="B67" s="529"/>
      <c r="C67" s="529"/>
      <c r="D67" s="515" t="s">
        <v>781</v>
      </c>
      <c r="E67" s="529"/>
      <c r="F67" s="529"/>
      <c r="G67" s="529"/>
      <c r="H67" s="529"/>
      <c r="I67" s="529"/>
      <c r="J67" s="529"/>
      <c r="K67" s="529"/>
      <c r="L67" s="529"/>
    </row>
    <row r="68" spans="1:26" x14ac:dyDescent="0.2">
      <c r="A68" s="529"/>
      <c r="B68" s="529"/>
      <c r="C68" s="529"/>
      <c r="D68" s="533" t="s">
        <v>707</v>
      </c>
      <c r="E68" s="534"/>
      <c r="F68" s="534"/>
      <c r="G68" s="534"/>
      <c r="H68" s="535">
        <v>6219.14</v>
      </c>
      <c r="I68" s="529"/>
      <c r="J68" s="529"/>
      <c r="K68" s="529"/>
      <c r="L68" s="529"/>
    </row>
    <row r="69" spans="1:26" ht="30.6" x14ac:dyDescent="0.2">
      <c r="A69" s="520">
        <v>5</v>
      </c>
      <c r="B69" s="520">
        <v>5</v>
      </c>
      <c r="C69" s="520" t="s">
        <v>735</v>
      </c>
      <c r="D69" s="520" t="s">
        <v>900</v>
      </c>
      <c r="E69" s="521">
        <v>4597</v>
      </c>
      <c r="F69" s="522">
        <v>162.38</v>
      </c>
      <c r="G69" s="522" t="s">
        <v>281</v>
      </c>
      <c r="H69" s="523">
        <v>6091116.9400000004</v>
      </c>
      <c r="I69" s="523" t="s">
        <v>281</v>
      </c>
      <c r="J69" s="523" t="s">
        <v>281</v>
      </c>
      <c r="K69" s="522" t="s">
        <v>281</v>
      </c>
      <c r="L69" s="522" t="s">
        <v>281</v>
      </c>
      <c r="T69" s="516">
        <v>6091116.9400000004</v>
      </c>
      <c r="V69" s="516" t="s">
        <v>281</v>
      </c>
      <c r="W69" s="516" t="s">
        <v>281</v>
      </c>
      <c r="X69" s="516" t="s">
        <v>281</v>
      </c>
      <c r="Y69" s="516" t="s">
        <v>281</v>
      </c>
      <c r="Z69" s="516" t="s">
        <v>281</v>
      </c>
    </row>
    <row r="70" spans="1:26" x14ac:dyDescent="0.2">
      <c r="A70" s="524"/>
      <c r="B70" s="524"/>
      <c r="C70" s="524"/>
      <c r="D70" s="525" t="s">
        <v>736</v>
      </c>
      <c r="E70" s="526"/>
      <c r="F70" s="527" t="s">
        <v>281</v>
      </c>
      <c r="G70" s="527" t="s">
        <v>281</v>
      </c>
      <c r="H70" s="526"/>
      <c r="I70" s="526"/>
      <c r="J70" s="528" t="s">
        <v>281</v>
      </c>
      <c r="K70" s="527" t="s">
        <v>281</v>
      </c>
      <c r="L70" s="527" t="s">
        <v>281</v>
      </c>
    </row>
    <row r="71" spans="1:26" x14ac:dyDescent="0.2">
      <c r="A71" s="529"/>
      <c r="B71" s="529"/>
      <c r="C71" s="529"/>
      <c r="D71" s="515" t="s">
        <v>711</v>
      </c>
      <c r="E71" s="529"/>
      <c r="F71" s="529"/>
      <c r="G71" s="529"/>
      <c r="H71" s="529"/>
      <c r="I71" s="529"/>
      <c r="J71" s="529"/>
      <c r="K71" s="529"/>
      <c r="L71" s="529"/>
    </row>
    <row r="72" spans="1:26" ht="40.799999999999997" x14ac:dyDescent="0.2">
      <c r="A72" s="520">
        <v>6</v>
      </c>
      <c r="B72" s="520">
        <v>6</v>
      </c>
      <c r="C72" s="520" t="s">
        <v>919</v>
      </c>
      <c r="D72" s="520" t="s">
        <v>908</v>
      </c>
      <c r="E72" s="521">
        <v>3.64</v>
      </c>
      <c r="F72" s="522">
        <v>26.148125</v>
      </c>
      <c r="G72" s="522">
        <v>26.148125</v>
      </c>
      <c r="H72" s="523">
        <v>1260.17</v>
      </c>
      <c r="I72" s="523" t="s">
        <v>281</v>
      </c>
      <c r="J72" s="523">
        <v>1260.17</v>
      </c>
      <c r="K72" s="522" t="s">
        <v>281</v>
      </c>
      <c r="L72" s="522" t="s">
        <v>281</v>
      </c>
      <c r="T72" s="516">
        <v>2215.3000000000002</v>
      </c>
      <c r="V72" s="516" t="s">
        <v>281</v>
      </c>
      <c r="W72" s="516">
        <v>1260.17</v>
      </c>
      <c r="X72" s="516">
        <v>728.55</v>
      </c>
      <c r="Y72" s="516" t="s">
        <v>281</v>
      </c>
      <c r="Z72" s="516">
        <v>1.2034750000000001</v>
      </c>
    </row>
    <row r="73" spans="1:26" x14ac:dyDescent="0.2">
      <c r="A73" s="524"/>
      <c r="B73" s="524"/>
      <c r="C73" s="524"/>
      <c r="D73" s="525" t="s">
        <v>904</v>
      </c>
      <c r="E73" s="526"/>
      <c r="F73" s="527" t="s">
        <v>281</v>
      </c>
      <c r="G73" s="527">
        <v>4.4706250000000001</v>
      </c>
      <c r="H73" s="526"/>
      <c r="I73" s="526"/>
      <c r="J73" s="528">
        <v>728.55</v>
      </c>
      <c r="K73" s="527">
        <v>0.330625</v>
      </c>
      <c r="L73" s="527">
        <v>1.2034750000000001</v>
      </c>
    </row>
    <row r="74" spans="1:26" ht="20.399999999999999" x14ac:dyDescent="0.2">
      <c r="A74" s="529"/>
      <c r="B74" s="529"/>
      <c r="C74" s="529"/>
      <c r="D74" s="515" t="s">
        <v>706</v>
      </c>
      <c r="E74" s="529"/>
      <c r="F74" s="529"/>
      <c r="G74" s="529"/>
      <c r="H74" s="529"/>
      <c r="I74" s="529"/>
      <c r="J74" s="529"/>
      <c r="K74" s="529"/>
      <c r="L74" s="529"/>
    </row>
    <row r="75" spans="1:26" ht="20.399999999999999" x14ac:dyDescent="0.2">
      <c r="A75" s="529"/>
      <c r="B75" s="529"/>
      <c r="C75" s="529"/>
      <c r="D75" s="515" t="s">
        <v>892</v>
      </c>
      <c r="E75" s="529"/>
      <c r="F75" s="529"/>
      <c r="G75" s="529"/>
      <c r="H75" s="529"/>
      <c r="I75" s="529"/>
      <c r="J75" s="529"/>
      <c r="K75" s="529"/>
      <c r="L75" s="529"/>
    </row>
    <row r="76" spans="1:26" ht="132.6" x14ac:dyDescent="0.2">
      <c r="A76" s="529"/>
      <c r="B76" s="529"/>
      <c r="C76" s="529"/>
      <c r="D76" s="515" t="s">
        <v>893</v>
      </c>
      <c r="E76" s="529"/>
      <c r="F76" s="529"/>
      <c r="G76" s="529"/>
      <c r="H76" s="529"/>
      <c r="I76" s="529"/>
      <c r="J76" s="529"/>
      <c r="K76" s="529"/>
      <c r="L76" s="529"/>
    </row>
    <row r="77" spans="1:26" x14ac:dyDescent="0.2">
      <c r="A77" s="529"/>
      <c r="B77" s="529"/>
      <c r="C77" s="529"/>
      <c r="D77" s="530" t="s">
        <v>206</v>
      </c>
      <c r="E77" s="531" t="s">
        <v>755</v>
      </c>
      <c r="F77" s="531"/>
      <c r="G77" s="531"/>
      <c r="H77" s="532">
        <v>670.27</v>
      </c>
      <c r="I77" s="529"/>
      <c r="J77" s="529"/>
      <c r="K77" s="529"/>
      <c r="L77" s="529"/>
    </row>
    <row r="78" spans="1:26" x14ac:dyDescent="0.2">
      <c r="A78" s="529"/>
      <c r="B78" s="529"/>
      <c r="C78" s="529"/>
      <c r="D78" s="530" t="s">
        <v>207</v>
      </c>
      <c r="E78" s="531" t="s">
        <v>887</v>
      </c>
      <c r="F78" s="531"/>
      <c r="G78" s="531"/>
      <c r="H78" s="532">
        <v>284.86</v>
      </c>
      <c r="I78" s="529"/>
      <c r="J78" s="529"/>
      <c r="K78" s="529"/>
      <c r="L78" s="529"/>
    </row>
    <row r="79" spans="1:26" x14ac:dyDescent="0.2">
      <c r="A79" s="529"/>
      <c r="B79" s="529"/>
      <c r="C79" s="529"/>
      <c r="D79" s="533" t="s">
        <v>707</v>
      </c>
      <c r="E79" s="534"/>
      <c r="F79" s="534"/>
      <c r="G79" s="534"/>
      <c r="H79" s="535">
        <v>2215.3000000000002</v>
      </c>
      <c r="I79" s="529"/>
      <c r="J79" s="529"/>
      <c r="K79" s="529"/>
      <c r="L79" s="529"/>
    </row>
    <row r="80" spans="1:26" ht="40.799999999999997" x14ac:dyDescent="0.2">
      <c r="A80" s="520">
        <v>7</v>
      </c>
      <c r="B80" s="520">
        <v>7</v>
      </c>
      <c r="C80" s="520" t="s">
        <v>920</v>
      </c>
      <c r="D80" s="520" t="s">
        <v>909</v>
      </c>
      <c r="E80" s="521">
        <v>0.91</v>
      </c>
      <c r="F80" s="522">
        <v>975.80662500000005</v>
      </c>
      <c r="G80" s="522" t="s">
        <v>281</v>
      </c>
      <c r="H80" s="523">
        <v>39755.040000000001</v>
      </c>
      <c r="I80" s="523">
        <v>39755.040000000001</v>
      </c>
      <c r="J80" s="523" t="s">
        <v>281</v>
      </c>
      <c r="K80" s="522">
        <v>114.39624999999999</v>
      </c>
      <c r="L80" s="522">
        <v>104.100588</v>
      </c>
      <c r="T80" s="516">
        <v>91873.9</v>
      </c>
      <c r="V80" s="516">
        <v>39755.040000000001</v>
      </c>
      <c r="W80" s="516" t="s">
        <v>281</v>
      </c>
      <c r="X80" s="516" t="s">
        <v>281</v>
      </c>
      <c r="Y80" s="516">
        <v>104.100588</v>
      </c>
      <c r="Z80" s="516" t="s">
        <v>281</v>
      </c>
    </row>
    <row r="81" spans="1:26" x14ac:dyDescent="0.2">
      <c r="A81" s="524"/>
      <c r="B81" s="524"/>
      <c r="C81" s="524"/>
      <c r="D81" s="525" t="s">
        <v>904</v>
      </c>
      <c r="E81" s="526"/>
      <c r="F81" s="527">
        <v>975.80662500000005</v>
      </c>
      <c r="G81" s="527" t="s">
        <v>281</v>
      </c>
      <c r="H81" s="526"/>
      <c r="I81" s="526"/>
      <c r="J81" s="528" t="s">
        <v>281</v>
      </c>
      <c r="K81" s="527" t="s">
        <v>281</v>
      </c>
      <c r="L81" s="527" t="s">
        <v>281</v>
      </c>
    </row>
    <row r="82" spans="1:26" ht="20.399999999999999" x14ac:dyDescent="0.2">
      <c r="A82" s="529"/>
      <c r="B82" s="529"/>
      <c r="C82" s="529"/>
      <c r="D82" s="515" t="s">
        <v>706</v>
      </c>
      <c r="E82" s="529"/>
      <c r="F82" s="529"/>
      <c r="G82" s="529"/>
      <c r="H82" s="529"/>
      <c r="I82" s="529"/>
      <c r="J82" s="529"/>
      <c r="K82" s="529"/>
      <c r="L82" s="529"/>
    </row>
    <row r="83" spans="1:26" ht="20.399999999999999" x14ac:dyDescent="0.2">
      <c r="A83" s="529"/>
      <c r="B83" s="529"/>
      <c r="C83" s="529"/>
      <c r="D83" s="515" t="s">
        <v>892</v>
      </c>
      <c r="E83" s="529"/>
      <c r="F83" s="529"/>
      <c r="G83" s="529"/>
      <c r="H83" s="529"/>
      <c r="I83" s="529"/>
      <c r="J83" s="529"/>
      <c r="K83" s="529"/>
      <c r="L83" s="529"/>
    </row>
    <row r="84" spans="1:26" ht="132.6" x14ac:dyDescent="0.2">
      <c r="A84" s="529"/>
      <c r="B84" s="529"/>
      <c r="C84" s="529"/>
      <c r="D84" s="515" t="s">
        <v>893</v>
      </c>
      <c r="E84" s="529"/>
      <c r="F84" s="529"/>
      <c r="G84" s="529"/>
      <c r="H84" s="529"/>
      <c r="I84" s="529"/>
      <c r="J84" s="529"/>
      <c r="K84" s="529"/>
      <c r="L84" s="529"/>
    </row>
    <row r="85" spans="1:26" x14ac:dyDescent="0.2">
      <c r="A85" s="529"/>
      <c r="B85" s="529"/>
      <c r="C85" s="529"/>
      <c r="D85" s="530" t="s">
        <v>206</v>
      </c>
      <c r="E85" s="531" t="s">
        <v>755</v>
      </c>
      <c r="F85" s="531"/>
      <c r="G85" s="531"/>
      <c r="H85" s="532">
        <v>36574.639999999999</v>
      </c>
      <c r="I85" s="529"/>
      <c r="J85" s="529"/>
      <c r="K85" s="529"/>
      <c r="L85" s="529"/>
    </row>
    <row r="86" spans="1:26" x14ac:dyDescent="0.2">
      <c r="A86" s="529"/>
      <c r="B86" s="529"/>
      <c r="C86" s="529"/>
      <c r="D86" s="530" t="s">
        <v>207</v>
      </c>
      <c r="E86" s="531" t="s">
        <v>887</v>
      </c>
      <c r="F86" s="531"/>
      <c r="G86" s="531"/>
      <c r="H86" s="532">
        <v>15544.22</v>
      </c>
      <c r="I86" s="529"/>
      <c r="J86" s="529"/>
      <c r="K86" s="529"/>
      <c r="L86" s="529"/>
    </row>
    <row r="87" spans="1:26" x14ac:dyDescent="0.2">
      <c r="A87" s="529"/>
      <c r="B87" s="529"/>
      <c r="C87" s="529"/>
      <c r="D87" s="533" t="s">
        <v>707</v>
      </c>
      <c r="E87" s="534"/>
      <c r="F87" s="534"/>
      <c r="G87" s="534"/>
      <c r="H87" s="535">
        <v>91873.9</v>
      </c>
      <c r="I87" s="529"/>
      <c r="J87" s="529"/>
      <c r="K87" s="529"/>
      <c r="L87" s="529"/>
    </row>
    <row r="88" spans="1:26" ht="40.799999999999997" x14ac:dyDescent="0.2">
      <c r="A88" s="520">
        <v>8</v>
      </c>
      <c r="B88" s="520">
        <v>8</v>
      </c>
      <c r="C88" s="520" t="s">
        <v>921</v>
      </c>
      <c r="D88" s="520" t="s">
        <v>910</v>
      </c>
      <c r="E88" s="521">
        <v>1.86</v>
      </c>
      <c r="F88" s="522">
        <v>1927.39195</v>
      </c>
      <c r="G88" s="522">
        <v>1872.4156250000001</v>
      </c>
      <c r="H88" s="523">
        <v>50688.85</v>
      </c>
      <c r="I88" s="523">
        <v>4578</v>
      </c>
      <c r="J88" s="523">
        <v>46110.85</v>
      </c>
      <c r="K88" s="522">
        <v>7.0489249999999997</v>
      </c>
      <c r="L88" s="522">
        <v>13.111001</v>
      </c>
      <c r="T88" s="516">
        <v>80630.53</v>
      </c>
      <c r="V88" s="516">
        <v>4578</v>
      </c>
      <c r="W88" s="516">
        <v>46110.85</v>
      </c>
      <c r="X88" s="516">
        <v>18260.810000000001</v>
      </c>
      <c r="Y88" s="516">
        <v>13.111001</v>
      </c>
      <c r="Z88" s="516">
        <v>30.213374999999999</v>
      </c>
    </row>
    <row r="89" spans="1:26" x14ac:dyDescent="0.2">
      <c r="A89" s="524"/>
      <c r="B89" s="524"/>
      <c r="C89" s="524"/>
      <c r="D89" s="525" t="s">
        <v>904</v>
      </c>
      <c r="E89" s="526"/>
      <c r="F89" s="527">
        <v>54.976325000000003</v>
      </c>
      <c r="G89" s="527">
        <v>219.29062500000001</v>
      </c>
      <c r="H89" s="526"/>
      <c r="I89" s="526"/>
      <c r="J89" s="528">
        <v>18260.810000000001</v>
      </c>
      <c r="K89" s="527">
        <v>16.243749999999999</v>
      </c>
      <c r="L89" s="527">
        <v>30.213374999999999</v>
      </c>
    </row>
    <row r="90" spans="1:26" ht="20.399999999999999" x14ac:dyDescent="0.2">
      <c r="A90" s="529"/>
      <c r="B90" s="529"/>
      <c r="C90" s="529"/>
      <c r="D90" s="515" t="s">
        <v>706</v>
      </c>
      <c r="E90" s="529"/>
      <c r="F90" s="529"/>
      <c r="G90" s="529"/>
      <c r="H90" s="529"/>
      <c r="I90" s="529"/>
      <c r="J90" s="529"/>
      <c r="K90" s="529"/>
      <c r="L90" s="529"/>
    </row>
    <row r="91" spans="1:26" ht="20.399999999999999" x14ac:dyDescent="0.2">
      <c r="A91" s="529"/>
      <c r="B91" s="529"/>
      <c r="C91" s="529"/>
      <c r="D91" s="515" t="s">
        <v>892</v>
      </c>
      <c r="E91" s="529"/>
      <c r="F91" s="529"/>
      <c r="G91" s="529"/>
      <c r="H91" s="529"/>
      <c r="I91" s="529"/>
      <c r="J91" s="529"/>
      <c r="K91" s="529"/>
      <c r="L91" s="529"/>
    </row>
    <row r="92" spans="1:26" ht="132.6" x14ac:dyDescent="0.2">
      <c r="A92" s="529"/>
      <c r="B92" s="529"/>
      <c r="C92" s="529"/>
      <c r="D92" s="515" t="s">
        <v>893</v>
      </c>
      <c r="E92" s="529"/>
      <c r="F92" s="529"/>
      <c r="G92" s="529"/>
      <c r="H92" s="529"/>
      <c r="I92" s="529"/>
      <c r="J92" s="529"/>
      <c r="K92" s="529"/>
      <c r="L92" s="529"/>
    </row>
    <row r="93" spans="1:26" x14ac:dyDescent="0.2">
      <c r="A93" s="529"/>
      <c r="B93" s="529"/>
      <c r="C93" s="529"/>
      <c r="D93" s="530" t="s">
        <v>206</v>
      </c>
      <c r="E93" s="531" t="s">
        <v>755</v>
      </c>
      <c r="F93" s="531"/>
      <c r="G93" s="531"/>
      <c r="H93" s="532">
        <v>21011.71</v>
      </c>
      <c r="I93" s="529"/>
      <c r="J93" s="529"/>
      <c r="K93" s="529"/>
      <c r="L93" s="529"/>
    </row>
    <row r="94" spans="1:26" x14ac:dyDescent="0.2">
      <c r="A94" s="529"/>
      <c r="B94" s="529"/>
      <c r="C94" s="529"/>
      <c r="D94" s="530" t="s">
        <v>207</v>
      </c>
      <c r="E94" s="531" t="s">
        <v>887</v>
      </c>
      <c r="F94" s="531"/>
      <c r="G94" s="531"/>
      <c r="H94" s="532">
        <v>8929.9699999999993</v>
      </c>
      <c r="I94" s="529"/>
      <c r="J94" s="529"/>
      <c r="K94" s="529"/>
      <c r="L94" s="529"/>
    </row>
    <row r="95" spans="1:26" x14ac:dyDescent="0.2">
      <c r="A95" s="529"/>
      <c r="B95" s="529"/>
      <c r="C95" s="529"/>
      <c r="D95" s="533" t="s">
        <v>707</v>
      </c>
      <c r="E95" s="534"/>
      <c r="F95" s="534"/>
      <c r="G95" s="534"/>
      <c r="H95" s="535">
        <v>80630.53</v>
      </c>
      <c r="I95" s="529"/>
      <c r="J95" s="529"/>
      <c r="K95" s="529"/>
      <c r="L95" s="529"/>
    </row>
    <row r="96" spans="1:26" ht="40.799999999999997" x14ac:dyDescent="0.2">
      <c r="A96" s="520">
        <v>9</v>
      </c>
      <c r="B96" s="520">
        <v>9</v>
      </c>
      <c r="C96" s="520" t="s">
        <v>920</v>
      </c>
      <c r="D96" s="520" t="s">
        <v>909</v>
      </c>
      <c r="E96" s="521">
        <v>0.47</v>
      </c>
      <c r="F96" s="522">
        <v>975.80662500000005</v>
      </c>
      <c r="G96" s="522" t="s">
        <v>281</v>
      </c>
      <c r="H96" s="523">
        <v>20532.82</v>
      </c>
      <c r="I96" s="523">
        <v>20532.82</v>
      </c>
      <c r="J96" s="523" t="s">
        <v>281</v>
      </c>
      <c r="K96" s="522">
        <v>114.39624999999999</v>
      </c>
      <c r="L96" s="522">
        <v>53.766238000000001</v>
      </c>
      <c r="T96" s="516">
        <v>47451.34</v>
      </c>
      <c r="V96" s="516">
        <v>20532.82</v>
      </c>
      <c r="W96" s="516" t="s">
        <v>281</v>
      </c>
      <c r="X96" s="516" t="s">
        <v>281</v>
      </c>
      <c r="Y96" s="516">
        <v>53.766238000000001</v>
      </c>
      <c r="Z96" s="516" t="s">
        <v>281</v>
      </c>
    </row>
    <row r="97" spans="1:26" x14ac:dyDescent="0.2">
      <c r="A97" s="524"/>
      <c r="B97" s="524"/>
      <c r="C97" s="524"/>
      <c r="D97" s="525" t="s">
        <v>904</v>
      </c>
      <c r="E97" s="526"/>
      <c r="F97" s="527">
        <v>975.80662500000005</v>
      </c>
      <c r="G97" s="527" t="s">
        <v>281</v>
      </c>
      <c r="H97" s="526"/>
      <c r="I97" s="526"/>
      <c r="J97" s="528" t="s">
        <v>281</v>
      </c>
      <c r="K97" s="527" t="s">
        <v>281</v>
      </c>
      <c r="L97" s="527" t="s">
        <v>281</v>
      </c>
    </row>
    <row r="98" spans="1:26" ht="20.399999999999999" x14ac:dyDescent="0.2">
      <c r="A98" s="529"/>
      <c r="B98" s="529"/>
      <c r="C98" s="529"/>
      <c r="D98" s="515" t="s">
        <v>706</v>
      </c>
      <c r="E98" s="529"/>
      <c r="F98" s="529"/>
      <c r="G98" s="529"/>
      <c r="H98" s="529"/>
      <c r="I98" s="529"/>
      <c r="J98" s="529"/>
      <c r="K98" s="529"/>
      <c r="L98" s="529"/>
    </row>
    <row r="99" spans="1:26" ht="20.399999999999999" x14ac:dyDescent="0.2">
      <c r="A99" s="529"/>
      <c r="B99" s="529"/>
      <c r="C99" s="529"/>
      <c r="D99" s="515" t="s">
        <v>892</v>
      </c>
      <c r="E99" s="529"/>
      <c r="F99" s="529"/>
      <c r="G99" s="529"/>
      <c r="H99" s="529"/>
      <c r="I99" s="529"/>
      <c r="J99" s="529"/>
      <c r="K99" s="529"/>
      <c r="L99" s="529"/>
    </row>
    <row r="100" spans="1:26" ht="132.6" x14ac:dyDescent="0.2">
      <c r="A100" s="529"/>
      <c r="B100" s="529"/>
      <c r="C100" s="529"/>
      <c r="D100" s="515" t="s">
        <v>893</v>
      </c>
      <c r="E100" s="529"/>
      <c r="F100" s="529"/>
      <c r="G100" s="529"/>
      <c r="H100" s="529"/>
      <c r="I100" s="529"/>
      <c r="J100" s="529"/>
      <c r="K100" s="529"/>
      <c r="L100" s="529"/>
    </row>
    <row r="101" spans="1:26" x14ac:dyDescent="0.2">
      <c r="A101" s="529"/>
      <c r="B101" s="529"/>
      <c r="C101" s="529"/>
      <c r="D101" s="530" t="s">
        <v>206</v>
      </c>
      <c r="E101" s="531" t="s">
        <v>755</v>
      </c>
      <c r="F101" s="531"/>
      <c r="G101" s="531"/>
      <c r="H101" s="532">
        <v>18890.189999999999</v>
      </c>
      <c r="I101" s="529"/>
      <c r="J101" s="529"/>
      <c r="K101" s="529"/>
      <c r="L101" s="529"/>
    </row>
    <row r="102" spans="1:26" x14ac:dyDescent="0.2">
      <c r="A102" s="529"/>
      <c r="B102" s="529"/>
      <c r="C102" s="529"/>
      <c r="D102" s="530" t="s">
        <v>207</v>
      </c>
      <c r="E102" s="531" t="s">
        <v>887</v>
      </c>
      <c r="F102" s="531"/>
      <c r="G102" s="531"/>
      <c r="H102" s="532">
        <v>8028.33</v>
      </c>
      <c r="I102" s="529"/>
      <c r="J102" s="529"/>
      <c r="K102" s="529"/>
      <c r="L102" s="529"/>
    </row>
    <row r="103" spans="1:26" x14ac:dyDescent="0.2">
      <c r="A103" s="529"/>
      <c r="B103" s="529"/>
      <c r="C103" s="529"/>
      <c r="D103" s="533" t="s">
        <v>707</v>
      </c>
      <c r="E103" s="534"/>
      <c r="F103" s="534"/>
      <c r="G103" s="534"/>
      <c r="H103" s="535">
        <v>47451.34</v>
      </c>
      <c r="I103" s="529"/>
      <c r="J103" s="529"/>
      <c r="K103" s="529"/>
      <c r="L103" s="529"/>
    </row>
    <row r="104" spans="1:26" ht="40.799999999999997" x14ac:dyDescent="0.2">
      <c r="A104" s="520">
        <v>10</v>
      </c>
      <c r="B104" s="520">
        <v>10</v>
      </c>
      <c r="C104" s="520" t="s">
        <v>905</v>
      </c>
      <c r="D104" s="520" t="s">
        <v>901</v>
      </c>
      <c r="E104" s="521">
        <v>5.9813999999999998</v>
      </c>
      <c r="F104" s="522">
        <v>4855.1961499999998</v>
      </c>
      <c r="G104" s="522">
        <v>4690.2606249999999</v>
      </c>
      <c r="H104" s="523">
        <v>412935.34</v>
      </c>
      <c r="I104" s="523">
        <v>40900.629999999997</v>
      </c>
      <c r="J104" s="523">
        <v>371439.26</v>
      </c>
      <c r="K104" s="522">
        <v>19.044</v>
      </c>
      <c r="L104" s="522">
        <v>113.90978200000001</v>
      </c>
      <c r="T104" s="516">
        <v>691604.58000000007</v>
      </c>
      <c r="V104" s="516">
        <v>40900.629999999997</v>
      </c>
      <c r="W104" s="516">
        <v>371439.26</v>
      </c>
      <c r="X104" s="516">
        <v>65910.12</v>
      </c>
      <c r="Y104" s="516">
        <v>113.90978200000001</v>
      </c>
      <c r="Z104" s="516">
        <v>119.343884</v>
      </c>
    </row>
    <row r="105" spans="1:26" x14ac:dyDescent="0.2">
      <c r="A105" s="524"/>
      <c r="B105" s="524"/>
      <c r="C105" s="524"/>
      <c r="D105" s="525" t="s">
        <v>880</v>
      </c>
      <c r="E105" s="526"/>
      <c r="F105" s="527">
        <v>152.735525</v>
      </c>
      <c r="G105" s="527">
        <v>246.12875</v>
      </c>
      <c r="H105" s="526"/>
      <c r="I105" s="526"/>
      <c r="J105" s="528">
        <v>65910.12</v>
      </c>
      <c r="K105" s="527">
        <v>19.952500000000001</v>
      </c>
      <c r="L105" s="527">
        <v>119.343884</v>
      </c>
    </row>
    <row r="106" spans="1:26" ht="20.399999999999999" x14ac:dyDescent="0.2">
      <c r="A106" s="529"/>
      <c r="B106" s="529"/>
      <c r="C106" s="529"/>
      <c r="D106" s="515" t="s">
        <v>706</v>
      </c>
      <c r="E106" s="529"/>
      <c r="F106" s="529"/>
      <c r="G106" s="529"/>
      <c r="H106" s="529"/>
      <c r="I106" s="529"/>
      <c r="J106" s="529"/>
      <c r="K106" s="529"/>
      <c r="L106" s="529"/>
    </row>
    <row r="107" spans="1:26" ht="20.399999999999999" x14ac:dyDescent="0.2">
      <c r="A107" s="529"/>
      <c r="B107" s="529"/>
      <c r="C107" s="529"/>
      <c r="D107" s="515" t="s">
        <v>892</v>
      </c>
      <c r="E107" s="529"/>
      <c r="F107" s="529"/>
      <c r="G107" s="529"/>
      <c r="H107" s="529"/>
      <c r="I107" s="529"/>
      <c r="J107" s="529"/>
      <c r="K107" s="529"/>
      <c r="L107" s="529"/>
    </row>
    <row r="108" spans="1:26" ht="132.6" x14ac:dyDescent="0.2">
      <c r="A108" s="529"/>
      <c r="B108" s="529"/>
      <c r="C108" s="529"/>
      <c r="D108" s="515" t="s">
        <v>893</v>
      </c>
      <c r="E108" s="529"/>
      <c r="F108" s="529"/>
      <c r="G108" s="529"/>
      <c r="H108" s="529"/>
      <c r="I108" s="529"/>
      <c r="J108" s="529"/>
      <c r="K108" s="529"/>
      <c r="L108" s="529"/>
    </row>
    <row r="109" spans="1:26" x14ac:dyDescent="0.2">
      <c r="A109" s="529"/>
      <c r="B109" s="529"/>
      <c r="C109" s="529"/>
      <c r="D109" s="530" t="s">
        <v>206</v>
      </c>
      <c r="E109" s="531" t="s">
        <v>897</v>
      </c>
      <c r="F109" s="531"/>
      <c r="G109" s="531"/>
      <c r="H109" s="532">
        <v>157011.79999999999</v>
      </c>
      <c r="I109" s="529"/>
      <c r="J109" s="529"/>
      <c r="K109" s="529"/>
      <c r="L109" s="529"/>
    </row>
    <row r="110" spans="1:26" x14ac:dyDescent="0.2">
      <c r="A110" s="529"/>
      <c r="B110" s="529"/>
      <c r="C110" s="529"/>
      <c r="D110" s="530" t="s">
        <v>207</v>
      </c>
      <c r="E110" s="531" t="s">
        <v>898</v>
      </c>
      <c r="F110" s="531"/>
      <c r="G110" s="531"/>
      <c r="H110" s="532">
        <v>121657.44</v>
      </c>
      <c r="I110" s="529"/>
      <c r="J110" s="529"/>
      <c r="K110" s="529"/>
      <c r="L110" s="529"/>
    </row>
    <row r="111" spans="1:26" x14ac:dyDescent="0.2">
      <c r="A111" s="529"/>
      <c r="B111" s="529"/>
      <c r="C111" s="529"/>
      <c r="D111" s="533" t="s">
        <v>707</v>
      </c>
      <c r="E111" s="534"/>
      <c r="F111" s="534"/>
      <c r="G111" s="534"/>
      <c r="H111" s="535">
        <v>691604.58</v>
      </c>
      <c r="I111" s="529"/>
      <c r="J111" s="529"/>
      <c r="K111" s="529"/>
      <c r="L111" s="529"/>
    </row>
    <row r="112" spans="1:26" ht="30.6" x14ac:dyDescent="0.2">
      <c r="A112" s="520">
        <v>11</v>
      </c>
      <c r="B112" s="520">
        <v>11</v>
      </c>
      <c r="C112" s="520" t="s">
        <v>757</v>
      </c>
      <c r="D112" s="520" t="s">
        <v>958</v>
      </c>
      <c r="E112" s="521">
        <v>657.95399999999995</v>
      </c>
      <c r="F112" s="522">
        <v>101.17976</v>
      </c>
      <c r="G112" s="522" t="s">
        <v>281</v>
      </c>
      <c r="H112" s="523">
        <v>543226.56000000006</v>
      </c>
      <c r="I112" s="523" t="s">
        <v>281</v>
      </c>
      <c r="J112" s="523" t="s">
        <v>281</v>
      </c>
      <c r="K112" s="522" t="s">
        <v>281</v>
      </c>
      <c r="L112" s="522" t="s">
        <v>281</v>
      </c>
      <c r="T112" s="516">
        <v>543226.56000000006</v>
      </c>
      <c r="V112" s="516" t="s">
        <v>281</v>
      </c>
      <c r="W112" s="516" t="s">
        <v>281</v>
      </c>
      <c r="X112" s="516" t="s">
        <v>281</v>
      </c>
      <c r="Y112" s="516" t="s">
        <v>281</v>
      </c>
      <c r="Z112" s="516" t="s">
        <v>281</v>
      </c>
    </row>
    <row r="113" spans="1:26" x14ac:dyDescent="0.2">
      <c r="A113" s="524"/>
      <c r="B113" s="524"/>
      <c r="C113" s="524"/>
      <c r="D113" s="525" t="s">
        <v>736</v>
      </c>
      <c r="E113" s="526"/>
      <c r="F113" s="527" t="s">
        <v>281</v>
      </c>
      <c r="G113" s="527" t="s">
        <v>281</v>
      </c>
      <c r="H113" s="526"/>
      <c r="I113" s="526"/>
      <c r="J113" s="528" t="s">
        <v>281</v>
      </c>
      <c r="K113" s="527" t="s">
        <v>281</v>
      </c>
      <c r="L113" s="527" t="s">
        <v>281</v>
      </c>
    </row>
    <row r="114" spans="1:26" x14ac:dyDescent="0.2">
      <c r="A114" s="529"/>
      <c r="B114" s="529"/>
      <c r="C114" s="529"/>
      <c r="D114" s="515" t="s">
        <v>711</v>
      </c>
      <c r="E114" s="529"/>
      <c r="F114" s="529"/>
      <c r="G114" s="529"/>
      <c r="H114" s="529"/>
      <c r="I114" s="529"/>
      <c r="J114" s="529"/>
      <c r="K114" s="529"/>
      <c r="L114" s="529"/>
    </row>
    <row r="115" spans="1:26" ht="40.799999999999997" x14ac:dyDescent="0.2">
      <c r="A115" s="520">
        <v>12</v>
      </c>
      <c r="B115" s="520">
        <v>12</v>
      </c>
      <c r="C115" s="520" t="s">
        <v>922</v>
      </c>
      <c r="D115" s="520" t="s">
        <v>911</v>
      </c>
      <c r="E115" s="521">
        <v>12.11</v>
      </c>
      <c r="F115" s="522">
        <v>7820.0191750000004</v>
      </c>
      <c r="G115" s="522">
        <v>7573.8424999999997</v>
      </c>
      <c r="H115" s="523">
        <v>1340258.5</v>
      </c>
      <c r="I115" s="523">
        <v>124208.15</v>
      </c>
      <c r="J115" s="523">
        <v>1214362.58</v>
      </c>
      <c r="K115" s="522">
        <v>28.565999999999999</v>
      </c>
      <c r="L115" s="522">
        <v>345.93425999999999</v>
      </c>
      <c r="T115" s="516">
        <v>2208585.4899999998</v>
      </c>
      <c r="V115" s="516">
        <v>124208.15</v>
      </c>
      <c r="W115" s="516">
        <v>1214362.58</v>
      </c>
      <c r="X115" s="516">
        <v>208611.7</v>
      </c>
      <c r="Y115" s="516">
        <v>345.93425999999999</v>
      </c>
      <c r="Z115" s="516">
        <v>358.60737499999999</v>
      </c>
    </row>
    <row r="116" spans="1:26" x14ac:dyDescent="0.2">
      <c r="A116" s="524"/>
      <c r="B116" s="524"/>
      <c r="C116" s="524"/>
      <c r="D116" s="525" t="s">
        <v>880</v>
      </c>
      <c r="E116" s="526"/>
      <c r="F116" s="527">
        <v>229.096675</v>
      </c>
      <c r="G116" s="527">
        <v>384.77562499999999</v>
      </c>
      <c r="H116" s="526"/>
      <c r="I116" s="526"/>
      <c r="J116" s="528">
        <v>208611.7</v>
      </c>
      <c r="K116" s="527">
        <v>29.612500000000001</v>
      </c>
      <c r="L116" s="527">
        <v>358.60737499999999</v>
      </c>
    </row>
    <row r="117" spans="1:26" ht="20.399999999999999" x14ac:dyDescent="0.2">
      <c r="A117" s="529"/>
      <c r="B117" s="529"/>
      <c r="C117" s="529"/>
      <c r="D117" s="515" t="s">
        <v>706</v>
      </c>
      <c r="E117" s="529"/>
      <c r="F117" s="529"/>
      <c r="G117" s="529"/>
      <c r="H117" s="529"/>
      <c r="I117" s="529"/>
      <c r="J117" s="529"/>
      <c r="K117" s="529"/>
      <c r="L117" s="529"/>
    </row>
    <row r="118" spans="1:26" ht="20.399999999999999" x14ac:dyDescent="0.2">
      <c r="A118" s="529"/>
      <c r="B118" s="529"/>
      <c r="C118" s="529"/>
      <c r="D118" s="515" t="s">
        <v>892</v>
      </c>
      <c r="E118" s="529"/>
      <c r="F118" s="529"/>
      <c r="G118" s="529"/>
      <c r="H118" s="529"/>
      <c r="I118" s="529"/>
      <c r="J118" s="529"/>
      <c r="K118" s="529"/>
      <c r="L118" s="529"/>
    </row>
    <row r="119" spans="1:26" ht="132.6" x14ac:dyDescent="0.2">
      <c r="A119" s="529"/>
      <c r="B119" s="529"/>
      <c r="C119" s="529"/>
      <c r="D119" s="515" t="s">
        <v>893</v>
      </c>
      <c r="E119" s="529"/>
      <c r="F119" s="529"/>
      <c r="G119" s="529"/>
      <c r="H119" s="529"/>
      <c r="I119" s="529"/>
      <c r="J119" s="529"/>
      <c r="K119" s="529"/>
      <c r="L119" s="529"/>
    </row>
    <row r="120" spans="1:26" x14ac:dyDescent="0.2">
      <c r="A120" s="529"/>
      <c r="B120" s="529"/>
      <c r="C120" s="529"/>
      <c r="D120" s="530" t="s">
        <v>206</v>
      </c>
      <c r="E120" s="531" t="s">
        <v>897</v>
      </c>
      <c r="F120" s="531"/>
      <c r="G120" s="531"/>
      <c r="H120" s="532">
        <v>489245.18</v>
      </c>
      <c r="I120" s="529"/>
      <c r="J120" s="529"/>
      <c r="K120" s="529"/>
      <c r="L120" s="529"/>
    </row>
    <row r="121" spans="1:26" x14ac:dyDescent="0.2">
      <c r="A121" s="529"/>
      <c r="B121" s="529"/>
      <c r="C121" s="529"/>
      <c r="D121" s="530" t="s">
        <v>207</v>
      </c>
      <c r="E121" s="531" t="s">
        <v>898</v>
      </c>
      <c r="F121" s="531"/>
      <c r="G121" s="531"/>
      <c r="H121" s="532">
        <v>379081.81</v>
      </c>
      <c r="I121" s="529"/>
      <c r="J121" s="529"/>
      <c r="K121" s="529"/>
      <c r="L121" s="529"/>
    </row>
    <row r="122" spans="1:26" x14ac:dyDescent="0.2">
      <c r="A122" s="529"/>
      <c r="B122" s="529"/>
      <c r="C122" s="529"/>
      <c r="D122" s="533" t="s">
        <v>707</v>
      </c>
      <c r="E122" s="534"/>
      <c r="F122" s="534"/>
      <c r="G122" s="534"/>
      <c r="H122" s="535">
        <v>2208585.4900000002</v>
      </c>
      <c r="I122" s="529"/>
      <c r="J122" s="529"/>
      <c r="K122" s="529"/>
      <c r="L122" s="529"/>
    </row>
    <row r="123" spans="1:26" ht="40.799999999999997" x14ac:dyDescent="0.2">
      <c r="A123" s="520">
        <v>13</v>
      </c>
      <c r="B123" s="520">
        <v>13</v>
      </c>
      <c r="C123" s="520" t="s">
        <v>757</v>
      </c>
      <c r="D123" s="520" t="s">
        <v>1041</v>
      </c>
      <c r="E123" s="521">
        <v>1526</v>
      </c>
      <c r="F123" s="522">
        <v>499.07792000000001</v>
      </c>
      <c r="G123" s="522" t="s">
        <v>281</v>
      </c>
      <c r="H123" s="523">
        <v>6214604.4800000004</v>
      </c>
      <c r="I123" s="523" t="s">
        <v>281</v>
      </c>
      <c r="J123" s="523" t="s">
        <v>281</v>
      </c>
      <c r="K123" s="522" t="s">
        <v>281</v>
      </c>
      <c r="L123" s="522" t="s">
        <v>281</v>
      </c>
      <c r="T123" s="516">
        <v>6214604.4800000004</v>
      </c>
      <c r="V123" s="516" t="s">
        <v>281</v>
      </c>
      <c r="W123" s="516" t="s">
        <v>281</v>
      </c>
      <c r="X123" s="516" t="s">
        <v>281</v>
      </c>
      <c r="Y123" s="516" t="s">
        <v>281</v>
      </c>
      <c r="Z123" s="516" t="s">
        <v>281</v>
      </c>
    </row>
    <row r="124" spans="1:26" x14ac:dyDescent="0.2">
      <c r="A124" s="524"/>
      <c r="B124" s="524"/>
      <c r="C124" s="524"/>
      <c r="D124" s="525" t="s">
        <v>736</v>
      </c>
      <c r="E124" s="526"/>
      <c r="F124" s="527" t="s">
        <v>281</v>
      </c>
      <c r="G124" s="527" t="s">
        <v>281</v>
      </c>
      <c r="H124" s="526"/>
      <c r="I124" s="526"/>
      <c r="J124" s="528" t="s">
        <v>281</v>
      </c>
      <c r="K124" s="527" t="s">
        <v>281</v>
      </c>
      <c r="L124" s="527" t="s">
        <v>281</v>
      </c>
    </row>
    <row r="125" spans="1:26" x14ac:dyDescent="0.2">
      <c r="A125" s="529"/>
      <c r="B125" s="529"/>
      <c r="C125" s="529"/>
      <c r="D125" s="515" t="s">
        <v>711</v>
      </c>
      <c r="E125" s="529"/>
      <c r="F125" s="529"/>
      <c r="G125" s="529"/>
      <c r="H125" s="529"/>
      <c r="I125" s="529"/>
      <c r="J125" s="529"/>
      <c r="K125" s="529"/>
      <c r="L125" s="529"/>
    </row>
    <row r="126" spans="1:26" x14ac:dyDescent="0.2">
      <c r="A126" s="529"/>
      <c r="B126" s="529"/>
      <c r="C126" s="529"/>
      <c r="D126" s="529"/>
      <c r="E126" s="529"/>
      <c r="F126" s="529"/>
      <c r="G126" s="529"/>
      <c r="H126" s="529"/>
      <c r="I126" s="529"/>
      <c r="J126" s="529"/>
      <c r="K126" s="529"/>
      <c r="L126" s="529"/>
    </row>
    <row r="127" spans="1:26" x14ac:dyDescent="0.2">
      <c r="A127" s="742" t="s">
        <v>1054</v>
      </c>
      <c r="B127" s="742"/>
      <c r="C127" s="742"/>
      <c r="D127" s="742"/>
      <c r="E127" s="742"/>
      <c r="F127" s="742"/>
      <c r="G127" s="742"/>
      <c r="H127" s="742"/>
      <c r="I127" s="742"/>
      <c r="J127" s="742"/>
      <c r="K127" s="742"/>
      <c r="L127" s="742"/>
    </row>
    <row r="128" spans="1:26" ht="30.6" x14ac:dyDescent="0.2">
      <c r="A128" s="520">
        <v>14</v>
      </c>
      <c r="B128" s="520">
        <v>15</v>
      </c>
      <c r="C128" s="520" t="s">
        <v>924</v>
      </c>
      <c r="D128" s="520" t="s">
        <v>912</v>
      </c>
      <c r="E128" s="521">
        <v>4</v>
      </c>
      <c r="F128" s="522">
        <v>490.65899999999999</v>
      </c>
      <c r="G128" s="522">
        <v>147.22300000000001</v>
      </c>
      <c r="H128" s="523">
        <v>69299.44</v>
      </c>
      <c r="I128" s="523">
        <v>61502.52</v>
      </c>
      <c r="J128" s="523">
        <v>7796.92</v>
      </c>
      <c r="K128" s="522">
        <v>40.261499999999998</v>
      </c>
      <c r="L128" s="522">
        <v>161.04599999999999</v>
      </c>
      <c r="T128" s="516">
        <v>177028.38999999998</v>
      </c>
      <c r="V128" s="516">
        <v>61502.52</v>
      </c>
      <c r="W128" s="516">
        <v>7796.92</v>
      </c>
      <c r="X128" s="516">
        <v>4085.88</v>
      </c>
      <c r="Y128" s="516">
        <v>161.04599999999999</v>
      </c>
      <c r="Z128" s="516">
        <v>7.8659999999999997</v>
      </c>
    </row>
    <row r="129" spans="1:26" x14ac:dyDescent="0.2">
      <c r="A129" s="524"/>
      <c r="B129" s="524"/>
      <c r="C129" s="524"/>
      <c r="D129" s="525" t="s">
        <v>925</v>
      </c>
      <c r="E129" s="526"/>
      <c r="F129" s="527">
        <v>343.43599999999998</v>
      </c>
      <c r="G129" s="527">
        <v>22.815999999999999</v>
      </c>
      <c r="H129" s="526"/>
      <c r="I129" s="526"/>
      <c r="J129" s="528">
        <v>4085.88</v>
      </c>
      <c r="K129" s="527">
        <v>1.9664999999999999</v>
      </c>
      <c r="L129" s="527">
        <v>7.8659999999999997</v>
      </c>
    </row>
    <row r="130" spans="1:26" ht="20.399999999999999" x14ac:dyDescent="0.2">
      <c r="A130" s="529"/>
      <c r="B130" s="529"/>
      <c r="C130" s="529"/>
      <c r="D130" s="515" t="s">
        <v>706</v>
      </c>
      <c r="E130" s="529"/>
      <c r="F130" s="529"/>
      <c r="G130" s="529"/>
      <c r="H130" s="529"/>
      <c r="I130" s="529"/>
      <c r="J130" s="529"/>
      <c r="K130" s="529"/>
      <c r="L130" s="529"/>
    </row>
    <row r="131" spans="1:26" ht="20.399999999999999" x14ac:dyDescent="0.2">
      <c r="A131" s="529"/>
      <c r="B131" s="529"/>
      <c r="C131" s="529"/>
      <c r="D131" s="515" t="s">
        <v>895</v>
      </c>
      <c r="E131" s="529"/>
      <c r="F131" s="529"/>
      <c r="G131" s="529"/>
      <c r="H131" s="529"/>
      <c r="I131" s="529"/>
      <c r="J131" s="529"/>
      <c r="K131" s="529"/>
      <c r="L131" s="529"/>
    </row>
    <row r="132" spans="1:26" ht="81.599999999999994" x14ac:dyDescent="0.2">
      <c r="A132" s="529"/>
      <c r="B132" s="529"/>
      <c r="C132" s="529"/>
      <c r="D132" s="515" t="s">
        <v>896</v>
      </c>
      <c r="E132" s="529"/>
      <c r="F132" s="529"/>
      <c r="G132" s="529"/>
      <c r="H132" s="529"/>
      <c r="I132" s="529"/>
      <c r="J132" s="529"/>
      <c r="K132" s="529"/>
      <c r="L132" s="529"/>
    </row>
    <row r="133" spans="1:26" x14ac:dyDescent="0.2">
      <c r="A133" s="529"/>
      <c r="B133" s="529"/>
      <c r="C133" s="529"/>
      <c r="D133" s="530" t="s">
        <v>206</v>
      </c>
      <c r="E133" s="531" t="s">
        <v>817</v>
      </c>
      <c r="F133" s="531"/>
      <c r="G133" s="531"/>
      <c r="H133" s="532">
        <v>71491.360000000001</v>
      </c>
      <c r="I133" s="529"/>
      <c r="J133" s="529"/>
      <c r="K133" s="529"/>
      <c r="L133" s="529"/>
    </row>
    <row r="134" spans="1:26" x14ac:dyDescent="0.2">
      <c r="A134" s="529"/>
      <c r="B134" s="529"/>
      <c r="C134" s="529"/>
      <c r="D134" s="530" t="s">
        <v>207</v>
      </c>
      <c r="E134" s="531" t="s">
        <v>923</v>
      </c>
      <c r="F134" s="531"/>
      <c r="G134" s="531"/>
      <c r="H134" s="532">
        <v>36237.589999999997</v>
      </c>
      <c r="I134" s="529"/>
      <c r="J134" s="529"/>
      <c r="K134" s="529"/>
      <c r="L134" s="529"/>
    </row>
    <row r="135" spans="1:26" x14ac:dyDescent="0.2">
      <c r="A135" s="529"/>
      <c r="B135" s="529"/>
      <c r="C135" s="529"/>
      <c r="D135" s="533" t="s">
        <v>707</v>
      </c>
      <c r="E135" s="534"/>
      <c r="F135" s="534"/>
      <c r="G135" s="534"/>
      <c r="H135" s="535">
        <v>177028.39</v>
      </c>
      <c r="I135" s="529"/>
      <c r="J135" s="529"/>
      <c r="K135" s="529"/>
      <c r="L135" s="529"/>
    </row>
    <row r="136" spans="1:26" ht="30.6" x14ac:dyDescent="0.2">
      <c r="A136" s="520">
        <v>15</v>
      </c>
      <c r="B136" s="520">
        <v>16</v>
      </c>
      <c r="C136" s="520" t="s">
        <v>926</v>
      </c>
      <c r="D136" s="520" t="s">
        <v>913</v>
      </c>
      <c r="E136" s="521">
        <v>0.51400000000000001</v>
      </c>
      <c r="F136" s="522">
        <v>16598.1685</v>
      </c>
      <c r="G136" s="522">
        <v>15841.744500000001</v>
      </c>
      <c r="H136" s="523">
        <v>125215.44</v>
      </c>
      <c r="I136" s="523">
        <v>17406.66</v>
      </c>
      <c r="J136" s="523">
        <v>107808.78</v>
      </c>
      <c r="K136" s="522">
        <v>83.397999999999996</v>
      </c>
      <c r="L136" s="522">
        <v>42.866571999999998</v>
      </c>
      <c r="T136" s="516">
        <v>173929.08000000002</v>
      </c>
      <c r="V136" s="516">
        <v>17406.66</v>
      </c>
      <c r="W136" s="516">
        <v>107808.78</v>
      </c>
      <c r="X136" s="516">
        <v>12251.57</v>
      </c>
      <c r="Y136" s="516">
        <v>42.866571999999998</v>
      </c>
      <c r="Z136" s="516">
        <v>18.56054</v>
      </c>
    </row>
    <row r="137" spans="1:26" x14ac:dyDescent="0.2">
      <c r="A137" s="524"/>
      <c r="B137" s="524"/>
      <c r="C137" s="524"/>
      <c r="D137" s="525" t="s">
        <v>927</v>
      </c>
      <c r="E137" s="526"/>
      <c r="F137" s="527">
        <v>756.42399999999998</v>
      </c>
      <c r="G137" s="527">
        <v>532.404</v>
      </c>
      <c r="H137" s="526"/>
      <c r="I137" s="526"/>
      <c r="J137" s="528">
        <v>12251.57</v>
      </c>
      <c r="K137" s="527">
        <v>36.11</v>
      </c>
      <c r="L137" s="527">
        <v>18.56054</v>
      </c>
    </row>
    <row r="138" spans="1:26" ht="20.399999999999999" x14ac:dyDescent="0.2">
      <c r="A138" s="529"/>
      <c r="B138" s="529"/>
      <c r="C138" s="529"/>
      <c r="D138" s="515" t="s">
        <v>706</v>
      </c>
      <c r="E138" s="529"/>
      <c r="F138" s="529"/>
      <c r="G138" s="529"/>
      <c r="H138" s="529"/>
      <c r="I138" s="529"/>
      <c r="J138" s="529"/>
      <c r="K138" s="529"/>
      <c r="L138" s="529"/>
    </row>
    <row r="139" spans="1:26" ht="20.399999999999999" x14ac:dyDescent="0.2">
      <c r="A139" s="529"/>
      <c r="B139" s="529"/>
      <c r="C139" s="529"/>
      <c r="D139" s="515" t="s">
        <v>895</v>
      </c>
      <c r="E139" s="529"/>
      <c r="F139" s="529"/>
      <c r="G139" s="529"/>
      <c r="H139" s="529"/>
      <c r="I139" s="529"/>
      <c r="J139" s="529"/>
      <c r="K139" s="529"/>
      <c r="L139" s="529"/>
    </row>
    <row r="140" spans="1:26" ht="81.599999999999994" x14ac:dyDescent="0.2">
      <c r="A140" s="529"/>
      <c r="B140" s="529"/>
      <c r="C140" s="529"/>
      <c r="D140" s="515" t="s">
        <v>896</v>
      </c>
      <c r="E140" s="529"/>
      <c r="F140" s="529"/>
      <c r="G140" s="529"/>
      <c r="H140" s="529"/>
      <c r="I140" s="529"/>
      <c r="J140" s="529"/>
      <c r="K140" s="529"/>
      <c r="L140" s="529"/>
    </row>
    <row r="141" spans="1:26" x14ac:dyDescent="0.2">
      <c r="A141" s="529"/>
      <c r="B141" s="529"/>
      <c r="C141" s="529"/>
      <c r="D141" s="530" t="s">
        <v>206</v>
      </c>
      <c r="E141" s="531" t="s">
        <v>817</v>
      </c>
      <c r="F141" s="531"/>
      <c r="G141" s="531"/>
      <c r="H141" s="532">
        <v>32327.47</v>
      </c>
      <c r="I141" s="529"/>
      <c r="J141" s="529"/>
      <c r="K141" s="529"/>
      <c r="L141" s="529"/>
    </row>
    <row r="142" spans="1:26" x14ac:dyDescent="0.2">
      <c r="A142" s="529"/>
      <c r="B142" s="529"/>
      <c r="C142" s="529"/>
      <c r="D142" s="530" t="s">
        <v>207</v>
      </c>
      <c r="E142" s="531" t="s">
        <v>923</v>
      </c>
      <c r="F142" s="531"/>
      <c r="G142" s="531"/>
      <c r="H142" s="532">
        <v>16386.169999999998</v>
      </c>
      <c r="I142" s="529"/>
      <c r="J142" s="529"/>
      <c r="K142" s="529"/>
      <c r="L142" s="529"/>
    </row>
    <row r="143" spans="1:26" x14ac:dyDescent="0.2">
      <c r="A143" s="529"/>
      <c r="B143" s="529"/>
      <c r="C143" s="529"/>
      <c r="D143" s="533" t="s">
        <v>707</v>
      </c>
      <c r="E143" s="534"/>
      <c r="F143" s="534"/>
      <c r="G143" s="534"/>
      <c r="H143" s="535">
        <v>173929.08</v>
      </c>
      <c r="I143" s="529"/>
      <c r="J143" s="529"/>
      <c r="K143" s="529"/>
      <c r="L143" s="529"/>
    </row>
    <row r="144" spans="1:26" ht="30.6" x14ac:dyDescent="0.2">
      <c r="A144" s="520">
        <v>16</v>
      </c>
      <c r="B144" s="520">
        <v>17</v>
      </c>
      <c r="C144" s="520" t="s">
        <v>928</v>
      </c>
      <c r="D144" s="520" t="s">
        <v>914</v>
      </c>
      <c r="E144" s="521">
        <v>0.08</v>
      </c>
      <c r="F144" s="522">
        <v>19443.004000000001</v>
      </c>
      <c r="G144" s="522">
        <v>5324.2240000000002</v>
      </c>
      <c r="H144" s="523">
        <v>56207.24</v>
      </c>
      <c r="I144" s="523">
        <v>50567.82</v>
      </c>
      <c r="J144" s="523">
        <v>5639.42</v>
      </c>
      <c r="K144" s="522">
        <v>1794</v>
      </c>
      <c r="L144" s="522">
        <v>143.52000000000001</v>
      </c>
      <c r="T144" s="516">
        <v>143000.62</v>
      </c>
      <c r="V144" s="516">
        <v>50567.82</v>
      </c>
      <c r="W144" s="516">
        <v>5639.42</v>
      </c>
      <c r="X144" s="516">
        <v>2274.42</v>
      </c>
      <c r="Y144" s="516">
        <v>143.52000000000001</v>
      </c>
      <c r="Z144" s="516">
        <v>4.048</v>
      </c>
    </row>
    <row r="145" spans="1:26" x14ac:dyDescent="0.2">
      <c r="A145" s="524"/>
      <c r="B145" s="524"/>
      <c r="C145" s="524"/>
      <c r="D145" s="525" t="s">
        <v>927</v>
      </c>
      <c r="E145" s="526"/>
      <c r="F145" s="527">
        <v>14118.78</v>
      </c>
      <c r="G145" s="527">
        <v>635.03</v>
      </c>
      <c r="H145" s="526"/>
      <c r="I145" s="526"/>
      <c r="J145" s="528">
        <v>2274.42</v>
      </c>
      <c r="K145" s="527">
        <v>50.6</v>
      </c>
      <c r="L145" s="527">
        <v>4.048</v>
      </c>
    </row>
    <row r="146" spans="1:26" ht="20.399999999999999" x14ac:dyDescent="0.2">
      <c r="A146" s="529"/>
      <c r="B146" s="529"/>
      <c r="C146" s="529"/>
      <c r="D146" s="515" t="s">
        <v>706</v>
      </c>
      <c r="E146" s="529"/>
      <c r="F146" s="529"/>
      <c r="G146" s="529"/>
      <c r="H146" s="529"/>
      <c r="I146" s="529"/>
      <c r="J146" s="529"/>
      <c r="K146" s="529"/>
      <c r="L146" s="529"/>
    </row>
    <row r="147" spans="1:26" ht="20.399999999999999" x14ac:dyDescent="0.2">
      <c r="A147" s="529"/>
      <c r="B147" s="529"/>
      <c r="C147" s="529"/>
      <c r="D147" s="515" t="s">
        <v>895</v>
      </c>
      <c r="E147" s="529"/>
      <c r="F147" s="529"/>
      <c r="G147" s="529"/>
      <c r="H147" s="529"/>
      <c r="I147" s="529"/>
      <c r="J147" s="529"/>
      <c r="K147" s="529"/>
      <c r="L147" s="529"/>
    </row>
    <row r="148" spans="1:26" ht="81.599999999999994" x14ac:dyDescent="0.2">
      <c r="A148" s="529"/>
      <c r="B148" s="529"/>
      <c r="C148" s="529"/>
      <c r="D148" s="515" t="s">
        <v>896</v>
      </c>
      <c r="E148" s="529"/>
      <c r="F148" s="529"/>
      <c r="G148" s="529"/>
      <c r="H148" s="529"/>
      <c r="I148" s="529"/>
      <c r="J148" s="529"/>
      <c r="K148" s="529"/>
      <c r="L148" s="529"/>
    </row>
    <row r="149" spans="1:26" x14ac:dyDescent="0.2">
      <c r="A149" s="529"/>
      <c r="B149" s="529"/>
      <c r="C149" s="529"/>
      <c r="D149" s="530" t="s">
        <v>206</v>
      </c>
      <c r="E149" s="531" t="s">
        <v>817</v>
      </c>
      <c r="F149" s="531"/>
      <c r="G149" s="531"/>
      <c r="H149" s="532">
        <v>57598.04</v>
      </c>
      <c r="I149" s="529"/>
      <c r="J149" s="529"/>
      <c r="K149" s="529"/>
      <c r="L149" s="529"/>
    </row>
    <row r="150" spans="1:26" x14ac:dyDescent="0.2">
      <c r="A150" s="529"/>
      <c r="B150" s="529"/>
      <c r="C150" s="529"/>
      <c r="D150" s="530" t="s">
        <v>207</v>
      </c>
      <c r="E150" s="531" t="s">
        <v>923</v>
      </c>
      <c r="F150" s="531"/>
      <c r="G150" s="531"/>
      <c r="H150" s="532">
        <v>29195.34</v>
      </c>
      <c r="I150" s="529"/>
      <c r="J150" s="529"/>
      <c r="K150" s="529"/>
      <c r="L150" s="529"/>
    </row>
    <row r="151" spans="1:26" x14ac:dyDescent="0.2">
      <c r="A151" s="529"/>
      <c r="B151" s="529"/>
      <c r="C151" s="529"/>
      <c r="D151" s="533" t="s">
        <v>707</v>
      </c>
      <c r="E151" s="534"/>
      <c r="F151" s="534"/>
      <c r="G151" s="534"/>
      <c r="H151" s="535">
        <v>143000.62</v>
      </c>
      <c r="I151" s="529"/>
      <c r="J151" s="529"/>
      <c r="K151" s="529"/>
      <c r="L151" s="529"/>
    </row>
    <row r="152" spans="1:26" ht="20.399999999999999" x14ac:dyDescent="0.2">
      <c r="A152" s="520">
        <v>17</v>
      </c>
      <c r="B152" s="520">
        <v>18</v>
      </c>
      <c r="C152" s="520" t="s">
        <v>929</v>
      </c>
      <c r="D152" s="520" t="s">
        <v>930</v>
      </c>
      <c r="E152" s="521">
        <v>48.36</v>
      </c>
      <c r="F152" s="522">
        <v>8.39</v>
      </c>
      <c r="G152" s="522" t="s">
        <v>281</v>
      </c>
      <c r="H152" s="523">
        <v>5371.83</v>
      </c>
      <c r="I152" s="523" t="s">
        <v>281</v>
      </c>
      <c r="J152" s="523" t="s">
        <v>281</v>
      </c>
      <c r="K152" s="522" t="s">
        <v>281</v>
      </c>
      <c r="L152" s="522" t="s">
        <v>281</v>
      </c>
      <c r="T152" s="516">
        <v>5371.83</v>
      </c>
      <c r="V152" s="516" t="s">
        <v>281</v>
      </c>
      <c r="W152" s="516" t="s">
        <v>281</v>
      </c>
      <c r="X152" s="516" t="s">
        <v>281</v>
      </c>
      <c r="Y152" s="516" t="s">
        <v>281</v>
      </c>
      <c r="Z152" s="516" t="s">
        <v>281</v>
      </c>
    </row>
    <row r="153" spans="1:26" x14ac:dyDescent="0.2">
      <c r="A153" s="524"/>
      <c r="B153" s="524"/>
      <c r="C153" s="524"/>
      <c r="D153" s="525" t="s">
        <v>734</v>
      </c>
      <c r="E153" s="526"/>
      <c r="F153" s="527" t="s">
        <v>281</v>
      </c>
      <c r="G153" s="527" t="s">
        <v>281</v>
      </c>
      <c r="H153" s="526"/>
      <c r="I153" s="526"/>
      <c r="J153" s="528" t="s">
        <v>281</v>
      </c>
      <c r="K153" s="527" t="s">
        <v>281</v>
      </c>
      <c r="L153" s="527" t="s">
        <v>281</v>
      </c>
    </row>
    <row r="154" spans="1:26" x14ac:dyDescent="0.2">
      <c r="A154" s="529"/>
      <c r="B154" s="529"/>
      <c r="C154" s="529"/>
      <c r="D154" s="515" t="s">
        <v>709</v>
      </c>
      <c r="E154" s="529"/>
      <c r="F154" s="529"/>
      <c r="G154" s="529"/>
      <c r="H154" s="529"/>
      <c r="I154" s="529"/>
      <c r="J154" s="529"/>
      <c r="K154" s="529"/>
      <c r="L154" s="529"/>
    </row>
    <row r="155" spans="1:26" x14ac:dyDescent="0.2">
      <c r="A155" s="529"/>
      <c r="B155" s="529"/>
      <c r="C155" s="529"/>
      <c r="D155" s="533" t="s">
        <v>707</v>
      </c>
      <c r="E155" s="534"/>
      <c r="F155" s="534"/>
      <c r="G155" s="534"/>
      <c r="H155" s="535">
        <v>5371.83</v>
      </c>
      <c r="I155" s="529"/>
      <c r="J155" s="529"/>
      <c r="K155" s="529"/>
      <c r="L155" s="529"/>
    </row>
    <row r="156" spans="1:26" ht="30.6" x14ac:dyDescent="0.2">
      <c r="A156" s="520">
        <v>18</v>
      </c>
      <c r="B156" s="520">
        <v>19</v>
      </c>
      <c r="C156" s="520" t="s">
        <v>847</v>
      </c>
      <c r="D156" s="520" t="s">
        <v>931</v>
      </c>
      <c r="E156" s="521">
        <v>7.81</v>
      </c>
      <c r="F156" s="522">
        <v>22.33</v>
      </c>
      <c r="G156" s="522" t="s">
        <v>281</v>
      </c>
      <c r="H156" s="523">
        <v>2309.0300000000002</v>
      </c>
      <c r="I156" s="523" t="s">
        <v>281</v>
      </c>
      <c r="J156" s="523" t="s">
        <v>281</v>
      </c>
      <c r="K156" s="522" t="s">
        <v>281</v>
      </c>
      <c r="L156" s="522" t="s">
        <v>281</v>
      </c>
      <c r="T156" s="516">
        <v>2309.0300000000002</v>
      </c>
      <c r="V156" s="516" t="s">
        <v>281</v>
      </c>
      <c r="W156" s="516" t="s">
        <v>281</v>
      </c>
      <c r="X156" s="516" t="s">
        <v>281</v>
      </c>
      <c r="Y156" s="516" t="s">
        <v>281</v>
      </c>
      <c r="Z156" s="516" t="s">
        <v>281</v>
      </c>
    </row>
    <row r="157" spans="1:26" x14ac:dyDescent="0.2">
      <c r="A157" s="524"/>
      <c r="B157" s="524"/>
      <c r="C157" s="524"/>
      <c r="D157" s="525" t="s">
        <v>734</v>
      </c>
      <c r="E157" s="526"/>
      <c r="F157" s="527" t="s">
        <v>281</v>
      </c>
      <c r="G157" s="527" t="s">
        <v>281</v>
      </c>
      <c r="H157" s="526"/>
      <c r="I157" s="526"/>
      <c r="J157" s="528" t="s">
        <v>281</v>
      </c>
      <c r="K157" s="527" t="s">
        <v>281</v>
      </c>
      <c r="L157" s="527" t="s">
        <v>281</v>
      </c>
    </row>
    <row r="158" spans="1:26" x14ac:dyDescent="0.2">
      <c r="A158" s="529"/>
      <c r="B158" s="529"/>
      <c r="C158" s="529"/>
      <c r="D158" s="515" t="s">
        <v>709</v>
      </c>
      <c r="E158" s="529"/>
      <c r="F158" s="529"/>
      <c r="G158" s="529"/>
      <c r="H158" s="529"/>
      <c r="I158" s="529"/>
      <c r="J158" s="529"/>
      <c r="K158" s="529"/>
      <c r="L158" s="529"/>
    </row>
    <row r="159" spans="1:26" x14ac:dyDescent="0.2">
      <c r="A159" s="529"/>
      <c r="B159" s="529"/>
      <c r="C159" s="529"/>
      <c r="D159" s="533" t="s">
        <v>707</v>
      </c>
      <c r="E159" s="534"/>
      <c r="F159" s="534"/>
      <c r="G159" s="534"/>
      <c r="H159" s="535">
        <v>2309.0300000000002</v>
      </c>
      <c r="I159" s="529"/>
      <c r="J159" s="529"/>
      <c r="K159" s="529"/>
      <c r="L159" s="529"/>
    </row>
    <row r="160" spans="1:26" ht="30.6" x14ac:dyDescent="0.2">
      <c r="A160" s="520">
        <v>19</v>
      </c>
      <c r="B160" s="520">
        <v>20</v>
      </c>
      <c r="C160" s="520" t="s">
        <v>932</v>
      </c>
      <c r="D160" s="520" t="s">
        <v>933</v>
      </c>
      <c r="E160" s="521">
        <v>56.17</v>
      </c>
      <c r="F160" s="522">
        <v>3.86</v>
      </c>
      <c r="G160" s="522">
        <v>3.86</v>
      </c>
      <c r="H160" s="523">
        <v>2952.86</v>
      </c>
      <c r="I160" s="523" t="s">
        <v>281</v>
      </c>
      <c r="J160" s="523">
        <v>2952.86</v>
      </c>
      <c r="K160" s="522" t="s">
        <v>281</v>
      </c>
      <c r="L160" s="522" t="s">
        <v>281</v>
      </c>
      <c r="T160" s="516">
        <v>2952.86</v>
      </c>
      <c r="V160" s="516" t="s">
        <v>281</v>
      </c>
      <c r="W160" s="516">
        <v>2952.86</v>
      </c>
      <c r="X160" s="516" t="s">
        <v>281</v>
      </c>
      <c r="Y160" s="516" t="s">
        <v>281</v>
      </c>
      <c r="Z160" s="516" t="s">
        <v>281</v>
      </c>
    </row>
    <row r="161" spans="1:26" x14ac:dyDescent="0.2">
      <c r="A161" s="524"/>
      <c r="B161" s="524"/>
      <c r="C161" s="524"/>
      <c r="D161" s="525" t="s">
        <v>734</v>
      </c>
      <c r="E161" s="526"/>
      <c r="F161" s="527" t="s">
        <v>281</v>
      </c>
      <c r="G161" s="527" t="s">
        <v>281</v>
      </c>
      <c r="H161" s="526"/>
      <c r="I161" s="526"/>
      <c r="J161" s="528" t="s">
        <v>281</v>
      </c>
      <c r="K161" s="527" t="s">
        <v>281</v>
      </c>
      <c r="L161" s="527" t="s">
        <v>281</v>
      </c>
    </row>
    <row r="162" spans="1:26" x14ac:dyDescent="0.2">
      <c r="A162" s="529"/>
      <c r="B162" s="529"/>
      <c r="C162" s="529"/>
      <c r="D162" s="515" t="s">
        <v>781</v>
      </c>
      <c r="E162" s="529"/>
      <c r="F162" s="529"/>
      <c r="G162" s="529"/>
      <c r="H162" s="529"/>
      <c r="I162" s="529"/>
      <c r="J162" s="529"/>
      <c r="K162" s="529"/>
      <c r="L162" s="529"/>
    </row>
    <row r="163" spans="1:26" x14ac:dyDescent="0.2">
      <c r="A163" s="529"/>
      <c r="B163" s="529"/>
      <c r="C163" s="529"/>
      <c r="D163" s="533" t="s">
        <v>707</v>
      </c>
      <c r="E163" s="534"/>
      <c r="F163" s="534"/>
      <c r="G163" s="534"/>
      <c r="H163" s="535">
        <v>2952.86</v>
      </c>
      <c r="I163" s="529"/>
      <c r="J163" s="529"/>
      <c r="K163" s="529"/>
      <c r="L163" s="529"/>
    </row>
    <row r="164" spans="1:26" ht="30.6" x14ac:dyDescent="0.2">
      <c r="A164" s="520">
        <v>20</v>
      </c>
      <c r="B164" s="520">
        <v>21</v>
      </c>
      <c r="C164" s="520" t="s">
        <v>851</v>
      </c>
      <c r="D164" s="520" t="s">
        <v>934</v>
      </c>
      <c r="E164" s="521">
        <v>7.81</v>
      </c>
      <c r="F164" s="522">
        <v>22.33</v>
      </c>
      <c r="G164" s="522" t="s">
        <v>281</v>
      </c>
      <c r="H164" s="523">
        <v>2309.0300000000002</v>
      </c>
      <c r="I164" s="523" t="s">
        <v>281</v>
      </c>
      <c r="J164" s="523" t="s">
        <v>281</v>
      </c>
      <c r="K164" s="522" t="s">
        <v>281</v>
      </c>
      <c r="L164" s="522" t="s">
        <v>281</v>
      </c>
      <c r="T164" s="516">
        <v>2309.0300000000002</v>
      </c>
      <c r="V164" s="516" t="s">
        <v>281</v>
      </c>
      <c r="W164" s="516" t="s">
        <v>281</v>
      </c>
      <c r="X164" s="516" t="s">
        <v>281</v>
      </c>
      <c r="Y164" s="516" t="s">
        <v>281</v>
      </c>
      <c r="Z164" s="516" t="s">
        <v>281</v>
      </c>
    </row>
    <row r="165" spans="1:26" x14ac:dyDescent="0.2">
      <c r="A165" s="524"/>
      <c r="B165" s="524"/>
      <c r="C165" s="524"/>
      <c r="D165" s="525" t="s">
        <v>734</v>
      </c>
      <c r="E165" s="526"/>
      <c r="F165" s="527" t="s">
        <v>281</v>
      </c>
      <c r="G165" s="527" t="s">
        <v>281</v>
      </c>
      <c r="H165" s="526"/>
      <c r="I165" s="526"/>
      <c r="J165" s="528" t="s">
        <v>281</v>
      </c>
      <c r="K165" s="527" t="s">
        <v>281</v>
      </c>
      <c r="L165" s="527" t="s">
        <v>281</v>
      </c>
    </row>
    <row r="166" spans="1:26" x14ac:dyDescent="0.2">
      <c r="A166" s="529"/>
      <c r="B166" s="529"/>
      <c r="C166" s="529"/>
      <c r="D166" s="515" t="s">
        <v>709</v>
      </c>
      <c r="E166" s="529"/>
      <c r="F166" s="529"/>
      <c r="G166" s="529"/>
      <c r="H166" s="529"/>
      <c r="I166" s="529"/>
      <c r="J166" s="529"/>
      <c r="K166" s="529"/>
      <c r="L166" s="529"/>
    </row>
    <row r="167" spans="1:26" x14ac:dyDescent="0.2">
      <c r="A167" s="529"/>
      <c r="B167" s="529"/>
      <c r="C167" s="529"/>
      <c r="D167" s="533" t="s">
        <v>707</v>
      </c>
      <c r="E167" s="534"/>
      <c r="F167" s="534"/>
      <c r="G167" s="534"/>
      <c r="H167" s="535">
        <v>2309.0300000000002</v>
      </c>
      <c r="I167" s="529"/>
      <c r="J167" s="529"/>
      <c r="K167" s="529"/>
      <c r="L167" s="529"/>
    </row>
    <row r="168" spans="1:26" ht="20.399999999999999" x14ac:dyDescent="0.2">
      <c r="A168" s="520">
        <v>21</v>
      </c>
      <c r="B168" s="520">
        <v>22</v>
      </c>
      <c r="C168" s="520" t="s">
        <v>935</v>
      </c>
      <c r="D168" s="520" t="s">
        <v>936</v>
      </c>
      <c r="E168" s="521">
        <v>48.36</v>
      </c>
      <c r="F168" s="522">
        <v>8.39</v>
      </c>
      <c r="G168" s="522" t="s">
        <v>281</v>
      </c>
      <c r="H168" s="523">
        <v>5371.83</v>
      </c>
      <c r="I168" s="523" t="s">
        <v>281</v>
      </c>
      <c r="J168" s="523" t="s">
        <v>281</v>
      </c>
      <c r="K168" s="522" t="s">
        <v>281</v>
      </c>
      <c r="L168" s="522" t="s">
        <v>281</v>
      </c>
      <c r="T168" s="516">
        <v>5371.83</v>
      </c>
      <c r="V168" s="516" t="s">
        <v>281</v>
      </c>
      <c r="W168" s="516" t="s">
        <v>281</v>
      </c>
      <c r="X168" s="516" t="s">
        <v>281</v>
      </c>
      <c r="Y168" s="516" t="s">
        <v>281</v>
      </c>
      <c r="Z168" s="516" t="s">
        <v>281</v>
      </c>
    </row>
    <row r="169" spans="1:26" x14ac:dyDescent="0.2">
      <c r="A169" s="524"/>
      <c r="B169" s="524"/>
      <c r="C169" s="524"/>
      <c r="D169" s="525" t="s">
        <v>734</v>
      </c>
      <c r="E169" s="526"/>
      <c r="F169" s="527" t="s">
        <v>281</v>
      </c>
      <c r="G169" s="527" t="s">
        <v>281</v>
      </c>
      <c r="H169" s="526"/>
      <c r="I169" s="526"/>
      <c r="J169" s="528" t="s">
        <v>281</v>
      </c>
      <c r="K169" s="527" t="s">
        <v>281</v>
      </c>
      <c r="L169" s="527" t="s">
        <v>281</v>
      </c>
    </row>
    <row r="170" spans="1:26" x14ac:dyDescent="0.2">
      <c r="A170" s="529"/>
      <c r="B170" s="529"/>
      <c r="C170" s="529"/>
      <c r="D170" s="515" t="s">
        <v>709</v>
      </c>
      <c r="E170" s="529"/>
      <c r="F170" s="529"/>
      <c r="G170" s="529"/>
      <c r="H170" s="529"/>
      <c r="I170" s="529"/>
      <c r="J170" s="529"/>
      <c r="K170" s="529"/>
      <c r="L170" s="529"/>
    </row>
    <row r="171" spans="1:26" x14ac:dyDescent="0.2">
      <c r="A171" s="529"/>
      <c r="B171" s="529"/>
      <c r="C171" s="529"/>
      <c r="D171" s="533" t="s">
        <v>707</v>
      </c>
      <c r="E171" s="534"/>
      <c r="F171" s="534"/>
      <c r="G171" s="534"/>
      <c r="H171" s="535">
        <v>5371.83</v>
      </c>
      <c r="I171" s="529"/>
      <c r="J171" s="529"/>
      <c r="K171" s="529"/>
      <c r="L171" s="529"/>
    </row>
    <row r="172" spans="1:26" ht="20.399999999999999" x14ac:dyDescent="0.2">
      <c r="A172" s="520">
        <v>22</v>
      </c>
      <c r="B172" s="520">
        <v>24</v>
      </c>
      <c r="C172" s="520" t="s">
        <v>937</v>
      </c>
      <c r="D172" s="520" t="s">
        <v>938</v>
      </c>
      <c r="E172" s="521">
        <v>26.34</v>
      </c>
      <c r="F172" s="522">
        <v>10.88</v>
      </c>
      <c r="G172" s="522" t="s">
        <v>281</v>
      </c>
      <c r="H172" s="523">
        <v>3794.28</v>
      </c>
      <c r="I172" s="523" t="s">
        <v>281</v>
      </c>
      <c r="J172" s="523" t="s">
        <v>281</v>
      </c>
      <c r="K172" s="522" t="s">
        <v>281</v>
      </c>
      <c r="L172" s="522" t="s">
        <v>281</v>
      </c>
      <c r="T172" s="516">
        <v>3794.28</v>
      </c>
      <c r="V172" s="516" t="s">
        <v>281</v>
      </c>
      <c r="W172" s="516" t="s">
        <v>281</v>
      </c>
      <c r="X172" s="516" t="s">
        <v>281</v>
      </c>
      <c r="Y172" s="516" t="s">
        <v>281</v>
      </c>
      <c r="Z172" s="516" t="s">
        <v>281</v>
      </c>
    </row>
    <row r="173" spans="1:26" x14ac:dyDescent="0.2">
      <c r="A173" s="524"/>
      <c r="B173" s="524"/>
      <c r="C173" s="524"/>
      <c r="D173" s="525" t="s">
        <v>734</v>
      </c>
      <c r="E173" s="526"/>
      <c r="F173" s="527" t="s">
        <v>281</v>
      </c>
      <c r="G173" s="527" t="s">
        <v>281</v>
      </c>
      <c r="H173" s="526"/>
      <c r="I173" s="526"/>
      <c r="J173" s="528" t="s">
        <v>281</v>
      </c>
      <c r="K173" s="527" t="s">
        <v>281</v>
      </c>
      <c r="L173" s="527" t="s">
        <v>281</v>
      </c>
    </row>
    <row r="174" spans="1:26" x14ac:dyDescent="0.2">
      <c r="A174" s="529"/>
      <c r="B174" s="529"/>
      <c r="C174" s="529"/>
      <c r="D174" s="515" t="s">
        <v>709</v>
      </c>
      <c r="E174" s="529"/>
      <c r="F174" s="529"/>
      <c r="G174" s="529"/>
      <c r="H174" s="529"/>
      <c r="I174" s="529"/>
      <c r="J174" s="529"/>
      <c r="K174" s="529"/>
      <c r="L174" s="529"/>
    </row>
    <row r="175" spans="1:26" x14ac:dyDescent="0.2">
      <c r="A175" s="537"/>
      <c r="B175" s="537"/>
      <c r="C175" s="537"/>
      <c r="D175" s="541" t="s">
        <v>707</v>
      </c>
      <c r="E175" s="542"/>
      <c r="F175" s="542"/>
      <c r="G175" s="542"/>
      <c r="H175" s="543">
        <v>3794.28</v>
      </c>
      <c r="I175" s="537"/>
      <c r="J175" s="537"/>
      <c r="K175" s="537"/>
      <c r="L175" s="537"/>
    </row>
    <row r="177" spans="1:26" ht="25.8" customHeight="1" x14ac:dyDescent="0.2">
      <c r="A177" s="742" t="s">
        <v>1055</v>
      </c>
      <c r="B177" s="742"/>
      <c r="C177" s="742"/>
      <c r="D177" s="742"/>
      <c r="E177" s="742"/>
      <c r="F177" s="742"/>
      <c r="G177" s="742"/>
      <c r="H177" s="742"/>
      <c r="I177" s="742"/>
      <c r="J177" s="742"/>
      <c r="K177" s="742"/>
      <c r="L177" s="742"/>
    </row>
    <row r="178" spans="1:26" ht="61.2" x14ac:dyDescent="0.2">
      <c r="A178" s="520">
        <v>23</v>
      </c>
      <c r="B178" s="520">
        <v>28</v>
      </c>
      <c r="C178" s="520" t="s">
        <v>939</v>
      </c>
      <c r="D178" s="520" t="s">
        <v>915</v>
      </c>
      <c r="E178" s="521">
        <v>0.87</v>
      </c>
      <c r="F178" s="522">
        <v>1778590.4210000001</v>
      </c>
      <c r="G178" s="522">
        <v>33867.730000000003</v>
      </c>
      <c r="H178" s="523">
        <v>13182295.48</v>
      </c>
      <c r="I178" s="523">
        <v>496547.78</v>
      </c>
      <c r="J178" s="523">
        <v>390115.61</v>
      </c>
      <c r="K178" s="522">
        <v>1534.1</v>
      </c>
      <c r="L178" s="522">
        <v>1334.6669999999999</v>
      </c>
      <c r="T178" s="516">
        <v>14115937.220000001</v>
      </c>
      <c r="V178" s="516">
        <v>496547.78</v>
      </c>
      <c r="W178" s="516">
        <v>390115.61</v>
      </c>
      <c r="X178" s="516">
        <v>71879.460000000006</v>
      </c>
      <c r="Y178" s="516">
        <v>1334.6669999999999</v>
      </c>
      <c r="Z178" s="516">
        <v>131.56575000000001</v>
      </c>
    </row>
    <row r="179" spans="1:26" x14ac:dyDescent="0.2">
      <c r="A179" s="524"/>
      <c r="B179" s="524"/>
      <c r="C179" s="524"/>
      <c r="D179" s="525" t="s">
        <v>927</v>
      </c>
      <c r="E179" s="526"/>
      <c r="F179" s="527">
        <v>12748.370999999999</v>
      </c>
      <c r="G179" s="527">
        <v>1845.4337499999999</v>
      </c>
      <c r="H179" s="526"/>
      <c r="I179" s="526"/>
      <c r="J179" s="528">
        <v>71879.460000000006</v>
      </c>
      <c r="K179" s="527">
        <v>151.22499999999999</v>
      </c>
      <c r="L179" s="527">
        <v>131.56575000000001</v>
      </c>
    </row>
    <row r="180" spans="1:26" ht="20.399999999999999" x14ac:dyDescent="0.2">
      <c r="A180" s="529"/>
      <c r="B180" s="529"/>
      <c r="C180" s="529"/>
      <c r="D180" s="515" t="s">
        <v>706</v>
      </c>
      <c r="E180" s="529"/>
      <c r="F180" s="529"/>
      <c r="G180" s="529"/>
      <c r="H180" s="529"/>
      <c r="I180" s="529"/>
      <c r="J180" s="529"/>
      <c r="K180" s="529"/>
      <c r="L180" s="529"/>
    </row>
    <row r="181" spans="1:26" ht="20.399999999999999" x14ac:dyDescent="0.2">
      <c r="A181" s="529"/>
      <c r="B181" s="529"/>
      <c r="C181" s="529"/>
      <c r="D181" s="515" t="s">
        <v>892</v>
      </c>
      <c r="E181" s="529"/>
      <c r="F181" s="529"/>
      <c r="G181" s="529"/>
      <c r="H181" s="529"/>
      <c r="I181" s="529"/>
      <c r="J181" s="529"/>
      <c r="K181" s="529"/>
      <c r="L181" s="529"/>
    </row>
    <row r="182" spans="1:26" ht="132.6" x14ac:dyDescent="0.2">
      <c r="A182" s="529"/>
      <c r="B182" s="529"/>
      <c r="C182" s="529"/>
      <c r="D182" s="515" t="s">
        <v>893</v>
      </c>
      <c r="E182" s="529"/>
      <c r="F182" s="529"/>
      <c r="G182" s="529"/>
      <c r="H182" s="529"/>
      <c r="I182" s="529"/>
      <c r="J182" s="529"/>
      <c r="K182" s="529"/>
      <c r="L182" s="529"/>
    </row>
    <row r="183" spans="1:26" x14ac:dyDescent="0.2">
      <c r="A183" s="529"/>
      <c r="B183" s="529"/>
      <c r="C183" s="529"/>
      <c r="D183" s="530" t="s">
        <v>206</v>
      </c>
      <c r="E183" s="531" t="s">
        <v>817</v>
      </c>
      <c r="F183" s="531"/>
      <c r="G183" s="531"/>
      <c r="H183" s="532">
        <v>619585.68999999994</v>
      </c>
      <c r="I183" s="529"/>
      <c r="J183" s="529"/>
      <c r="K183" s="529"/>
      <c r="L183" s="529"/>
    </row>
    <row r="184" spans="1:26" x14ac:dyDescent="0.2">
      <c r="A184" s="529"/>
      <c r="B184" s="529"/>
      <c r="C184" s="529"/>
      <c r="D184" s="530" t="s">
        <v>207</v>
      </c>
      <c r="E184" s="531" t="s">
        <v>923</v>
      </c>
      <c r="F184" s="531"/>
      <c r="G184" s="531"/>
      <c r="H184" s="532">
        <v>314056.05</v>
      </c>
      <c r="I184" s="529"/>
      <c r="J184" s="529"/>
      <c r="K184" s="529"/>
      <c r="L184" s="529"/>
    </row>
    <row r="185" spans="1:26" x14ac:dyDescent="0.2">
      <c r="A185" s="529"/>
      <c r="B185" s="529"/>
      <c r="C185" s="529"/>
      <c r="D185" s="533" t="s">
        <v>707</v>
      </c>
      <c r="E185" s="534"/>
      <c r="F185" s="534"/>
      <c r="G185" s="534"/>
      <c r="H185" s="535">
        <v>14115937.220000001</v>
      </c>
      <c r="I185" s="529"/>
      <c r="J185" s="529"/>
      <c r="K185" s="529"/>
      <c r="L185" s="529"/>
    </row>
    <row r="186" spans="1:26" x14ac:dyDescent="0.2">
      <c r="A186" s="520">
        <v>24</v>
      </c>
      <c r="B186" s="520">
        <v>29</v>
      </c>
      <c r="C186" s="520" t="s">
        <v>940</v>
      </c>
      <c r="D186" s="520" t="s">
        <v>1050</v>
      </c>
      <c r="E186" s="521">
        <v>-1740</v>
      </c>
      <c r="F186" s="522">
        <v>351.2</v>
      </c>
      <c r="G186" s="522" t="s">
        <v>281</v>
      </c>
      <c r="H186" s="523">
        <v>-4986474.5999999996</v>
      </c>
      <c r="I186" s="523" t="s">
        <v>281</v>
      </c>
      <c r="J186" s="523" t="s">
        <v>281</v>
      </c>
      <c r="K186" s="522" t="s">
        <v>281</v>
      </c>
      <c r="L186" s="522" t="s">
        <v>281</v>
      </c>
      <c r="T186" s="516">
        <v>-4986474.5999999996</v>
      </c>
      <c r="V186" s="516" t="s">
        <v>281</v>
      </c>
      <c r="W186" s="516" t="s">
        <v>281</v>
      </c>
      <c r="X186" s="516" t="s">
        <v>281</v>
      </c>
      <c r="Y186" s="516" t="s">
        <v>281</v>
      </c>
      <c r="Z186" s="516" t="s">
        <v>281</v>
      </c>
    </row>
    <row r="187" spans="1:26" x14ac:dyDescent="0.2">
      <c r="A187" s="524"/>
      <c r="B187" s="524"/>
      <c r="C187" s="524"/>
      <c r="D187" s="525" t="s">
        <v>862</v>
      </c>
      <c r="E187" s="526"/>
      <c r="F187" s="527" t="s">
        <v>281</v>
      </c>
      <c r="G187" s="527" t="s">
        <v>281</v>
      </c>
      <c r="H187" s="526"/>
      <c r="I187" s="526"/>
      <c r="J187" s="528" t="s">
        <v>281</v>
      </c>
      <c r="K187" s="527" t="s">
        <v>281</v>
      </c>
      <c r="L187" s="527" t="s">
        <v>281</v>
      </c>
    </row>
    <row r="188" spans="1:26" x14ac:dyDescent="0.2">
      <c r="A188" s="529"/>
      <c r="B188" s="529"/>
      <c r="C188" s="529"/>
      <c r="D188" s="515" t="s">
        <v>711</v>
      </c>
      <c r="E188" s="529"/>
      <c r="F188" s="529"/>
      <c r="G188" s="529"/>
      <c r="H188" s="529"/>
      <c r="I188" s="529"/>
      <c r="J188" s="529"/>
      <c r="K188" s="529"/>
      <c r="L188" s="529"/>
    </row>
    <row r="189" spans="1:26" ht="30.6" x14ac:dyDescent="0.2">
      <c r="A189" s="520">
        <v>25</v>
      </c>
      <c r="B189" s="520">
        <v>30</v>
      </c>
      <c r="C189" s="520" t="s">
        <v>941</v>
      </c>
      <c r="D189" s="520" t="s">
        <v>965</v>
      </c>
      <c r="E189" s="521">
        <v>113.1</v>
      </c>
      <c r="F189" s="522">
        <v>16959.682959999998</v>
      </c>
      <c r="G189" s="522" t="s">
        <v>281</v>
      </c>
      <c r="H189" s="523">
        <v>15652023.23</v>
      </c>
      <c r="I189" s="523" t="s">
        <v>281</v>
      </c>
      <c r="J189" s="523" t="s">
        <v>281</v>
      </c>
      <c r="K189" s="522" t="s">
        <v>281</v>
      </c>
      <c r="L189" s="522" t="s">
        <v>281</v>
      </c>
      <c r="T189" s="516">
        <v>15652023.23</v>
      </c>
      <c r="V189" s="516" t="s">
        <v>281</v>
      </c>
      <c r="W189" s="516" t="s">
        <v>281</v>
      </c>
      <c r="X189" s="516" t="s">
        <v>281</v>
      </c>
      <c r="Y189" s="516" t="s">
        <v>281</v>
      </c>
      <c r="Z189" s="516" t="s">
        <v>281</v>
      </c>
    </row>
    <row r="190" spans="1:26" x14ac:dyDescent="0.2">
      <c r="A190" s="524"/>
      <c r="B190" s="524"/>
      <c r="C190" s="524"/>
      <c r="D190" s="525" t="s">
        <v>224</v>
      </c>
      <c r="E190" s="526"/>
      <c r="F190" s="527" t="s">
        <v>281</v>
      </c>
      <c r="G190" s="527" t="s">
        <v>281</v>
      </c>
      <c r="H190" s="526"/>
      <c r="I190" s="526"/>
      <c r="J190" s="528" t="s">
        <v>281</v>
      </c>
      <c r="K190" s="527" t="s">
        <v>281</v>
      </c>
      <c r="L190" s="527" t="s">
        <v>281</v>
      </c>
    </row>
    <row r="191" spans="1:26" x14ac:dyDescent="0.2">
      <c r="A191" s="529"/>
      <c r="B191" s="529"/>
      <c r="C191" s="529"/>
      <c r="D191" s="515" t="s">
        <v>711</v>
      </c>
      <c r="E191" s="529"/>
      <c r="F191" s="529"/>
      <c r="G191" s="529"/>
      <c r="H191" s="529"/>
      <c r="I191" s="529"/>
      <c r="J191" s="529"/>
      <c r="K191" s="529"/>
      <c r="L191" s="529"/>
    </row>
    <row r="192" spans="1:26" x14ac:dyDescent="0.2">
      <c r="A192" s="520">
        <v>26</v>
      </c>
      <c r="B192" s="520">
        <v>31</v>
      </c>
      <c r="C192" s="520" t="s">
        <v>942</v>
      </c>
      <c r="D192" s="520" t="s">
        <v>1042</v>
      </c>
      <c r="E192" s="521">
        <v>-1603</v>
      </c>
      <c r="F192" s="522">
        <v>287.60000000000002</v>
      </c>
      <c r="G192" s="522" t="s">
        <v>281</v>
      </c>
      <c r="H192" s="523">
        <v>-3761952.46</v>
      </c>
      <c r="I192" s="523" t="s">
        <v>281</v>
      </c>
      <c r="J192" s="523" t="s">
        <v>281</v>
      </c>
      <c r="K192" s="522" t="s">
        <v>281</v>
      </c>
      <c r="L192" s="522" t="s">
        <v>281</v>
      </c>
      <c r="T192" s="516">
        <v>-3761952.46</v>
      </c>
      <c r="V192" s="516" t="s">
        <v>281</v>
      </c>
      <c r="W192" s="516" t="s">
        <v>281</v>
      </c>
      <c r="X192" s="516" t="s">
        <v>281</v>
      </c>
      <c r="Y192" s="516" t="s">
        <v>281</v>
      </c>
      <c r="Z192" s="516" t="s">
        <v>281</v>
      </c>
    </row>
    <row r="193" spans="1:26" x14ac:dyDescent="0.2">
      <c r="A193" s="524"/>
      <c r="B193" s="524"/>
      <c r="C193" s="524"/>
      <c r="D193" s="525" t="s">
        <v>726</v>
      </c>
      <c r="E193" s="526"/>
      <c r="F193" s="527" t="s">
        <v>281</v>
      </c>
      <c r="G193" s="527" t="s">
        <v>281</v>
      </c>
      <c r="H193" s="526"/>
      <c r="I193" s="526"/>
      <c r="J193" s="528" t="s">
        <v>281</v>
      </c>
      <c r="K193" s="527" t="s">
        <v>281</v>
      </c>
      <c r="L193" s="527" t="s">
        <v>281</v>
      </c>
    </row>
    <row r="194" spans="1:26" x14ac:dyDescent="0.2">
      <c r="A194" s="529"/>
      <c r="B194" s="529"/>
      <c r="C194" s="529"/>
      <c r="D194" s="515" t="s">
        <v>711</v>
      </c>
      <c r="E194" s="529"/>
      <c r="F194" s="529"/>
      <c r="G194" s="529"/>
      <c r="H194" s="529"/>
      <c r="I194" s="529"/>
      <c r="J194" s="529"/>
      <c r="K194" s="529"/>
      <c r="L194" s="529"/>
    </row>
    <row r="195" spans="1:26" ht="51" x14ac:dyDescent="0.2">
      <c r="A195" s="520">
        <v>27</v>
      </c>
      <c r="B195" s="520">
        <v>32</v>
      </c>
      <c r="C195" s="520" t="s">
        <v>943</v>
      </c>
      <c r="D195" s="520" t="s">
        <v>963</v>
      </c>
      <c r="E195" s="521">
        <v>1603</v>
      </c>
      <c r="F195" s="522">
        <v>248.0412</v>
      </c>
      <c r="G195" s="522" t="s">
        <v>281</v>
      </c>
      <c r="H195" s="523">
        <v>3244504.06</v>
      </c>
      <c r="I195" s="523" t="s">
        <v>281</v>
      </c>
      <c r="J195" s="523" t="s">
        <v>281</v>
      </c>
      <c r="K195" s="522" t="s">
        <v>281</v>
      </c>
      <c r="L195" s="522" t="s">
        <v>281</v>
      </c>
      <c r="T195" s="516">
        <v>3244504.06</v>
      </c>
      <c r="V195" s="516" t="s">
        <v>281</v>
      </c>
      <c r="W195" s="516" t="s">
        <v>281</v>
      </c>
      <c r="X195" s="516" t="s">
        <v>281</v>
      </c>
      <c r="Y195" s="516" t="s">
        <v>281</v>
      </c>
      <c r="Z195" s="516" t="s">
        <v>281</v>
      </c>
    </row>
    <row r="196" spans="1:26" x14ac:dyDescent="0.2">
      <c r="A196" s="524"/>
      <c r="B196" s="524"/>
      <c r="C196" s="524"/>
      <c r="D196" s="525" t="s">
        <v>726</v>
      </c>
      <c r="E196" s="526"/>
      <c r="F196" s="527" t="s">
        <v>281</v>
      </c>
      <c r="G196" s="527" t="s">
        <v>281</v>
      </c>
      <c r="H196" s="526"/>
      <c r="I196" s="526"/>
      <c r="J196" s="528" t="s">
        <v>281</v>
      </c>
      <c r="K196" s="527" t="s">
        <v>281</v>
      </c>
      <c r="L196" s="527" t="s">
        <v>281</v>
      </c>
    </row>
    <row r="197" spans="1:26" x14ac:dyDescent="0.2">
      <c r="A197" s="529"/>
      <c r="B197" s="529"/>
      <c r="C197" s="529"/>
      <c r="D197" s="515" t="s">
        <v>711</v>
      </c>
      <c r="E197" s="529"/>
      <c r="F197" s="529"/>
      <c r="G197" s="529"/>
      <c r="H197" s="529"/>
      <c r="I197" s="529"/>
      <c r="J197" s="529"/>
      <c r="K197" s="529"/>
      <c r="L197" s="529"/>
    </row>
    <row r="198" spans="1:26" x14ac:dyDescent="0.2">
      <c r="A198" s="520">
        <v>28</v>
      </c>
      <c r="B198" s="520">
        <v>33</v>
      </c>
      <c r="C198" s="520" t="s">
        <v>944</v>
      </c>
      <c r="D198" s="520" t="s">
        <v>964</v>
      </c>
      <c r="E198" s="521">
        <v>-305.27999999999997</v>
      </c>
      <c r="F198" s="522">
        <v>145.30000000000001</v>
      </c>
      <c r="G198" s="522" t="s">
        <v>281</v>
      </c>
      <c r="H198" s="523">
        <v>-361955.23</v>
      </c>
      <c r="I198" s="523" t="s">
        <v>281</v>
      </c>
      <c r="J198" s="523" t="s">
        <v>281</v>
      </c>
      <c r="K198" s="522" t="s">
        <v>281</v>
      </c>
      <c r="L198" s="522" t="s">
        <v>281</v>
      </c>
      <c r="T198" s="516">
        <v>-361955.23</v>
      </c>
      <c r="V198" s="516" t="s">
        <v>281</v>
      </c>
      <c r="W198" s="516" t="s">
        <v>281</v>
      </c>
      <c r="X198" s="516" t="s">
        <v>281</v>
      </c>
      <c r="Y198" s="516" t="s">
        <v>281</v>
      </c>
      <c r="Z198" s="516" t="s">
        <v>281</v>
      </c>
    </row>
    <row r="199" spans="1:26" x14ac:dyDescent="0.2">
      <c r="A199" s="524"/>
      <c r="B199" s="524"/>
      <c r="C199" s="524"/>
      <c r="D199" s="525" t="s">
        <v>726</v>
      </c>
      <c r="E199" s="526"/>
      <c r="F199" s="527" t="s">
        <v>281</v>
      </c>
      <c r="G199" s="527" t="s">
        <v>281</v>
      </c>
      <c r="H199" s="526"/>
      <c r="I199" s="526"/>
      <c r="J199" s="528" t="s">
        <v>281</v>
      </c>
      <c r="K199" s="527" t="s">
        <v>281</v>
      </c>
      <c r="L199" s="527" t="s">
        <v>281</v>
      </c>
    </row>
    <row r="200" spans="1:26" x14ac:dyDescent="0.2">
      <c r="A200" s="529"/>
      <c r="B200" s="529"/>
      <c r="C200" s="529"/>
      <c r="D200" s="515" t="s">
        <v>711</v>
      </c>
      <c r="E200" s="529"/>
      <c r="F200" s="529"/>
      <c r="G200" s="529"/>
      <c r="H200" s="529"/>
      <c r="I200" s="529"/>
      <c r="J200" s="529"/>
      <c r="K200" s="529"/>
      <c r="L200" s="529"/>
    </row>
    <row r="201" spans="1:26" ht="30.6" x14ac:dyDescent="0.2">
      <c r="A201" s="520">
        <v>29</v>
      </c>
      <c r="B201" s="520">
        <v>34</v>
      </c>
      <c r="C201" s="520" t="s">
        <v>945</v>
      </c>
      <c r="D201" s="520" t="s">
        <v>1043</v>
      </c>
      <c r="E201" s="521">
        <v>5.7229999999999999</v>
      </c>
      <c r="F201" s="522">
        <v>28421.159800000001</v>
      </c>
      <c r="G201" s="522" t="s">
        <v>281</v>
      </c>
      <c r="H201" s="523">
        <v>1327259.05</v>
      </c>
      <c r="I201" s="523" t="s">
        <v>281</v>
      </c>
      <c r="J201" s="523" t="s">
        <v>281</v>
      </c>
      <c r="K201" s="522" t="s">
        <v>281</v>
      </c>
      <c r="L201" s="522" t="s">
        <v>281</v>
      </c>
      <c r="T201" s="516">
        <v>1327259.05</v>
      </c>
      <c r="V201" s="516" t="s">
        <v>281</v>
      </c>
      <c r="W201" s="516" t="s">
        <v>281</v>
      </c>
      <c r="X201" s="516" t="s">
        <v>281</v>
      </c>
      <c r="Y201" s="516" t="s">
        <v>281</v>
      </c>
      <c r="Z201" s="516" t="s">
        <v>281</v>
      </c>
    </row>
    <row r="202" spans="1:26" x14ac:dyDescent="0.2">
      <c r="A202" s="524"/>
      <c r="B202" s="524"/>
      <c r="C202" s="524"/>
      <c r="D202" s="525" t="s">
        <v>224</v>
      </c>
      <c r="E202" s="526"/>
      <c r="F202" s="527" t="s">
        <v>281</v>
      </c>
      <c r="G202" s="527" t="s">
        <v>281</v>
      </c>
      <c r="H202" s="526"/>
      <c r="I202" s="526"/>
      <c r="J202" s="528" t="s">
        <v>281</v>
      </c>
      <c r="K202" s="527" t="s">
        <v>281</v>
      </c>
      <c r="L202" s="527" t="s">
        <v>281</v>
      </c>
    </row>
    <row r="203" spans="1:26" x14ac:dyDescent="0.2">
      <c r="A203" s="529"/>
      <c r="B203" s="529"/>
      <c r="C203" s="529"/>
      <c r="D203" s="515" t="s">
        <v>711</v>
      </c>
      <c r="E203" s="529"/>
      <c r="F203" s="529"/>
      <c r="G203" s="529"/>
      <c r="H203" s="529"/>
      <c r="I203" s="529"/>
      <c r="J203" s="529"/>
      <c r="K203" s="529"/>
      <c r="L203" s="529"/>
    </row>
    <row r="204" spans="1:26" ht="20.399999999999999" x14ac:dyDescent="0.2">
      <c r="A204" s="520">
        <v>30</v>
      </c>
      <c r="B204" s="520">
        <v>35</v>
      </c>
      <c r="C204" s="520" t="s">
        <v>946</v>
      </c>
      <c r="D204" s="520" t="s">
        <v>1044</v>
      </c>
      <c r="E204" s="521">
        <v>-1603</v>
      </c>
      <c r="F204" s="522">
        <v>66.400000000000006</v>
      </c>
      <c r="G204" s="522" t="s">
        <v>281</v>
      </c>
      <c r="H204" s="523">
        <v>-868537.46</v>
      </c>
      <c r="I204" s="523" t="s">
        <v>281</v>
      </c>
      <c r="J204" s="523" t="s">
        <v>281</v>
      </c>
      <c r="K204" s="522" t="s">
        <v>281</v>
      </c>
      <c r="L204" s="522" t="s">
        <v>281</v>
      </c>
      <c r="T204" s="516">
        <v>-868537.46</v>
      </c>
      <c r="V204" s="516" t="s">
        <v>281</v>
      </c>
      <c r="W204" s="516" t="s">
        <v>281</v>
      </c>
      <c r="X204" s="516" t="s">
        <v>281</v>
      </c>
      <c r="Y204" s="516" t="s">
        <v>281</v>
      </c>
      <c r="Z204" s="516" t="s">
        <v>281</v>
      </c>
    </row>
    <row r="205" spans="1:26" x14ac:dyDescent="0.2">
      <c r="A205" s="524"/>
      <c r="B205" s="524"/>
      <c r="C205" s="524"/>
      <c r="D205" s="525" t="s">
        <v>726</v>
      </c>
      <c r="E205" s="526"/>
      <c r="F205" s="527" t="s">
        <v>281</v>
      </c>
      <c r="G205" s="527" t="s">
        <v>281</v>
      </c>
      <c r="H205" s="526"/>
      <c r="I205" s="526"/>
      <c r="J205" s="528" t="s">
        <v>281</v>
      </c>
      <c r="K205" s="527" t="s">
        <v>281</v>
      </c>
      <c r="L205" s="527" t="s">
        <v>281</v>
      </c>
    </row>
    <row r="206" spans="1:26" x14ac:dyDescent="0.2">
      <c r="A206" s="529"/>
      <c r="B206" s="529"/>
      <c r="C206" s="529"/>
      <c r="D206" s="515" t="s">
        <v>711</v>
      </c>
      <c r="E206" s="529"/>
      <c r="F206" s="529"/>
      <c r="G206" s="529"/>
      <c r="H206" s="529"/>
      <c r="I206" s="529"/>
      <c r="J206" s="529"/>
      <c r="K206" s="529"/>
      <c r="L206" s="529"/>
    </row>
    <row r="207" spans="1:26" ht="30.6" x14ac:dyDescent="0.2">
      <c r="A207" s="520">
        <v>31</v>
      </c>
      <c r="B207" s="520">
        <v>36</v>
      </c>
      <c r="C207" s="520" t="s">
        <v>947</v>
      </c>
      <c r="D207" s="520" t="s">
        <v>962</v>
      </c>
      <c r="E207" s="521">
        <v>-2.21</v>
      </c>
      <c r="F207" s="522">
        <v>11859</v>
      </c>
      <c r="G207" s="522" t="s">
        <v>281</v>
      </c>
      <c r="H207" s="523">
        <v>-213860.46</v>
      </c>
      <c r="I207" s="523" t="s">
        <v>281</v>
      </c>
      <c r="J207" s="523" t="s">
        <v>281</v>
      </c>
      <c r="K207" s="522" t="s">
        <v>281</v>
      </c>
      <c r="L207" s="522" t="s">
        <v>281</v>
      </c>
      <c r="T207" s="516">
        <v>-213860.46</v>
      </c>
      <c r="V207" s="516" t="s">
        <v>281</v>
      </c>
      <c r="W207" s="516" t="s">
        <v>281</v>
      </c>
      <c r="X207" s="516" t="s">
        <v>281</v>
      </c>
      <c r="Y207" s="516" t="s">
        <v>281</v>
      </c>
      <c r="Z207" s="516" t="s">
        <v>281</v>
      </c>
    </row>
    <row r="208" spans="1:26" x14ac:dyDescent="0.2">
      <c r="A208" s="524"/>
      <c r="B208" s="524"/>
      <c r="C208" s="524"/>
      <c r="D208" s="525" t="s">
        <v>224</v>
      </c>
      <c r="E208" s="526"/>
      <c r="F208" s="527" t="s">
        <v>281</v>
      </c>
      <c r="G208" s="527" t="s">
        <v>281</v>
      </c>
      <c r="H208" s="526"/>
      <c r="I208" s="526"/>
      <c r="J208" s="528" t="s">
        <v>281</v>
      </c>
      <c r="K208" s="527" t="s">
        <v>281</v>
      </c>
      <c r="L208" s="527" t="s">
        <v>281</v>
      </c>
    </row>
    <row r="209" spans="1:26" x14ac:dyDescent="0.2">
      <c r="A209" s="529"/>
      <c r="B209" s="529"/>
      <c r="C209" s="529"/>
      <c r="D209" s="515" t="s">
        <v>711</v>
      </c>
      <c r="E209" s="529"/>
      <c r="F209" s="529"/>
      <c r="G209" s="529"/>
      <c r="H209" s="529"/>
      <c r="I209" s="529"/>
      <c r="J209" s="529"/>
      <c r="K209" s="529"/>
      <c r="L209" s="529"/>
    </row>
    <row r="210" spans="1:26" x14ac:dyDescent="0.2">
      <c r="A210" s="520">
        <v>32</v>
      </c>
      <c r="B210" s="520">
        <v>37</v>
      </c>
      <c r="C210" s="520" t="s">
        <v>948</v>
      </c>
      <c r="D210" s="520" t="s">
        <v>1045</v>
      </c>
      <c r="E210" s="521">
        <v>-7.58</v>
      </c>
      <c r="F210" s="522">
        <v>11856</v>
      </c>
      <c r="G210" s="522" t="s">
        <v>281</v>
      </c>
      <c r="H210" s="523">
        <v>-733326.8</v>
      </c>
      <c r="I210" s="523" t="s">
        <v>281</v>
      </c>
      <c r="J210" s="523" t="s">
        <v>281</v>
      </c>
      <c r="K210" s="522" t="s">
        <v>281</v>
      </c>
      <c r="L210" s="522" t="s">
        <v>281</v>
      </c>
      <c r="T210" s="516">
        <v>-733326.8</v>
      </c>
      <c r="V210" s="516" t="s">
        <v>281</v>
      </c>
      <c r="W210" s="516" t="s">
        <v>281</v>
      </c>
      <c r="X210" s="516" t="s">
        <v>281</v>
      </c>
      <c r="Y210" s="516" t="s">
        <v>281</v>
      </c>
      <c r="Z210" s="516" t="s">
        <v>281</v>
      </c>
    </row>
    <row r="211" spans="1:26" x14ac:dyDescent="0.2">
      <c r="A211" s="524"/>
      <c r="B211" s="524"/>
      <c r="C211" s="524"/>
      <c r="D211" s="525" t="s">
        <v>224</v>
      </c>
      <c r="E211" s="526"/>
      <c r="F211" s="527" t="s">
        <v>281</v>
      </c>
      <c r="G211" s="527" t="s">
        <v>281</v>
      </c>
      <c r="H211" s="526"/>
      <c r="I211" s="526"/>
      <c r="J211" s="528" t="s">
        <v>281</v>
      </c>
      <c r="K211" s="527" t="s">
        <v>281</v>
      </c>
      <c r="L211" s="527" t="s">
        <v>281</v>
      </c>
    </row>
    <row r="212" spans="1:26" x14ac:dyDescent="0.2">
      <c r="A212" s="529"/>
      <c r="B212" s="529"/>
      <c r="C212" s="529"/>
      <c r="D212" s="515" t="s">
        <v>711</v>
      </c>
      <c r="E212" s="529"/>
      <c r="F212" s="529"/>
      <c r="G212" s="529"/>
      <c r="H212" s="529"/>
      <c r="I212" s="529"/>
      <c r="J212" s="529"/>
      <c r="K212" s="529"/>
      <c r="L212" s="529"/>
    </row>
    <row r="213" spans="1:26" ht="20.399999999999999" x14ac:dyDescent="0.2">
      <c r="A213" s="520">
        <v>33</v>
      </c>
      <c r="B213" s="520">
        <v>38</v>
      </c>
      <c r="C213" s="520" t="s">
        <v>949</v>
      </c>
      <c r="D213" s="520" t="s">
        <v>1046</v>
      </c>
      <c r="E213" s="521">
        <v>-1603</v>
      </c>
      <c r="F213" s="522">
        <v>5.5</v>
      </c>
      <c r="G213" s="522" t="s">
        <v>281</v>
      </c>
      <c r="H213" s="523">
        <v>-71942.64</v>
      </c>
      <c r="I213" s="523" t="s">
        <v>281</v>
      </c>
      <c r="J213" s="523" t="s">
        <v>281</v>
      </c>
      <c r="K213" s="522" t="s">
        <v>281</v>
      </c>
      <c r="L213" s="522" t="s">
        <v>281</v>
      </c>
      <c r="T213" s="516">
        <v>-71942.64</v>
      </c>
      <c r="V213" s="516" t="s">
        <v>281</v>
      </c>
      <c r="W213" s="516" t="s">
        <v>281</v>
      </c>
      <c r="X213" s="516" t="s">
        <v>281</v>
      </c>
      <c r="Y213" s="516" t="s">
        <v>281</v>
      </c>
      <c r="Z213" s="516" t="s">
        <v>281</v>
      </c>
    </row>
    <row r="214" spans="1:26" x14ac:dyDescent="0.2">
      <c r="A214" s="524"/>
      <c r="B214" s="524"/>
      <c r="C214" s="524"/>
      <c r="D214" s="525" t="s">
        <v>726</v>
      </c>
      <c r="E214" s="526"/>
      <c r="F214" s="527" t="s">
        <v>281</v>
      </c>
      <c r="G214" s="527" t="s">
        <v>281</v>
      </c>
      <c r="H214" s="526"/>
      <c r="I214" s="526"/>
      <c r="J214" s="528" t="s">
        <v>281</v>
      </c>
      <c r="K214" s="527" t="s">
        <v>281</v>
      </c>
      <c r="L214" s="527" t="s">
        <v>281</v>
      </c>
    </row>
    <row r="215" spans="1:26" x14ac:dyDescent="0.2">
      <c r="A215" s="529"/>
      <c r="B215" s="529"/>
      <c r="C215" s="529"/>
      <c r="D215" s="515" t="s">
        <v>711</v>
      </c>
      <c r="E215" s="529"/>
      <c r="F215" s="529"/>
      <c r="G215" s="529"/>
      <c r="H215" s="529"/>
      <c r="I215" s="529"/>
      <c r="J215" s="529"/>
      <c r="K215" s="529"/>
      <c r="L215" s="529"/>
    </row>
    <row r="216" spans="1:26" ht="51" x14ac:dyDescent="0.2">
      <c r="A216" s="520">
        <v>34</v>
      </c>
      <c r="B216" s="520">
        <v>39</v>
      </c>
      <c r="C216" s="520" t="s">
        <v>950</v>
      </c>
      <c r="D216" s="520" t="s">
        <v>961</v>
      </c>
      <c r="E216" s="521">
        <v>1603</v>
      </c>
      <c r="F216" s="522">
        <v>373.09231999999997</v>
      </c>
      <c r="G216" s="522" t="s">
        <v>281</v>
      </c>
      <c r="H216" s="523">
        <v>4880221.29</v>
      </c>
      <c r="I216" s="523" t="s">
        <v>281</v>
      </c>
      <c r="J216" s="523" t="s">
        <v>281</v>
      </c>
      <c r="K216" s="522" t="s">
        <v>281</v>
      </c>
      <c r="L216" s="522" t="s">
        <v>281</v>
      </c>
      <c r="T216" s="516">
        <v>4880221.29</v>
      </c>
      <c r="V216" s="516" t="s">
        <v>281</v>
      </c>
      <c r="W216" s="516" t="s">
        <v>281</v>
      </c>
      <c r="X216" s="516" t="s">
        <v>281</v>
      </c>
      <c r="Y216" s="516" t="s">
        <v>281</v>
      </c>
      <c r="Z216" s="516" t="s">
        <v>281</v>
      </c>
    </row>
    <row r="217" spans="1:26" x14ac:dyDescent="0.2">
      <c r="A217" s="524"/>
      <c r="B217" s="524"/>
      <c r="C217" s="524"/>
      <c r="D217" s="525" t="s">
        <v>925</v>
      </c>
      <c r="E217" s="526"/>
      <c r="F217" s="527" t="s">
        <v>281</v>
      </c>
      <c r="G217" s="527" t="s">
        <v>281</v>
      </c>
      <c r="H217" s="526"/>
      <c r="I217" s="526"/>
      <c r="J217" s="528" t="s">
        <v>281</v>
      </c>
      <c r="K217" s="527" t="s">
        <v>281</v>
      </c>
      <c r="L217" s="527" t="s">
        <v>281</v>
      </c>
    </row>
    <row r="218" spans="1:26" x14ac:dyDescent="0.2">
      <c r="A218" s="529"/>
      <c r="B218" s="529"/>
      <c r="C218" s="529"/>
      <c r="D218" s="515" t="s">
        <v>711</v>
      </c>
      <c r="E218" s="529"/>
      <c r="F218" s="529"/>
      <c r="G218" s="529"/>
      <c r="H218" s="529"/>
      <c r="I218" s="529"/>
      <c r="J218" s="529"/>
      <c r="K218" s="529"/>
      <c r="L218" s="529"/>
    </row>
    <row r="219" spans="1:26" ht="51" x14ac:dyDescent="0.2">
      <c r="A219" s="520">
        <v>35</v>
      </c>
      <c r="B219" s="520">
        <v>88</v>
      </c>
      <c r="C219" s="520" t="s">
        <v>1038</v>
      </c>
      <c r="D219" s="520" t="s">
        <v>1037</v>
      </c>
      <c r="E219" s="521">
        <v>2</v>
      </c>
      <c r="F219" s="522">
        <v>33421.115149999998</v>
      </c>
      <c r="G219" s="522">
        <v>5516.6362499999996</v>
      </c>
      <c r="H219" s="523">
        <v>685691.86</v>
      </c>
      <c r="I219" s="523">
        <v>102979.86</v>
      </c>
      <c r="J219" s="523">
        <v>146080.51999999999</v>
      </c>
      <c r="K219" s="522">
        <v>123.79922500000001</v>
      </c>
      <c r="L219" s="522">
        <v>247.59845000000001</v>
      </c>
      <c r="T219" s="516">
        <v>908006.47</v>
      </c>
      <c r="V219" s="516">
        <v>102979.86</v>
      </c>
      <c r="W219" s="516">
        <v>146080.51999999999</v>
      </c>
      <c r="X219" s="516">
        <v>32371.5</v>
      </c>
      <c r="Y219" s="516">
        <v>247.59845000000001</v>
      </c>
      <c r="Z219" s="516">
        <v>54.883749999999999</v>
      </c>
    </row>
    <row r="220" spans="1:26" x14ac:dyDescent="0.2">
      <c r="A220" s="524"/>
      <c r="B220" s="524"/>
      <c r="C220" s="524"/>
      <c r="D220" s="525" t="s">
        <v>925</v>
      </c>
      <c r="E220" s="526"/>
      <c r="F220" s="527">
        <v>1150.0989</v>
      </c>
      <c r="G220" s="527">
        <v>361.53125</v>
      </c>
      <c r="H220" s="526"/>
      <c r="I220" s="526"/>
      <c r="J220" s="528">
        <v>32371.5</v>
      </c>
      <c r="K220" s="527">
        <v>27.441875</v>
      </c>
      <c r="L220" s="527">
        <v>54.883749999999999</v>
      </c>
    </row>
    <row r="221" spans="1:26" ht="20.399999999999999" x14ac:dyDescent="0.2">
      <c r="A221" s="529"/>
      <c r="B221" s="529"/>
      <c r="C221" s="529"/>
      <c r="D221" s="515" t="s">
        <v>706</v>
      </c>
      <c r="E221" s="529"/>
      <c r="F221" s="529"/>
      <c r="G221" s="529"/>
      <c r="H221" s="529"/>
      <c r="I221" s="529"/>
      <c r="J221" s="529"/>
      <c r="K221" s="529"/>
      <c r="L221" s="529"/>
    </row>
    <row r="222" spans="1:26" ht="20.399999999999999" x14ac:dyDescent="0.2">
      <c r="A222" s="529"/>
      <c r="B222" s="529"/>
      <c r="C222" s="529"/>
      <c r="D222" s="515" t="s">
        <v>892</v>
      </c>
      <c r="E222" s="529"/>
      <c r="F222" s="529"/>
      <c r="G222" s="529"/>
      <c r="H222" s="529"/>
      <c r="I222" s="529"/>
      <c r="J222" s="529"/>
      <c r="K222" s="529"/>
      <c r="L222" s="529"/>
    </row>
    <row r="223" spans="1:26" ht="132.6" x14ac:dyDescent="0.2">
      <c r="A223" s="529"/>
      <c r="B223" s="529"/>
      <c r="C223" s="529"/>
      <c r="D223" s="515" t="s">
        <v>893</v>
      </c>
      <c r="E223" s="529"/>
      <c r="F223" s="529"/>
      <c r="G223" s="529"/>
      <c r="H223" s="529"/>
      <c r="I223" s="529"/>
      <c r="J223" s="529"/>
      <c r="K223" s="529"/>
      <c r="L223" s="529"/>
    </row>
    <row r="224" spans="1:26" x14ac:dyDescent="0.2">
      <c r="A224" s="529"/>
      <c r="B224" s="529"/>
      <c r="C224" s="529"/>
      <c r="D224" s="530" t="s">
        <v>206</v>
      </c>
      <c r="E224" s="531" t="s">
        <v>817</v>
      </c>
      <c r="F224" s="531"/>
      <c r="G224" s="531"/>
      <c r="H224" s="532">
        <v>147532.98000000001</v>
      </c>
      <c r="I224" s="529"/>
      <c r="J224" s="529"/>
      <c r="K224" s="529"/>
      <c r="L224" s="529"/>
    </row>
    <row r="225" spans="1:26" x14ac:dyDescent="0.2">
      <c r="A225" s="529"/>
      <c r="B225" s="529"/>
      <c r="C225" s="529"/>
      <c r="D225" s="530" t="s">
        <v>207</v>
      </c>
      <c r="E225" s="531" t="s">
        <v>923</v>
      </c>
      <c r="F225" s="531"/>
      <c r="G225" s="531"/>
      <c r="H225" s="532">
        <v>74781.63</v>
      </c>
      <c r="I225" s="529"/>
      <c r="J225" s="529"/>
      <c r="K225" s="529"/>
      <c r="L225" s="529"/>
    </row>
    <row r="226" spans="1:26" x14ac:dyDescent="0.2">
      <c r="A226" s="529"/>
      <c r="B226" s="529"/>
      <c r="C226" s="529"/>
      <c r="D226" s="533" t="s">
        <v>707</v>
      </c>
      <c r="E226" s="534"/>
      <c r="F226" s="534"/>
      <c r="G226" s="534"/>
      <c r="H226" s="535">
        <v>908006.47</v>
      </c>
      <c r="I226" s="529"/>
      <c r="J226" s="529"/>
      <c r="K226" s="529"/>
      <c r="L226" s="529"/>
    </row>
    <row r="227" spans="1:26" ht="61.2" x14ac:dyDescent="0.2">
      <c r="A227" s="520">
        <v>36</v>
      </c>
      <c r="B227" s="520">
        <v>89</v>
      </c>
      <c r="C227" s="520" t="s">
        <v>1036</v>
      </c>
      <c r="D227" s="520" t="s">
        <v>1035</v>
      </c>
      <c r="E227" s="521">
        <v>2</v>
      </c>
      <c r="F227" s="522">
        <v>13265.1396</v>
      </c>
      <c r="G227" s="522">
        <v>12721.975624999999</v>
      </c>
      <c r="H227" s="523">
        <v>385512.82</v>
      </c>
      <c r="I227" s="523">
        <v>48634.9</v>
      </c>
      <c r="J227" s="523">
        <v>336877.92</v>
      </c>
      <c r="K227" s="522">
        <v>58.467725000000002</v>
      </c>
      <c r="L227" s="522">
        <v>116.93545</v>
      </c>
      <c r="T227" s="516">
        <v>538588.70000000007</v>
      </c>
      <c r="V227" s="516">
        <v>48634.9</v>
      </c>
      <c r="W227" s="516">
        <v>336877.92</v>
      </c>
      <c r="X227" s="516">
        <v>44561.98</v>
      </c>
      <c r="Y227" s="516">
        <v>116.93545</v>
      </c>
      <c r="Z227" s="516">
        <v>77.998750000000001</v>
      </c>
    </row>
    <row r="228" spans="1:26" x14ac:dyDescent="0.2">
      <c r="A228" s="524"/>
      <c r="B228" s="524"/>
      <c r="C228" s="524"/>
      <c r="D228" s="525" t="s">
        <v>925</v>
      </c>
      <c r="E228" s="526"/>
      <c r="F228" s="527">
        <v>543.16397500000005</v>
      </c>
      <c r="G228" s="527">
        <v>497.676875</v>
      </c>
      <c r="H228" s="526"/>
      <c r="I228" s="526"/>
      <c r="J228" s="528">
        <v>44561.98</v>
      </c>
      <c r="K228" s="527">
        <v>38.999375000000001</v>
      </c>
      <c r="L228" s="527">
        <v>77.998750000000001</v>
      </c>
    </row>
    <row r="229" spans="1:26" ht="20.399999999999999" x14ac:dyDescent="0.2">
      <c r="A229" s="529"/>
      <c r="B229" s="529"/>
      <c r="C229" s="529"/>
      <c r="D229" s="515" t="s">
        <v>706</v>
      </c>
      <c r="E229" s="529"/>
      <c r="F229" s="529"/>
      <c r="G229" s="529"/>
      <c r="H229" s="529"/>
      <c r="I229" s="529"/>
      <c r="J229" s="529"/>
      <c r="K229" s="529"/>
      <c r="L229" s="529"/>
    </row>
    <row r="230" spans="1:26" ht="20.399999999999999" x14ac:dyDescent="0.2">
      <c r="A230" s="529"/>
      <c r="B230" s="529"/>
      <c r="C230" s="529"/>
      <c r="D230" s="515" t="s">
        <v>892</v>
      </c>
      <c r="E230" s="529"/>
      <c r="F230" s="529"/>
      <c r="G230" s="529"/>
      <c r="H230" s="529"/>
      <c r="I230" s="529"/>
      <c r="J230" s="529"/>
      <c r="K230" s="529"/>
      <c r="L230" s="529"/>
    </row>
    <row r="231" spans="1:26" ht="132.6" x14ac:dyDescent="0.2">
      <c r="A231" s="529"/>
      <c r="B231" s="529"/>
      <c r="C231" s="529"/>
      <c r="D231" s="515" t="s">
        <v>893</v>
      </c>
      <c r="E231" s="529"/>
      <c r="F231" s="529"/>
      <c r="G231" s="529"/>
      <c r="H231" s="529"/>
      <c r="I231" s="529"/>
      <c r="J231" s="529"/>
      <c r="K231" s="529"/>
      <c r="L231" s="529"/>
    </row>
    <row r="232" spans="1:26" x14ac:dyDescent="0.2">
      <c r="A232" s="529"/>
      <c r="B232" s="529"/>
      <c r="C232" s="529"/>
      <c r="D232" s="530" t="s">
        <v>206</v>
      </c>
      <c r="E232" s="531" t="s">
        <v>817</v>
      </c>
      <c r="F232" s="531"/>
      <c r="G232" s="531"/>
      <c r="H232" s="532">
        <v>101584.6</v>
      </c>
      <c r="I232" s="529"/>
      <c r="J232" s="529"/>
      <c r="K232" s="529"/>
      <c r="L232" s="529"/>
    </row>
    <row r="233" spans="1:26" x14ac:dyDescent="0.2">
      <c r="A233" s="529"/>
      <c r="B233" s="529"/>
      <c r="C233" s="529"/>
      <c r="D233" s="530" t="s">
        <v>207</v>
      </c>
      <c r="E233" s="531" t="s">
        <v>923</v>
      </c>
      <c r="F233" s="531"/>
      <c r="G233" s="531"/>
      <c r="H233" s="532">
        <v>51491.28</v>
      </c>
      <c r="I233" s="529"/>
      <c r="J233" s="529"/>
      <c r="K233" s="529"/>
      <c r="L233" s="529"/>
    </row>
    <row r="234" spans="1:26" x14ac:dyDescent="0.2">
      <c r="A234" s="529"/>
      <c r="B234" s="529"/>
      <c r="C234" s="529"/>
      <c r="D234" s="533" t="s">
        <v>707</v>
      </c>
      <c r="E234" s="534"/>
      <c r="F234" s="534"/>
      <c r="G234" s="534"/>
      <c r="H234" s="535">
        <v>538588.69999999995</v>
      </c>
      <c r="I234" s="529"/>
      <c r="J234" s="529"/>
      <c r="K234" s="529"/>
      <c r="L234" s="529"/>
    </row>
    <row r="235" spans="1:26" ht="30.6" x14ac:dyDescent="0.2">
      <c r="A235" s="520">
        <v>37</v>
      </c>
      <c r="B235" s="520">
        <v>90</v>
      </c>
      <c r="C235" s="520" t="s">
        <v>953</v>
      </c>
      <c r="D235" s="520" t="s">
        <v>1049</v>
      </c>
      <c r="E235" s="521">
        <v>1</v>
      </c>
      <c r="F235" s="522">
        <v>407404.41176500003</v>
      </c>
      <c r="G235" s="522" t="s">
        <v>281</v>
      </c>
      <c r="H235" s="523">
        <v>3324420</v>
      </c>
      <c r="I235" s="523" t="s">
        <v>281</v>
      </c>
      <c r="J235" s="523" t="s">
        <v>281</v>
      </c>
      <c r="K235" s="522" t="s">
        <v>281</v>
      </c>
      <c r="L235" s="522" t="s">
        <v>281</v>
      </c>
      <c r="T235" s="516">
        <v>3324420</v>
      </c>
      <c r="V235" s="516" t="s">
        <v>281</v>
      </c>
      <c r="W235" s="516" t="s">
        <v>281</v>
      </c>
      <c r="X235" s="516" t="s">
        <v>281</v>
      </c>
      <c r="Y235" s="516" t="s">
        <v>281</v>
      </c>
      <c r="Z235" s="516" t="s">
        <v>281</v>
      </c>
    </row>
    <row r="236" spans="1:26" x14ac:dyDescent="0.2">
      <c r="A236" s="524"/>
      <c r="B236" s="524"/>
      <c r="C236" s="524"/>
      <c r="D236" s="525" t="s">
        <v>925</v>
      </c>
      <c r="E236" s="526"/>
      <c r="F236" s="527" t="s">
        <v>281</v>
      </c>
      <c r="G236" s="527" t="s">
        <v>281</v>
      </c>
      <c r="H236" s="526"/>
      <c r="I236" s="526"/>
      <c r="J236" s="528" t="s">
        <v>281</v>
      </c>
      <c r="K236" s="527" t="s">
        <v>281</v>
      </c>
      <c r="L236" s="527" t="s">
        <v>281</v>
      </c>
    </row>
    <row r="237" spans="1:26" x14ac:dyDescent="0.2">
      <c r="A237" s="529"/>
      <c r="B237" s="529"/>
      <c r="C237" s="529"/>
      <c r="D237" s="515" t="s">
        <v>711</v>
      </c>
      <c r="E237" s="529"/>
      <c r="F237" s="529"/>
      <c r="G237" s="529"/>
      <c r="H237" s="529"/>
      <c r="I237" s="529"/>
      <c r="J237" s="529"/>
      <c r="K237" s="529"/>
      <c r="L237" s="529"/>
    </row>
    <row r="238" spans="1:26" ht="30.6" x14ac:dyDescent="0.2">
      <c r="A238" s="520">
        <v>38</v>
      </c>
      <c r="B238" s="520">
        <v>91</v>
      </c>
      <c r="C238" s="520" t="s">
        <v>953</v>
      </c>
      <c r="D238" s="520" t="s">
        <v>1048</v>
      </c>
      <c r="E238" s="521">
        <v>1</v>
      </c>
      <c r="F238" s="522">
        <v>407404.41176500003</v>
      </c>
      <c r="G238" s="522" t="s">
        <v>281</v>
      </c>
      <c r="H238" s="523">
        <v>3324420</v>
      </c>
      <c r="I238" s="523" t="s">
        <v>281</v>
      </c>
      <c r="J238" s="523" t="s">
        <v>281</v>
      </c>
      <c r="K238" s="522" t="s">
        <v>281</v>
      </c>
      <c r="L238" s="522" t="s">
        <v>281</v>
      </c>
      <c r="T238" s="516">
        <v>3324420</v>
      </c>
      <c r="V238" s="516" t="s">
        <v>281</v>
      </c>
      <c r="W238" s="516" t="s">
        <v>281</v>
      </c>
      <c r="X238" s="516" t="s">
        <v>281</v>
      </c>
      <c r="Y238" s="516" t="s">
        <v>281</v>
      </c>
      <c r="Z238" s="516" t="s">
        <v>281</v>
      </c>
    </row>
    <row r="239" spans="1:26" x14ac:dyDescent="0.2">
      <c r="A239" s="524"/>
      <c r="B239" s="524"/>
      <c r="C239" s="524"/>
      <c r="D239" s="525" t="s">
        <v>925</v>
      </c>
      <c r="E239" s="526"/>
      <c r="F239" s="527" t="s">
        <v>281</v>
      </c>
      <c r="G239" s="527" t="s">
        <v>281</v>
      </c>
      <c r="H239" s="526"/>
      <c r="I239" s="526"/>
      <c r="J239" s="528" t="s">
        <v>281</v>
      </c>
      <c r="K239" s="527" t="s">
        <v>281</v>
      </c>
      <c r="L239" s="527" t="s">
        <v>281</v>
      </c>
    </row>
    <row r="240" spans="1:26" x14ac:dyDescent="0.2">
      <c r="A240" s="529"/>
      <c r="B240" s="529"/>
      <c r="C240" s="529"/>
      <c r="D240" s="515" t="s">
        <v>711</v>
      </c>
      <c r="E240" s="529"/>
      <c r="F240" s="529"/>
      <c r="G240" s="529"/>
      <c r="H240" s="529"/>
      <c r="I240" s="529"/>
      <c r="J240" s="529"/>
      <c r="K240" s="529"/>
      <c r="L240" s="529"/>
    </row>
    <row r="241" spans="1:26" ht="30.6" x14ac:dyDescent="0.2">
      <c r="A241" s="520">
        <v>39</v>
      </c>
      <c r="B241" s="520">
        <v>92</v>
      </c>
      <c r="C241" s="520" t="s">
        <v>953</v>
      </c>
      <c r="D241" s="520" t="s">
        <v>1034</v>
      </c>
      <c r="E241" s="521">
        <v>2</v>
      </c>
      <c r="F241" s="522">
        <v>65627.042484000005</v>
      </c>
      <c r="G241" s="522" t="s">
        <v>281</v>
      </c>
      <c r="H241" s="523">
        <v>1071033.3400000001</v>
      </c>
      <c r="I241" s="523" t="s">
        <v>281</v>
      </c>
      <c r="J241" s="523" t="s">
        <v>281</v>
      </c>
      <c r="K241" s="522" t="s">
        <v>281</v>
      </c>
      <c r="L241" s="522" t="s">
        <v>281</v>
      </c>
      <c r="T241" s="516">
        <v>1071033.3400000001</v>
      </c>
      <c r="V241" s="516" t="s">
        <v>281</v>
      </c>
      <c r="W241" s="516" t="s">
        <v>281</v>
      </c>
      <c r="X241" s="516" t="s">
        <v>281</v>
      </c>
      <c r="Y241" s="516" t="s">
        <v>281</v>
      </c>
      <c r="Z241" s="516" t="s">
        <v>281</v>
      </c>
    </row>
    <row r="242" spans="1:26" x14ac:dyDescent="0.2">
      <c r="A242" s="524"/>
      <c r="B242" s="524"/>
      <c r="C242" s="524"/>
      <c r="D242" s="525" t="s">
        <v>925</v>
      </c>
      <c r="E242" s="526"/>
      <c r="F242" s="527" t="s">
        <v>281</v>
      </c>
      <c r="G242" s="527" t="s">
        <v>281</v>
      </c>
      <c r="H242" s="526"/>
      <c r="I242" s="526"/>
      <c r="J242" s="528" t="s">
        <v>281</v>
      </c>
      <c r="K242" s="527" t="s">
        <v>281</v>
      </c>
      <c r="L242" s="527" t="s">
        <v>281</v>
      </c>
    </row>
    <row r="243" spans="1:26" x14ac:dyDescent="0.2">
      <c r="A243" s="529"/>
      <c r="B243" s="529"/>
      <c r="C243" s="529"/>
      <c r="D243" s="515" t="s">
        <v>711</v>
      </c>
      <c r="E243" s="529"/>
      <c r="F243" s="529"/>
      <c r="G243" s="529"/>
      <c r="H243" s="529"/>
      <c r="I243" s="529"/>
      <c r="J243" s="529"/>
      <c r="K243" s="529"/>
      <c r="L243" s="529"/>
    </row>
    <row r="244" spans="1:26" ht="61.2" x14ac:dyDescent="0.2">
      <c r="A244" s="520">
        <v>40</v>
      </c>
      <c r="B244" s="520">
        <v>93</v>
      </c>
      <c r="C244" s="520" t="s">
        <v>951</v>
      </c>
      <c r="D244" s="520" t="s">
        <v>916</v>
      </c>
      <c r="E244" s="521">
        <v>3</v>
      </c>
      <c r="F244" s="522">
        <v>30139.700400000002</v>
      </c>
      <c r="G244" s="522">
        <v>5399.5518750000001</v>
      </c>
      <c r="H244" s="523">
        <v>897714.78</v>
      </c>
      <c r="I244" s="523">
        <v>94903.26</v>
      </c>
      <c r="J244" s="523">
        <v>214470.21</v>
      </c>
      <c r="K244" s="522">
        <v>73.451650000000001</v>
      </c>
      <c r="L244" s="522">
        <v>220.35495</v>
      </c>
      <c r="T244" s="516">
        <v>1129118.31</v>
      </c>
      <c r="V244" s="516">
        <v>94903.26</v>
      </c>
      <c r="W244" s="516">
        <v>214470.21</v>
      </c>
      <c r="X244" s="516">
        <v>45981.69</v>
      </c>
      <c r="Y244" s="516">
        <v>220.35495</v>
      </c>
      <c r="Z244" s="516">
        <v>77.366249999999994</v>
      </c>
    </row>
    <row r="245" spans="1:26" x14ac:dyDescent="0.2">
      <c r="A245" s="524"/>
      <c r="B245" s="524"/>
      <c r="C245" s="524"/>
      <c r="D245" s="525" t="s">
        <v>925</v>
      </c>
      <c r="E245" s="526"/>
      <c r="F245" s="527">
        <v>706.598525</v>
      </c>
      <c r="G245" s="527">
        <v>342.35500000000002</v>
      </c>
      <c r="H245" s="526"/>
      <c r="I245" s="526"/>
      <c r="J245" s="528">
        <v>45981.69</v>
      </c>
      <c r="K245" s="527">
        <v>25.78875</v>
      </c>
      <c r="L245" s="527">
        <v>77.366249999999994</v>
      </c>
    </row>
    <row r="246" spans="1:26" ht="20.399999999999999" x14ac:dyDescent="0.2">
      <c r="A246" s="529"/>
      <c r="B246" s="529"/>
      <c r="C246" s="529"/>
      <c r="D246" s="515" t="s">
        <v>706</v>
      </c>
      <c r="E246" s="529"/>
      <c r="F246" s="529"/>
      <c r="G246" s="529"/>
      <c r="H246" s="529"/>
      <c r="I246" s="529"/>
      <c r="J246" s="529"/>
      <c r="K246" s="529"/>
      <c r="L246" s="529"/>
    </row>
    <row r="247" spans="1:26" ht="20.399999999999999" x14ac:dyDescent="0.2">
      <c r="A247" s="529"/>
      <c r="B247" s="529"/>
      <c r="C247" s="529"/>
      <c r="D247" s="515" t="s">
        <v>892</v>
      </c>
      <c r="E247" s="529"/>
      <c r="F247" s="529"/>
      <c r="G247" s="529"/>
      <c r="H247" s="529"/>
      <c r="I247" s="529"/>
      <c r="J247" s="529"/>
      <c r="K247" s="529"/>
      <c r="L247" s="529"/>
    </row>
    <row r="248" spans="1:26" ht="132.6" x14ac:dyDescent="0.2">
      <c r="A248" s="529"/>
      <c r="B248" s="529"/>
      <c r="C248" s="529"/>
      <c r="D248" s="515" t="s">
        <v>893</v>
      </c>
      <c r="E248" s="529"/>
      <c r="F248" s="529"/>
      <c r="G248" s="529"/>
      <c r="H248" s="529"/>
      <c r="I248" s="529"/>
      <c r="J248" s="529"/>
      <c r="K248" s="529"/>
      <c r="L248" s="529"/>
    </row>
    <row r="249" spans="1:26" x14ac:dyDescent="0.2">
      <c r="A249" s="529"/>
      <c r="B249" s="529"/>
      <c r="C249" s="529"/>
      <c r="D249" s="530" t="s">
        <v>206</v>
      </c>
      <c r="E249" s="531" t="s">
        <v>817</v>
      </c>
      <c r="F249" s="531"/>
      <c r="G249" s="531"/>
      <c r="H249" s="532">
        <v>153564.6</v>
      </c>
      <c r="I249" s="529"/>
      <c r="J249" s="529"/>
      <c r="K249" s="529"/>
      <c r="L249" s="529"/>
    </row>
    <row r="250" spans="1:26" x14ac:dyDescent="0.2">
      <c r="A250" s="529"/>
      <c r="B250" s="529"/>
      <c r="C250" s="529"/>
      <c r="D250" s="530" t="s">
        <v>207</v>
      </c>
      <c r="E250" s="531" t="s">
        <v>923</v>
      </c>
      <c r="F250" s="531"/>
      <c r="G250" s="531"/>
      <c r="H250" s="532">
        <v>77838.929999999993</v>
      </c>
      <c r="I250" s="529"/>
      <c r="J250" s="529"/>
      <c r="K250" s="529"/>
      <c r="L250" s="529"/>
    </row>
    <row r="251" spans="1:26" x14ac:dyDescent="0.2">
      <c r="A251" s="529"/>
      <c r="B251" s="529"/>
      <c r="C251" s="529"/>
      <c r="D251" s="533" t="s">
        <v>707</v>
      </c>
      <c r="E251" s="534"/>
      <c r="F251" s="534"/>
      <c r="G251" s="534"/>
      <c r="H251" s="535">
        <v>1129118.31</v>
      </c>
      <c r="I251" s="529"/>
      <c r="J251" s="529"/>
      <c r="K251" s="529"/>
      <c r="L251" s="529"/>
    </row>
    <row r="252" spans="1:26" ht="71.400000000000006" x14ac:dyDescent="0.2">
      <c r="A252" s="520">
        <v>41</v>
      </c>
      <c r="B252" s="520">
        <v>94</v>
      </c>
      <c r="C252" s="520" t="s">
        <v>952</v>
      </c>
      <c r="D252" s="520" t="s">
        <v>917</v>
      </c>
      <c r="E252" s="521">
        <v>3</v>
      </c>
      <c r="F252" s="522">
        <v>12784.458000000001</v>
      </c>
      <c r="G252" s="522">
        <v>12365.49</v>
      </c>
      <c r="H252" s="523">
        <v>547428.87</v>
      </c>
      <c r="I252" s="523">
        <v>56271.6</v>
      </c>
      <c r="J252" s="523">
        <v>491157.27</v>
      </c>
      <c r="K252" s="522">
        <v>45.639474999999997</v>
      </c>
      <c r="L252" s="522">
        <v>136.91842500000001</v>
      </c>
      <c r="T252" s="516">
        <v>743980.83</v>
      </c>
      <c r="V252" s="516">
        <v>56271.6</v>
      </c>
      <c r="W252" s="516">
        <v>491157.27</v>
      </c>
      <c r="X252" s="516">
        <v>63394.74</v>
      </c>
      <c r="Y252" s="516">
        <v>136.91842500000001</v>
      </c>
      <c r="Z252" s="516">
        <v>110.65875</v>
      </c>
    </row>
    <row r="253" spans="1:26" x14ac:dyDescent="0.2">
      <c r="A253" s="524"/>
      <c r="B253" s="524"/>
      <c r="C253" s="524"/>
      <c r="D253" s="525" t="s">
        <v>925</v>
      </c>
      <c r="E253" s="526"/>
      <c r="F253" s="527">
        <v>418.96800000000002</v>
      </c>
      <c r="G253" s="527">
        <v>472.00312500000001</v>
      </c>
      <c r="H253" s="526"/>
      <c r="I253" s="526"/>
      <c r="J253" s="528">
        <v>63394.74</v>
      </c>
      <c r="K253" s="527">
        <v>36.886249999999997</v>
      </c>
      <c r="L253" s="527">
        <v>110.65875</v>
      </c>
    </row>
    <row r="254" spans="1:26" ht="20.399999999999999" x14ac:dyDescent="0.2">
      <c r="A254" s="529"/>
      <c r="B254" s="529"/>
      <c r="C254" s="529"/>
      <c r="D254" s="515" t="s">
        <v>706</v>
      </c>
      <c r="E254" s="529"/>
      <c r="F254" s="529"/>
      <c r="G254" s="529"/>
      <c r="H254" s="529"/>
      <c r="I254" s="529"/>
      <c r="J254" s="529"/>
      <c r="K254" s="529"/>
      <c r="L254" s="529"/>
    </row>
    <row r="255" spans="1:26" ht="20.399999999999999" x14ac:dyDescent="0.2">
      <c r="A255" s="529"/>
      <c r="B255" s="529"/>
      <c r="C255" s="529"/>
      <c r="D255" s="515" t="s">
        <v>892</v>
      </c>
      <c r="E255" s="529"/>
      <c r="F255" s="529"/>
      <c r="G255" s="529"/>
      <c r="H255" s="529"/>
      <c r="I255" s="529"/>
      <c r="J255" s="529"/>
      <c r="K255" s="529"/>
      <c r="L255" s="529"/>
    </row>
    <row r="256" spans="1:26" ht="132.6" x14ac:dyDescent="0.2">
      <c r="A256" s="529"/>
      <c r="B256" s="529"/>
      <c r="C256" s="529"/>
      <c r="D256" s="515" t="s">
        <v>893</v>
      </c>
      <c r="E256" s="529"/>
      <c r="F256" s="529"/>
      <c r="G256" s="529"/>
      <c r="H256" s="529"/>
      <c r="I256" s="529"/>
      <c r="J256" s="529"/>
      <c r="K256" s="529"/>
      <c r="L256" s="529"/>
    </row>
    <row r="257" spans="1:26" x14ac:dyDescent="0.2">
      <c r="A257" s="529"/>
      <c r="B257" s="529"/>
      <c r="C257" s="529"/>
      <c r="D257" s="530" t="s">
        <v>206</v>
      </c>
      <c r="E257" s="531" t="s">
        <v>817</v>
      </c>
      <c r="F257" s="531"/>
      <c r="G257" s="531"/>
      <c r="H257" s="532">
        <v>130436.31</v>
      </c>
      <c r="I257" s="529"/>
      <c r="J257" s="529"/>
      <c r="K257" s="529"/>
      <c r="L257" s="529"/>
    </row>
    <row r="258" spans="1:26" x14ac:dyDescent="0.2">
      <c r="A258" s="529"/>
      <c r="B258" s="529"/>
      <c r="C258" s="529"/>
      <c r="D258" s="530" t="s">
        <v>207</v>
      </c>
      <c r="E258" s="531" t="s">
        <v>923</v>
      </c>
      <c r="F258" s="531"/>
      <c r="G258" s="531"/>
      <c r="H258" s="532">
        <v>66115.649999999994</v>
      </c>
      <c r="I258" s="529"/>
      <c r="J258" s="529"/>
      <c r="K258" s="529"/>
      <c r="L258" s="529"/>
    </row>
    <row r="259" spans="1:26" x14ac:dyDescent="0.2">
      <c r="A259" s="529"/>
      <c r="B259" s="529"/>
      <c r="C259" s="529"/>
      <c r="D259" s="533" t="s">
        <v>707</v>
      </c>
      <c r="E259" s="534"/>
      <c r="F259" s="534"/>
      <c r="G259" s="534"/>
      <c r="H259" s="535">
        <v>743980.83</v>
      </c>
      <c r="I259" s="529"/>
      <c r="J259" s="529"/>
      <c r="K259" s="529"/>
      <c r="L259" s="529"/>
    </row>
    <row r="260" spans="1:26" ht="40.799999999999997" x14ac:dyDescent="0.2">
      <c r="A260" s="520">
        <v>42</v>
      </c>
      <c r="B260" s="520">
        <v>95</v>
      </c>
      <c r="C260" s="520" t="s">
        <v>953</v>
      </c>
      <c r="D260" s="520" t="s">
        <v>1047</v>
      </c>
      <c r="E260" s="521">
        <v>1</v>
      </c>
      <c r="F260" s="522">
        <v>407404.41236000002</v>
      </c>
      <c r="G260" s="522" t="s">
        <v>281</v>
      </c>
      <c r="H260" s="523">
        <v>3324420</v>
      </c>
      <c r="I260" s="523" t="s">
        <v>281</v>
      </c>
      <c r="J260" s="523" t="s">
        <v>281</v>
      </c>
      <c r="K260" s="522" t="s">
        <v>281</v>
      </c>
      <c r="L260" s="522" t="s">
        <v>281</v>
      </c>
      <c r="T260" s="516">
        <v>3324420</v>
      </c>
      <c r="V260" s="516" t="s">
        <v>281</v>
      </c>
      <c r="W260" s="516" t="s">
        <v>281</v>
      </c>
      <c r="X260" s="516" t="s">
        <v>281</v>
      </c>
      <c r="Y260" s="516" t="s">
        <v>281</v>
      </c>
      <c r="Z260" s="516" t="s">
        <v>281</v>
      </c>
    </row>
    <row r="261" spans="1:26" x14ac:dyDescent="0.2">
      <c r="A261" s="524"/>
      <c r="B261" s="524"/>
      <c r="C261" s="524"/>
      <c r="D261" s="525" t="s">
        <v>925</v>
      </c>
      <c r="E261" s="526"/>
      <c r="F261" s="527" t="s">
        <v>281</v>
      </c>
      <c r="G261" s="527" t="s">
        <v>281</v>
      </c>
      <c r="H261" s="526"/>
      <c r="I261" s="526"/>
      <c r="J261" s="528" t="s">
        <v>281</v>
      </c>
      <c r="K261" s="527" t="s">
        <v>281</v>
      </c>
      <c r="L261" s="527" t="s">
        <v>281</v>
      </c>
    </row>
    <row r="262" spans="1:26" x14ac:dyDescent="0.2">
      <c r="A262" s="529"/>
      <c r="B262" s="529"/>
      <c r="C262" s="529"/>
      <c r="D262" s="515" t="s">
        <v>711</v>
      </c>
      <c r="E262" s="529"/>
      <c r="F262" s="529"/>
      <c r="G262" s="529"/>
      <c r="H262" s="529"/>
      <c r="I262" s="529"/>
      <c r="J262" s="529"/>
      <c r="K262" s="529"/>
      <c r="L262" s="529"/>
    </row>
    <row r="263" spans="1:26" ht="40.799999999999997" x14ac:dyDescent="0.2">
      <c r="A263" s="520">
        <v>43</v>
      </c>
      <c r="B263" s="520">
        <v>96</v>
      </c>
      <c r="C263" s="520" t="s">
        <v>953</v>
      </c>
      <c r="D263" s="520" t="s">
        <v>960</v>
      </c>
      <c r="E263" s="521">
        <v>1</v>
      </c>
      <c r="F263" s="522">
        <v>407404.41236000002</v>
      </c>
      <c r="G263" s="522" t="s">
        <v>281</v>
      </c>
      <c r="H263" s="523">
        <v>3324420</v>
      </c>
      <c r="I263" s="523" t="s">
        <v>281</v>
      </c>
      <c r="J263" s="523" t="s">
        <v>281</v>
      </c>
      <c r="K263" s="522" t="s">
        <v>281</v>
      </c>
      <c r="L263" s="522" t="s">
        <v>281</v>
      </c>
      <c r="T263" s="516">
        <v>3324420</v>
      </c>
      <c r="V263" s="516" t="s">
        <v>281</v>
      </c>
      <c r="W263" s="516" t="s">
        <v>281</v>
      </c>
      <c r="X263" s="516" t="s">
        <v>281</v>
      </c>
      <c r="Y263" s="516" t="s">
        <v>281</v>
      </c>
      <c r="Z263" s="516" t="s">
        <v>281</v>
      </c>
    </row>
    <row r="264" spans="1:26" x14ac:dyDescent="0.2">
      <c r="A264" s="524"/>
      <c r="B264" s="524"/>
      <c r="C264" s="524"/>
      <c r="D264" s="525" t="s">
        <v>925</v>
      </c>
      <c r="E264" s="526"/>
      <c r="F264" s="527" t="s">
        <v>281</v>
      </c>
      <c r="G264" s="527" t="s">
        <v>281</v>
      </c>
      <c r="H264" s="526"/>
      <c r="I264" s="526"/>
      <c r="J264" s="528" t="s">
        <v>281</v>
      </c>
      <c r="K264" s="527" t="s">
        <v>281</v>
      </c>
      <c r="L264" s="527" t="s">
        <v>281</v>
      </c>
    </row>
    <row r="265" spans="1:26" x14ac:dyDescent="0.2">
      <c r="A265" s="529"/>
      <c r="B265" s="529"/>
      <c r="C265" s="529"/>
      <c r="D265" s="515" t="s">
        <v>711</v>
      </c>
      <c r="E265" s="529"/>
      <c r="F265" s="529"/>
      <c r="G265" s="529"/>
      <c r="H265" s="529"/>
      <c r="I265" s="529"/>
      <c r="J265" s="529"/>
      <c r="K265" s="529"/>
      <c r="L265" s="529"/>
    </row>
    <row r="266" spans="1:26" ht="40.799999999999997" x14ac:dyDescent="0.2">
      <c r="A266" s="520">
        <v>44</v>
      </c>
      <c r="B266" s="520">
        <v>97</v>
      </c>
      <c r="C266" s="520" t="s">
        <v>953</v>
      </c>
      <c r="D266" s="520" t="s">
        <v>959</v>
      </c>
      <c r="E266" s="521">
        <v>3</v>
      </c>
      <c r="F266" s="522">
        <v>40492.396999999997</v>
      </c>
      <c r="G266" s="522" t="s">
        <v>281</v>
      </c>
      <c r="H266" s="523">
        <v>991253.88</v>
      </c>
      <c r="I266" s="523" t="s">
        <v>281</v>
      </c>
      <c r="J266" s="523" t="s">
        <v>281</v>
      </c>
      <c r="K266" s="522" t="s">
        <v>281</v>
      </c>
      <c r="L266" s="522" t="s">
        <v>281</v>
      </c>
      <c r="T266" s="516">
        <v>991253.88</v>
      </c>
      <c r="V266" s="516" t="s">
        <v>281</v>
      </c>
      <c r="W266" s="516" t="s">
        <v>281</v>
      </c>
      <c r="X266" s="516" t="s">
        <v>281</v>
      </c>
      <c r="Y266" s="516" t="s">
        <v>281</v>
      </c>
      <c r="Z266" s="516" t="s">
        <v>281</v>
      </c>
    </row>
    <row r="267" spans="1:26" x14ac:dyDescent="0.2">
      <c r="A267" s="524"/>
      <c r="B267" s="524"/>
      <c r="C267" s="524"/>
      <c r="D267" s="525" t="s">
        <v>925</v>
      </c>
      <c r="E267" s="526"/>
      <c r="F267" s="527" t="s">
        <v>281</v>
      </c>
      <c r="G267" s="527" t="s">
        <v>281</v>
      </c>
      <c r="H267" s="526"/>
      <c r="I267" s="526"/>
      <c r="J267" s="528" t="s">
        <v>281</v>
      </c>
      <c r="K267" s="527" t="s">
        <v>281</v>
      </c>
      <c r="L267" s="527" t="s">
        <v>281</v>
      </c>
    </row>
    <row r="268" spans="1:26" x14ac:dyDescent="0.2">
      <c r="A268" s="529"/>
      <c r="B268" s="529"/>
      <c r="C268" s="529"/>
      <c r="D268" s="515" t="s">
        <v>711</v>
      </c>
      <c r="E268" s="529"/>
      <c r="F268" s="529"/>
      <c r="G268" s="529"/>
      <c r="H268" s="529"/>
      <c r="I268" s="529"/>
      <c r="J268" s="529"/>
      <c r="K268" s="529"/>
      <c r="L268" s="529"/>
    </row>
    <row r="269" spans="1:26" x14ac:dyDescent="0.2">
      <c r="A269" s="724" t="s">
        <v>954</v>
      </c>
      <c r="B269" s="724"/>
      <c r="C269" s="724"/>
      <c r="D269" s="724"/>
      <c r="E269" s="724"/>
      <c r="F269" s="724"/>
      <c r="G269" s="724"/>
      <c r="H269" s="724"/>
      <c r="I269" s="724"/>
      <c r="J269" s="724"/>
      <c r="K269" s="724"/>
      <c r="L269" s="724"/>
    </row>
    <row r="270" spans="1:26" x14ac:dyDescent="0.2">
      <c r="A270" s="725" t="s">
        <v>764</v>
      </c>
      <c r="B270" s="725"/>
      <c r="C270" s="725"/>
      <c r="D270" s="725"/>
      <c r="E270" s="725"/>
      <c r="F270" s="725"/>
      <c r="G270" s="725"/>
      <c r="H270" s="536">
        <v>60677538.840000004</v>
      </c>
      <c r="I270" s="537"/>
      <c r="J270" s="537"/>
      <c r="K270" s="537"/>
      <c r="L270" s="537"/>
    </row>
    <row r="271" spans="1:26" x14ac:dyDescent="0.2">
      <c r="A271" s="725" t="s">
        <v>884</v>
      </c>
      <c r="B271" s="725"/>
      <c r="C271" s="725"/>
      <c r="D271" s="725"/>
      <c r="E271" s="725"/>
      <c r="F271" s="725"/>
      <c r="G271" s="725"/>
      <c r="H271" s="536">
        <v>55657033.170000002</v>
      </c>
      <c r="I271" s="537"/>
      <c r="J271" s="537"/>
      <c r="K271" s="537"/>
      <c r="L271" s="537"/>
    </row>
    <row r="272" spans="1:26" x14ac:dyDescent="0.2">
      <c r="A272" s="725" t="s">
        <v>766</v>
      </c>
      <c r="B272" s="725"/>
      <c r="C272" s="725"/>
      <c r="D272" s="725"/>
      <c r="E272" s="725"/>
      <c r="F272" s="725"/>
      <c r="G272" s="725"/>
      <c r="H272" s="536">
        <v>3633610.52</v>
      </c>
      <c r="I272" s="537"/>
      <c r="J272" s="537"/>
      <c r="K272" s="537"/>
      <c r="L272" s="537"/>
    </row>
    <row r="273" spans="1:12" x14ac:dyDescent="0.2">
      <c r="A273" s="725" t="s">
        <v>767</v>
      </c>
      <c r="B273" s="725"/>
      <c r="C273" s="725"/>
      <c r="D273" s="725"/>
      <c r="E273" s="725"/>
      <c r="F273" s="725"/>
      <c r="G273" s="725"/>
      <c r="H273" s="536">
        <v>710639.72</v>
      </c>
      <c r="I273" s="537"/>
      <c r="J273" s="537"/>
      <c r="K273" s="537"/>
      <c r="L273" s="537"/>
    </row>
    <row r="274" spans="1:12" x14ac:dyDescent="0.2">
      <c r="A274" s="725" t="s">
        <v>768</v>
      </c>
      <c r="B274" s="725"/>
      <c r="C274" s="725"/>
      <c r="D274" s="725"/>
      <c r="E274" s="725"/>
      <c r="F274" s="725"/>
      <c r="G274" s="725"/>
      <c r="H274" s="536">
        <v>1386895.15</v>
      </c>
      <c r="I274" s="537"/>
      <c r="J274" s="537"/>
      <c r="K274" s="537"/>
      <c r="L274" s="537"/>
    </row>
    <row r="275" spans="1:12" x14ac:dyDescent="0.2">
      <c r="A275" s="725" t="s">
        <v>769</v>
      </c>
      <c r="B275" s="725"/>
      <c r="C275" s="725"/>
      <c r="D275" s="725"/>
      <c r="E275" s="725"/>
      <c r="F275" s="725"/>
      <c r="G275" s="725"/>
      <c r="H275" s="536">
        <v>64381311.920000002</v>
      </c>
      <c r="I275" s="537"/>
      <c r="J275" s="537"/>
      <c r="K275" s="537"/>
      <c r="L275" s="537"/>
    </row>
    <row r="276" spans="1:12" x14ac:dyDescent="0.2">
      <c r="A276" s="725" t="s">
        <v>899</v>
      </c>
      <c r="B276" s="725"/>
      <c r="C276" s="725"/>
      <c r="D276" s="725"/>
      <c r="E276" s="725"/>
      <c r="F276" s="725"/>
      <c r="G276" s="725"/>
      <c r="H276" s="536">
        <v>25375.14</v>
      </c>
      <c r="I276" s="537"/>
      <c r="J276" s="537"/>
      <c r="K276" s="537"/>
      <c r="L276" s="537"/>
    </row>
    <row r="277" spans="1:12" x14ac:dyDescent="0.2">
      <c r="A277" s="725" t="s">
        <v>206</v>
      </c>
      <c r="B277" s="725"/>
      <c r="C277" s="725"/>
      <c r="D277" s="725"/>
      <c r="E277" s="725"/>
      <c r="F277" s="725"/>
      <c r="G277" s="725"/>
      <c r="H277" s="536">
        <v>2370410.5299999998</v>
      </c>
      <c r="I277" s="537"/>
      <c r="J277" s="537"/>
      <c r="K277" s="537"/>
      <c r="L277" s="537"/>
    </row>
    <row r="278" spans="1:12" x14ac:dyDescent="0.2">
      <c r="A278" s="725" t="s">
        <v>207</v>
      </c>
      <c r="B278" s="725"/>
      <c r="C278" s="725"/>
      <c r="D278" s="725"/>
      <c r="E278" s="725"/>
      <c r="F278" s="725"/>
      <c r="G278" s="725"/>
      <c r="H278" s="536">
        <v>1333362.55</v>
      </c>
      <c r="I278" s="537"/>
      <c r="J278" s="537"/>
      <c r="K278" s="537"/>
      <c r="L278" s="537"/>
    </row>
    <row r="279" spans="1:12" s="540" customFormat="1" x14ac:dyDescent="0.2">
      <c r="A279" s="724" t="s">
        <v>73</v>
      </c>
      <c r="B279" s="724"/>
      <c r="C279" s="724"/>
      <c r="D279" s="724"/>
      <c r="E279" s="724"/>
      <c r="F279" s="724"/>
      <c r="G279" s="724"/>
      <c r="H279" s="538">
        <v>64381311.920000002</v>
      </c>
      <c r="I279" s="539"/>
      <c r="J279" s="539"/>
      <c r="K279" s="539"/>
      <c r="L279" s="539"/>
    </row>
    <row r="280" spans="1:12" s="511" customFormat="1" x14ac:dyDescent="0.2">
      <c r="A280" s="689" t="s">
        <v>773</v>
      </c>
      <c r="B280" s="689"/>
      <c r="C280" s="689"/>
      <c r="D280" s="689"/>
      <c r="E280" s="689"/>
      <c r="F280" s="689"/>
      <c r="G280" s="689"/>
      <c r="H280" s="355">
        <f>ROUND(H279*0.082,2)</f>
        <v>5279267.58</v>
      </c>
      <c r="I280" s="356"/>
      <c r="J280" s="356"/>
      <c r="K280" s="356"/>
      <c r="L280" s="356"/>
    </row>
    <row r="281" spans="1:12" s="359" customFormat="1" x14ac:dyDescent="0.2">
      <c r="A281" s="688" t="s">
        <v>774</v>
      </c>
      <c r="B281" s="688"/>
      <c r="C281" s="688"/>
      <c r="D281" s="688"/>
      <c r="E281" s="688"/>
      <c r="F281" s="688"/>
      <c r="G281" s="688"/>
      <c r="H281" s="357">
        <f>H279+H280</f>
        <v>69660579.5</v>
      </c>
      <c r="I281" s="358"/>
      <c r="J281" s="358"/>
      <c r="K281" s="358"/>
      <c r="L281" s="358"/>
    </row>
    <row r="282" spans="1:12" s="511" customFormat="1" x14ac:dyDescent="0.2">
      <c r="A282" s="689" t="s">
        <v>775</v>
      </c>
      <c r="B282" s="689"/>
      <c r="C282" s="689"/>
      <c r="D282" s="689"/>
      <c r="E282" s="689"/>
      <c r="F282" s="689"/>
      <c r="G282" s="689"/>
      <c r="H282" s="355">
        <f>ROUND(H281*0.024,2)</f>
        <v>1671853.91</v>
      </c>
      <c r="I282" s="356"/>
      <c r="J282" s="356"/>
      <c r="K282" s="356"/>
      <c r="L282" s="356"/>
    </row>
    <row r="283" spans="1:12" s="362" customFormat="1" ht="12" x14ac:dyDescent="0.25">
      <c r="A283" s="684" t="s">
        <v>776</v>
      </c>
      <c r="B283" s="684"/>
      <c r="C283" s="684"/>
      <c r="D283" s="684"/>
      <c r="E283" s="684"/>
      <c r="F283" s="684"/>
      <c r="G283" s="684"/>
      <c r="H283" s="360">
        <f>H281+H282</f>
        <v>71332433.409999996</v>
      </c>
      <c r="I283" s="361"/>
      <c r="J283" s="361"/>
      <c r="K283" s="361"/>
      <c r="L283" s="361"/>
    </row>
    <row r="284" spans="1:12" s="362" customFormat="1" ht="12" x14ac:dyDescent="0.25">
      <c r="A284" s="684" t="s">
        <v>1026</v>
      </c>
      <c r="B284" s="684"/>
      <c r="C284" s="684"/>
      <c r="D284" s="684"/>
      <c r="E284" s="684"/>
      <c r="F284" s="684"/>
      <c r="G284" s="684"/>
      <c r="H284" s="360">
        <f>ROUND(H283*1.0514,2)</f>
        <v>74998920.489999995</v>
      </c>
      <c r="I284" s="361"/>
      <c r="J284" s="361"/>
      <c r="K284" s="361"/>
      <c r="L284" s="361"/>
    </row>
    <row r="285" spans="1:12" s="362" customFormat="1" ht="12" x14ac:dyDescent="0.25">
      <c r="A285" s="507"/>
      <c r="B285" s="507"/>
      <c r="C285" s="507"/>
      <c r="D285" s="507"/>
      <c r="E285" s="507"/>
      <c r="F285" s="507"/>
      <c r="G285" s="507"/>
      <c r="H285" s="508"/>
    </row>
    <row r="286" spans="1:12" s="362" customFormat="1" ht="12" x14ac:dyDescent="0.25">
      <c r="A286" s="507"/>
      <c r="B286" s="507"/>
      <c r="C286" s="507"/>
      <c r="D286" s="507"/>
      <c r="E286" s="507"/>
      <c r="F286" s="507"/>
      <c r="G286" s="507"/>
      <c r="H286" s="508"/>
    </row>
    <row r="287" spans="1:12" s="362" customFormat="1" ht="12" x14ac:dyDescent="0.25">
      <c r="A287" s="507"/>
      <c r="B287" s="507"/>
      <c r="C287" s="507"/>
      <c r="D287" s="507"/>
      <c r="E287" s="507"/>
      <c r="F287" s="507"/>
      <c r="G287" s="507"/>
      <c r="H287" s="508"/>
    </row>
    <row r="288" spans="1:12" s="511" customFormat="1" x14ac:dyDescent="0.2"/>
    <row r="289" spans="3:7" s="511" customFormat="1" ht="24" x14ac:dyDescent="0.25">
      <c r="C289" s="367" t="s">
        <v>722</v>
      </c>
      <c r="D289" s="368" t="s">
        <v>805</v>
      </c>
      <c r="E289" s="366" t="s">
        <v>281</v>
      </c>
      <c r="F289" s="366"/>
      <c r="G289" s="362" t="s">
        <v>804</v>
      </c>
    </row>
    <row r="290" spans="3:7" s="511" customFormat="1" ht="12" x14ac:dyDescent="0.25">
      <c r="C290" s="367"/>
      <c r="G290" s="362"/>
    </row>
    <row r="291" spans="3:7" s="511" customFormat="1" ht="24" x14ac:dyDescent="0.25">
      <c r="C291" s="367" t="s">
        <v>723</v>
      </c>
      <c r="D291" s="368" t="s">
        <v>802</v>
      </c>
      <c r="E291" s="366" t="s">
        <v>281</v>
      </c>
      <c r="F291" s="366"/>
      <c r="G291" s="362" t="s">
        <v>803</v>
      </c>
    </row>
    <row r="292" spans="3:7" s="511" customFormat="1" x14ac:dyDescent="0.2"/>
  </sheetData>
  <mergeCells count="79">
    <mergeCell ref="A280:G280"/>
    <mergeCell ref="A281:G281"/>
    <mergeCell ref="A282:G282"/>
    <mergeCell ref="A283:G283"/>
    <mergeCell ref="A284:G284"/>
    <mergeCell ref="I6:J6"/>
    <mergeCell ref="K6:L6"/>
    <mergeCell ref="A1:D1"/>
    <mergeCell ref="I1:L1"/>
    <mergeCell ref="I2:L2"/>
    <mergeCell ref="I3:L3"/>
    <mergeCell ref="K5:L5"/>
    <mergeCell ref="K7:L8"/>
    <mergeCell ref="A8:B8"/>
    <mergeCell ref="C8:I8"/>
    <mergeCell ref="C9:I9"/>
    <mergeCell ref="K9:L10"/>
    <mergeCell ref="A10:B10"/>
    <mergeCell ref="C10:I10"/>
    <mergeCell ref="C11:I11"/>
    <mergeCell ref="K11:L12"/>
    <mergeCell ref="A12:B12"/>
    <mergeCell ref="C12:I12"/>
    <mergeCell ref="C13:I13"/>
    <mergeCell ref="K13:L14"/>
    <mergeCell ref="A14:B14"/>
    <mergeCell ref="C14:I14"/>
    <mergeCell ref="C27:L27"/>
    <mergeCell ref="C15:I15"/>
    <mergeCell ref="K15:L16"/>
    <mergeCell ref="A16:B16"/>
    <mergeCell ref="C16:I16"/>
    <mergeCell ref="C17:I17"/>
    <mergeCell ref="H19:I19"/>
    <mergeCell ref="K19:L19"/>
    <mergeCell ref="K20:L20"/>
    <mergeCell ref="H18:J18"/>
    <mergeCell ref="K18:L18"/>
    <mergeCell ref="I21:J21"/>
    <mergeCell ref="K21:L21"/>
    <mergeCell ref="H23:H24"/>
    <mergeCell ref="I23:I24"/>
    <mergeCell ref="J23:K23"/>
    <mergeCell ref="C28:L28"/>
    <mergeCell ref="F30:I30"/>
    <mergeCell ref="J30:K30"/>
    <mergeCell ref="K35:L35"/>
    <mergeCell ref="K36:L36"/>
    <mergeCell ref="F32:I32"/>
    <mergeCell ref="J32:K32"/>
    <mergeCell ref="H34:J34"/>
    <mergeCell ref="K34:L34"/>
    <mergeCell ref="F31:I31"/>
    <mergeCell ref="J31:K31"/>
    <mergeCell ref="H35:H37"/>
    <mergeCell ref="I35:I37"/>
    <mergeCell ref="J35:J36"/>
    <mergeCell ref="A270:G270"/>
    <mergeCell ref="A40:L40"/>
    <mergeCell ref="A127:L127"/>
    <mergeCell ref="A177:L177"/>
    <mergeCell ref="A34:A37"/>
    <mergeCell ref="B34:B37"/>
    <mergeCell ref="C34:C37"/>
    <mergeCell ref="D34:D37"/>
    <mergeCell ref="E34:E37"/>
    <mergeCell ref="F34:G34"/>
    <mergeCell ref="F35:F36"/>
    <mergeCell ref="A269:L269"/>
    <mergeCell ref="G35:G36"/>
    <mergeCell ref="A278:G278"/>
    <mergeCell ref="A279:G279"/>
    <mergeCell ref="A271:G271"/>
    <mergeCell ref="A272:G272"/>
    <mergeCell ref="A273:G273"/>
    <mergeCell ref="A274:G274"/>
    <mergeCell ref="A275:G275"/>
    <mergeCell ref="A276:G276"/>
    <mergeCell ref="A277:G277"/>
  </mergeCells>
  <pageMargins left="0.4" right="0.2" top="0.2" bottom="0.4" header="0.2" footer="0.2"/>
  <pageSetup paperSize="9" scale="82" fitToHeight="0" orientation="landscape" r:id="rId1"/>
  <headerFooter>
    <oddHeader>&amp;L&amp;8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55"/>
  <sheetViews>
    <sheetView showGridLines="0" workbookViewId="0">
      <selection activeCell="D30" sqref="D30"/>
    </sheetView>
  </sheetViews>
  <sheetFormatPr defaultColWidth="9.109375" defaultRowHeight="11.25" customHeight="1" x14ac:dyDescent="0.25"/>
  <cols>
    <col min="1" max="1" width="5.44140625" style="272" customWidth="1"/>
    <col min="2" max="2" width="11.5546875" style="272" customWidth="1"/>
    <col min="3" max="3" width="34.44140625" style="272" customWidth="1"/>
    <col min="4" max="4" width="11.88671875" style="272" customWidth="1"/>
    <col min="5" max="6" width="12.109375" style="272" customWidth="1"/>
    <col min="7" max="7" width="9.6640625" style="272" customWidth="1"/>
    <col min="8" max="9" width="12.109375" style="272" customWidth="1"/>
    <col min="10" max="10" width="9.6640625" style="272" customWidth="1"/>
    <col min="11" max="12" width="12.109375" style="272" customWidth="1"/>
    <col min="13" max="13" width="15.5546875" style="272" customWidth="1"/>
    <col min="14" max="14" width="12.109375" style="272" customWidth="1"/>
    <col min="15" max="15" width="12.6640625" style="272" customWidth="1"/>
    <col min="16" max="16384" width="9.109375" style="303"/>
  </cols>
  <sheetData>
    <row r="1" spans="1:15" s="18" customFormat="1" ht="13.2" x14ac:dyDescent="0.25">
      <c r="A1" s="13"/>
      <c r="B1" s="13"/>
      <c r="C1" s="14"/>
      <c r="D1" s="15"/>
      <c r="E1" s="15"/>
      <c r="F1" s="15"/>
      <c r="G1" s="1"/>
      <c r="H1" s="16"/>
      <c r="I1" s="1"/>
      <c r="J1" s="1"/>
      <c r="K1" s="1"/>
      <c r="L1" s="1"/>
      <c r="M1" s="1"/>
      <c r="N1" s="17"/>
      <c r="O1" s="15"/>
    </row>
    <row r="2" spans="1:15" s="18" customFormat="1" ht="13.2" x14ac:dyDescent="0.25">
      <c r="A2" s="13"/>
      <c r="B2" s="19"/>
      <c r="C2" s="20"/>
      <c r="D2" s="21"/>
      <c r="E2" s="22"/>
      <c r="F2" s="22"/>
      <c r="G2" s="23"/>
      <c r="H2" s="16"/>
      <c r="I2" s="22"/>
      <c r="J2" s="22"/>
      <c r="K2" s="22"/>
      <c r="L2" s="22"/>
      <c r="M2" s="770" t="s">
        <v>0</v>
      </c>
      <c r="N2" s="770"/>
      <c r="O2" s="770"/>
    </row>
    <row r="3" spans="1:15" s="18" customFormat="1" ht="13.2" x14ac:dyDescent="0.25">
      <c r="A3" s="13"/>
      <c r="B3" s="19"/>
      <c r="C3" s="20"/>
      <c r="D3" s="21"/>
      <c r="E3" s="22"/>
      <c r="F3" s="22"/>
      <c r="G3" s="24"/>
      <c r="H3" s="25"/>
      <c r="I3" s="22"/>
      <c r="J3" s="22"/>
      <c r="K3" s="22"/>
      <c r="L3" s="26" t="s">
        <v>1</v>
      </c>
      <c r="M3" s="771" t="s">
        <v>2</v>
      </c>
      <c r="N3" s="771"/>
      <c r="O3" s="771"/>
    </row>
    <row r="4" spans="1:15" s="18" customFormat="1" ht="13.2" x14ac:dyDescent="0.25">
      <c r="A4" s="13"/>
      <c r="B4" s="22"/>
      <c r="C4" s="27"/>
      <c r="D4" s="1"/>
      <c r="E4" s="1"/>
      <c r="F4" s="1"/>
      <c r="G4" s="1"/>
      <c r="H4" s="1"/>
      <c r="I4" s="1"/>
      <c r="J4" s="1"/>
      <c r="K4" s="1"/>
      <c r="L4" s="26"/>
      <c r="M4" s="772"/>
      <c r="N4" s="773"/>
      <c r="O4" s="774"/>
    </row>
    <row r="5" spans="1:15" s="18" customFormat="1" ht="13.2" x14ac:dyDescent="0.25">
      <c r="A5" s="13" t="s">
        <v>3</v>
      </c>
      <c r="B5" s="22"/>
      <c r="C5" s="775"/>
      <c r="D5" s="775"/>
      <c r="E5" s="775"/>
      <c r="F5" s="775"/>
      <c r="G5" s="775"/>
      <c r="H5" s="775"/>
      <c r="I5" s="775"/>
      <c r="J5" s="775"/>
      <c r="K5" s="775"/>
      <c r="L5" s="26" t="s">
        <v>4</v>
      </c>
      <c r="M5" s="776"/>
      <c r="N5" s="759"/>
      <c r="O5" s="760"/>
    </row>
    <row r="6" spans="1:15" s="18" customFormat="1" ht="13.2" x14ac:dyDescent="0.25">
      <c r="A6" s="13"/>
      <c r="B6" s="22"/>
      <c r="C6" s="28"/>
      <c r="D6" s="29"/>
      <c r="E6" s="29"/>
      <c r="F6" s="30" t="s">
        <v>5</v>
      </c>
      <c r="G6" s="29"/>
      <c r="H6" s="29"/>
      <c r="I6" s="29"/>
      <c r="J6" s="29"/>
      <c r="K6" s="29"/>
      <c r="L6" s="26"/>
      <c r="M6" s="782"/>
      <c r="N6" s="783"/>
      <c r="O6" s="784"/>
    </row>
    <row r="7" spans="1:15" s="18" customFormat="1" ht="39" customHeight="1" x14ac:dyDescent="0.25">
      <c r="A7" s="785" t="s">
        <v>29</v>
      </c>
      <c r="B7" s="785"/>
      <c r="C7" s="787" t="s">
        <v>44</v>
      </c>
      <c r="D7" s="787"/>
      <c r="E7" s="787"/>
      <c r="F7" s="787"/>
      <c r="G7" s="787"/>
      <c r="H7" s="787"/>
      <c r="I7" s="787"/>
      <c r="J7" s="787"/>
      <c r="K7" s="787"/>
      <c r="L7" s="31" t="s">
        <v>4</v>
      </c>
      <c r="M7" s="788" t="s">
        <v>30</v>
      </c>
      <c r="N7" s="789"/>
      <c r="O7" s="790"/>
    </row>
    <row r="8" spans="1:15" s="18" customFormat="1" ht="44.25" customHeight="1" x14ac:dyDescent="0.25">
      <c r="A8" s="785" t="s">
        <v>31</v>
      </c>
      <c r="B8" s="785"/>
      <c r="C8" s="791" t="s">
        <v>45</v>
      </c>
      <c r="D8" s="791"/>
      <c r="E8" s="791"/>
      <c r="F8" s="791"/>
      <c r="G8" s="791"/>
      <c r="H8" s="791"/>
      <c r="I8" s="791"/>
      <c r="J8" s="791"/>
      <c r="K8" s="791"/>
      <c r="L8" s="31" t="s">
        <v>4</v>
      </c>
      <c r="M8" s="770">
        <v>79730368</v>
      </c>
      <c r="N8" s="770"/>
      <c r="O8" s="770"/>
    </row>
    <row r="9" spans="1:15" s="18" customFormat="1" ht="45.75" customHeight="1" x14ac:dyDescent="0.25">
      <c r="A9" s="786" t="s">
        <v>46</v>
      </c>
      <c r="B9" s="786"/>
      <c r="C9" s="785" t="s">
        <v>47</v>
      </c>
      <c r="D9" s="785"/>
      <c r="E9" s="785"/>
      <c r="F9" s="785"/>
      <c r="G9" s="785"/>
      <c r="H9" s="785"/>
      <c r="I9" s="785"/>
      <c r="J9" s="785"/>
      <c r="K9" s="785"/>
      <c r="L9" s="32"/>
      <c r="M9" s="748"/>
      <c r="N9" s="749"/>
      <c r="O9" s="750"/>
    </row>
    <row r="10" spans="1:15" s="18" customFormat="1" ht="24" customHeight="1" x14ac:dyDescent="0.25">
      <c r="A10" s="13"/>
      <c r="B10" s="22"/>
      <c r="C10" s="780" t="s">
        <v>6</v>
      </c>
      <c r="D10" s="780"/>
      <c r="E10" s="780"/>
      <c r="F10" s="780"/>
      <c r="G10" s="780"/>
      <c r="H10" s="780"/>
      <c r="I10" s="780"/>
      <c r="J10" s="780"/>
      <c r="K10" s="780"/>
      <c r="L10" s="32"/>
      <c r="M10" s="772"/>
      <c r="N10" s="773"/>
      <c r="O10" s="774"/>
    </row>
    <row r="11" spans="1:15" s="18" customFormat="1" ht="13.2" x14ac:dyDescent="0.25">
      <c r="A11" s="781" t="s">
        <v>48</v>
      </c>
      <c r="B11" s="781"/>
      <c r="C11" s="775" t="s">
        <v>49</v>
      </c>
      <c r="D11" s="775"/>
      <c r="E11" s="775"/>
      <c r="F11" s="775"/>
      <c r="G11" s="775"/>
      <c r="H11" s="775"/>
      <c r="I11" s="775"/>
      <c r="J11" s="775"/>
      <c r="K11" s="775"/>
      <c r="L11" s="32"/>
      <c r="M11" s="748"/>
      <c r="N11" s="749"/>
      <c r="O11" s="750"/>
    </row>
    <row r="12" spans="1:15" s="18" customFormat="1" ht="13.2" x14ac:dyDescent="0.25">
      <c r="A12" s="13"/>
      <c r="B12" s="22"/>
      <c r="C12" s="28"/>
      <c r="D12" s="29"/>
      <c r="E12" s="29"/>
      <c r="F12" s="30" t="s">
        <v>7</v>
      </c>
      <c r="G12" s="29"/>
      <c r="H12" s="29"/>
      <c r="I12" s="29"/>
      <c r="J12" s="29"/>
      <c r="K12" s="751" t="s">
        <v>32</v>
      </c>
      <c r="L12" s="752"/>
      <c r="M12" s="753" t="s">
        <v>33</v>
      </c>
      <c r="N12" s="754"/>
      <c r="O12" s="755"/>
    </row>
    <row r="13" spans="1:15" s="18" customFormat="1" ht="13.2" x14ac:dyDescent="0.25">
      <c r="A13" s="13"/>
      <c r="B13" s="22"/>
      <c r="C13" s="27"/>
      <c r="D13" s="1"/>
      <c r="E13" s="1"/>
      <c r="F13" s="1"/>
      <c r="G13" s="1"/>
      <c r="H13" s="1"/>
      <c r="I13" s="1"/>
      <c r="J13" s="1"/>
      <c r="K13" s="270" t="s">
        <v>8</v>
      </c>
      <c r="L13" s="33" t="s">
        <v>9</v>
      </c>
      <c r="M13" s="756" t="s">
        <v>34</v>
      </c>
      <c r="N13" s="757"/>
      <c r="O13" s="758"/>
    </row>
    <row r="14" spans="1:15" s="18" customFormat="1" ht="13.2" x14ac:dyDescent="0.25">
      <c r="A14" s="13"/>
      <c r="B14" s="22"/>
      <c r="C14" s="27"/>
      <c r="D14" s="1"/>
      <c r="E14" s="1"/>
      <c r="F14" s="1"/>
      <c r="G14" s="1"/>
      <c r="H14" s="1"/>
      <c r="I14" s="1"/>
      <c r="J14" s="1"/>
      <c r="K14" s="1"/>
      <c r="L14" s="33" t="s">
        <v>10</v>
      </c>
      <c r="M14" s="33" t="s">
        <v>50</v>
      </c>
      <c r="N14" s="33" t="s">
        <v>51</v>
      </c>
      <c r="O14" s="34">
        <v>2022</v>
      </c>
    </row>
    <row r="15" spans="1:15" s="18" customFormat="1" ht="13.2" hidden="1" x14ac:dyDescent="0.25">
      <c r="A15" s="13"/>
      <c r="B15" s="22"/>
      <c r="C15" s="27"/>
      <c r="D15" s="1"/>
      <c r="E15" s="1"/>
      <c r="F15" s="1"/>
      <c r="G15" s="1"/>
      <c r="H15" s="1"/>
      <c r="I15" s="759" t="s">
        <v>35</v>
      </c>
      <c r="J15" s="759"/>
      <c r="K15" s="760"/>
      <c r="L15" s="33" t="s">
        <v>9</v>
      </c>
      <c r="M15" s="753" t="s">
        <v>18</v>
      </c>
      <c r="N15" s="754"/>
      <c r="O15" s="755"/>
    </row>
    <row r="16" spans="1:15" s="18" customFormat="1" ht="13.2" hidden="1" x14ac:dyDescent="0.25">
      <c r="A16" s="13"/>
      <c r="B16" s="22"/>
      <c r="C16" s="27"/>
      <c r="D16" s="1"/>
      <c r="E16" s="1"/>
      <c r="F16" s="1"/>
      <c r="G16" s="1"/>
      <c r="H16" s="1"/>
      <c r="I16" s="1"/>
      <c r="J16" s="1"/>
      <c r="K16" s="1"/>
      <c r="L16" s="33" t="s">
        <v>10</v>
      </c>
      <c r="M16" s="33" t="s">
        <v>52</v>
      </c>
      <c r="N16" s="33" t="s">
        <v>53</v>
      </c>
      <c r="O16" s="34">
        <v>2022</v>
      </c>
    </row>
    <row r="17" spans="1:15" s="1" customFormat="1" ht="13.2" x14ac:dyDescent="0.25">
      <c r="C17" s="27"/>
      <c r="I17" s="751" t="s">
        <v>35</v>
      </c>
      <c r="J17" s="751"/>
      <c r="K17" s="752"/>
      <c r="L17" s="33" t="s">
        <v>9</v>
      </c>
      <c r="M17" s="753" t="s">
        <v>25</v>
      </c>
      <c r="N17" s="754"/>
      <c r="O17" s="755"/>
    </row>
    <row r="18" spans="1:15" s="1" customFormat="1" ht="13.2" x14ac:dyDescent="0.25">
      <c r="C18" s="27"/>
      <c r="L18" s="33" t="s">
        <v>10</v>
      </c>
      <c r="M18" s="33" t="s">
        <v>50</v>
      </c>
      <c r="N18" s="33" t="s">
        <v>364</v>
      </c>
      <c r="O18" s="34">
        <v>2022</v>
      </c>
    </row>
    <row r="19" spans="1:15" s="18" customFormat="1" ht="13.2" x14ac:dyDescent="0.25">
      <c r="A19" s="13"/>
      <c r="B19" s="22"/>
      <c r="C19" s="27"/>
      <c r="D19" s="1"/>
      <c r="E19" s="1"/>
      <c r="F19" s="1"/>
      <c r="G19" s="1"/>
      <c r="H19" s="1"/>
      <c r="I19" s="1"/>
      <c r="J19" s="1"/>
      <c r="K19" s="1"/>
      <c r="L19" s="26" t="s">
        <v>11</v>
      </c>
      <c r="M19" s="756"/>
      <c r="N19" s="757"/>
      <c r="O19" s="758"/>
    </row>
    <row r="20" spans="1:15" s="18" customFormat="1" ht="13.2" x14ac:dyDescent="0.25">
      <c r="A20" s="13"/>
      <c r="B20" s="13"/>
      <c r="C20" s="35"/>
      <c r="D20" s="22"/>
      <c r="E20" s="22"/>
      <c r="F20" s="22"/>
      <c r="G20" s="22"/>
      <c r="H20" s="16"/>
      <c r="I20" s="22"/>
      <c r="J20" s="22"/>
      <c r="K20" s="22"/>
      <c r="L20" s="22"/>
      <c r="M20" s="22"/>
      <c r="N20" s="24"/>
      <c r="O20" s="23"/>
    </row>
    <row r="21" spans="1:15" s="18" customFormat="1" ht="13.2" x14ac:dyDescent="0.25">
      <c r="A21" s="13"/>
      <c r="B21" s="22"/>
      <c r="C21" s="27"/>
      <c r="D21" s="1"/>
      <c r="E21" s="1"/>
      <c r="F21" s="1"/>
      <c r="G21" s="1"/>
      <c r="H21" s="1"/>
      <c r="I21" s="1"/>
      <c r="J21" s="1"/>
      <c r="K21" s="270"/>
      <c r="L21" s="271"/>
      <c r="M21" s="271"/>
      <c r="N21" s="271"/>
      <c r="O21" s="32"/>
    </row>
    <row r="22" spans="1:15" s="18" customFormat="1" ht="13.2" x14ac:dyDescent="0.25">
      <c r="A22" s="13"/>
      <c r="B22" s="22"/>
      <c r="C22" s="27"/>
      <c r="D22" s="1"/>
      <c r="E22" s="1"/>
      <c r="F22" s="1"/>
      <c r="G22" s="1"/>
      <c r="H22" s="1"/>
      <c r="I22" s="1"/>
      <c r="J22" s="1"/>
      <c r="K22" s="270"/>
      <c r="L22" s="779" t="s">
        <v>12</v>
      </c>
      <c r="M22" s="779" t="s">
        <v>13</v>
      </c>
      <c r="N22" s="771" t="s">
        <v>14</v>
      </c>
      <c r="O22" s="771"/>
    </row>
    <row r="23" spans="1:15" s="18" customFormat="1" ht="12.75" customHeight="1" x14ac:dyDescent="0.25">
      <c r="A23" s="13"/>
      <c r="B23" s="22"/>
      <c r="C23" s="27"/>
      <c r="D23" s="1"/>
      <c r="E23" s="1"/>
      <c r="F23" s="1"/>
      <c r="G23" s="1"/>
      <c r="H23" s="1"/>
      <c r="I23" s="1"/>
      <c r="J23" s="1"/>
      <c r="K23" s="270"/>
      <c r="L23" s="779"/>
      <c r="M23" s="779"/>
      <c r="N23" s="268" t="s">
        <v>15</v>
      </c>
      <c r="O23" s="268" t="s">
        <v>16</v>
      </c>
    </row>
    <row r="24" spans="1:15" s="18" customFormat="1" ht="13.2" x14ac:dyDescent="0.25">
      <c r="A24" s="13"/>
      <c r="B24" s="22"/>
      <c r="C24" s="27"/>
      <c r="D24" s="1"/>
      <c r="E24" s="1"/>
      <c r="F24" s="1"/>
      <c r="G24" s="1"/>
      <c r="H24" s="36" t="s">
        <v>17</v>
      </c>
      <c r="I24" s="1"/>
      <c r="J24" s="1"/>
      <c r="K24" s="270"/>
      <c r="L24" s="34">
        <v>43</v>
      </c>
      <c r="M24" s="37">
        <f>O24</f>
        <v>44951</v>
      </c>
      <c r="N24" s="37">
        <v>44915</v>
      </c>
      <c r="O24" s="37">
        <v>44951</v>
      </c>
    </row>
    <row r="25" spans="1:15" s="18" customFormat="1" ht="13.2" x14ac:dyDescent="0.25">
      <c r="A25" s="13"/>
      <c r="B25" s="22"/>
      <c r="C25" s="27"/>
      <c r="D25" s="1"/>
      <c r="E25" s="1"/>
      <c r="F25" s="1"/>
      <c r="G25" s="1"/>
      <c r="H25" s="36" t="s">
        <v>19</v>
      </c>
      <c r="I25" s="1"/>
      <c r="J25" s="1"/>
      <c r="K25" s="270"/>
      <c r="L25" s="269"/>
      <c r="M25" s="269"/>
      <c r="N25" s="269"/>
      <c r="O25" s="1"/>
    </row>
    <row r="26" spans="1:15" ht="13.2" x14ac:dyDescent="0.25">
      <c r="A26" s="38"/>
      <c r="B26" s="39"/>
      <c r="C26" s="40"/>
      <c r="D26" s="41"/>
      <c r="E26" s="42"/>
      <c r="F26" s="42"/>
      <c r="G26" s="42"/>
      <c r="H26" s="42"/>
      <c r="I26" s="42"/>
      <c r="J26" s="42"/>
      <c r="K26" s="42"/>
      <c r="L26" s="38"/>
      <c r="M26" s="38"/>
      <c r="N26" s="38"/>
      <c r="O26" s="38"/>
    </row>
    <row r="27" spans="1:15" ht="21.75" customHeight="1" x14ac:dyDescent="0.2">
      <c r="A27" s="768" t="s">
        <v>55</v>
      </c>
      <c r="B27" s="768" t="s">
        <v>56</v>
      </c>
      <c r="C27" s="768" t="s">
        <v>57</v>
      </c>
      <c r="D27" s="768" t="s">
        <v>58</v>
      </c>
      <c r="E27" s="765" t="s">
        <v>59</v>
      </c>
      <c r="F27" s="767"/>
      <c r="G27" s="766"/>
      <c r="H27" s="765" t="s">
        <v>60</v>
      </c>
      <c r="I27" s="767"/>
      <c r="J27" s="766"/>
      <c r="K27" s="765" t="s">
        <v>61</v>
      </c>
      <c r="L27" s="766"/>
      <c r="M27" s="765" t="s">
        <v>62</v>
      </c>
      <c r="N27" s="767"/>
      <c r="O27" s="766"/>
    </row>
    <row r="28" spans="1:15" ht="33" customHeight="1" x14ac:dyDescent="0.2">
      <c r="A28" s="769"/>
      <c r="B28" s="769"/>
      <c r="C28" s="769"/>
      <c r="D28" s="769"/>
      <c r="E28" s="768" t="s">
        <v>63</v>
      </c>
      <c r="F28" s="43" t="s">
        <v>64</v>
      </c>
      <c r="G28" s="43" t="s">
        <v>65</v>
      </c>
      <c r="H28" s="768" t="s">
        <v>63</v>
      </c>
      <c r="I28" s="43" t="s">
        <v>64</v>
      </c>
      <c r="J28" s="43" t="s">
        <v>65</v>
      </c>
      <c r="K28" s="43" t="s">
        <v>66</v>
      </c>
      <c r="L28" s="43" t="s">
        <v>67</v>
      </c>
      <c r="M28" s="768" t="s">
        <v>63</v>
      </c>
      <c r="N28" s="43" t="s">
        <v>64</v>
      </c>
      <c r="O28" s="43" t="s">
        <v>65</v>
      </c>
    </row>
    <row r="29" spans="1:15" ht="27.75" customHeight="1" x14ac:dyDescent="0.2">
      <c r="A29" s="769"/>
      <c r="B29" s="769"/>
      <c r="C29" s="769"/>
      <c r="D29" s="769"/>
      <c r="E29" s="769"/>
      <c r="F29" s="44" t="s">
        <v>68</v>
      </c>
      <c r="G29" s="44" t="s">
        <v>69</v>
      </c>
      <c r="H29" s="769"/>
      <c r="I29" s="44" t="s">
        <v>68</v>
      </c>
      <c r="J29" s="44" t="s">
        <v>69</v>
      </c>
      <c r="K29" s="44" t="s">
        <v>68</v>
      </c>
      <c r="L29" s="44" t="s">
        <v>69</v>
      </c>
      <c r="M29" s="769"/>
      <c r="N29" s="44" t="s">
        <v>68</v>
      </c>
      <c r="O29" s="44" t="s">
        <v>69</v>
      </c>
    </row>
    <row r="30" spans="1:15" s="304" customFormat="1" ht="13.2" x14ac:dyDescent="0.25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</row>
    <row r="31" spans="1:15" s="304" customFormat="1" ht="13.2" x14ac:dyDescent="0.2">
      <c r="A31" s="777" t="s">
        <v>70</v>
      </c>
      <c r="B31" s="778"/>
      <c r="C31" s="778"/>
      <c r="D31" s="778"/>
      <c r="E31" s="778"/>
      <c r="F31" s="778"/>
      <c r="G31" s="778"/>
      <c r="H31" s="778"/>
      <c r="I31" s="778"/>
      <c r="J31" s="778"/>
      <c r="K31" s="778"/>
      <c r="L31" s="778"/>
      <c r="M31" s="778"/>
      <c r="N31" s="778"/>
      <c r="O31" s="778"/>
    </row>
    <row r="32" spans="1:15" s="305" customFormat="1" ht="79.2" x14ac:dyDescent="0.3">
      <c r="A32" s="46" t="s">
        <v>18</v>
      </c>
      <c r="B32" s="47" t="s">
        <v>92</v>
      </c>
      <c r="C32" s="48" t="s">
        <v>93</v>
      </c>
      <c r="D32" s="49" t="s">
        <v>365</v>
      </c>
      <c r="E32" s="51" t="s">
        <v>94</v>
      </c>
      <c r="F32" s="51" t="s">
        <v>95</v>
      </c>
      <c r="G32" s="51" t="s">
        <v>96</v>
      </c>
      <c r="H32" s="51" t="s">
        <v>366</v>
      </c>
      <c r="I32" s="51" t="s">
        <v>367</v>
      </c>
      <c r="J32" s="51" t="s">
        <v>368</v>
      </c>
      <c r="K32" s="50"/>
      <c r="L32" s="50"/>
      <c r="M32" s="51" t="s">
        <v>366</v>
      </c>
      <c r="N32" s="51" t="s">
        <v>367</v>
      </c>
      <c r="O32" s="51" t="s">
        <v>369</v>
      </c>
    </row>
    <row r="33" spans="1:15" ht="26.4" x14ac:dyDescent="0.2">
      <c r="A33" s="52"/>
      <c r="B33" s="53"/>
      <c r="C33" s="54" t="s">
        <v>370</v>
      </c>
      <c r="D33" s="55"/>
      <c r="E33" s="56" t="s">
        <v>82</v>
      </c>
      <c r="F33" s="57"/>
      <c r="G33" s="57"/>
      <c r="H33" s="56" t="s">
        <v>371</v>
      </c>
      <c r="I33" s="57"/>
      <c r="J33" s="57"/>
      <c r="K33" s="57"/>
      <c r="L33" s="56" t="s">
        <v>82</v>
      </c>
      <c r="M33" s="56" t="s">
        <v>371</v>
      </c>
      <c r="N33" s="57"/>
      <c r="O33" s="57"/>
    </row>
    <row r="34" spans="1:15" ht="26.4" x14ac:dyDescent="0.2">
      <c r="A34" s="52"/>
      <c r="B34" s="53"/>
      <c r="C34" s="54" t="s">
        <v>372</v>
      </c>
      <c r="D34" s="55"/>
      <c r="E34" s="56" t="s">
        <v>83</v>
      </c>
      <c r="F34" s="57"/>
      <c r="G34" s="57"/>
      <c r="H34" s="56" t="s">
        <v>373</v>
      </c>
      <c r="I34" s="57"/>
      <c r="J34" s="57"/>
      <c r="K34" s="57"/>
      <c r="L34" s="56" t="s">
        <v>83</v>
      </c>
      <c r="M34" s="56" t="s">
        <v>373</v>
      </c>
      <c r="N34" s="57"/>
      <c r="O34" s="57"/>
    </row>
    <row r="35" spans="1:15" ht="13.2" x14ac:dyDescent="0.2">
      <c r="A35" s="52"/>
      <c r="B35" s="53"/>
      <c r="C35" s="54" t="s">
        <v>73</v>
      </c>
      <c r="D35" s="55"/>
      <c r="E35" s="57"/>
      <c r="F35" s="57"/>
      <c r="G35" s="57"/>
      <c r="H35" s="56" t="s">
        <v>374</v>
      </c>
      <c r="I35" s="57"/>
      <c r="J35" s="57"/>
      <c r="K35" s="57"/>
      <c r="L35" s="57"/>
      <c r="M35" s="56" t="s">
        <v>374</v>
      </c>
      <c r="N35" s="57"/>
      <c r="O35" s="57"/>
    </row>
    <row r="36" spans="1:15" ht="52.8" x14ac:dyDescent="0.2">
      <c r="A36" s="46" t="s">
        <v>21</v>
      </c>
      <c r="B36" s="47" t="s">
        <v>97</v>
      </c>
      <c r="C36" s="48" t="s">
        <v>98</v>
      </c>
      <c r="D36" s="49" t="s">
        <v>375</v>
      </c>
      <c r="E36" s="51" t="s">
        <v>99</v>
      </c>
      <c r="F36" s="51" t="s">
        <v>100</v>
      </c>
      <c r="G36" s="51" t="s">
        <v>101</v>
      </c>
      <c r="H36" s="51" t="s">
        <v>376</v>
      </c>
      <c r="I36" s="51" t="s">
        <v>377</v>
      </c>
      <c r="J36" s="51" t="s">
        <v>378</v>
      </c>
      <c r="K36" s="50"/>
      <c r="L36" s="50"/>
      <c r="M36" s="51" t="s">
        <v>376</v>
      </c>
      <c r="N36" s="51" t="s">
        <v>377</v>
      </c>
      <c r="O36" s="51" t="s">
        <v>378</v>
      </c>
    </row>
    <row r="37" spans="1:15" ht="26.4" x14ac:dyDescent="0.2">
      <c r="A37" s="52"/>
      <c r="B37" s="53"/>
      <c r="C37" s="54" t="s">
        <v>379</v>
      </c>
      <c r="D37" s="55"/>
      <c r="E37" s="56" t="s">
        <v>82</v>
      </c>
      <c r="F37" s="57"/>
      <c r="G37" s="57"/>
      <c r="H37" s="56" t="s">
        <v>380</v>
      </c>
      <c r="I37" s="57"/>
      <c r="J37" s="57"/>
      <c r="K37" s="57"/>
      <c r="L37" s="56" t="s">
        <v>82</v>
      </c>
      <c r="M37" s="56" t="s">
        <v>380</v>
      </c>
      <c r="N37" s="57"/>
      <c r="O37" s="57"/>
    </row>
    <row r="38" spans="1:15" ht="26.4" x14ac:dyDescent="0.2">
      <c r="A38" s="52"/>
      <c r="B38" s="53"/>
      <c r="C38" s="54" t="s">
        <v>381</v>
      </c>
      <c r="D38" s="55"/>
      <c r="E38" s="56" t="s">
        <v>83</v>
      </c>
      <c r="F38" s="57"/>
      <c r="G38" s="57"/>
      <c r="H38" s="56" t="s">
        <v>382</v>
      </c>
      <c r="I38" s="57"/>
      <c r="J38" s="57"/>
      <c r="K38" s="57"/>
      <c r="L38" s="56" t="s">
        <v>83</v>
      </c>
      <c r="M38" s="56" t="s">
        <v>382</v>
      </c>
      <c r="N38" s="57"/>
      <c r="O38" s="57"/>
    </row>
    <row r="39" spans="1:15" ht="13.2" x14ac:dyDescent="0.2">
      <c r="A39" s="52"/>
      <c r="B39" s="53"/>
      <c r="C39" s="54" t="s">
        <v>73</v>
      </c>
      <c r="D39" s="55"/>
      <c r="E39" s="57"/>
      <c r="F39" s="57"/>
      <c r="G39" s="57"/>
      <c r="H39" s="56" t="s">
        <v>383</v>
      </c>
      <c r="I39" s="57"/>
      <c r="J39" s="57"/>
      <c r="K39" s="57"/>
      <c r="L39" s="57"/>
      <c r="M39" s="56" t="s">
        <v>383</v>
      </c>
      <c r="N39" s="57"/>
      <c r="O39" s="57"/>
    </row>
    <row r="40" spans="1:15" ht="52.8" x14ac:dyDescent="0.2">
      <c r="A40" s="46" t="s">
        <v>23</v>
      </c>
      <c r="B40" s="47" t="s">
        <v>103</v>
      </c>
      <c r="C40" s="48" t="s">
        <v>104</v>
      </c>
      <c r="D40" s="49" t="s">
        <v>365</v>
      </c>
      <c r="E40" s="51" t="s">
        <v>105</v>
      </c>
      <c r="F40" s="51" t="s">
        <v>106</v>
      </c>
      <c r="G40" s="50"/>
      <c r="H40" s="51" t="s">
        <v>384</v>
      </c>
      <c r="I40" s="51" t="s">
        <v>385</v>
      </c>
      <c r="J40" s="50"/>
      <c r="K40" s="50"/>
      <c r="L40" s="50"/>
      <c r="M40" s="51" t="s">
        <v>384</v>
      </c>
      <c r="N40" s="51" t="s">
        <v>385</v>
      </c>
      <c r="O40" s="50"/>
    </row>
    <row r="41" spans="1:15" ht="92.4" x14ac:dyDescent="0.2">
      <c r="A41" s="46" t="s">
        <v>25</v>
      </c>
      <c r="B41" s="47" t="s">
        <v>108</v>
      </c>
      <c r="C41" s="48" t="s">
        <v>86</v>
      </c>
      <c r="D41" s="49" t="s">
        <v>365</v>
      </c>
      <c r="E41" s="51" t="s">
        <v>87</v>
      </c>
      <c r="F41" s="51" t="s">
        <v>88</v>
      </c>
      <c r="G41" s="51" t="s">
        <v>89</v>
      </c>
      <c r="H41" s="51" t="s">
        <v>386</v>
      </c>
      <c r="I41" s="51" t="s">
        <v>387</v>
      </c>
      <c r="J41" s="51" t="s">
        <v>388</v>
      </c>
      <c r="K41" s="50"/>
      <c r="L41" s="50"/>
      <c r="M41" s="51" t="s">
        <v>386</v>
      </c>
      <c r="N41" s="51" t="s">
        <v>387</v>
      </c>
      <c r="O41" s="51" t="s">
        <v>389</v>
      </c>
    </row>
    <row r="42" spans="1:15" ht="26.4" x14ac:dyDescent="0.2">
      <c r="A42" s="52"/>
      <c r="B42" s="53"/>
      <c r="C42" s="54" t="s">
        <v>390</v>
      </c>
      <c r="D42" s="55"/>
      <c r="E42" s="56" t="s">
        <v>82</v>
      </c>
      <c r="F42" s="57"/>
      <c r="G42" s="57"/>
      <c r="H42" s="56" t="s">
        <v>391</v>
      </c>
      <c r="I42" s="57"/>
      <c r="J42" s="57"/>
      <c r="K42" s="57"/>
      <c r="L42" s="56" t="s">
        <v>82</v>
      </c>
      <c r="M42" s="56" t="s">
        <v>391</v>
      </c>
      <c r="N42" s="57"/>
      <c r="O42" s="57"/>
    </row>
    <row r="43" spans="1:15" ht="13.2" x14ac:dyDescent="0.2">
      <c r="A43" s="52"/>
      <c r="B43" s="53"/>
      <c r="C43" s="54" t="s">
        <v>392</v>
      </c>
      <c r="D43" s="55"/>
      <c r="E43" s="56" t="s">
        <v>83</v>
      </c>
      <c r="F43" s="57"/>
      <c r="G43" s="57"/>
      <c r="H43" s="56" t="s">
        <v>393</v>
      </c>
      <c r="I43" s="57"/>
      <c r="J43" s="57"/>
      <c r="K43" s="57"/>
      <c r="L43" s="56" t="s">
        <v>83</v>
      </c>
      <c r="M43" s="56" t="s">
        <v>393</v>
      </c>
      <c r="N43" s="57"/>
      <c r="O43" s="57"/>
    </row>
    <row r="44" spans="1:15" ht="13.2" x14ac:dyDescent="0.2">
      <c r="A44" s="52"/>
      <c r="B44" s="53"/>
      <c r="C44" s="54" t="s">
        <v>73</v>
      </c>
      <c r="D44" s="55"/>
      <c r="E44" s="57"/>
      <c r="F44" s="57"/>
      <c r="G44" s="57"/>
      <c r="H44" s="56" t="s">
        <v>394</v>
      </c>
      <c r="I44" s="57"/>
      <c r="J44" s="57"/>
      <c r="K44" s="57"/>
      <c r="L44" s="57"/>
      <c r="M44" s="56" t="s">
        <v>394</v>
      </c>
      <c r="N44" s="57"/>
      <c r="O44" s="57"/>
    </row>
    <row r="45" spans="1:15" ht="92.4" x14ac:dyDescent="0.2">
      <c r="A45" s="46" t="s">
        <v>43</v>
      </c>
      <c r="B45" s="47" t="s">
        <v>117</v>
      </c>
      <c r="C45" s="48" t="s">
        <v>118</v>
      </c>
      <c r="D45" s="49" t="s">
        <v>395</v>
      </c>
      <c r="E45" s="51" t="s">
        <v>119</v>
      </c>
      <c r="F45" s="51" t="s">
        <v>119</v>
      </c>
      <c r="G45" s="50"/>
      <c r="H45" s="51" t="s">
        <v>396</v>
      </c>
      <c r="I45" s="51" t="s">
        <v>396</v>
      </c>
      <c r="J45" s="50"/>
      <c r="K45" s="50"/>
      <c r="L45" s="50"/>
      <c r="M45" s="51" t="s">
        <v>396</v>
      </c>
      <c r="N45" s="51" t="s">
        <v>396</v>
      </c>
      <c r="O45" s="50"/>
    </row>
    <row r="46" spans="1:15" ht="26.4" x14ac:dyDescent="0.2">
      <c r="A46" s="52"/>
      <c r="B46" s="53"/>
      <c r="C46" s="54" t="s">
        <v>397</v>
      </c>
      <c r="D46" s="55"/>
      <c r="E46" s="56" t="s">
        <v>82</v>
      </c>
      <c r="F46" s="57"/>
      <c r="G46" s="57"/>
      <c r="H46" s="56" t="s">
        <v>398</v>
      </c>
      <c r="I46" s="57"/>
      <c r="J46" s="57"/>
      <c r="K46" s="57"/>
      <c r="L46" s="56" t="s">
        <v>82</v>
      </c>
      <c r="M46" s="56" t="s">
        <v>398</v>
      </c>
      <c r="N46" s="57"/>
      <c r="O46" s="57"/>
    </row>
    <row r="47" spans="1:15" ht="26.4" x14ac:dyDescent="0.2">
      <c r="A47" s="52"/>
      <c r="B47" s="53"/>
      <c r="C47" s="54" t="s">
        <v>399</v>
      </c>
      <c r="D47" s="55"/>
      <c r="E47" s="56" t="s">
        <v>120</v>
      </c>
      <c r="F47" s="57"/>
      <c r="G47" s="57"/>
      <c r="H47" s="56" t="s">
        <v>400</v>
      </c>
      <c r="I47" s="57"/>
      <c r="J47" s="57"/>
      <c r="K47" s="57"/>
      <c r="L47" s="56" t="s">
        <v>120</v>
      </c>
      <c r="M47" s="56" t="s">
        <v>400</v>
      </c>
      <c r="N47" s="57"/>
      <c r="O47" s="57"/>
    </row>
    <row r="48" spans="1:15" ht="13.2" x14ac:dyDescent="0.2">
      <c r="A48" s="52"/>
      <c r="B48" s="53"/>
      <c r="C48" s="54" t="s">
        <v>73</v>
      </c>
      <c r="D48" s="55"/>
      <c r="E48" s="57"/>
      <c r="F48" s="57"/>
      <c r="G48" s="57"/>
      <c r="H48" s="56" t="s">
        <v>401</v>
      </c>
      <c r="I48" s="57"/>
      <c r="J48" s="57"/>
      <c r="K48" s="57"/>
      <c r="L48" s="57"/>
      <c r="M48" s="56" t="s">
        <v>401</v>
      </c>
      <c r="N48" s="57"/>
      <c r="O48" s="57"/>
    </row>
    <row r="49" spans="1:15" ht="52.8" x14ac:dyDescent="0.2">
      <c r="A49" s="46" t="s">
        <v>76</v>
      </c>
      <c r="B49" s="47" t="s">
        <v>121</v>
      </c>
      <c r="C49" s="48" t="s">
        <v>122</v>
      </c>
      <c r="D49" s="49" t="s">
        <v>395</v>
      </c>
      <c r="E49" s="51" t="s">
        <v>123</v>
      </c>
      <c r="F49" s="51" t="s">
        <v>124</v>
      </c>
      <c r="G49" s="51" t="s">
        <v>125</v>
      </c>
      <c r="H49" s="51" t="s">
        <v>402</v>
      </c>
      <c r="I49" s="51" t="s">
        <v>403</v>
      </c>
      <c r="J49" s="51" t="s">
        <v>404</v>
      </c>
      <c r="K49" s="50"/>
      <c r="L49" s="50"/>
      <c r="M49" s="51" t="s">
        <v>402</v>
      </c>
      <c r="N49" s="51" t="s">
        <v>403</v>
      </c>
      <c r="O49" s="51" t="s">
        <v>404</v>
      </c>
    </row>
    <row r="50" spans="1:15" ht="26.4" x14ac:dyDescent="0.2">
      <c r="A50" s="52"/>
      <c r="B50" s="53"/>
      <c r="C50" s="54" t="s">
        <v>405</v>
      </c>
      <c r="D50" s="55"/>
      <c r="E50" s="56" t="s">
        <v>82</v>
      </c>
      <c r="F50" s="57"/>
      <c r="G50" s="57"/>
      <c r="H50" s="56" t="s">
        <v>406</v>
      </c>
      <c r="I50" s="57"/>
      <c r="J50" s="57"/>
      <c r="K50" s="57"/>
      <c r="L50" s="56" t="s">
        <v>82</v>
      </c>
      <c r="M50" s="56" t="s">
        <v>406</v>
      </c>
      <c r="N50" s="57"/>
      <c r="O50" s="57"/>
    </row>
    <row r="51" spans="1:15" ht="13.2" x14ac:dyDescent="0.2">
      <c r="A51" s="52"/>
      <c r="B51" s="53"/>
      <c r="C51" s="54" t="s">
        <v>407</v>
      </c>
      <c r="D51" s="55"/>
      <c r="E51" s="56" t="s">
        <v>120</v>
      </c>
      <c r="F51" s="57"/>
      <c r="G51" s="57"/>
      <c r="H51" s="56" t="s">
        <v>408</v>
      </c>
      <c r="I51" s="57"/>
      <c r="J51" s="57"/>
      <c r="K51" s="57"/>
      <c r="L51" s="56" t="s">
        <v>120</v>
      </c>
      <c r="M51" s="56" t="s">
        <v>408</v>
      </c>
      <c r="N51" s="57"/>
      <c r="O51" s="57"/>
    </row>
    <row r="52" spans="1:15" ht="13.2" x14ac:dyDescent="0.2">
      <c r="A52" s="52"/>
      <c r="B52" s="53"/>
      <c r="C52" s="54" t="s">
        <v>73</v>
      </c>
      <c r="D52" s="55"/>
      <c r="E52" s="57"/>
      <c r="F52" s="57"/>
      <c r="G52" s="57"/>
      <c r="H52" s="56" t="s">
        <v>409</v>
      </c>
      <c r="I52" s="57"/>
      <c r="J52" s="57"/>
      <c r="K52" s="57"/>
      <c r="L52" s="57"/>
      <c r="M52" s="56" t="s">
        <v>409</v>
      </c>
      <c r="N52" s="57"/>
      <c r="O52" s="57"/>
    </row>
    <row r="53" spans="1:15" ht="52.8" x14ac:dyDescent="0.2">
      <c r="A53" s="46" t="s">
        <v>77</v>
      </c>
      <c r="B53" s="47" t="s">
        <v>127</v>
      </c>
      <c r="C53" s="48" t="s">
        <v>128</v>
      </c>
      <c r="D53" s="49" t="s">
        <v>410</v>
      </c>
      <c r="E53" s="51" t="s">
        <v>129</v>
      </c>
      <c r="F53" s="51" t="s">
        <v>130</v>
      </c>
      <c r="G53" s="51" t="s">
        <v>131</v>
      </c>
      <c r="H53" s="51" t="s">
        <v>411</v>
      </c>
      <c r="I53" s="51" t="s">
        <v>412</v>
      </c>
      <c r="J53" s="51" t="s">
        <v>413</v>
      </c>
      <c r="K53" s="50"/>
      <c r="L53" s="50"/>
      <c r="M53" s="51" t="s">
        <v>411</v>
      </c>
      <c r="N53" s="51" t="s">
        <v>412</v>
      </c>
      <c r="O53" s="51" t="s">
        <v>414</v>
      </c>
    </row>
    <row r="54" spans="1:15" ht="26.4" x14ac:dyDescent="0.2">
      <c r="A54" s="52"/>
      <c r="B54" s="53"/>
      <c r="C54" s="54" t="s">
        <v>415</v>
      </c>
      <c r="D54" s="55"/>
      <c r="E54" s="56" t="s">
        <v>82</v>
      </c>
      <c r="F54" s="57"/>
      <c r="G54" s="57"/>
      <c r="H54" s="56" t="s">
        <v>416</v>
      </c>
      <c r="I54" s="57"/>
      <c r="J54" s="57"/>
      <c r="K54" s="57"/>
      <c r="L54" s="56" t="s">
        <v>82</v>
      </c>
      <c r="M54" s="56" t="s">
        <v>416</v>
      </c>
      <c r="N54" s="57"/>
      <c r="O54" s="57"/>
    </row>
    <row r="55" spans="1:15" ht="13.2" x14ac:dyDescent="0.2">
      <c r="A55" s="52"/>
      <c r="B55" s="53"/>
      <c r="C55" s="54" t="s">
        <v>417</v>
      </c>
      <c r="D55" s="55"/>
      <c r="E55" s="56" t="s">
        <v>120</v>
      </c>
      <c r="F55" s="57"/>
      <c r="G55" s="57"/>
      <c r="H55" s="56" t="s">
        <v>418</v>
      </c>
      <c r="I55" s="57"/>
      <c r="J55" s="57"/>
      <c r="K55" s="57"/>
      <c r="L55" s="56" t="s">
        <v>120</v>
      </c>
      <c r="M55" s="56" t="s">
        <v>418</v>
      </c>
      <c r="N55" s="57"/>
      <c r="O55" s="57"/>
    </row>
    <row r="56" spans="1:15" ht="13.2" x14ac:dyDescent="0.2">
      <c r="A56" s="52"/>
      <c r="B56" s="53"/>
      <c r="C56" s="54" t="s">
        <v>73</v>
      </c>
      <c r="D56" s="55"/>
      <c r="E56" s="57"/>
      <c r="F56" s="57"/>
      <c r="G56" s="57"/>
      <c r="H56" s="56" t="s">
        <v>419</v>
      </c>
      <c r="I56" s="57"/>
      <c r="J56" s="57"/>
      <c r="K56" s="57"/>
      <c r="L56" s="57"/>
      <c r="M56" s="56" t="s">
        <v>419</v>
      </c>
      <c r="N56" s="57"/>
      <c r="O56" s="57"/>
    </row>
    <row r="57" spans="1:15" ht="118.8" x14ac:dyDescent="0.2">
      <c r="A57" s="46" t="s">
        <v>78</v>
      </c>
      <c r="B57" s="47" t="s">
        <v>133</v>
      </c>
      <c r="C57" s="48" t="s">
        <v>134</v>
      </c>
      <c r="D57" s="49" t="s">
        <v>410</v>
      </c>
      <c r="E57" s="51" t="s">
        <v>135</v>
      </c>
      <c r="F57" s="51" t="s">
        <v>136</v>
      </c>
      <c r="G57" s="51" t="s">
        <v>137</v>
      </c>
      <c r="H57" s="51" t="s">
        <v>420</v>
      </c>
      <c r="I57" s="51" t="s">
        <v>421</v>
      </c>
      <c r="J57" s="51" t="s">
        <v>422</v>
      </c>
      <c r="K57" s="50"/>
      <c r="L57" s="50"/>
      <c r="M57" s="51" t="s">
        <v>420</v>
      </c>
      <c r="N57" s="51" t="s">
        <v>421</v>
      </c>
      <c r="O57" s="51" t="s">
        <v>423</v>
      </c>
    </row>
    <row r="58" spans="1:15" ht="26.4" x14ac:dyDescent="0.2">
      <c r="A58" s="52"/>
      <c r="B58" s="53"/>
      <c r="C58" s="54" t="s">
        <v>424</v>
      </c>
      <c r="D58" s="55"/>
      <c r="E58" s="56" t="s">
        <v>82</v>
      </c>
      <c r="F58" s="57"/>
      <c r="G58" s="57"/>
      <c r="H58" s="56" t="s">
        <v>425</v>
      </c>
      <c r="I58" s="57"/>
      <c r="J58" s="57"/>
      <c r="K58" s="57"/>
      <c r="L58" s="56" t="s">
        <v>82</v>
      </c>
      <c r="M58" s="56" t="s">
        <v>425</v>
      </c>
      <c r="N58" s="57"/>
      <c r="O58" s="57"/>
    </row>
    <row r="59" spans="1:15" ht="13.2" x14ac:dyDescent="0.2">
      <c r="A59" s="52"/>
      <c r="B59" s="53"/>
      <c r="C59" s="54" t="s">
        <v>426</v>
      </c>
      <c r="D59" s="55"/>
      <c r="E59" s="56" t="s">
        <v>120</v>
      </c>
      <c r="F59" s="57"/>
      <c r="G59" s="57"/>
      <c r="H59" s="56" t="s">
        <v>427</v>
      </c>
      <c r="I59" s="57"/>
      <c r="J59" s="57"/>
      <c r="K59" s="57"/>
      <c r="L59" s="56" t="s">
        <v>120</v>
      </c>
      <c r="M59" s="56" t="s">
        <v>427</v>
      </c>
      <c r="N59" s="57"/>
      <c r="O59" s="57"/>
    </row>
    <row r="60" spans="1:15" ht="13.2" x14ac:dyDescent="0.2">
      <c r="A60" s="52"/>
      <c r="B60" s="53"/>
      <c r="C60" s="54" t="s">
        <v>73</v>
      </c>
      <c r="D60" s="55"/>
      <c r="E60" s="57"/>
      <c r="F60" s="57"/>
      <c r="G60" s="57"/>
      <c r="H60" s="56" t="s">
        <v>428</v>
      </c>
      <c r="I60" s="57"/>
      <c r="J60" s="57"/>
      <c r="K60" s="57"/>
      <c r="L60" s="57"/>
      <c r="M60" s="56" t="s">
        <v>428</v>
      </c>
      <c r="N60" s="57"/>
      <c r="O60" s="57"/>
    </row>
    <row r="61" spans="1:15" ht="158.4" x14ac:dyDescent="0.2">
      <c r="A61" s="46" t="s">
        <v>79</v>
      </c>
      <c r="B61" s="47" t="s">
        <v>139</v>
      </c>
      <c r="C61" s="48" t="s">
        <v>140</v>
      </c>
      <c r="D61" s="49" t="s">
        <v>410</v>
      </c>
      <c r="E61" s="51" t="s">
        <v>141</v>
      </c>
      <c r="F61" s="51" t="s">
        <v>142</v>
      </c>
      <c r="G61" s="51" t="s">
        <v>143</v>
      </c>
      <c r="H61" s="51" t="s">
        <v>429</v>
      </c>
      <c r="I61" s="51" t="s">
        <v>430</v>
      </c>
      <c r="J61" s="51" t="s">
        <v>431</v>
      </c>
      <c r="K61" s="50"/>
      <c r="L61" s="50"/>
      <c r="M61" s="51" t="s">
        <v>429</v>
      </c>
      <c r="N61" s="51" t="s">
        <v>430</v>
      </c>
      <c r="O61" s="51" t="s">
        <v>432</v>
      </c>
    </row>
    <row r="62" spans="1:15" ht="26.4" x14ac:dyDescent="0.2">
      <c r="A62" s="52"/>
      <c r="B62" s="53"/>
      <c r="C62" s="54" t="s">
        <v>433</v>
      </c>
      <c r="D62" s="55"/>
      <c r="E62" s="56" t="s">
        <v>82</v>
      </c>
      <c r="F62" s="57"/>
      <c r="G62" s="57"/>
      <c r="H62" s="56" t="s">
        <v>434</v>
      </c>
      <c r="I62" s="57"/>
      <c r="J62" s="57"/>
      <c r="K62" s="57"/>
      <c r="L62" s="56" t="s">
        <v>82</v>
      </c>
      <c r="M62" s="56" t="s">
        <v>434</v>
      </c>
      <c r="N62" s="57"/>
      <c r="O62" s="57"/>
    </row>
    <row r="63" spans="1:15" ht="13.2" x14ac:dyDescent="0.2">
      <c r="A63" s="52"/>
      <c r="B63" s="53"/>
      <c r="C63" s="54" t="s">
        <v>435</v>
      </c>
      <c r="D63" s="55"/>
      <c r="E63" s="56" t="s">
        <v>120</v>
      </c>
      <c r="F63" s="57"/>
      <c r="G63" s="57"/>
      <c r="H63" s="56" t="s">
        <v>436</v>
      </c>
      <c r="I63" s="57"/>
      <c r="J63" s="57"/>
      <c r="K63" s="57"/>
      <c r="L63" s="56" t="s">
        <v>120</v>
      </c>
      <c r="M63" s="56" t="s">
        <v>436</v>
      </c>
      <c r="N63" s="57"/>
      <c r="O63" s="57"/>
    </row>
    <row r="64" spans="1:15" ht="13.2" x14ac:dyDescent="0.2">
      <c r="A64" s="52"/>
      <c r="B64" s="53"/>
      <c r="C64" s="54" t="s">
        <v>73</v>
      </c>
      <c r="D64" s="55"/>
      <c r="E64" s="57"/>
      <c r="F64" s="57"/>
      <c r="G64" s="57"/>
      <c r="H64" s="56" t="s">
        <v>437</v>
      </c>
      <c r="I64" s="57"/>
      <c r="J64" s="57"/>
      <c r="K64" s="57"/>
      <c r="L64" s="57"/>
      <c r="M64" s="56" t="s">
        <v>437</v>
      </c>
      <c r="N64" s="57"/>
      <c r="O64" s="57"/>
    </row>
    <row r="65" spans="1:15" ht="66" x14ac:dyDescent="0.2">
      <c r="A65" s="46" t="s">
        <v>80</v>
      </c>
      <c r="B65" s="47" t="s">
        <v>331</v>
      </c>
      <c r="C65" s="48" t="s">
        <v>332</v>
      </c>
      <c r="D65" s="49" t="s">
        <v>54</v>
      </c>
      <c r="E65" s="51" t="s">
        <v>333</v>
      </c>
      <c r="F65" s="51" t="s">
        <v>334</v>
      </c>
      <c r="G65" s="51" t="s">
        <v>335</v>
      </c>
      <c r="H65" s="51" t="s">
        <v>438</v>
      </c>
      <c r="I65" s="51" t="s">
        <v>439</v>
      </c>
      <c r="J65" s="51" t="s">
        <v>440</v>
      </c>
      <c r="K65" s="50"/>
      <c r="L65" s="50"/>
      <c r="M65" s="51" t="s">
        <v>438</v>
      </c>
      <c r="N65" s="51" t="s">
        <v>439</v>
      </c>
      <c r="O65" s="51" t="s">
        <v>441</v>
      </c>
    </row>
    <row r="66" spans="1:15" ht="26.4" x14ac:dyDescent="0.2">
      <c r="A66" s="52"/>
      <c r="B66" s="53"/>
      <c r="C66" s="54" t="s">
        <v>442</v>
      </c>
      <c r="D66" s="55"/>
      <c r="E66" s="56" t="s">
        <v>71</v>
      </c>
      <c r="F66" s="57"/>
      <c r="G66" s="57"/>
      <c r="H66" s="56" t="s">
        <v>443</v>
      </c>
      <c r="I66" s="57"/>
      <c r="J66" s="57"/>
      <c r="K66" s="57"/>
      <c r="L66" s="56" t="s">
        <v>71</v>
      </c>
      <c r="M66" s="56" t="s">
        <v>443</v>
      </c>
      <c r="N66" s="57"/>
      <c r="O66" s="57"/>
    </row>
    <row r="67" spans="1:15" ht="13.2" x14ac:dyDescent="0.2">
      <c r="A67" s="52"/>
      <c r="B67" s="53"/>
      <c r="C67" s="54" t="s">
        <v>444</v>
      </c>
      <c r="D67" s="55"/>
      <c r="E67" s="56" t="s">
        <v>72</v>
      </c>
      <c r="F67" s="57"/>
      <c r="G67" s="57"/>
      <c r="H67" s="56" t="s">
        <v>445</v>
      </c>
      <c r="I67" s="57"/>
      <c r="J67" s="57"/>
      <c r="K67" s="57"/>
      <c r="L67" s="56" t="s">
        <v>72</v>
      </c>
      <c r="M67" s="56" t="s">
        <v>445</v>
      </c>
      <c r="N67" s="57"/>
      <c r="O67" s="57"/>
    </row>
    <row r="68" spans="1:15" ht="13.2" x14ac:dyDescent="0.2">
      <c r="A68" s="52"/>
      <c r="B68" s="53"/>
      <c r="C68" s="54" t="s">
        <v>73</v>
      </c>
      <c r="D68" s="55"/>
      <c r="E68" s="57"/>
      <c r="F68" s="57"/>
      <c r="G68" s="57"/>
      <c r="H68" s="56" t="s">
        <v>446</v>
      </c>
      <c r="I68" s="57"/>
      <c r="J68" s="57"/>
      <c r="K68" s="57"/>
      <c r="L68" s="57"/>
      <c r="M68" s="56" t="s">
        <v>446</v>
      </c>
      <c r="N68" s="57"/>
      <c r="O68" s="57"/>
    </row>
    <row r="69" spans="1:15" ht="79.2" x14ac:dyDescent="0.2">
      <c r="A69" s="46" t="s">
        <v>81</v>
      </c>
      <c r="B69" s="47" t="s">
        <v>336</v>
      </c>
      <c r="C69" s="48" t="s">
        <v>337</v>
      </c>
      <c r="D69" s="49" t="s">
        <v>447</v>
      </c>
      <c r="E69" s="51" t="s">
        <v>177</v>
      </c>
      <c r="F69" s="51" t="s">
        <v>178</v>
      </c>
      <c r="G69" s="50"/>
      <c r="H69" s="51" t="s">
        <v>448</v>
      </c>
      <c r="I69" s="51" t="s">
        <v>449</v>
      </c>
      <c r="J69" s="50"/>
      <c r="K69" s="50"/>
      <c r="L69" s="50"/>
      <c r="M69" s="51" t="s">
        <v>448</v>
      </c>
      <c r="N69" s="51" t="s">
        <v>449</v>
      </c>
      <c r="O69" s="50"/>
    </row>
    <row r="70" spans="1:15" ht="79.2" x14ac:dyDescent="0.2">
      <c r="A70" s="46" t="s">
        <v>54</v>
      </c>
      <c r="B70" s="47" t="s">
        <v>338</v>
      </c>
      <c r="C70" s="48" t="s">
        <v>339</v>
      </c>
      <c r="D70" s="49" t="s">
        <v>447</v>
      </c>
      <c r="E70" s="51" t="s">
        <v>340</v>
      </c>
      <c r="F70" s="51" t="s">
        <v>341</v>
      </c>
      <c r="G70" s="50"/>
      <c r="H70" s="51" t="s">
        <v>450</v>
      </c>
      <c r="I70" s="51" t="s">
        <v>451</v>
      </c>
      <c r="J70" s="50"/>
      <c r="K70" s="50"/>
      <c r="L70" s="50"/>
      <c r="M70" s="51" t="s">
        <v>450</v>
      </c>
      <c r="N70" s="51" t="s">
        <v>451</v>
      </c>
      <c r="O70" s="50"/>
    </row>
    <row r="71" spans="1:15" ht="66" x14ac:dyDescent="0.2">
      <c r="A71" s="46" t="s">
        <v>84</v>
      </c>
      <c r="B71" s="47" t="s">
        <v>342</v>
      </c>
      <c r="C71" s="48" t="s">
        <v>343</v>
      </c>
      <c r="D71" s="49" t="s">
        <v>452</v>
      </c>
      <c r="E71" s="51" t="s">
        <v>344</v>
      </c>
      <c r="F71" s="51" t="s">
        <v>345</v>
      </c>
      <c r="G71" s="51" t="s">
        <v>346</v>
      </c>
      <c r="H71" s="51" t="s">
        <v>453</v>
      </c>
      <c r="I71" s="51" t="s">
        <v>454</v>
      </c>
      <c r="J71" s="51" t="s">
        <v>455</v>
      </c>
      <c r="K71" s="50"/>
      <c r="L71" s="50"/>
      <c r="M71" s="51" t="s">
        <v>453</v>
      </c>
      <c r="N71" s="51" t="s">
        <v>454</v>
      </c>
      <c r="O71" s="51" t="s">
        <v>456</v>
      </c>
    </row>
    <row r="72" spans="1:15" ht="13.2" x14ac:dyDescent="0.2">
      <c r="A72" s="52"/>
      <c r="B72" s="53"/>
      <c r="C72" s="54" t="s">
        <v>457</v>
      </c>
      <c r="D72" s="55"/>
      <c r="E72" s="56" t="s">
        <v>71</v>
      </c>
      <c r="F72" s="57"/>
      <c r="G72" s="57"/>
      <c r="H72" s="56" t="s">
        <v>458</v>
      </c>
      <c r="I72" s="57"/>
      <c r="J72" s="57"/>
      <c r="K72" s="57"/>
      <c r="L72" s="56" t="s">
        <v>71</v>
      </c>
      <c r="M72" s="56" t="s">
        <v>458</v>
      </c>
      <c r="N72" s="57"/>
      <c r="O72" s="57"/>
    </row>
    <row r="73" spans="1:15" ht="13.2" x14ac:dyDescent="0.2">
      <c r="A73" s="52"/>
      <c r="B73" s="53"/>
      <c r="C73" s="54" t="s">
        <v>459</v>
      </c>
      <c r="D73" s="55"/>
      <c r="E73" s="56" t="s">
        <v>72</v>
      </c>
      <c r="F73" s="57"/>
      <c r="G73" s="57"/>
      <c r="H73" s="56" t="s">
        <v>460</v>
      </c>
      <c r="I73" s="57"/>
      <c r="J73" s="57"/>
      <c r="K73" s="57"/>
      <c r="L73" s="56" t="s">
        <v>72</v>
      </c>
      <c r="M73" s="56" t="s">
        <v>460</v>
      </c>
      <c r="N73" s="57"/>
      <c r="O73" s="57"/>
    </row>
    <row r="74" spans="1:15" ht="13.2" x14ac:dyDescent="0.2">
      <c r="A74" s="52"/>
      <c r="B74" s="53"/>
      <c r="C74" s="54" t="s">
        <v>73</v>
      </c>
      <c r="D74" s="55"/>
      <c r="E74" s="57"/>
      <c r="F74" s="57"/>
      <c r="G74" s="57"/>
      <c r="H74" s="56" t="s">
        <v>461</v>
      </c>
      <c r="I74" s="57"/>
      <c r="J74" s="57"/>
      <c r="K74" s="57"/>
      <c r="L74" s="57"/>
      <c r="M74" s="56" t="s">
        <v>461</v>
      </c>
      <c r="N74" s="57"/>
      <c r="O74" s="57"/>
    </row>
    <row r="75" spans="1:15" ht="105.6" x14ac:dyDescent="0.2">
      <c r="A75" s="46" t="s">
        <v>85</v>
      </c>
      <c r="B75" s="47" t="s">
        <v>347</v>
      </c>
      <c r="C75" s="48" t="s">
        <v>180</v>
      </c>
      <c r="D75" s="49" t="s">
        <v>462</v>
      </c>
      <c r="E75" s="51" t="s">
        <v>181</v>
      </c>
      <c r="F75" s="51" t="s">
        <v>182</v>
      </c>
      <c r="G75" s="50"/>
      <c r="H75" s="51" t="s">
        <v>463</v>
      </c>
      <c r="I75" s="51" t="s">
        <v>464</v>
      </c>
      <c r="J75" s="50"/>
      <c r="K75" s="50"/>
      <c r="L75" s="50"/>
      <c r="M75" s="51" t="s">
        <v>463</v>
      </c>
      <c r="N75" s="51" t="s">
        <v>464</v>
      </c>
      <c r="O75" s="50"/>
    </row>
    <row r="76" spans="1:15" ht="79.2" x14ac:dyDescent="0.2">
      <c r="A76" s="46" t="s">
        <v>90</v>
      </c>
      <c r="B76" s="47" t="s">
        <v>145</v>
      </c>
      <c r="C76" s="48" t="s">
        <v>146</v>
      </c>
      <c r="D76" s="49" t="s">
        <v>465</v>
      </c>
      <c r="E76" s="51" t="s">
        <v>147</v>
      </c>
      <c r="F76" s="51" t="s">
        <v>148</v>
      </c>
      <c r="G76" s="51" t="s">
        <v>149</v>
      </c>
      <c r="H76" s="51" t="s">
        <v>466</v>
      </c>
      <c r="I76" s="51" t="s">
        <v>467</v>
      </c>
      <c r="J76" s="51" t="s">
        <v>468</v>
      </c>
      <c r="K76" s="50"/>
      <c r="L76" s="50"/>
      <c r="M76" s="51" t="s">
        <v>466</v>
      </c>
      <c r="N76" s="51" t="s">
        <v>467</v>
      </c>
      <c r="O76" s="51" t="s">
        <v>469</v>
      </c>
    </row>
    <row r="77" spans="1:15" ht="26.4" x14ac:dyDescent="0.2">
      <c r="A77" s="52"/>
      <c r="B77" s="53"/>
      <c r="C77" s="54" t="s">
        <v>470</v>
      </c>
      <c r="D77" s="55"/>
      <c r="E77" s="56" t="s">
        <v>74</v>
      </c>
      <c r="F77" s="57"/>
      <c r="G77" s="57"/>
      <c r="H77" s="56" t="s">
        <v>471</v>
      </c>
      <c r="I77" s="57"/>
      <c r="J77" s="57"/>
      <c r="K77" s="57"/>
      <c r="L77" s="56" t="s">
        <v>74</v>
      </c>
      <c r="M77" s="56" t="s">
        <v>471</v>
      </c>
      <c r="N77" s="57"/>
      <c r="O77" s="57"/>
    </row>
    <row r="78" spans="1:15" ht="13.2" x14ac:dyDescent="0.2">
      <c r="A78" s="52"/>
      <c r="B78" s="53"/>
      <c r="C78" s="54" t="s">
        <v>472</v>
      </c>
      <c r="D78" s="55"/>
      <c r="E78" s="56" t="s">
        <v>75</v>
      </c>
      <c r="F78" s="57"/>
      <c r="G78" s="57"/>
      <c r="H78" s="56" t="s">
        <v>473</v>
      </c>
      <c r="I78" s="57"/>
      <c r="J78" s="57"/>
      <c r="K78" s="57"/>
      <c r="L78" s="56" t="s">
        <v>75</v>
      </c>
      <c r="M78" s="56" t="s">
        <v>473</v>
      </c>
      <c r="N78" s="57"/>
      <c r="O78" s="57"/>
    </row>
    <row r="79" spans="1:15" ht="13.2" x14ac:dyDescent="0.2">
      <c r="A79" s="52"/>
      <c r="B79" s="53"/>
      <c r="C79" s="54" t="s">
        <v>73</v>
      </c>
      <c r="D79" s="55"/>
      <c r="E79" s="57"/>
      <c r="F79" s="57"/>
      <c r="G79" s="57"/>
      <c r="H79" s="56" t="s">
        <v>474</v>
      </c>
      <c r="I79" s="57"/>
      <c r="J79" s="57"/>
      <c r="K79" s="57"/>
      <c r="L79" s="57"/>
      <c r="M79" s="56" t="s">
        <v>474</v>
      </c>
      <c r="N79" s="57"/>
      <c r="O79" s="57"/>
    </row>
    <row r="80" spans="1:15" ht="66" x14ac:dyDescent="0.2">
      <c r="A80" s="46" t="s">
        <v>20</v>
      </c>
      <c r="B80" s="47" t="s">
        <v>151</v>
      </c>
      <c r="C80" s="48" t="s">
        <v>152</v>
      </c>
      <c r="D80" s="49" t="s">
        <v>475</v>
      </c>
      <c r="E80" s="51" t="s">
        <v>153</v>
      </c>
      <c r="F80" s="51" t="s">
        <v>154</v>
      </c>
      <c r="G80" s="50"/>
      <c r="H80" s="51" t="s">
        <v>476</v>
      </c>
      <c r="I80" s="51" t="s">
        <v>477</v>
      </c>
      <c r="J80" s="50"/>
      <c r="K80" s="50"/>
      <c r="L80" s="50"/>
      <c r="M80" s="51" t="s">
        <v>476</v>
      </c>
      <c r="N80" s="51" t="s">
        <v>477</v>
      </c>
      <c r="O80" s="50"/>
    </row>
    <row r="81" spans="1:15" ht="66" x14ac:dyDescent="0.2">
      <c r="A81" s="46" t="s">
        <v>22</v>
      </c>
      <c r="B81" s="47" t="s">
        <v>156</v>
      </c>
      <c r="C81" s="48" t="s">
        <v>157</v>
      </c>
      <c r="D81" s="49" t="s">
        <v>478</v>
      </c>
      <c r="E81" s="51" t="s">
        <v>158</v>
      </c>
      <c r="F81" s="51" t="s">
        <v>159</v>
      </c>
      <c r="G81" s="50"/>
      <c r="H81" s="51" t="s">
        <v>479</v>
      </c>
      <c r="I81" s="51" t="s">
        <v>480</v>
      </c>
      <c r="J81" s="50"/>
      <c r="K81" s="50"/>
      <c r="L81" s="50"/>
      <c r="M81" s="51" t="s">
        <v>479</v>
      </c>
      <c r="N81" s="51" t="s">
        <v>480</v>
      </c>
      <c r="O81" s="50"/>
    </row>
    <row r="82" spans="1:15" ht="66" x14ac:dyDescent="0.2">
      <c r="A82" s="46" t="s">
        <v>91</v>
      </c>
      <c r="B82" s="47" t="s">
        <v>161</v>
      </c>
      <c r="C82" s="48" t="s">
        <v>162</v>
      </c>
      <c r="D82" s="49" t="s">
        <v>481</v>
      </c>
      <c r="E82" s="51" t="s">
        <v>163</v>
      </c>
      <c r="F82" s="51" t="s">
        <v>164</v>
      </c>
      <c r="G82" s="51" t="s">
        <v>165</v>
      </c>
      <c r="H82" s="51" t="s">
        <v>482</v>
      </c>
      <c r="I82" s="51" t="s">
        <v>483</v>
      </c>
      <c r="J82" s="51" t="s">
        <v>484</v>
      </c>
      <c r="K82" s="50"/>
      <c r="L82" s="50"/>
      <c r="M82" s="51" t="s">
        <v>482</v>
      </c>
      <c r="N82" s="51" t="s">
        <v>483</v>
      </c>
      <c r="O82" s="51" t="s">
        <v>485</v>
      </c>
    </row>
    <row r="83" spans="1:15" ht="26.4" x14ac:dyDescent="0.2">
      <c r="A83" s="52"/>
      <c r="B83" s="53"/>
      <c r="C83" s="54" t="s">
        <v>486</v>
      </c>
      <c r="D83" s="55"/>
      <c r="E83" s="56" t="s">
        <v>166</v>
      </c>
      <c r="F83" s="57"/>
      <c r="G83" s="57"/>
      <c r="H83" s="56" t="s">
        <v>487</v>
      </c>
      <c r="I83" s="57"/>
      <c r="J83" s="57"/>
      <c r="K83" s="57"/>
      <c r="L83" s="56" t="s">
        <v>166</v>
      </c>
      <c r="M83" s="56" t="s">
        <v>487</v>
      </c>
      <c r="N83" s="57"/>
      <c r="O83" s="57"/>
    </row>
    <row r="84" spans="1:15" ht="13.2" x14ac:dyDescent="0.2">
      <c r="A84" s="52"/>
      <c r="B84" s="53"/>
      <c r="C84" s="54" t="s">
        <v>488</v>
      </c>
      <c r="D84" s="55"/>
      <c r="E84" s="56" t="s">
        <v>75</v>
      </c>
      <c r="F84" s="57"/>
      <c r="G84" s="57"/>
      <c r="H84" s="56" t="s">
        <v>489</v>
      </c>
      <c r="I84" s="57"/>
      <c r="J84" s="57"/>
      <c r="K84" s="57"/>
      <c r="L84" s="56" t="s">
        <v>75</v>
      </c>
      <c r="M84" s="56" t="s">
        <v>489</v>
      </c>
      <c r="N84" s="57"/>
      <c r="O84" s="57"/>
    </row>
    <row r="85" spans="1:15" ht="13.2" x14ac:dyDescent="0.2">
      <c r="A85" s="52"/>
      <c r="B85" s="53"/>
      <c r="C85" s="54" t="s">
        <v>73</v>
      </c>
      <c r="D85" s="55"/>
      <c r="E85" s="57"/>
      <c r="F85" s="57"/>
      <c r="G85" s="57"/>
      <c r="H85" s="56" t="s">
        <v>490</v>
      </c>
      <c r="I85" s="57"/>
      <c r="J85" s="57"/>
      <c r="K85" s="57"/>
      <c r="L85" s="57"/>
      <c r="M85" s="56" t="s">
        <v>490</v>
      </c>
      <c r="N85" s="57"/>
      <c r="O85" s="57"/>
    </row>
    <row r="86" spans="1:15" ht="52.8" x14ac:dyDescent="0.2">
      <c r="A86" s="46" t="s">
        <v>24</v>
      </c>
      <c r="B86" s="47" t="s">
        <v>167</v>
      </c>
      <c r="C86" s="48" t="s">
        <v>168</v>
      </c>
      <c r="D86" s="49" t="s">
        <v>491</v>
      </c>
      <c r="E86" s="51" t="s">
        <v>169</v>
      </c>
      <c r="F86" s="51" t="s">
        <v>170</v>
      </c>
      <c r="G86" s="50"/>
      <c r="H86" s="51" t="s">
        <v>492</v>
      </c>
      <c r="I86" s="51" t="s">
        <v>493</v>
      </c>
      <c r="J86" s="50"/>
      <c r="K86" s="50"/>
      <c r="L86" s="50"/>
      <c r="M86" s="51" t="s">
        <v>492</v>
      </c>
      <c r="N86" s="51" t="s">
        <v>493</v>
      </c>
      <c r="O86" s="50"/>
    </row>
    <row r="87" spans="1:15" ht="118.8" x14ac:dyDescent="0.2">
      <c r="A87" s="46" t="s">
        <v>102</v>
      </c>
      <c r="B87" s="47" t="s">
        <v>171</v>
      </c>
      <c r="C87" s="48" t="s">
        <v>172</v>
      </c>
      <c r="D87" s="49" t="s">
        <v>494</v>
      </c>
      <c r="E87" s="51" t="s">
        <v>173</v>
      </c>
      <c r="F87" s="51" t="s">
        <v>174</v>
      </c>
      <c r="G87" s="50"/>
      <c r="H87" s="51" t="s">
        <v>495</v>
      </c>
      <c r="I87" s="51" t="s">
        <v>496</v>
      </c>
      <c r="J87" s="50"/>
      <c r="K87" s="50"/>
      <c r="L87" s="50"/>
      <c r="M87" s="51" t="s">
        <v>495</v>
      </c>
      <c r="N87" s="51" t="s">
        <v>496</v>
      </c>
      <c r="O87" s="50"/>
    </row>
    <row r="88" spans="1:15" ht="79.2" x14ac:dyDescent="0.2">
      <c r="A88" s="46" t="s">
        <v>107</v>
      </c>
      <c r="B88" s="47" t="s">
        <v>175</v>
      </c>
      <c r="C88" s="48" t="s">
        <v>176</v>
      </c>
      <c r="D88" s="49" t="s">
        <v>497</v>
      </c>
      <c r="E88" s="51" t="s">
        <v>177</v>
      </c>
      <c r="F88" s="51" t="s">
        <v>178</v>
      </c>
      <c r="G88" s="50"/>
      <c r="H88" s="51" t="s">
        <v>498</v>
      </c>
      <c r="I88" s="51" t="s">
        <v>499</v>
      </c>
      <c r="J88" s="50"/>
      <c r="K88" s="50"/>
      <c r="L88" s="50"/>
      <c r="M88" s="51" t="s">
        <v>498</v>
      </c>
      <c r="N88" s="51" t="s">
        <v>499</v>
      </c>
      <c r="O88" s="50"/>
    </row>
    <row r="89" spans="1:15" ht="105.6" x14ac:dyDescent="0.2">
      <c r="A89" s="46" t="s">
        <v>109</v>
      </c>
      <c r="B89" s="47" t="s">
        <v>179</v>
      </c>
      <c r="C89" s="48" t="s">
        <v>180</v>
      </c>
      <c r="D89" s="49" t="s">
        <v>500</v>
      </c>
      <c r="E89" s="51" t="s">
        <v>181</v>
      </c>
      <c r="F89" s="51" t="s">
        <v>182</v>
      </c>
      <c r="G89" s="50"/>
      <c r="H89" s="51" t="s">
        <v>501</v>
      </c>
      <c r="I89" s="51" t="s">
        <v>502</v>
      </c>
      <c r="J89" s="50"/>
      <c r="K89" s="50"/>
      <c r="L89" s="50"/>
      <c r="M89" s="51" t="s">
        <v>501</v>
      </c>
      <c r="N89" s="51" t="s">
        <v>502</v>
      </c>
      <c r="O89" s="50"/>
    </row>
    <row r="90" spans="1:15" ht="79.2" x14ac:dyDescent="0.2">
      <c r="A90" s="46" t="s">
        <v>110</v>
      </c>
      <c r="B90" s="47" t="s">
        <v>183</v>
      </c>
      <c r="C90" s="48" t="s">
        <v>184</v>
      </c>
      <c r="D90" s="49" t="s">
        <v>503</v>
      </c>
      <c r="E90" s="51" t="s">
        <v>185</v>
      </c>
      <c r="F90" s="51" t="s">
        <v>186</v>
      </c>
      <c r="G90" s="50"/>
      <c r="H90" s="51" t="s">
        <v>504</v>
      </c>
      <c r="I90" s="51" t="s">
        <v>505</v>
      </c>
      <c r="J90" s="50"/>
      <c r="K90" s="50"/>
      <c r="L90" s="50"/>
      <c r="M90" s="51" t="s">
        <v>504</v>
      </c>
      <c r="N90" s="51" t="s">
        <v>505</v>
      </c>
      <c r="O90" s="50"/>
    </row>
    <row r="91" spans="1:15" ht="79.2" x14ac:dyDescent="0.2">
      <c r="A91" s="46" t="s">
        <v>111</v>
      </c>
      <c r="B91" s="47" t="s">
        <v>187</v>
      </c>
      <c r="C91" s="48" t="s">
        <v>188</v>
      </c>
      <c r="D91" s="49" t="s">
        <v>503</v>
      </c>
      <c r="E91" s="51" t="s">
        <v>189</v>
      </c>
      <c r="F91" s="51" t="s">
        <v>190</v>
      </c>
      <c r="G91" s="50"/>
      <c r="H91" s="51" t="s">
        <v>506</v>
      </c>
      <c r="I91" s="51" t="s">
        <v>507</v>
      </c>
      <c r="J91" s="50"/>
      <c r="K91" s="50"/>
      <c r="L91" s="50"/>
      <c r="M91" s="51" t="s">
        <v>506</v>
      </c>
      <c r="N91" s="51" t="s">
        <v>507</v>
      </c>
      <c r="O91" s="50"/>
    </row>
    <row r="92" spans="1:15" ht="118.8" x14ac:dyDescent="0.2">
      <c r="A92" s="46" t="s">
        <v>112</v>
      </c>
      <c r="B92" s="47" t="s">
        <v>191</v>
      </c>
      <c r="C92" s="48" t="s">
        <v>172</v>
      </c>
      <c r="D92" s="49" t="s">
        <v>508</v>
      </c>
      <c r="E92" s="51" t="s">
        <v>173</v>
      </c>
      <c r="F92" s="51" t="s">
        <v>174</v>
      </c>
      <c r="G92" s="50"/>
      <c r="H92" s="51" t="s">
        <v>509</v>
      </c>
      <c r="I92" s="51" t="s">
        <v>510</v>
      </c>
      <c r="J92" s="50"/>
      <c r="K92" s="50"/>
      <c r="L92" s="50"/>
      <c r="M92" s="51" t="s">
        <v>509</v>
      </c>
      <c r="N92" s="51" t="s">
        <v>510</v>
      </c>
      <c r="O92" s="50"/>
    </row>
    <row r="93" spans="1:15" ht="66" x14ac:dyDescent="0.2">
      <c r="A93" s="46" t="s">
        <v>113</v>
      </c>
      <c r="B93" s="47" t="s">
        <v>511</v>
      </c>
      <c r="C93" s="48" t="s">
        <v>512</v>
      </c>
      <c r="D93" s="49" t="s">
        <v>598</v>
      </c>
      <c r="E93" s="51" t="s">
        <v>513</v>
      </c>
      <c r="F93" s="51" t="s">
        <v>514</v>
      </c>
      <c r="G93" s="51" t="s">
        <v>515</v>
      </c>
      <c r="H93" s="51" t="s">
        <v>599</v>
      </c>
      <c r="I93" s="51" t="s">
        <v>600</v>
      </c>
      <c r="J93" s="51" t="s">
        <v>601</v>
      </c>
      <c r="K93" s="50"/>
      <c r="L93" s="50"/>
      <c r="M93" s="51" t="s">
        <v>599</v>
      </c>
      <c r="N93" s="51" t="s">
        <v>600</v>
      </c>
      <c r="O93" s="51" t="s">
        <v>602</v>
      </c>
    </row>
    <row r="94" spans="1:15" ht="26.4" x14ac:dyDescent="0.2">
      <c r="A94" s="52"/>
      <c r="B94" s="53"/>
      <c r="C94" s="54" t="s">
        <v>603</v>
      </c>
      <c r="D94" s="55"/>
      <c r="E94" s="56" t="s">
        <v>166</v>
      </c>
      <c r="F94" s="57"/>
      <c r="G94" s="57"/>
      <c r="H94" s="56" t="s">
        <v>604</v>
      </c>
      <c r="I94" s="57"/>
      <c r="J94" s="57"/>
      <c r="K94" s="57"/>
      <c r="L94" s="56" t="s">
        <v>166</v>
      </c>
      <c r="M94" s="56" t="s">
        <v>604</v>
      </c>
      <c r="N94" s="57"/>
      <c r="O94" s="57"/>
    </row>
    <row r="95" spans="1:15" ht="26.4" x14ac:dyDescent="0.2">
      <c r="A95" s="52"/>
      <c r="B95" s="53"/>
      <c r="C95" s="54" t="s">
        <v>605</v>
      </c>
      <c r="D95" s="55"/>
      <c r="E95" s="56" t="s">
        <v>75</v>
      </c>
      <c r="F95" s="57"/>
      <c r="G95" s="57"/>
      <c r="H95" s="56" t="s">
        <v>606</v>
      </c>
      <c r="I95" s="57"/>
      <c r="J95" s="57"/>
      <c r="K95" s="57"/>
      <c r="L95" s="56" t="s">
        <v>75</v>
      </c>
      <c r="M95" s="56" t="s">
        <v>606</v>
      </c>
      <c r="N95" s="57"/>
      <c r="O95" s="57"/>
    </row>
    <row r="96" spans="1:15" ht="13.2" x14ac:dyDescent="0.2">
      <c r="A96" s="52"/>
      <c r="B96" s="53"/>
      <c r="C96" s="54" t="s">
        <v>73</v>
      </c>
      <c r="D96" s="55"/>
      <c r="E96" s="57"/>
      <c r="F96" s="57"/>
      <c r="G96" s="57"/>
      <c r="H96" s="56" t="s">
        <v>607</v>
      </c>
      <c r="I96" s="57"/>
      <c r="J96" s="57"/>
      <c r="K96" s="57"/>
      <c r="L96" s="57"/>
      <c r="M96" s="56" t="s">
        <v>607</v>
      </c>
      <c r="N96" s="57"/>
      <c r="O96" s="57"/>
    </row>
    <row r="97" spans="1:15" ht="92.4" x14ac:dyDescent="0.2">
      <c r="A97" s="46" t="s">
        <v>114</v>
      </c>
      <c r="B97" s="47" t="s">
        <v>516</v>
      </c>
      <c r="C97" s="48" t="s">
        <v>517</v>
      </c>
      <c r="D97" s="49" t="s">
        <v>608</v>
      </c>
      <c r="E97" s="51" t="s">
        <v>518</v>
      </c>
      <c r="F97" s="51" t="s">
        <v>519</v>
      </c>
      <c r="G97" s="50"/>
      <c r="H97" s="51" t="s">
        <v>609</v>
      </c>
      <c r="I97" s="51" t="s">
        <v>610</v>
      </c>
      <c r="J97" s="50"/>
      <c r="K97" s="50"/>
      <c r="L97" s="50"/>
      <c r="M97" s="51" t="s">
        <v>609</v>
      </c>
      <c r="N97" s="51" t="s">
        <v>610</v>
      </c>
      <c r="O97" s="50"/>
    </row>
    <row r="98" spans="1:15" ht="79.2" x14ac:dyDescent="0.2">
      <c r="A98" s="46" t="s">
        <v>115</v>
      </c>
      <c r="B98" s="47" t="s">
        <v>520</v>
      </c>
      <c r="C98" s="48" t="s">
        <v>176</v>
      </c>
      <c r="D98" s="49" t="s">
        <v>611</v>
      </c>
      <c r="E98" s="51" t="s">
        <v>177</v>
      </c>
      <c r="F98" s="51" t="s">
        <v>178</v>
      </c>
      <c r="G98" s="50"/>
      <c r="H98" s="51" t="s">
        <v>612</v>
      </c>
      <c r="I98" s="51" t="s">
        <v>613</v>
      </c>
      <c r="J98" s="50"/>
      <c r="K98" s="50"/>
      <c r="L98" s="50"/>
      <c r="M98" s="51" t="s">
        <v>612</v>
      </c>
      <c r="N98" s="51" t="s">
        <v>613</v>
      </c>
      <c r="O98" s="50"/>
    </row>
    <row r="99" spans="1:15" ht="105.6" x14ac:dyDescent="0.2">
      <c r="A99" s="46" t="s">
        <v>116</v>
      </c>
      <c r="B99" s="47" t="s">
        <v>521</v>
      </c>
      <c r="C99" s="48" t="s">
        <v>180</v>
      </c>
      <c r="D99" s="49" t="s">
        <v>614</v>
      </c>
      <c r="E99" s="51" t="s">
        <v>181</v>
      </c>
      <c r="F99" s="51" t="s">
        <v>182</v>
      </c>
      <c r="G99" s="50"/>
      <c r="H99" s="51" t="s">
        <v>615</v>
      </c>
      <c r="I99" s="51" t="s">
        <v>616</v>
      </c>
      <c r="J99" s="50"/>
      <c r="K99" s="50"/>
      <c r="L99" s="50"/>
      <c r="M99" s="51" t="s">
        <v>615</v>
      </c>
      <c r="N99" s="51" t="s">
        <v>616</v>
      </c>
      <c r="O99" s="50"/>
    </row>
    <row r="100" spans="1:15" ht="79.2" x14ac:dyDescent="0.2">
      <c r="A100" s="46" t="s">
        <v>50</v>
      </c>
      <c r="B100" s="47" t="s">
        <v>522</v>
      </c>
      <c r="C100" s="48" t="s">
        <v>523</v>
      </c>
      <c r="D100" s="49" t="s">
        <v>617</v>
      </c>
      <c r="E100" s="51" t="s">
        <v>524</v>
      </c>
      <c r="F100" s="51" t="s">
        <v>525</v>
      </c>
      <c r="G100" s="50"/>
      <c r="H100" s="51" t="s">
        <v>618</v>
      </c>
      <c r="I100" s="51" t="s">
        <v>619</v>
      </c>
      <c r="J100" s="50"/>
      <c r="K100" s="50"/>
      <c r="L100" s="50"/>
      <c r="M100" s="51" t="s">
        <v>618</v>
      </c>
      <c r="N100" s="51" t="s">
        <v>619</v>
      </c>
      <c r="O100" s="50"/>
    </row>
    <row r="101" spans="1:15" ht="79.2" x14ac:dyDescent="0.2">
      <c r="A101" s="46" t="s">
        <v>126</v>
      </c>
      <c r="B101" s="47" t="s">
        <v>526</v>
      </c>
      <c r="C101" s="48" t="s">
        <v>527</v>
      </c>
      <c r="D101" s="49" t="s">
        <v>620</v>
      </c>
      <c r="E101" s="51" t="s">
        <v>528</v>
      </c>
      <c r="F101" s="51" t="s">
        <v>529</v>
      </c>
      <c r="G101" s="50"/>
      <c r="H101" s="51" t="s">
        <v>621</v>
      </c>
      <c r="I101" s="51" t="s">
        <v>622</v>
      </c>
      <c r="J101" s="50"/>
      <c r="K101" s="50"/>
      <c r="L101" s="50"/>
      <c r="M101" s="51" t="s">
        <v>621</v>
      </c>
      <c r="N101" s="51" t="s">
        <v>622</v>
      </c>
      <c r="O101" s="50"/>
    </row>
    <row r="102" spans="1:15" ht="79.2" x14ac:dyDescent="0.2">
      <c r="A102" s="46" t="s">
        <v>132</v>
      </c>
      <c r="B102" s="47" t="s">
        <v>530</v>
      </c>
      <c r="C102" s="48" t="s">
        <v>184</v>
      </c>
      <c r="D102" s="49" t="s">
        <v>623</v>
      </c>
      <c r="E102" s="51" t="s">
        <v>185</v>
      </c>
      <c r="F102" s="51" t="s">
        <v>186</v>
      </c>
      <c r="G102" s="50"/>
      <c r="H102" s="51" t="s">
        <v>624</v>
      </c>
      <c r="I102" s="51" t="s">
        <v>625</v>
      </c>
      <c r="J102" s="50"/>
      <c r="K102" s="50"/>
      <c r="L102" s="50"/>
      <c r="M102" s="51" t="s">
        <v>624</v>
      </c>
      <c r="N102" s="51" t="s">
        <v>625</v>
      </c>
      <c r="O102" s="50"/>
    </row>
    <row r="103" spans="1:15" ht="79.2" x14ac:dyDescent="0.2">
      <c r="A103" s="46" t="s">
        <v>138</v>
      </c>
      <c r="B103" s="47" t="s">
        <v>531</v>
      </c>
      <c r="C103" s="48" t="s">
        <v>188</v>
      </c>
      <c r="D103" s="49" t="s">
        <v>623</v>
      </c>
      <c r="E103" s="51" t="s">
        <v>189</v>
      </c>
      <c r="F103" s="51" t="s">
        <v>190</v>
      </c>
      <c r="G103" s="50"/>
      <c r="H103" s="51" t="s">
        <v>626</v>
      </c>
      <c r="I103" s="51" t="s">
        <v>627</v>
      </c>
      <c r="J103" s="50"/>
      <c r="K103" s="50"/>
      <c r="L103" s="50"/>
      <c r="M103" s="51" t="s">
        <v>626</v>
      </c>
      <c r="N103" s="51" t="s">
        <v>627</v>
      </c>
      <c r="O103" s="50"/>
    </row>
    <row r="104" spans="1:15" ht="79.2" x14ac:dyDescent="0.2">
      <c r="A104" s="46" t="s">
        <v>144</v>
      </c>
      <c r="B104" s="47" t="s">
        <v>532</v>
      </c>
      <c r="C104" s="48" t="s">
        <v>533</v>
      </c>
      <c r="D104" s="49" t="s">
        <v>628</v>
      </c>
      <c r="E104" s="51" t="s">
        <v>534</v>
      </c>
      <c r="F104" s="51" t="s">
        <v>535</v>
      </c>
      <c r="G104" s="50"/>
      <c r="H104" s="51" t="s">
        <v>629</v>
      </c>
      <c r="I104" s="51" t="s">
        <v>630</v>
      </c>
      <c r="J104" s="50"/>
      <c r="K104" s="50"/>
      <c r="L104" s="50"/>
      <c r="M104" s="51" t="s">
        <v>629</v>
      </c>
      <c r="N104" s="51" t="s">
        <v>630</v>
      </c>
      <c r="O104" s="50"/>
    </row>
    <row r="105" spans="1:15" ht="79.2" x14ac:dyDescent="0.2">
      <c r="A105" s="46" t="s">
        <v>150</v>
      </c>
      <c r="B105" s="47" t="s">
        <v>536</v>
      </c>
      <c r="C105" s="48" t="s">
        <v>537</v>
      </c>
      <c r="D105" s="49" t="s">
        <v>628</v>
      </c>
      <c r="E105" s="51" t="s">
        <v>538</v>
      </c>
      <c r="F105" s="51" t="s">
        <v>539</v>
      </c>
      <c r="G105" s="50"/>
      <c r="H105" s="51" t="s">
        <v>631</v>
      </c>
      <c r="I105" s="51" t="s">
        <v>632</v>
      </c>
      <c r="J105" s="50"/>
      <c r="K105" s="50"/>
      <c r="L105" s="50"/>
      <c r="M105" s="51" t="s">
        <v>631</v>
      </c>
      <c r="N105" s="51" t="s">
        <v>632</v>
      </c>
      <c r="O105" s="50"/>
    </row>
    <row r="106" spans="1:15" ht="92.4" x14ac:dyDescent="0.2">
      <c r="A106" s="46" t="s">
        <v>155</v>
      </c>
      <c r="B106" s="47" t="s">
        <v>192</v>
      </c>
      <c r="C106" s="48" t="s">
        <v>193</v>
      </c>
      <c r="D106" s="49" t="s">
        <v>23</v>
      </c>
      <c r="E106" s="51" t="s">
        <v>194</v>
      </c>
      <c r="F106" s="51" t="s">
        <v>195</v>
      </c>
      <c r="G106" s="51" t="s">
        <v>196</v>
      </c>
      <c r="H106" s="51" t="s">
        <v>348</v>
      </c>
      <c r="I106" s="51" t="s">
        <v>349</v>
      </c>
      <c r="J106" s="51" t="s">
        <v>350</v>
      </c>
      <c r="K106" s="50"/>
      <c r="L106" s="50"/>
      <c r="M106" s="51" t="s">
        <v>348</v>
      </c>
      <c r="N106" s="51" t="s">
        <v>349</v>
      </c>
      <c r="O106" s="51" t="s">
        <v>351</v>
      </c>
    </row>
    <row r="107" spans="1:15" ht="26.4" x14ac:dyDescent="0.2">
      <c r="A107" s="52"/>
      <c r="B107" s="53"/>
      <c r="C107" s="54" t="s">
        <v>352</v>
      </c>
      <c r="D107" s="55"/>
      <c r="E107" s="56" t="s">
        <v>166</v>
      </c>
      <c r="F107" s="57"/>
      <c r="G107" s="57"/>
      <c r="H107" s="56" t="s">
        <v>353</v>
      </c>
      <c r="I107" s="57"/>
      <c r="J107" s="57"/>
      <c r="K107" s="57"/>
      <c r="L107" s="56" t="s">
        <v>166</v>
      </c>
      <c r="M107" s="56" t="s">
        <v>353</v>
      </c>
      <c r="N107" s="57"/>
      <c r="O107" s="57"/>
    </row>
    <row r="108" spans="1:15" ht="26.4" x14ac:dyDescent="0.2">
      <c r="A108" s="52"/>
      <c r="B108" s="53"/>
      <c r="C108" s="54" t="s">
        <v>354</v>
      </c>
      <c r="D108" s="55"/>
      <c r="E108" s="56" t="s">
        <v>75</v>
      </c>
      <c r="F108" s="57"/>
      <c r="G108" s="57"/>
      <c r="H108" s="56" t="s">
        <v>355</v>
      </c>
      <c r="I108" s="57"/>
      <c r="J108" s="57"/>
      <c r="K108" s="57"/>
      <c r="L108" s="56" t="s">
        <v>75</v>
      </c>
      <c r="M108" s="56" t="s">
        <v>355</v>
      </c>
      <c r="N108" s="57"/>
      <c r="O108" s="57"/>
    </row>
    <row r="109" spans="1:15" ht="13.2" x14ac:dyDescent="0.2">
      <c r="A109" s="52"/>
      <c r="B109" s="53"/>
      <c r="C109" s="54" t="s">
        <v>73</v>
      </c>
      <c r="D109" s="55"/>
      <c r="E109" s="57"/>
      <c r="F109" s="57"/>
      <c r="G109" s="57"/>
      <c r="H109" s="56" t="s">
        <v>356</v>
      </c>
      <c r="I109" s="57"/>
      <c r="J109" s="57"/>
      <c r="K109" s="57"/>
      <c r="L109" s="57"/>
      <c r="M109" s="56" t="s">
        <v>356</v>
      </c>
      <c r="N109" s="57"/>
      <c r="O109" s="57"/>
    </row>
    <row r="110" spans="1:15" ht="52.8" x14ac:dyDescent="0.2">
      <c r="A110" s="46" t="s">
        <v>160</v>
      </c>
      <c r="B110" s="47" t="s">
        <v>197</v>
      </c>
      <c r="C110" s="48" t="s">
        <v>198</v>
      </c>
      <c r="D110" s="49" t="s">
        <v>357</v>
      </c>
      <c r="E110" s="51" t="s">
        <v>199</v>
      </c>
      <c r="F110" s="51" t="s">
        <v>200</v>
      </c>
      <c r="G110" s="50"/>
      <c r="H110" s="51" t="s">
        <v>358</v>
      </c>
      <c r="I110" s="51" t="s">
        <v>359</v>
      </c>
      <c r="J110" s="50"/>
      <c r="K110" s="50"/>
      <c r="L110" s="50"/>
      <c r="M110" s="51" t="s">
        <v>358</v>
      </c>
      <c r="N110" s="51" t="s">
        <v>359</v>
      </c>
      <c r="O110" s="50"/>
    </row>
    <row r="111" spans="1:15" ht="39.6" x14ac:dyDescent="0.2">
      <c r="A111" s="761" t="s">
        <v>201</v>
      </c>
      <c r="B111" s="762"/>
      <c r="C111" s="762"/>
      <c r="D111" s="762"/>
      <c r="E111" s="762"/>
      <c r="F111" s="762"/>
      <c r="G111" s="762"/>
      <c r="H111" s="51" t="s">
        <v>633</v>
      </c>
      <c r="I111" s="51" t="s">
        <v>634</v>
      </c>
      <c r="J111" s="51" t="s">
        <v>635</v>
      </c>
      <c r="K111" s="50"/>
      <c r="L111" s="50"/>
      <c r="M111" s="51" t="s">
        <v>636</v>
      </c>
      <c r="N111" s="51" t="s">
        <v>637</v>
      </c>
      <c r="O111" s="51" t="s">
        <v>635</v>
      </c>
    </row>
    <row r="112" spans="1:15" ht="13.2" x14ac:dyDescent="0.2">
      <c r="A112" s="761" t="s">
        <v>202</v>
      </c>
      <c r="B112" s="762"/>
      <c r="C112" s="762"/>
      <c r="D112" s="762"/>
      <c r="E112" s="762"/>
      <c r="F112" s="762"/>
      <c r="G112" s="762"/>
      <c r="H112" s="50"/>
      <c r="I112" s="50"/>
      <c r="J112" s="50"/>
      <c r="K112" s="50"/>
      <c r="L112" s="50"/>
      <c r="M112" s="50"/>
      <c r="N112" s="50"/>
      <c r="O112" s="50"/>
    </row>
    <row r="113" spans="1:15" ht="26.4" x14ac:dyDescent="0.2">
      <c r="A113" s="761" t="s">
        <v>203</v>
      </c>
      <c r="B113" s="762"/>
      <c r="C113" s="762"/>
      <c r="D113" s="762"/>
      <c r="E113" s="762"/>
      <c r="F113" s="762"/>
      <c r="G113" s="762"/>
      <c r="H113" s="51" t="s">
        <v>638</v>
      </c>
      <c r="I113" s="50"/>
      <c r="J113" s="50"/>
      <c r="K113" s="50"/>
      <c r="L113" s="50"/>
      <c r="M113" s="51" t="s">
        <v>639</v>
      </c>
      <c r="N113" s="50"/>
      <c r="O113" s="50"/>
    </row>
    <row r="114" spans="1:15" ht="26.4" x14ac:dyDescent="0.2">
      <c r="A114" s="761" t="s">
        <v>204</v>
      </c>
      <c r="B114" s="762"/>
      <c r="C114" s="762"/>
      <c r="D114" s="762"/>
      <c r="E114" s="762"/>
      <c r="F114" s="762"/>
      <c r="G114" s="762"/>
      <c r="H114" s="51" t="s">
        <v>640</v>
      </c>
      <c r="I114" s="50"/>
      <c r="J114" s="50"/>
      <c r="K114" s="50"/>
      <c r="L114" s="50"/>
      <c r="M114" s="51" t="s">
        <v>641</v>
      </c>
      <c r="N114" s="50"/>
      <c r="O114" s="50"/>
    </row>
    <row r="115" spans="1:15" ht="26.4" x14ac:dyDescent="0.2">
      <c r="A115" s="761" t="s">
        <v>205</v>
      </c>
      <c r="B115" s="762"/>
      <c r="C115" s="762"/>
      <c r="D115" s="762"/>
      <c r="E115" s="762"/>
      <c r="F115" s="762"/>
      <c r="G115" s="762"/>
      <c r="H115" s="51" t="s">
        <v>642</v>
      </c>
      <c r="I115" s="50"/>
      <c r="J115" s="50"/>
      <c r="K115" s="50"/>
      <c r="L115" s="50"/>
      <c r="M115" s="51" t="s">
        <v>643</v>
      </c>
      <c r="N115" s="50"/>
      <c r="O115" s="50"/>
    </row>
    <row r="116" spans="1:15" ht="26.4" x14ac:dyDescent="0.2">
      <c r="A116" s="763" t="s">
        <v>206</v>
      </c>
      <c r="B116" s="764"/>
      <c r="C116" s="764"/>
      <c r="D116" s="764"/>
      <c r="E116" s="764"/>
      <c r="F116" s="764"/>
      <c r="G116" s="764"/>
      <c r="H116" s="58" t="s">
        <v>644</v>
      </c>
      <c r="I116" s="59"/>
      <c r="J116" s="59"/>
      <c r="K116" s="59"/>
      <c r="L116" s="59"/>
      <c r="M116" s="58" t="s">
        <v>645</v>
      </c>
      <c r="N116" s="59"/>
      <c r="O116" s="59"/>
    </row>
    <row r="117" spans="1:15" ht="26.4" x14ac:dyDescent="0.2">
      <c r="A117" s="763" t="s">
        <v>207</v>
      </c>
      <c r="B117" s="764"/>
      <c r="C117" s="764"/>
      <c r="D117" s="764"/>
      <c r="E117" s="764"/>
      <c r="F117" s="764"/>
      <c r="G117" s="764"/>
      <c r="H117" s="58" t="s">
        <v>646</v>
      </c>
      <c r="I117" s="59"/>
      <c r="J117" s="59"/>
      <c r="K117" s="59"/>
      <c r="L117" s="59"/>
      <c r="M117" s="58" t="s">
        <v>647</v>
      </c>
      <c r="N117" s="59"/>
      <c r="O117" s="59"/>
    </row>
    <row r="118" spans="1:15" ht="13.2" x14ac:dyDescent="0.2">
      <c r="A118" s="763" t="s">
        <v>26</v>
      </c>
      <c r="B118" s="764"/>
      <c r="C118" s="764"/>
      <c r="D118" s="764"/>
      <c r="E118" s="764"/>
      <c r="F118" s="764"/>
      <c r="G118" s="764"/>
      <c r="H118" s="59"/>
      <c r="I118" s="59"/>
      <c r="J118" s="59"/>
      <c r="K118" s="59"/>
      <c r="L118" s="59"/>
      <c r="M118" s="59"/>
      <c r="N118" s="59"/>
      <c r="O118" s="59"/>
    </row>
    <row r="119" spans="1:15" ht="13.2" x14ac:dyDescent="0.2">
      <c r="A119" s="761" t="s">
        <v>211</v>
      </c>
      <c r="B119" s="762"/>
      <c r="C119" s="762"/>
      <c r="D119" s="762"/>
      <c r="E119" s="762"/>
      <c r="F119" s="762"/>
      <c r="G119" s="762"/>
      <c r="H119" s="50"/>
      <c r="I119" s="50"/>
      <c r="J119" s="50"/>
      <c r="K119" s="50"/>
      <c r="L119" s="50"/>
      <c r="M119" s="50"/>
      <c r="N119" s="50"/>
      <c r="O119" s="50"/>
    </row>
    <row r="120" spans="1:15" ht="13.2" x14ac:dyDescent="0.2">
      <c r="A120" s="761" t="s">
        <v>208</v>
      </c>
      <c r="B120" s="762"/>
      <c r="C120" s="762"/>
      <c r="D120" s="762"/>
      <c r="E120" s="762"/>
      <c r="F120" s="762"/>
      <c r="G120" s="762"/>
      <c r="H120" s="50"/>
      <c r="I120" s="50"/>
      <c r="J120" s="50"/>
      <c r="K120" s="50"/>
      <c r="L120" s="50"/>
      <c r="M120" s="50"/>
      <c r="N120" s="50"/>
      <c r="O120" s="50"/>
    </row>
    <row r="121" spans="1:15" ht="13.2" x14ac:dyDescent="0.2">
      <c r="A121" s="761" t="s">
        <v>212</v>
      </c>
      <c r="B121" s="762"/>
      <c r="C121" s="762"/>
      <c r="D121" s="762"/>
      <c r="E121" s="762"/>
      <c r="F121" s="762"/>
      <c r="G121" s="762"/>
      <c r="H121" s="50"/>
      <c r="I121" s="50"/>
      <c r="J121" s="50"/>
      <c r="K121" s="50"/>
      <c r="L121" s="50"/>
      <c r="M121" s="50"/>
      <c r="N121" s="50"/>
      <c r="O121" s="50"/>
    </row>
    <row r="122" spans="1:15" ht="13.2" x14ac:dyDescent="0.2">
      <c r="A122" s="761" t="s">
        <v>209</v>
      </c>
      <c r="B122" s="762"/>
      <c r="C122" s="762"/>
      <c r="D122" s="762"/>
      <c r="E122" s="762"/>
      <c r="F122" s="762"/>
      <c r="G122" s="762"/>
      <c r="H122" s="50"/>
      <c r="I122" s="50"/>
      <c r="J122" s="50"/>
      <c r="K122" s="50"/>
      <c r="L122" s="50"/>
      <c r="M122" s="50"/>
      <c r="N122" s="50"/>
      <c r="O122" s="50"/>
    </row>
    <row r="123" spans="1:15" ht="13.2" x14ac:dyDescent="0.2">
      <c r="A123" s="761" t="s">
        <v>210</v>
      </c>
      <c r="B123" s="762"/>
      <c r="C123" s="762"/>
      <c r="D123" s="762"/>
      <c r="E123" s="762"/>
      <c r="F123" s="762"/>
      <c r="G123" s="762"/>
      <c r="H123" s="50"/>
      <c r="I123" s="50"/>
      <c r="J123" s="50"/>
      <c r="K123" s="50"/>
      <c r="L123" s="50"/>
      <c r="M123" s="50"/>
      <c r="N123" s="50"/>
      <c r="O123" s="50"/>
    </row>
    <row r="124" spans="1:15" ht="13.2" x14ac:dyDescent="0.2">
      <c r="A124" s="761" t="s">
        <v>213</v>
      </c>
      <c r="B124" s="762"/>
      <c r="C124" s="762"/>
      <c r="D124" s="762"/>
      <c r="E124" s="762"/>
      <c r="F124" s="762"/>
      <c r="G124" s="762"/>
      <c r="H124" s="50"/>
      <c r="I124" s="50"/>
      <c r="J124" s="50"/>
      <c r="K124" s="50"/>
      <c r="L124" s="50"/>
      <c r="M124" s="50"/>
      <c r="N124" s="50"/>
      <c r="O124" s="50"/>
    </row>
    <row r="125" spans="1:15" ht="26.4" x14ac:dyDescent="0.2">
      <c r="A125" s="761" t="s">
        <v>214</v>
      </c>
      <c r="B125" s="762"/>
      <c r="C125" s="762"/>
      <c r="D125" s="762"/>
      <c r="E125" s="762"/>
      <c r="F125" s="762"/>
      <c r="G125" s="762"/>
      <c r="H125" s="51" t="s">
        <v>648</v>
      </c>
      <c r="I125" s="50"/>
      <c r="J125" s="50"/>
      <c r="K125" s="50"/>
      <c r="L125" s="50"/>
      <c r="M125" s="51" t="s">
        <v>649</v>
      </c>
      <c r="N125" s="50"/>
      <c r="O125" s="50"/>
    </row>
    <row r="126" spans="1:15" ht="13.2" x14ac:dyDescent="0.2">
      <c r="A126" s="761" t="s">
        <v>215</v>
      </c>
      <c r="B126" s="762"/>
      <c r="C126" s="762"/>
      <c r="D126" s="762"/>
      <c r="E126" s="762"/>
      <c r="F126" s="762"/>
      <c r="G126" s="762"/>
      <c r="H126" s="50"/>
      <c r="I126" s="50"/>
      <c r="J126" s="50"/>
      <c r="K126" s="50"/>
      <c r="L126" s="50"/>
      <c r="M126" s="51" t="s">
        <v>650</v>
      </c>
      <c r="N126" s="50"/>
      <c r="O126" s="50"/>
    </row>
    <row r="127" spans="1:15" ht="26.4" x14ac:dyDescent="0.2">
      <c r="A127" s="763" t="s">
        <v>216</v>
      </c>
      <c r="B127" s="764"/>
      <c r="C127" s="764"/>
      <c r="D127" s="764"/>
      <c r="E127" s="764"/>
      <c r="F127" s="764"/>
      <c r="G127" s="764"/>
      <c r="H127" s="58" t="s">
        <v>648</v>
      </c>
      <c r="I127" s="59"/>
      <c r="J127" s="59"/>
      <c r="K127" s="59"/>
      <c r="L127" s="59"/>
      <c r="M127" s="58" t="s">
        <v>650</v>
      </c>
      <c r="N127" s="59"/>
      <c r="O127" s="59"/>
    </row>
    <row r="128" spans="1:15" s="1" customFormat="1" ht="15" customHeight="1" x14ac:dyDescent="0.25">
      <c r="A128" s="743" t="s">
        <v>217</v>
      </c>
      <c r="B128" s="744"/>
      <c r="C128" s="744"/>
      <c r="D128" s="744"/>
      <c r="E128" s="744"/>
      <c r="F128" s="744"/>
      <c r="G128" s="745"/>
      <c r="H128" s="60"/>
      <c r="I128" s="61"/>
      <c r="J128" s="61"/>
      <c r="K128" s="61"/>
      <c r="L128" s="61"/>
      <c r="M128" s="62">
        <f>ROUND(M127/100*0.96,0)</f>
        <v>86141</v>
      </c>
      <c r="N128" s="61"/>
      <c r="O128" s="61"/>
    </row>
    <row r="129" spans="1:17" s="1" customFormat="1" ht="15" customHeight="1" x14ac:dyDescent="0.25">
      <c r="A129" s="743" t="s">
        <v>36</v>
      </c>
      <c r="B129" s="744"/>
      <c r="C129" s="744"/>
      <c r="D129" s="744"/>
      <c r="E129" s="744"/>
      <c r="F129" s="744"/>
      <c r="G129" s="745"/>
      <c r="H129" s="60"/>
      <c r="I129" s="61"/>
      <c r="J129" s="61"/>
      <c r="K129" s="61"/>
      <c r="L129" s="61"/>
      <c r="M129" s="63">
        <f>M127+M128</f>
        <v>9059164</v>
      </c>
      <c r="N129" s="61"/>
      <c r="O129" s="61"/>
    </row>
    <row r="130" spans="1:17" s="1" customFormat="1" ht="15" customHeight="1" x14ac:dyDescent="0.25">
      <c r="A130" s="743" t="s">
        <v>218</v>
      </c>
      <c r="B130" s="744"/>
      <c r="C130" s="744"/>
      <c r="D130" s="744"/>
      <c r="E130" s="744"/>
      <c r="F130" s="744"/>
      <c r="G130" s="745"/>
      <c r="H130" s="60"/>
      <c r="I130" s="61"/>
      <c r="J130" s="61"/>
      <c r="K130" s="61"/>
      <c r="L130" s="61"/>
      <c r="M130" s="62">
        <f>ROUND(M129*0.9833333333,0)</f>
        <v>8908178</v>
      </c>
      <c r="N130" s="61"/>
      <c r="O130" s="61"/>
    </row>
    <row r="131" spans="1:17" s="1" customFormat="1" ht="15" customHeight="1" x14ac:dyDescent="0.25">
      <c r="A131" s="743" t="s">
        <v>219</v>
      </c>
      <c r="B131" s="744"/>
      <c r="C131" s="744"/>
      <c r="D131" s="744"/>
      <c r="E131" s="744"/>
      <c r="F131" s="744"/>
      <c r="G131" s="745"/>
      <c r="H131" s="60"/>
      <c r="I131" s="61"/>
      <c r="J131" s="61"/>
      <c r="K131" s="61"/>
      <c r="L131" s="61"/>
      <c r="M131" s="62">
        <f>ROUND(M130*1.25085,0)</f>
        <v>11142794</v>
      </c>
      <c r="N131" s="61"/>
      <c r="O131" s="61"/>
    </row>
    <row r="132" spans="1:17" s="1" customFormat="1" ht="15" customHeight="1" x14ac:dyDescent="0.25">
      <c r="A132" s="743" t="s">
        <v>220</v>
      </c>
      <c r="B132" s="744"/>
      <c r="C132" s="744"/>
      <c r="D132" s="744"/>
      <c r="E132" s="744"/>
      <c r="F132" s="744"/>
      <c r="G132" s="745"/>
      <c r="H132" s="60"/>
      <c r="I132" s="61"/>
      <c r="J132" s="61"/>
      <c r="K132" s="61"/>
      <c r="L132" s="61"/>
      <c r="M132" s="62">
        <f>ROUND(M131*1.07521,0)</f>
        <v>11980844</v>
      </c>
      <c r="N132" s="61"/>
      <c r="O132" s="61"/>
    </row>
    <row r="133" spans="1:17" s="1" customFormat="1" ht="15" customHeight="1" x14ac:dyDescent="0.25">
      <c r="A133" s="743" t="s">
        <v>221</v>
      </c>
      <c r="B133" s="744"/>
      <c r="C133" s="744"/>
      <c r="D133" s="744"/>
      <c r="E133" s="744"/>
      <c r="F133" s="744"/>
      <c r="G133" s="745"/>
      <c r="H133" s="60"/>
      <c r="I133" s="61"/>
      <c r="J133" s="61"/>
      <c r="K133" s="61"/>
      <c r="L133" s="61"/>
      <c r="M133" s="62">
        <f>ROUND(M132*1.0338,0)</f>
        <v>12385797</v>
      </c>
      <c r="N133" s="61"/>
      <c r="O133" s="61"/>
    </row>
    <row r="134" spans="1:17" s="1" customFormat="1" ht="15" customHeight="1" x14ac:dyDescent="0.25">
      <c r="A134" s="743" t="s">
        <v>37</v>
      </c>
      <c r="B134" s="744"/>
      <c r="C134" s="744"/>
      <c r="D134" s="744"/>
      <c r="E134" s="744"/>
      <c r="F134" s="744"/>
      <c r="G134" s="745"/>
      <c r="H134" s="60"/>
      <c r="I134" s="61"/>
      <c r="J134" s="61"/>
      <c r="K134" s="61"/>
      <c r="L134" s="61"/>
      <c r="M134" s="62">
        <f>M133</f>
        <v>12385797</v>
      </c>
      <c r="N134" s="61"/>
      <c r="O134" s="61"/>
    </row>
    <row r="135" spans="1:17" s="1" customFormat="1" ht="15" customHeight="1" x14ac:dyDescent="0.25">
      <c r="A135" s="743" t="s">
        <v>38</v>
      </c>
      <c r="B135" s="744"/>
      <c r="C135" s="744"/>
      <c r="D135" s="744"/>
      <c r="E135" s="744"/>
      <c r="F135" s="744"/>
      <c r="G135" s="745"/>
      <c r="H135" s="60"/>
      <c r="I135" s="61"/>
      <c r="J135" s="61"/>
      <c r="K135" s="61"/>
      <c r="L135" s="61"/>
      <c r="M135" s="64">
        <f>ROUND(M134*0.2,2)</f>
        <v>2477159.4</v>
      </c>
      <c r="N135" s="61"/>
      <c r="O135" s="61"/>
    </row>
    <row r="136" spans="1:17" s="1" customFormat="1" ht="15" customHeight="1" x14ac:dyDescent="0.25">
      <c r="A136" s="743" t="s">
        <v>39</v>
      </c>
      <c r="B136" s="744"/>
      <c r="C136" s="744"/>
      <c r="D136" s="744"/>
      <c r="E136" s="744"/>
      <c r="F136" s="744"/>
      <c r="G136" s="745"/>
      <c r="H136" s="60"/>
      <c r="I136" s="61"/>
      <c r="J136" s="61"/>
      <c r="K136" s="61"/>
      <c r="L136" s="61"/>
      <c r="M136" s="64">
        <f>M134+M135</f>
        <v>14862956.4</v>
      </c>
      <c r="N136" s="61"/>
      <c r="O136" s="61"/>
      <c r="Q136" s="276"/>
    </row>
    <row r="137" spans="1:17" s="1" customFormat="1" ht="13.2" x14ac:dyDescent="0.25">
      <c r="B137" s="65"/>
      <c r="C137" s="66"/>
      <c r="D137" s="67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7" s="1" customFormat="1" ht="13.2" x14ac:dyDescent="0.25">
      <c r="B138" s="65"/>
      <c r="C138" s="66"/>
      <c r="D138" s="67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7" s="1" customFormat="1" ht="13.2" x14ac:dyDescent="0.25">
      <c r="B139" s="275"/>
      <c r="C139" s="6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7" s="1" customFormat="1" ht="11.25" customHeight="1" x14ac:dyDescent="0.25">
      <c r="C140" s="27"/>
    </row>
    <row r="141" spans="1:17" s="1" customFormat="1" ht="11.25" customHeight="1" x14ac:dyDescent="0.25">
      <c r="C141" s="27"/>
    </row>
    <row r="142" spans="1:17" s="4" customFormat="1" ht="13.2" x14ac:dyDescent="0.25">
      <c r="A142" s="2"/>
      <c r="B142" s="11" t="s">
        <v>27</v>
      </c>
      <c r="C142" s="70" t="s">
        <v>222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8"/>
      <c r="O142" s="8"/>
    </row>
    <row r="143" spans="1:17" s="8" customFormat="1" ht="13.2" x14ac:dyDescent="0.25">
      <c r="A143" s="5"/>
      <c r="B143" s="6"/>
      <c r="C143" s="746" t="s">
        <v>40</v>
      </c>
      <c r="D143" s="746"/>
      <c r="E143" s="746"/>
      <c r="F143" s="746"/>
      <c r="G143" s="746"/>
      <c r="H143" s="746"/>
      <c r="I143" s="746"/>
      <c r="J143" s="746"/>
      <c r="K143" s="746"/>
      <c r="L143" s="746"/>
      <c r="M143" s="746"/>
      <c r="N143" s="7"/>
      <c r="O143" s="1"/>
    </row>
    <row r="144" spans="1:17" s="1" customFormat="1" ht="13.2" x14ac:dyDescent="0.25">
      <c r="A144" s="5"/>
      <c r="B144" s="6"/>
      <c r="C144" s="71"/>
      <c r="D144" s="15"/>
      <c r="E144" s="9"/>
      <c r="F144" s="9"/>
      <c r="G144" s="9"/>
      <c r="H144" s="9"/>
      <c r="I144" s="10"/>
      <c r="J144" s="10"/>
      <c r="K144" s="10"/>
      <c r="L144" s="10"/>
      <c r="M144" s="9"/>
      <c r="N144" s="5"/>
    </row>
    <row r="145" spans="1:16" s="1" customFormat="1" ht="13.2" x14ac:dyDescent="0.25">
      <c r="A145" s="2"/>
      <c r="B145" s="11" t="s">
        <v>41</v>
      </c>
      <c r="C145" s="72"/>
      <c r="D145" s="15"/>
      <c r="E145" s="11"/>
      <c r="F145" s="11"/>
      <c r="G145" s="11"/>
      <c r="H145" s="11"/>
      <c r="I145" s="11"/>
      <c r="J145" s="11"/>
      <c r="K145" s="11"/>
      <c r="L145" s="11"/>
      <c r="M145" s="9"/>
      <c r="N145" s="5"/>
    </row>
    <row r="146" spans="1:16" s="1" customFormat="1" ht="13.2" x14ac:dyDescent="0.25">
      <c r="A146" s="5"/>
      <c r="B146" s="6"/>
      <c r="C146" s="71"/>
      <c r="D146" s="15"/>
      <c r="E146" s="9"/>
      <c r="F146" s="9"/>
      <c r="G146" s="9"/>
      <c r="H146" s="9"/>
      <c r="I146" s="10"/>
      <c r="J146" s="10"/>
      <c r="K146" s="10"/>
      <c r="L146" s="10"/>
      <c r="M146" s="9"/>
      <c r="N146" s="5"/>
    </row>
    <row r="147" spans="1:16" s="1" customFormat="1" ht="24.75" customHeight="1" x14ac:dyDescent="0.25">
      <c r="B147" s="73"/>
      <c r="C147" s="74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6" s="1" customFormat="1" ht="13.2" x14ac:dyDescent="0.25">
      <c r="A148" s="2"/>
      <c r="B148" s="11" t="s">
        <v>28</v>
      </c>
      <c r="C148" s="75" t="s">
        <v>223</v>
      </c>
      <c r="D148" s="12"/>
      <c r="E148" s="12"/>
      <c r="F148" s="12"/>
      <c r="G148" s="12"/>
      <c r="H148" s="12"/>
      <c r="I148" s="12"/>
      <c r="J148" s="12" t="s">
        <v>42</v>
      </c>
      <c r="K148" s="12"/>
      <c r="L148" s="12"/>
      <c r="M148" s="76"/>
      <c r="N148" s="77"/>
    </row>
    <row r="149" spans="1:16" s="1" customFormat="1" ht="13.2" x14ac:dyDescent="0.25">
      <c r="A149" s="5"/>
      <c r="B149" s="6"/>
      <c r="C149" s="747" t="s">
        <v>40</v>
      </c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"/>
    </row>
    <row r="150" spans="1:16" s="1" customFormat="1" ht="13.2" x14ac:dyDescent="0.25">
      <c r="A150" s="5"/>
      <c r="B150" s="6"/>
      <c r="C150" s="71"/>
    </row>
    <row r="151" spans="1:16" s="1" customFormat="1" ht="13.2" x14ac:dyDescent="0.25">
      <c r="A151" s="2"/>
      <c r="B151" s="11" t="s">
        <v>41</v>
      </c>
      <c r="C151" s="72"/>
    </row>
    <row r="152" spans="1:16" s="79" customFormat="1" ht="13.2" x14ac:dyDescent="0.25">
      <c r="A152" s="65"/>
      <c r="B152" s="65"/>
      <c r="C152" s="66"/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78"/>
    </row>
    <row r="153" spans="1:16" s="277" customFormat="1" ht="12" x14ac:dyDescent="0.25">
      <c r="A153" s="272"/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</row>
    <row r="154" spans="1:16" s="277" customFormat="1" ht="11.25" customHeight="1" x14ac:dyDescent="0.25">
      <c r="A154" s="272"/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</row>
    <row r="178" ht="12" x14ac:dyDescent="0.25"/>
    <row r="255" ht="12" x14ac:dyDescent="0.25"/>
  </sheetData>
  <mergeCells count="71">
    <mergeCell ref="C10:K10"/>
    <mergeCell ref="M10:O10"/>
    <mergeCell ref="A11:B11"/>
    <mergeCell ref="C11:K11"/>
    <mergeCell ref="M6:O6"/>
    <mergeCell ref="A7:B7"/>
    <mergeCell ref="A9:B9"/>
    <mergeCell ref="C9:K9"/>
    <mergeCell ref="M9:O9"/>
    <mergeCell ref="C7:K7"/>
    <mergeCell ref="M7:O7"/>
    <mergeCell ref="A8:B8"/>
    <mergeCell ref="C8:K8"/>
    <mergeCell ref="M8:O8"/>
    <mergeCell ref="L22:L23"/>
    <mergeCell ref="M22:M23"/>
    <mergeCell ref="N22:O22"/>
    <mergeCell ref="I17:K17"/>
    <mergeCell ref="M17:O17"/>
    <mergeCell ref="M19:O19"/>
    <mergeCell ref="A31:O31"/>
    <mergeCell ref="A27:A29"/>
    <mergeCell ref="B27:B29"/>
    <mergeCell ref="C27:C29"/>
    <mergeCell ref="D27:D29"/>
    <mergeCell ref="E27:G27"/>
    <mergeCell ref="H27:J27"/>
    <mergeCell ref="M2:O2"/>
    <mergeCell ref="M3:O3"/>
    <mergeCell ref="M4:O4"/>
    <mergeCell ref="C5:K5"/>
    <mergeCell ref="M5:O5"/>
    <mergeCell ref="A123:G123"/>
    <mergeCell ref="A124:G124"/>
    <mergeCell ref="A117:G117"/>
    <mergeCell ref="A118:G118"/>
    <mergeCell ref="A119:G119"/>
    <mergeCell ref="A120:G120"/>
    <mergeCell ref="A121:G121"/>
    <mergeCell ref="A122:G122"/>
    <mergeCell ref="A111:G111"/>
    <mergeCell ref="A112:G112"/>
    <mergeCell ref="A113:G113"/>
    <mergeCell ref="A114:G114"/>
    <mergeCell ref="A115:G115"/>
    <mergeCell ref="A133:G133"/>
    <mergeCell ref="M11:O11"/>
    <mergeCell ref="K12:L12"/>
    <mergeCell ref="M12:O12"/>
    <mergeCell ref="M13:O13"/>
    <mergeCell ref="I15:K15"/>
    <mergeCell ref="M15:O15"/>
    <mergeCell ref="A125:G125"/>
    <mergeCell ref="A126:G126"/>
    <mergeCell ref="A127:G127"/>
    <mergeCell ref="A116:G116"/>
    <mergeCell ref="K27:L27"/>
    <mergeCell ref="M27:O27"/>
    <mergeCell ref="E28:E29"/>
    <mergeCell ref="H28:H29"/>
    <mergeCell ref="M28:M29"/>
    <mergeCell ref="A128:G128"/>
    <mergeCell ref="A129:G129"/>
    <mergeCell ref="A130:G130"/>
    <mergeCell ref="A131:G131"/>
    <mergeCell ref="A132:G132"/>
    <mergeCell ref="A134:G134"/>
    <mergeCell ref="A135:G135"/>
    <mergeCell ref="A136:G136"/>
    <mergeCell ref="C143:M143"/>
    <mergeCell ref="C149:M149"/>
  </mergeCells>
  <pageMargins left="0.23622047244094491" right="0.23622047244094491" top="0.74803149606299213" bottom="0.74803149606299213" header="0.31496062992125984" footer="0.31496062992125984"/>
  <pageSetup paperSize="9" scale="72" fitToHeight="10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C66"/>
  <sheetViews>
    <sheetView view="pageBreakPreview" topLeftCell="A10" zoomScale="82" zoomScaleNormal="82" zoomScaleSheetLayoutView="82" workbookViewId="0">
      <selection activeCell="Y32" sqref="Y32"/>
    </sheetView>
  </sheetViews>
  <sheetFormatPr defaultColWidth="9.109375" defaultRowHeight="13.8" outlineLevelCol="1" x14ac:dyDescent="0.25"/>
  <cols>
    <col min="1" max="1" width="18" style="80" customWidth="1"/>
    <col min="2" max="2" width="9.109375" style="80"/>
    <col min="3" max="3" width="53.88671875" style="80" customWidth="1"/>
    <col min="4" max="4" width="7.5546875" style="80" customWidth="1"/>
    <col min="5" max="5" width="6.6640625" style="80" customWidth="1"/>
    <col min="6" max="6" width="5.5546875" style="80" customWidth="1"/>
    <col min="7" max="7" width="10.33203125" style="80" customWidth="1"/>
    <col min="8" max="8" width="5.6640625" style="80" customWidth="1"/>
    <col min="9" max="9" width="6.6640625" style="80" customWidth="1"/>
    <col min="10" max="10" width="11.109375" style="80" customWidth="1"/>
    <col min="11" max="11" width="9.109375" style="80" hidden="1" customWidth="1"/>
    <col min="12" max="12" width="10.6640625" style="80" customWidth="1"/>
    <col min="13" max="13" width="13" style="80" customWidth="1"/>
    <col min="14" max="14" width="12.33203125" style="80" customWidth="1"/>
    <col min="15" max="15" width="12.44140625" style="80" customWidth="1"/>
    <col min="16" max="16" width="15.44140625" style="115" customWidth="1"/>
    <col min="17" max="17" width="18.5546875" style="115" hidden="1" customWidth="1" outlineLevel="1"/>
    <col min="18" max="18" width="19" style="115" hidden="1" customWidth="1" outlineLevel="1"/>
    <col min="19" max="19" width="20.33203125" style="115" hidden="1" customWidth="1" outlineLevel="1"/>
    <col min="20" max="20" width="21.44140625" style="147" hidden="1" customWidth="1" outlineLevel="1"/>
    <col min="21" max="21" width="19.5546875" style="115" hidden="1" customWidth="1" outlineLevel="1"/>
    <col min="22" max="22" width="20.109375" style="115" hidden="1" customWidth="1" outlineLevel="1"/>
    <col min="23" max="23" width="19.5546875" style="287" customWidth="1" outlineLevel="1"/>
    <col min="24" max="24" width="18.44140625" style="115" customWidth="1" outlineLevel="1"/>
    <col min="25" max="25" width="17.109375" style="115" customWidth="1" outlineLevel="1"/>
    <col min="26" max="26" width="13" style="82" customWidth="1"/>
    <col min="27" max="28" width="9.109375" style="82"/>
    <col min="29" max="29" width="17.109375" style="82" customWidth="1"/>
    <col min="30" max="30" width="9.109375" style="82"/>
    <col min="31" max="31" width="12.5546875" style="82" customWidth="1"/>
    <col min="32" max="16384" width="9.109375" style="82"/>
  </cols>
  <sheetData>
    <row r="1" spans="1:16" x14ac:dyDescent="0.25">
      <c r="A1" s="574"/>
      <c r="B1" s="574"/>
      <c r="C1" s="574"/>
      <c r="D1" s="574"/>
      <c r="E1" s="574"/>
      <c r="F1" s="574"/>
      <c r="G1" s="638" t="s">
        <v>240</v>
      </c>
      <c r="H1" s="638"/>
      <c r="I1" s="638"/>
      <c r="J1" s="638"/>
      <c r="K1" s="638"/>
      <c r="L1" s="638"/>
      <c r="M1" s="638"/>
      <c r="N1" s="638"/>
      <c r="O1" s="638"/>
      <c r="P1" s="114"/>
    </row>
    <row r="2" spans="1:16" x14ac:dyDescent="0.25">
      <c r="A2" s="574"/>
      <c r="B2" s="574"/>
      <c r="C2" s="574"/>
      <c r="D2" s="574"/>
      <c r="E2" s="574"/>
      <c r="F2" s="574"/>
      <c r="G2" s="624" t="s">
        <v>241</v>
      </c>
      <c r="H2" s="624"/>
      <c r="I2" s="624"/>
      <c r="J2" s="624"/>
      <c r="K2" s="624"/>
      <c r="L2" s="624"/>
      <c r="M2" s="624"/>
      <c r="N2" s="624"/>
      <c r="O2" s="624"/>
      <c r="P2" s="116"/>
    </row>
    <row r="3" spans="1:16" x14ac:dyDescent="0.25">
      <c r="A3" s="574"/>
      <c r="B3" s="574"/>
      <c r="C3" s="574"/>
      <c r="D3" s="574"/>
      <c r="E3" s="574"/>
      <c r="F3" s="574"/>
      <c r="G3" s="624" t="s">
        <v>242</v>
      </c>
      <c r="H3" s="624"/>
      <c r="I3" s="624"/>
      <c r="J3" s="624"/>
      <c r="K3" s="624"/>
      <c r="L3" s="624"/>
      <c r="M3" s="624"/>
      <c r="N3" s="624"/>
      <c r="O3" s="624"/>
      <c r="P3" s="116"/>
    </row>
    <row r="4" spans="1:16" x14ac:dyDescent="0.25">
      <c r="A4" s="574"/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640" t="s">
        <v>0</v>
      </c>
      <c r="N4" s="578"/>
      <c r="O4" s="641"/>
      <c r="P4" s="117"/>
    </row>
    <row r="5" spans="1:16" ht="24.9" customHeigh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624" t="s">
        <v>1</v>
      </c>
      <c r="K5" s="624"/>
      <c r="L5" s="624"/>
      <c r="M5" s="642" t="s">
        <v>243</v>
      </c>
      <c r="N5" s="643"/>
      <c r="O5" s="644"/>
      <c r="P5" s="120"/>
    </row>
    <row r="6" spans="1:16" ht="24.9" customHeight="1" x14ac:dyDescent="0.25">
      <c r="A6" s="118" t="s">
        <v>244</v>
      </c>
      <c r="B6" s="121"/>
      <c r="C6" s="121"/>
      <c r="D6" s="121"/>
      <c r="E6" s="121"/>
      <c r="F6" s="121"/>
      <c r="G6" s="121"/>
      <c r="H6" s="121"/>
      <c r="I6" s="121"/>
      <c r="J6" s="121"/>
      <c r="K6" s="119"/>
      <c r="L6" s="122" t="s">
        <v>4</v>
      </c>
      <c r="M6" s="620"/>
      <c r="N6" s="621"/>
      <c r="O6" s="622"/>
      <c r="P6" s="123"/>
    </row>
    <row r="7" spans="1:16" ht="24.9" customHeight="1" x14ac:dyDescent="0.25">
      <c r="A7" s="118"/>
      <c r="B7" s="121"/>
      <c r="C7" s="623" t="s">
        <v>5</v>
      </c>
      <c r="D7" s="623"/>
      <c r="E7" s="623"/>
      <c r="F7" s="623"/>
      <c r="G7" s="623"/>
      <c r="H7" s="623"/>
      <c r="I7" s="121"/>
      <c r="J7" s="121"/>
      <c r="K7" s="119"/>
      <c r="L7" s="122"/>
      <c r="M7" s="124"/>
      <c r="N7" s="125"/>
      <c r="O7" s="126"/>
      <c r="P7" s="123"/>
    </row>
    <row r="8" spans="1:16" ht="44.25" customHeight="1" x14ac:dyDescent="0.25">
      <c r="A8" s="127" t="s">
        <v>29</v>
      </c>
      <c r="B8" s="630" t="s">
        <v>245</v>
      </c>
      <c r="C8" s="630"/>
      <c r="D8" s="630"/>
      <c r="E8" s="630"/>
      <c r="F8" s="630"/>
      <c r="G8" s="630"/>
      <c r="H8" s="630"/>
      <c r="I8" s="630"/>
      <c r="J8" s="630"/>
      <c r="K8" s="122"/>
      <c r="L8" s="122" t="s">
        <v>4</v>
      </c>
      <c r="M8" s="615" t="s">
        <v>30</v>
      </c>
      <c r="N8" s="616"/>
      <c r="O8" s="617"/>
      <c r="P8" s="128"/>
    </row>
    <row r="9" spans="1:16" ht="24.9" customHeight="1" x14ac:dyDescent="0.25">
      <c r="A9" s="127"/>
      <c r="B9" s="129"/>
      <c r="C9" s="623" t="s">
        <v>5</v>
      </c>
      <c r="D9" s="623"/>
      <c r="E9" s="623"/>
      <c r="F9" s="623"/>
      <c r="G9" s="623"/>
      <c r="H9" s="623"/>
      <c r="I9" s="129"/>
      <c r="J9" s="129"/>
      <c r="K9" s="122"/>
      <c r="L9" s="122"/>
      <c r="M9" s="130"/>
      <c r="N9" s="131"/>
      <c r="O9" s="132"/>
      <c r="P9" s="120"/>
    </row>
    <row r="10" spans="1:16" ht="38.25" customHeight="1" x14ac:dyDescent="0.25">
      <c r="A10" s="127" t="s">
        <v>31</v>
      </c>
      <c r="B10" s="630" t="s">
        <v>246</v>
      </c>
      <c r="C10" s="630"/>
      <c r="D10" s="630"/>
      <c r="E10" s="630"/>
      <c r="F10" s="630"/>
      <c r="G10" s="630"/>
      <c r="H10" s="630"/>
      <c r="I10" s="630"/>
      <c r="J10" s="630"/>
      <c r="K10" s="119"/>
      <c r="L10" s="122" t="s">
        <v>4</v>
      </c>
      <c r="M10" s="639">
        <v>79730368</v>
      </c>
      <c r="N10" s="612"/>
      <c r="O10" s="613"/>
      <c r="P10" s="133"/>
    </row>
    <row r="11" spans="1:16" ht="24.9" customHeight="1" x14ac:dyDescent="0.25">
      <c r="A11" s="118"/>
      <c r="B11" s="134"/>
      <c r="C11" s="623" t="s">
        <v>5</v>
      </c>
      <c r="D11" s="623"/>
      <c r="E11" s="623"/>
      <c r="F11" s="623"/>
      <c r="G11" s="623"/>
      <c r="H11" s="623"/>
      <c r="I11" s="134"/>
      <c r="J11" s="134"/>
      <c r="K11" s="119"/>
      <c r="L11" s="122"/>
      <c r="M11" s="135"/>
      <c r="N11" s="136"/>
      <c r="O11" s="137"/>
      <c r="P11" s="117"/>
    </row>
    <row r="12" spans="1:16" ht="55.5" customHeight="1" x14ac:dyDescent="0.25">
      <c r="A12" s="127" t="s">
        <v>46</v>
      </c>
      <c r="B12" s="630" t="s">
        <v>247</v>
      </c>
      <c r="C12" s="630"/>
      <c r="D12" s="630"/>
      <c r="E12" s="630"/>
      <c r="F12" s="630"/>
      <c r="G12" s="630"/>
      <c r="H12" s="630"/>
      <c r="I12" s="630"/>
      <c r="J12" s="630"/>
      <c r="K12" s="119"/>
      <c r="L12" s="122" t="s">
        <v>4</v>
      </c>
      <c r="M12" s="628"/>
      <c r="N12" s="623"/>
      <c r="O12" s="629"/>
      <c r="P12" s="117"/>
    </row>
    <row r="13" spans="1:16" ht="24.9" customHeight="1" x14ac:dyDescent="0.25">
      <c r="A13" s="119"/>
      <c r="B13" s="138"/>
      <c r="C13" s="139"/>
      <c r="D13" s="119"/>
      <c r="E13" s="119"/>
      <c r="F13" s="119"/>
      <c r="G13" s="119"/>
      <c r="H13" s="119"/>
      <c r="I13" s="119"/>
      <c r="J13" s="122"/>
      <c r="K13" s="122"/>
      <c r="L13" s="122"/>
      <c r="M13" s="631"/>
      <c r="N13" s="606"/>
      <c r="O13" s="632"/>
      <c r="P13" s="117"/>
    </row>
    <row r="14" spans="1:16" ht="24.9" customHeight="1" x14ac:dyDescent="0.25">
      <c r="A14" s="633" t="s">
        <v>248</v>
      </c>
      <c r="B14" s="633"/>
      <c r="C14" s="633"/>
      <c r="D14" s="633"/>
      <c r="E14" s="633"/>
      <c r="F14" s="633"/>
      <c r="G14" s="633"/>
      <c r="H14" s="633"/>
      <c r="I14" s="633"/>
      <c r="J14" s="633"/>
      <c r="K14" s="633"/>
      <c r="L14" s="634"/>
      <c r="M14" s="615" t="s">
        <v>33</v>
      </c>
      <c r="N14" s="616"/>
      <c r="O14" s="617"/>
      <c r="P14" s="128"/>
    </row>
    <row r="15" spans="1:16" ht="24.9" customHeight="1" x14ac:dyDescent="0.25">
      <c r="A15" s="624" t="s">
        <v>8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140" t="s">
        <v>249</v>
      </c>
      <c r="M15" s="635" t="s">
        <v>34</v>
      </c>
      <c r="N15" s="636"/>
      <c r="O15" s="637"/>
      <c r="P15" s="141"/>
    </row>
    <row r="16" spans="1:16" ht="24.9" customHeight="1" x14ac:dyDescent="0.25">
      <c r="A16" s="624"/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140" t="s">
        <v>10</v>
      </c>
      <c r="M16" s="142" t="s">
        <v>50</v>
      </c>
      <c r="N16" s="142" t="s">
        <v>51</v>
      </c>
      <c r="O16" s="143">
        <v>2022</v>
      </c>
      <c r="P16" s="144"/>
    </row>
    <row r="17" spans="1:25" ht="18" hidden="1" customHeight="1" x14ac:dyDescent="0.25">
      <c r="A17" s="122"/>
      <c r="B17" s="122"/>
      <c r="C17" s="122"/>
      <c r="D17" s="122"/>
      <c r="E17" s="122"/>
      <c r="F17" s="122"/>
      <c r="G17" s="577" t="s">
        <v>35</v>
      </c>
      <c r="H17" s="577"/>
      <c r="I17" s="577"/>
      <c r="J17" s="577"/>
      <c r="K17" s="122"/>
      <c r="L17" s="145" t="s">
        <v>249</v>
      </c>
      <c r="M17" s="625" t="s">
        <v>18</v>
      </c>
      <c r="N17" s="626"/>
      <c r="O17" s="627"/>
      <c r="P17" s="146"/>
    </row>
    <row r="18" spans="1:25" ht="24.9" hidden="1" customHeight="1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45" t="s">
        <v>10</v>
      </c>
      <c r="M18" s="142" t="s">
        <v>52</v>
      </c>
      <c r="N18" s="142" t="s">
        <v>250</v>
      </c>
      <c r="O18" s="143">
        <v>2022</v>
      </c>
      <c r="P18" s="144"/>
    </row>
    <row r="19" spans="1:25" ht="18" customHeight="1" x14ac:dyDescent="0.25">
      <c r="A19" s="122"/>
      <c r="B19" s="122"/>
      <c r="C19" s="122"/>
      <c r="D19" s="122"/>
      <c r="E19" s="122"/>
      <c r="F19" s="122"/>
      <c r="G19" s="577" t="s">
        <v>35</v>
      </c>
      <c r="H19" s="577"/>
      <c r="I19" s="577"/>
      <c r="J19" s="577"/>
      <c r="K19" s="122"/>
      <c r="L19" s="145" t="s">
        <v>249</v>
      </c>
      <c r="M19" s="625" t="s">
        <v>25</v>
      </c>
      <c r="N19" s="626"/>
      <c r="O19" s="627"/>
      <c r="P19" s="146"/>
    </row>
    <row r="20" spans="1:25" ht="24.9" customHeight="1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45" t="s">
        <v>10</v>
      </c>
      <c r="M20" s="142" t="s">
        <v>50</v>
      </c>
      <c r="N20" s="142" t="s">
        <v>81</v>
      </c>
      <c r="O20" s="143">
        <v>2022</v>
      </c>
      <c r="P20" s="144"/>
    </row>
    <row r="21" spans="1:25" ht="24.9" customHeight="1" x14ac:dyDescent="0.25">
      <c r="A21" s="624" t="s">
        <v>11</v>
      </c>
      <c r="B21" s="624"/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8"/>
      <c r="N21" s="623"/>
      <c r="O21" s="629"/>
      <c r="P21" s="117"/>
    </row>
    <row r="22" spans="1:25" ht="9" customHeight="1" x14ac:dyDescent="0.25">
      <c r="A22" s="577"/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117"/>
    </row>
    <row r="23" spans="1:25" ht="24.9" customHeight="1" x14ac:dyDescent="0.25">
      <c r="A23" s="577"/>
      <c r="B23" s="577"/>
      <c r="C23" s="577"/>
      <c r="D23" s="577"/>
      <c r="E23" s="577"/>
      <c r="F23" s="601" t="s">
        <v>12</v>
      </c>
      <c r="G23" s="601"/>
      <c r="H23" s="601"/>
      <c r="I23" s="601" t="s">
        <v>13</v>
      </c>
      <c r="J23" s="601"/>
      <c r="K23" s="614"/>
      <c r="L23" s="614" t="s">
        <v>14</v>
      </c>
      <c r="M23" s="614"/>
      <c r="N23" s="614"/>
      <c r="O23" s="614"/>
      <c r="P23" s="117"/>
    </row>
    <row r="24" spans="1:25" ht="24.9" customHeight="1" x14ac:dyDescent="0.25">
      <c r="A24" s="577"/>
      <c r="B24" s="577"/>
      <c r="C24" s="577"/>
      <c r="D24" s="577"/>
      <c r="E24" s="577"/>
      <c r="F24" s="601"/>
      <c r="G24" s="601"/>
      <c r="H24" s="601"/>
      <c r="I24" s="601"/>
      <c r="J24" s="601"/>
      <c r="K24" s="614"/>
      <c r="L24" s="614" t="s">
        <v>15</v>
      </c>
      <c r="M24" s="614"/>
      <c r="N24" s="614" t="s">
        <v>16</v>
      </c>
      <c r="O24" s="614"/>
      <c r="P24" s="117"/>
    </row>
    <row r="25" spans="1:25" ht="21" customHeight="1" x14ac:dyDescent="0.25">
      <c r="A25" s="577"/>
      <c r="B25" s="577"/>
      <c r="C25" s="577"/>
      <c r="D25" s="577"/>
      <c r="E25" s="577"/>
      <c r="F25" s="615" t="s">
        <v>78</v>
      </c>
      <c r="G25" s="616"/>
      <c r="H25" s="617"/>
      <c r="I25" s="618">
        <f>N25</f>
        <v>44957</v>
      </c>
      <c r="J25" s="619"/>
      <c r="K25" s="614"/>
      <c r="L25" s="618">
        <v>44947</v>
      </c>
      <c r="M25" s="613"/>
      <c r="N25" s="618">
        <v>44957</v>
      </c>
      <c r="O25" s="613"/>
      <c r="P25" s="133"/>
    </row>
    <row r="26" spans="1:25" ht="8.25" customHeight="1" x14ac:dyDescent="0.25">
      <c r="A26" s="148"/>
      <c r="B26" s="148"/>
      <c r="C26" s="148"/>
      <c r="D26" s="148"/>
      <c r="E26" s="148"/>
      <c r="F26" s="149"/>
      <c r="G26" s="148"/>
      <c r="H26" s="148"/>
      <c r="I26" s="150"/>
      <c r="J26" s="148"/>
      <c r="K26" s="148"/>
      <c r="L26" s="148"/>
      <c r="M26" s="148"/>
      <c r="N26" s="150"/>
      <c r="O26" s="148"/>
      <c r="P26" s="117"/>
    </row>
    <row r="27" spans="1:25" ht="12.75" customHeight="1" x14ac:dyDescent="0.25">
      <c r="A27" s="577" t="s">
        <v>251</v>
      </c>
      <c r="B27" s="577"/>
      <c r="C27" s="577"/>
      <c r="D27" s="577"/>
      <c r="E27" s="577"/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117"/>
    </row>
    <row r="28" spans="1:25" ht="12.75" customHeight="1" x14ac:dyDescent="0.25">
      <c r="A28" s="606" t="s">
        <v>252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117"/>
    </row>
    <row r="29" spans="1:25" ht="18" customHeight="1" x14ac:dyDescent="0.25">
      <c r="A29" s="601" t="s">
        <v>253</v>
      </c>
      <c r="B29" s="607" t="s">
        <v>254</v>
      </c>
      <c r="C29" s="608"/>
      <c r="D29" s="607" t="s">
        <v>0</v>
      </c>
      <c r="E29" s="611" t="s">
        <v>255</v>
      </c>
      <c r="F29" s="612"/>
      <c r="G29" s="612"/>
      <c r="H29" s="612"/>
      <c r="I29" s="612"/>
      <c r="J29" s="612"/>
      <c r="K29" s="612"/>
      <c r="L29" s="612"/>
      <c r="M29" s="612"/>
      <c r="N29" s="612"/>
      <c r="O29" s="613"/>
      <c r="P29" s="133"/>
    </row>
    <row r="30" spans="1:25" ht="44.25" customHeight="1" x14ac:dyDescent="0.25">
      <c r="A30" s="601"/>
      <c r="B30" s="609"/>
      <c r="C30" s="610"/>
      <c r="D30" s="609"/>
      <c r="E30" s="611" t="s">
        <v>256</v>
      </c>
      <c r="F30" s="612"/>
      <c r="G30" s="612"/>
      <c r="H30" s="611" t="s">
        <v>257</v>
      </c>
      <c r="I30" s="612"/>
      <c r="J30" s="612"/>
      <c r="K30" s="612"/>
      <c r="L30" s="611" t="s">
        <v>258</v>
      </c>
      <c r="M30" s="612"/>
      <c r="N30" s="612"/>
      <c r="O30" s="613"/>
      <c r="P30" s="133"/>
    </row>
    <row r="31" spans="1:25" ht="17.25" customHeight="1" x14ac:dyDescent="0.25">
      <c r="A31" s="151">
        <v>1</v>
      </c>
      <c r="B31" s="601">
        <v>2</v>
      </c>
      <c r="C31" s="601"/>
      <c r="D31" s="151">
        <v>3</v>
      </c>
      <c r="E31" s="601">
        <v>4</v>
      </c>
      <c r="F31" s="601"/>
      <c r="G31" s="601"/>
      <c r="H31" s="601">
        <v>5</v>
      </c>
      <c r="I31" s="601"/>
      <c r="J31" s="601"/>
      <c r="K31" s="601"/>
      <c r="L31" s="601">
        <v>6</v>
      </c>
      <c r="M31" s="601"/>
      <c r="N31" s="601"/>
      <c r="O31" s="601"/>
      <c r="P31" s="602" t="s">
        <v>259</v>
      </c>
      <c r="Q31" s="152" t="s">
        <v>260</v>
      </c>
      <c r="R31" s="152" t="s">
        <v>261</v>
      </c>
      <c r="S31" s="152" t="s">
        <v>262</v>
      </c>
      <c r="T31" s="153" t="s">
        <v>263</v>
      </c>
      <c r="U31" s="152" t="s">
        <v>264</v>
      </c>
      <c r="V31" s="152" t="s">
        <v>265</v>
      </c>
      <c r="W31" s="152" t="s">
        <v>543</v>
      </c>
      <c r="X31" s="152" t="s">
        <v>544</v>
      </c>
      <c r="Y31" s="152" t="s">
        <v>597</v>
      </c>
    </row>
    <row r="32" spans="1:25" ht="23.25" customHeight="1" x14ac:dyDescent="0.25">
      <c r="A32" s="151"/>
      <c r="B32" s="604" t="s">
        <v>267</v>
      </c>
      <c r="C32" s="605"/>
      <c r="D32" s="154"/>
      <c r="E32" s="587"/>
      <c r="F32" s="588"/>
      <c r="G32" s="589"/>
      <c r="H32" s="587"/>
      <c r="I32" s="588"/>
      <c r="J32" s="588"/>
      <c r="K32" s="155"/>
      <c r="L32" s="587"/>
      <c r="M32" s="588"/>
      <c r="N32" s="588"/>
      <c r="O32" s="589"/>
      <c r="P32" s="603"/>
      <c r="Q32" s="156">
        <f>SUM(Q33:Q45)</f>
        <v>3343116</v>
      </c>
      <c r="R32" s="156">
        <f t="shared" ref="R32:T32" si="0">SUM(R33:R45)</f>
        <v>16959455</v>
      </c>
      <c r="S32" s="156">
        <f t="shared" si="0"/>
        <v>16778150</v>
      </c>
      <c r="T32" s="156">
        <f t="shared" si="0"/>
        <v>32470175</v>
      </c>
      <c r="U32" s="156" t="e">
        <f>SUM(U33:U51)</f>
        <v>#REF!</v>
      </c>
      <c r="V32" s="156">
        <f>SUM(V33:V51)</f>
        <v>6707148</v>
      </c>
      <c r="W32" s="157"/>
      <c r="X32" s="157"/>
      <c r="Y32" s="157"/>
    </row>
    <row r="33" spans="1:25" ht="40.5" customHeight="1" x14ac:dyDescent="0.25">
      <c r="A33" s="151">
        <v>1</v>
      </c>
      <c r="B33" s="599" t="s">
        <v>268</v>
      </c>
      <c r="C33" s="600"/>
      <c r="D33" s="154"/>
      <c r="E33" s="596">
        <f>59845+H33</f>
        <v>59845</v>
      </c>
      <c r="F33" s="597"/>
      <c r="G33" s="598"/>
      <c r="H33" s="596">
        <v>0</v>
      </c>
      <c r="I33" s="597"/>
      <c r="J33" s="597"/>
      <c r="K33" s="158"/>
      <c r="L33" s="596">
        <f>W33</f>
        <v>0</v>
      </c>
      <c r="M33" s="597"/>
      <c r="N33" s="597"/>
      <c r="O33" s="598"/>
      <c r="P33" s="159">
        <f>SUM(Q33:Y33)</f>
        <v>59845</v>
      </c>
      <c r="Q33" s="160"/>
      <c r="R33" s="160">
        <v>59845</v>
      </c>
      <c r="S33" s="160"/>
      <c r="T33" s="161">
        <v>0</v>
      </c>
      <c r="U33" s="160"/>
      <c r="V33" s="160"/>
      <c r="W33" s="288"/>
      <c r="X33" s="162"/>
      <c r="Y33" s="162"/>
    </row>
    <row r="34" spans="1:25" ht="28.5" customHeight="1" x14ac:dyDescent="0.25">
      <c r="A34" s="151">
        <f>A33+1</f>
        <v>2</v>
      </c>
      <c r="B34" s="599" t="s">
        <v>269</v>
      </c>
      <c r="C34" s="600"/>
      <c r="D34" s="154"/>
      <c r="E34" s="596">
        <f>286013+H34</f>
        <v>286013</v>
      </c>
      <c r="F34" s="597"/>
      <c r="G34" s="598"/>
      <c r="H34" s="596">
        <v>0</v>
      </c>
      <c r="I34" s="597"/>
      <c r="J34" s="597"/>
      <c r="K34" s="163"/>
      <c r="L34" s="596">
        <f t="shared" ref="L34:L50" si="1">W34</f>
        <v>0</v>
      </c>
      <c r="M34" s="597"/>
      <c r="N34" s="597"/>
      <c r="O34" s="598"/>
      <c r="P34" s="159">
        <f t="shared" ref="P34:P50" si="2">SUM(Q34:Y34)</f>
        <v>286013</v>
      </c>
      <c r="Q34" s="160">
        <v>286013</v>
      </c>
      <c r="R34" s="160"/>
      <c r="S34" s="160"/>
      <c r="T34" s="161"/>
      <c r="U34" s="160"/>
      <c r="V34" s="160"/>
      <c r="W34" s="288"/>
      <c r="X34" s="162"/>
      <c r="Y34" s="162"/>
    </row>
    <row r="35" spans="1:25" ht="39.9" customHeight="1" x14ac:dyDescent="0.25">
      <c r="A35" s="151">
        <f t="shared" ref="A35:A51" si="3">A34+1</f>
        <v>3</v>
      </c>
      <c r="B35" s="599" t="s">
        <v>270</v>
      </c>
      <c r="C35" s="600"/>
      <c r="D35" s="154"/>
      <c r="E35" s="596">
        <f>314815+H35</f>
        <v>314815</v>
      </c>
      <c r="F35" s="597"/>
      <c r="G35" s="598"/>
      <c r="H35" s="596">
        <v>0</v>
      </c>
      <c r="I35" s="597"/>
      <c r="J35" s="597"/>
      <c r="K35" s="163"/>
      <c r="L35" s="596">
        <f t="shared" si="1"/>
        <v>0</v>
      </c>
      <c r="M35" s="597"/>
      <c r="N35" s="597"/>
      <c r="O35" s="598"/>
      <c r="P35" s="159">
        <f t="shared" si="2"/>
        <v>314815</v>
      </c>
      <c r="Q35" s="160">
        <v>77654</v>
      </c>
      <c r="R35" s="160">
        <v>228227</v>
      </c>
      <c r="S35" s="160">
        <v>1417</v>
      </c>
      <c r="T35" s="161">
        <v>7517</v>
      </c>
      <c r="U35" s="160"/>
      <c r="V35" s="160"/>
      <c r="W35" s="288"/>
      <c r="X35" s="162"/>
      <c r="Y35" s="162"/>
    </row>
    <row r="36" spans="1:25" ht="45" customHeight="1" x14ac:dyDescent="0.25">
      <c r="A36" s="151">
        <f t="shared" si="3"/>
        <v>4</v>
      </c>
      <c r="B36" s="599" t="s">
        <v>271</v>
      </c>
      <c r="C36" s="600"/>
      <c r="D36" s="154"/>
      <c r="E36" s="596">
        <f>1828452+H36</f>
        <v>1828452</v>
      </c>
      <c r="F36" s="597"/>
      <c r="G36" s="598"/>
      <c r="H36" s="596">
        <v>0</v>
      </c>
      <c r="I36" s="597"/>
      <c r="J36" s="597"/>
      <c r="K36" s="163"/>
      <c r="L36" s="596">
        <f t="shared" si="1"/>
        <v>0</v>
      </c>
      <c r="M36" s="597"/>
      <c r="N36" s="597"/>
      <c r="O36" s="598"/>
      <c r="P36" s="159">
        <f t="shared" si="2"/>
        <v>1828452</v>
      </c>
      <c r="Q36" s="160">
        <v>305724</v>
      </c>
      <c r="R36" s="160">
        <v>466229</v>
      </c>
      <c r="S36" s="160"/>
      <c r="T36" s="161">
        <v>1056499</v>
      </c>
      <c r="U36" s="160"/>
      <c r="V36" s="160"/>
      <c r="W36" s="288"/>
      <c r="X36" s="162"/>
      <c r="Y36" s="162"/>
    </row>
    <row r="37" spans="1:25" ht="39.9" customHeight="1" x14ac:dyDescent="0.25">
      <c r="A37" s="151">
        <f t="shared" si="3"/>
        <v>5</v>
      </c>
      <c r="B37" s="599" t="s">
        <v>272</v>
      </c>
      <c r="C37" s="600"/>
      <c r="D37" s="154"/>
      <c r="E37" s="596">
        <f>624196+H37</f>
        <v>624196</v>
      </c>
      <c r="F37" s="597"/>
      <c r="G37" s="598"/>
      <c r="H37" s="596">
        <v>0</v>
      </c>
      <c r="I37" s="597"/>
      <c r="J37" s="597"/>
      <c r="K37" s="163"/>
      <c r="L37" s="596">
        <f t="shared" si="1"/>
        <v>0</v>
      </c>
      <c r="M37" s="597"/>
      <c r="N37" s="597"/>
      <c r="O37" s="598"/>
      <c r="P37" s="159">
        <f t="shared" si="2"/>
        <v>624196</v>
      </c>
      <c r="Q37" s="160"/>
      <c r="R37" s="160">
        <v>37172</v>
      </c>
      <c r="S37" s="160"/>
      <c r="T37" s="161">
        <v>587024</v>
      </c>
      <c r="U37" s="160"/>
      <c r="V37" s="160"/>
      <c r="W37" s="288"/>
      <c r="X37" s="162"/>
      <c r="Y37" s="162"/>
    </row>
    <row r="38" spans="1:25" ht="39.9" customHeight="1" x14ac:dyDescent="0.25">
      <c r="A38" s="151">
        <f t="shared" si="3"/>
        <v>6</v>
      </c>
      <c r="B38" s="599" t="s">
        <v>542</v>
      </c>
      <c r="C38" s="600"/>
      <c r="D38" s="154"/>
      <c r="E38" s="596">
        <f>60486559+H38</f>
        <v>72873581</v>
      </c>
      <c r="F38" s="597"/>
      <c r="G38" s="598"/>
      <c r="H38" s="596">
        <f>W38+X38+Y38</f>
        <v>12387022</v>
      </c>
      <c r="I38" s="597"/>
      <c r="J38" s="597"/>
      <c r="K38" s="163"/>
      <c r="L38" s="596">
        <f>X38</f>
        <v>4019946</v>
      </c>
      <c r="M38" s="597"/>
      <c r="N38" s="597"/>
      <c r="O38" s="598"/>
      <c r="P38" s="159">
        <f t="shared" si="2"/>
        <v>72873581</v>
      </c>
      <c r="Q38" s="160">
        <v>2561956</v>
      </c>
      <c r="R38" s="160">
        <v>10931291</v>
      </c>
      <c r="S38" s="160">
        <v>8862280</v>
      </c>
      <c r="T38" s="161">
        <v>19693597</v>
      </c>
      <c r="U38" s="160">
        <v>13037957</v>
      </c>
      <c r="V38" s="160">
        <v>5399478</v>
      </c>
      <c r="W38" s="289">
        <v>8367076</v>
      </c>
      <c r="X38" s="289">
        <f>'р январь-2'!E11</f>
        <v>4019946</v>
      </c>
      <c r="Y38" s="162"/>
    </row>
    <row r="39" spans="1:25" ht="39.9" customHeight="1" x14ac:dyDescent="0.25">
      <c r="A39" s="151">
        <f t="shared" si="3"/>
        <v>7</v>
      </c>
      <c r="B39" s="599" t="s">
        <v>541</v>
      </c>
      <c r="C39" s="600"/>
      <c r="D39" s="154"/>
      <c r="E39" s="596">
        <f>24162551+H39</f>
        <v>24692666</v>
      </c>
      <c r="F39" s="597"/>
      <c r="G39" s="598"/>
      <c r="H39" s="596">
        <f t="shared" ref="H39:H51" si="4">W39+X39+Y39</f>
        <v>530115</v>
      </c>
      <c r="I39" s="597"/>
      <c r="J39" s="597"/>
      <c r="K39" s="163"/>
      <c r="L39" s="596">
        <v>0</v>
      </c>
      <c r="M39" s="597"/>
      <c r="N39" s="597"/>
      <c r="O39" s="598"/>
      <c r="P39" s="159">
        <f t="shared" si="2"/>
        <v>24692666</v>
      </c>
      <c r="Q39" s="160"/>
      <c r="R39" s="160">
        <v>3522345</v>
      </c>
      <c r="S39" s="160">
        <v>4771674</v>
      </c>
      <c r="T39" s="161">
        <v>9028097</v>
      </c>
      <c r="U39" s="160">
        <v>6140773</v>
      </c>
      <c r="V39" s="160">
        <v>699662</v>
      </c>
      <c r="W39" s="289">
        <v>530115</v>
      </c>
      <c r="X39" s="162"/>
      <c r="Y39" s="162"/>
    </row>
    <row r="40" spans="1:25" ht="39.9" customHeight="1" x14ac:dyDescent="0.25">
      <c r="A40" s="151">
        <f t="shared" si="3"/>
        <v>8</v>
      </c>
      <c r="B40" s="599" t="s">
        <v>285</v>
      </c>
      <c r="C40" s="600"/>
      <c r="D40" s="154"/>
      <c r="E40" s="596">
        <f>3120454+H40</f>
        <v>3120454</v>
      </c>
      <c r="F40" s="597"/>
      <c r="G40" s="598"/>
      <c r="H40" s="596">
        <f t="shared" si="4"/>
        <v>0</v>
      </c>
      <c r="I40" s="597"/>
      <c r="J40" s="597"/>
      <c r="K40" s="163"/>
      <c r="L40" s="596">
        <f t="shared" si="1"/>
        <v>0</v>
      </c>
      <c r="M40" s="597"/>
      <c r="N40" s="597"/>
      <c r="O40" s="598"/>
      <c r="P40" s="159">
        <f t="shared" si="2"/>
        <v>3120454</v>
      </c>
      <c r="Q40" s="160">
        <v>111769</v>
      </c>
      <c r="R40" s="160">
        <v>128924</v>
      </c>
      <c r="S40" s="160">
        <v>530207</v>
      </c>
      <c r="T40" s="161">
        <v>0</v>
      </c>
      <c r="U40" s="160">
        <v>2349554</v>
      </c>
      <c r="V40" s="160"/>
      <c r="W40" s="288"/>
      <c r="X40" s="162"/>
      <c r="Y40" s="162"/>
    </row>
    <row r="41" spans="1:25" ht="39.9" customHeight="1" x14ac:dyDescent="0.25">
      <c r="A41" s="151">
        <f t="shared" si="3"/>
        <v>9</v>
      </c>
      <c r="B41" s="599" t="s">
        <v>327</v>
      </c>
      <c r="C41" s="600"/>
      <c r="D41" s="154"/>
      <c r="E41" s="596">
        <f>1599618+H41</f>
        <v>1599618</v>
      </c>
      <c r="F41" s="597"/>
      <c r="G41" s="598"/>
      <c r="H41" s="596">
        <f t="shared" si="4"/>
        <v>0</v>
      </c>
      <c r="I41" s="597"/>
      <c r="J41" s="597"/>
      <c r="K41" s="163"/>
      <c r="L41" s="596">
        <f t="shared" si="1"/>
        <v>0</v>
      </c>
      <c r="M41" s="597"/>
      <c r="N41" s="597"/>
      <c r="O41" s="598"/>
      <c r="P41" s="159">
        <f t="shared" si="2"/>
        <v>1599618</v>
      </c>
      <c r="Q41" s="160"/>
      <c r="R41" s="160">
        <v>1585422</v>
      </c>
      <c r="S41" s="160"/>
      <c r="T41" s="161"/>
      <c r="U41" s="160">
        <v>14196</v>
      </c>
      <c r="V41" s="160"/>
      <c r="W41" s="288"/>
      <c r="X41" s="162"/>
      <c r="Y41" s="162"/>
    </row>
    <row r="42" spans="1:25" ht="39.9" customHeight="1" x14ac:dyDescent="0.25">
      <c r="A42" s="151">
        <f t="shared" si="3"/>
        <v>10</v>
      </c>
      <c r="B42" s="599" t="s">
        <v>273</v>
      </c>
      <c r="C42" s="600"/>
      <c r="D42" s="154"/>
      <c r="E42" s="596">
        <f>2540351+H42</f>
        <v>2540351</v>
      </c>
      <c r="F42" s="597"/>
      <c r="G42" s="598"/>
      <c r="H42" s="596">
        <f t="shared" si="4"/>
        <v>0</v>
      </c>
      <c r="I42" s="597"/>
      <c r="J42" s="597"/>
      <c r="K42" s="163"/>
      <c r="L42" s="596">
        <f t="shared" si="1"/>
        <v>0</v>
      </c>
      <c r="M42" s="597"/>
      <c r="N42" s="597"/>
      <c r="O42" s="598"/>
      <c r="P42" s="159">
        <f t="shared" si="2"/>
        <v>2540351</v>
      </c>
      <c r="Q42" s="160"/>
      <c r="R42" s="160"/>
      <c r="S42" s="160">
        <v>2540351</v>
      </c>
      <c r="T42" s="161"/>
      <c r="U42" s="160"/>
      <c r="V42" s="160"/>
      <c r="W42" s="288"/>
      <c r="X42" s="162"/>
      <c r="Y42" s="162"/>
    </row>
    <row r="43" spans="1:25" ht="39.9" customHeight="1" x14ac:dyDescent="0.25">
      <c r="A43" s="151">
        <f t="shared" si="3"/>
        <v>11</v>
      </c>
      <c r="B43" s="599" t="s">
        <v>274</v>
      </c>
      <c r="C43" s="600"/>
      <c r="D43" s="154"/>
      <c r="E43" s="596">
        <f>72221+H43</f>
        <v>72221</v>
      </c>
      <c r="F43" s="597"/>
      <c r="G43" s="598"/>
      <c r="H43" s="596">
        <f t="shared" si="4"/>
        <v>0</v>
      </c>
      <c r="I43" s="597"/>
      <c r="J43" s="597"/>
      <c r="K43" s="163"/>
      <c r="L43" s="596">
        <f t="shared" si="1"/>
        <v>0</v>
      </c>
      <c r="M43" s="597"/>
      <c r="N43" s="597"/>
      <c r="O43" s="598"/>
      <c r="P43" s="159">
        <f t="shared" si="2"/>
        <v>72221</v>
      </c>
      <c r="Q43" s="160"/>
      <c r="R43" s="160"/>
      <c r="S43" s="160">
        <v>72221</v>
      </c>
      <c r="T43" s="161"/>
      <c r="U43" s="160"/>
      <c r="V43" s="160"/>
      <c r="W43" s="288"/>
      <c r="X43" s="162"/>
      <c r="Y43" s="162"/>
    </row>
    <row r="44" spans="1:25" ht="39.9" customHeight="1" x14ac:dyDescent="0.25">
      <c r="A44" s="151">
        <f t="shared" si="3"/>
        <v>12</v>
      </c>
      <c r="B44" s="599" t="s">
        <v>286</v>
      </c>
      <c r="C44" s="600"/>
      <c r="D44" s="154"/>
      <c r="E44" s="596">
        <f>1012231+H44</f>
        <v>1012231</v>
      </c>
      <c r="F44" s="597"/>
      <c r="G44" s="598"/>
      <c r="H44" s="596">
        <f t="shared" si="4"/>
        <v>0</v>
      </c>
      <c r="I44" s="597"/>
      <c r="J44" s="597"/>
      <c r="K44" s="163"/>
      <c r="L44" s="596">
        <f t="shared" si="1"/>
        <v>0</v>
      </c>
      <c r="M44" s="597"/>
      <c r="N44" s="597"/>
      <c r="O44" s="598"/>
      <c r="P44" s="159">
        <f t="shared" si="2"/>
        <v>1012231</v>
      </c>
      <c r="Q44" s="160"/>
      <c r="R44" s="160"/>
      <c r="S44" s="160"/>
      <c r="T44" s="161">
        <v>958566</v>
      </c>
      <c r="U44" s="160">
        <v>53665</v>
      </c>
      <c r="V44" s="160"/>
      <c r="W44" s="288"/>
      <c r="X44" s="162"/>
      <c r="Y44" s="162"/>
    </row>
    <row r="45" spans="1:25" ht="39.9" customHeight="1" x14ac:dyDescent="0.25">
      <c r="A45" s="151">
        <f t="shared" si="3"/>
        <v>13</v>
      </c>
      <c r="B45" s="599" t="s">
        <v>360</v>
      </c>
      <c r="C45" s="600"/>
      <c r="D45" s="154"/>
      <c r="E45" s="596">
        <f>2896272+H45</f>
        <v>2896272</v>
      </c>
      <c r="F45" s="597"/>
      <c r="G45" s="598"/>
      <c r="H45" s="596">
        <f t="shared" si="4"/>
        <v>0</v>
      </c>
      <c r="I45" s="597"/>
      <c r="J45" s="597"/>
      <c r="K45" s="163"/>
      <c r="L45" s="596">
        <f t="shared" si="1"/>
        <v>0</v>
      </c>
      <c r="M45" s="597"/>
      <c r="N45" s="597"/>
      <c r="O45" s="598"/>
      <c r="P45" s="159">
        <f t="shared" si="2"/>
        <v>2896272</v>
      </c>
      <c r="Q45" s="160"/>
      <c r="R45" s="160"/>
      <c r="S45" s="160"/>
      <c r="T45" s="161">
        <v>1138875</v>
      </c>
      <c r="U45" s="160">
        <v>1727675</v>
      </c>
      <c r="V45" s="160">
        <v>29722</v>
      </c>
      <c r="W45" s="288"/>
      <c r="X45" s="162"/>
      <c r="Y45" s="162"/>
    </row>
    <row r="46" spans="1:25" ht="39.9" customHeight="1" x14ac:dyDescent="0.25">
      <c r="A46" s="151">
        <f t="shared" si="3"/>
        <v>14</v>
      </c>
      <c r="B46" s="599" t="s">
        <v>287</v>
      </c>
      <c r="C46" s="600"/>
      <c r="D46" s="154"/>
      <c r="E46" s="596">
        <f>263147+H46</f>
        <v>263147</v>
      </c>
      <c r="F46" s="597"/>
      <c r="G46" s="598"/>
      <c r="H46" s="596">
        <f t="shared" si="4"/>
        <v>0</v>
      </c>
      <c r="I46" s="597"/>
      <c r="J46" s="597"/>
      <c r="K46" s="163"/>
      <c r="L46" s="596">
        <f t="shared" si="1"/>
        <v>0</v>
      </c>
      <c r="M46" s="597"/>
      <c r="N46" s="597"/>
      <c r="O46" s="598"/>
      <c r="P46" s="159">
        <f t="shared" si="2"/>
        <v>263147</v>
      </c>
      <c r="Q46" s="160"/>
      <c r="R46" s="160"/>
      <c r="S46" s="160"/>
      <c r="T46" s="161"/>
      <c r="U46" s="160">
        <v>263147</v>
      </c>
      <c r="V46" s="160"/>
      <c r="W46" s="288"/>
      <c r="X46" s="162"/>
      <c r="Y46" s="162"/>
    </row>
    <row r="47" spans="1:25" ht="47.25" customHeight="1" x14ac:dyDescent="0.25">
      <c r="A47" s="151">
        <f t="shared" si="3"/>
        <v>15</v>
      </c>
      <c r="B47" s="599" t="s">
        <v>361</v>
      </c>
      <c r="C47" s="600"/>
      <c r="D47" s="154"/>
      <c r="E47" s="596">
        <f>1227220+H47</f>
        <v>1227220</v>
      </c>
      <c r="F47" s="597"/>
      <c r="G47" s="598"/>
      <c r="H47" s="596">
        <f t="shared" si="4"/>
        <v>0</v>
      </c>
      <c r="I47" s="597"/>
      <c r="J47" s="597"/>
      <c r="K47" s="163"/>
      <c r="L47" s="596">
        <f t="shared" si="1"/>
        <v>0</v>
      </c>
      <c r="M47" s="597"/>
      <c r="N47" s="597"/>
      <c r="O47" s="598"/>
      <c r="P47" s="159">
        <f t="shared" si="2"/>
        <v>1227220</v>
      </c>
      <c r="Q47" s="160"/>
      <c r="R47" s="160"/>
      <c r="S47" s="160"/>
      <c r="T47" s="161"/>
      <c r="U47" s="160">
        <v>818186</v>
      </c>
      <c r="V47" s="160">
        <v>409034</v>
      </c>
      <c r="W47" s="288"/>
      <c r="X47" s="162"/>
      <c r="Y47" s="162"/>
    </row>
    <row r="48" spans="1:25" s="274" customFormat="1" ht="45" customHeight="1" x14ac:dyDescent="0.25">
      <c r="A48" s="151">
        <f t="shared" si="3"/>
        <v>16</v>
      </c>
      <c r="B48" s="599" t="s">
        <v>362</v>
      </c>
      <c r="C48" s="600"/>
      <c r="D48" s="154"/>
      <c r="E48" s="596">
        <f>507755+H48</f>
        <v>507755</v>
      </c>
      <c r="F48" s="597"/>
      <c r="G48" s="598"/>
      <c r="H48" s="596">
        <f t="shared" si="4"/>
        <v>0</v>
      </c>
      <c r="I48" s="597"/>
      <c r="J48" s="597"/>
      <c r="K48" s="163"/>
      <c r="L48" s="596">
        <f t="shared" si="1"/>
        <v>0</v>
      </c>
      <c r="M48" s="597"/>
      <c r="N48" s="597"/>
      <c r="O48" s="598"/>
      <c r="P48" s="159">
        <f t="shared" si="2"/>
        <v>507755</v>
      </c>
      <c r="Q48" s="161"/>
      <c r="R48" s="161"/>
      <c r="S48" s="161"/>
      <c r="T48" s="161"/>
      <c r="U48" s="161">
        <v>338503</v>
      </c>
      <c r="V48" s="161">
        <v>169252</v>
      </c>
      <c r="W48" s="290"/>
      <c r="X48" s="273"/>
      <c r="Y48" s="273"/>
    </row>
    <row r="49" spans="1:29" ht="39.9" customHeight="1" x14ac:dyDescent="0.25">
      <c r="A49" s="151">
        <f t="shared" si="3"/>
        <v>17</v>
      </c>
      <c r="B49" s="599" t="s">
        <v>328</v>
      </c>
      <c r="C49" s="600"/>
      <c r="D49" s="154"/>
      <c r="E49" s="596">
        <f>1053296+H49</f>
        <v>1053296</v>
      </c>
      <c r="F49" s="597"/>
      <c r="G49" s="598"/>
      <c r="H49" s="596">
        <f t="shared" si="4"/>
        <v>0</v>
      </c>
      <c r="I49" s="597"/>
      <c r="J49" s="597"/>
      <c r="K49" s="163"/>
      <c r="L49" s="596">
        <f t="shared" si="1"/>
        <v>0</v>
      </c>
      <c r="M49" s="597"/>
      <c r="N49" s="597"/>
      <c r="O49" s="598"/>
      <c r="P49" s="159">
        <f t="shared" si="2"/>
        <v>1053296</v>
      </c>
      <c r="Q49" s="160"/>
      <c r="R49" s="160"/>
      <c r="S49" s="160"/>
      <c r="T49" s="161"/>
      <c r="U49" s="160">
        <v>1053296</v>
      </c>
      <c r="V49" s="160"/>
      <c r="W49" s="288"/>
      <c r="X49" s="162"/>
      <c r="Y49" s="162"/>
    </row>
    <row r="50" spans="1:29" ht="39.9" customHeight="1" x14ac:dyDescent="0.25">
      <c r="A50" s="151">
        <f t="shared" si="3"/>
        <v>18</v>
      </c>
      <c r="B50" s="599" t="s">
        <v>329</v>
      </c>
      <c r="C50" s="600"/>
      <c r="D50" s="154"/>
      <c r="E50" s="596">
        <f>147125+H50</f>
        <v>147125</v>
      </c>
      <c r="F50" s="597"/>
      <c r="G50" s="598"/>
      <c r="H50" s="596">
        <f t="shared" si="4"/>
        <v>0</v>
      </c>
      <c r="I50" s="597"/>
      <c r="J50" s="597"/>
      <c r="K50" s="163"/>
      <c r="L50" s="596">
        <f t="shared" si="1"/>
        <v>0</v>
      </c>
      <c r="M50" s="597"/>
      <c r="N50" s="597"/>
      <c r="O50" s="598"/>
      <c r="P50" s="159">
        <f t="shared" si="2"/>
        <v>147125</v>
      </c>
      <c r="Q50" s="160"/>
      <c r="R50" s="160"/>
      <c r="S50" s="160"/>
      <c r="T50" s="161">
        <v>0</v>
      </c>
      <c r="U50" s="160">
        <v>147125</v>
      </c>
      <c r="V50" s="160"/>
      <c r="W50" s="288"/>
      <c r="X50" s="162"/>
      <c r="Y50" s="162"/>
    </row>
    <row r="51" spans="1:29" ht="43.5" customHeight="1" x14ac:dyDescent="0.25">
      <c r="A51" s="151">
        <f t="shared" si="3"/>
        <v>19</v>
      </c>
      <c r="B51" s="599" t="s">
        <v>540</v>
      </c>
      <c r="C51" s="600"/>
      <c r="D51" s="154"/>
      <c r="E51" s="596">
        <f>H51</f>
        <v>336840</v>
      </c>
      <c r="F51" s="597"/>
      <c r="G51" s="598"/>
      <c r="H51" s="596">
        <f t="shared" si="4"/>
        <v>336840</v>
      </c>
      <c r="I51" s="597"/>
      <c r="J51" s="597"/>
      <c r="K51" s="155"/>
      <c r="L51" s="596">
        <v>0</v>
      </c>
      <c r="M51" s="597"/>
      <c r="N51" s="597"/>
      <c r="O51" s="598"/>
      <c r="P51" s="159"/>
      <c r="Q51" s="160"/>
      <c r="R51" s="160"/>
      <c r="S51" s="160"/>
      <c r="T51" s="161">
        <f>'[12]р октябрь'!E19</f>
        <v>0</v>
      </c>
      <c r="U51" s="160" t="e">
        <f>'реестр октябрь'!#REF!</f>
        <v>#REF!</v>
      </c>
      <c r="V51" s="160"/>
      <c r="W51" s="289">
        <v>336840</v>
      </c>
      <c r="X51" s="162"/>
      <c r="Y51" s="162"/>
    </row>
    <row r="52" spans="1:29" ht="43.5" hidden="1" customHeight="1" x14ac:dyDescent="0.25">
      <c r="A52" s="151">
        <v>17</v>
      </c>
      <c r="B52" s="599"/>
      <c r="C52" s="600"/>
      <c r="D52" s="154"/>
      <c r="E52" s="596">
        <f t="shared" ref="E52" si="5">Q52+R52+S52+T52</f>
        <v>0</v>
      </c>
      <c r="F52" s="597"/>
      <c r="G52" s="598"/>
      <c r="H52" s="163"/>
      <c r="I52" s="164"/>
      <c r="J52" s="164"/>
      <c r="K52" s="155"/>
      <c r="L52" s="596">
        <f t="shared" ref="L52" si="6">U52</f>
        <v>0</v>
      </c>
      <c r="M52" s="597"/>
      <c r="N52" s="597"/>
      <c r="O52" s="598"/>
      <c r="P52" s="159"/>
      <c r="Q52" s="160"/>
      <c r="R52" s="160"/>
      <c r="S52" s="160"/>
      <c r="T52" s="161"/>
      <c r="U52" s="160"/>
      <c r="V52" s="160"/>
      <c r="W52" s="288"/>
      <c r="X52" s="162"/>
      <c r="Y52" s="162"/>
    </row>
    <row r="53" spans="1:29" ht="22.5" customHeight="1" x14ac:dyDescent="0.25">
      <c r="A53" s="145"/>
      <c r="B53" s="581" t="s">
        <v>37</v>
      </c>
      <c r="C53" s="583"/>
      <c r="D53" s="151"/>
      <c r="E53" s="587">
        <f>SUM(E33:G52)</f>
        <v>115456098</v>
      </c>
      <c r="F53" s="588"/>
      <c r="G53" s="589"/>
      <c r="H53" s="587">
        <f>SUM(H33:J52)</f>
        <v>13253977</v>
      </c>
      <c r="I53" s="588"/>
      <c r="J53" s="589"/>
      <c r="K53" s="155"/>
      <c r="L53" s="587">
        <f>SUM(L33:O52)</f>
        <v>4019946</v>
      </c>
      <c r="M53" s="588"/>
      <c r="N53" s="588"/>
      <c r="O53" s="589"/>
      <c r="P53" s="165" t="e">
        <f>SUM(Q53:Y53)</f>
        <v>#REF!</v>
      </c>
      <c r="Q53" s="156">
        <f>SUM(Q33:Q40)</f>
        <v>3343116</v>
      </c>
      <c r="R53" s="156">
        <f>SUM(R33:R43)</f>
        <v>16959455</v>
      </c>
      <c r="S53" s="156">
        <f>SUM(S33:S43)</f>
        <v>16778150</v>
      </c>
      <c r="T53" s="156">
        <f>SUM(T33:T52)</f>
        <v>32470175</v>
      </c>
      <c r="U53" s="156" t="e">
        <f>SUM(U33:U51)</f>
        <v>#REF!</v>
      </c>
      <c r="V53" s="156">
        <f>SUM(V33:V51)</f>
        <v>6707148</v>
      </c>
      <c r="W53" s="157">
        <f>SUM(W32:W51)</f>
        <v>9234031</v>
      </c>
      <c r="X53" s="157">
        <f>SUM(X32:X51)</f>
        <v>4019946</v>
      </c>
      <c r="Y53" s="166"/>
      <c r="AC53" s="167"/>
    </row>
    <row r="54" spans="1:29" ht="21.75" customHeight="1" x14ac:dyDescent="0.25">
      <c r="A54" s="590" t="s">
        <v>275</v>
      </c>
      <c r="B54" s="591"/>
      <c r="C54" s="592"/>
      <c r="D54" s="151"/>
      <c r="E54" s="593"/>
      <c r="F54" s="594"/>
      <c r="G54" s="595"/>
      <c r="H54" s="593"/>
      <c r="I54" s="594"/>
      <c r="J54" s="595"/>
      <c r="K54" s="168"/>
      <c r="L54" s="596">
        <f>ROUND(L53*0.2,2)</f>
        <v>803989.2</v>
      </c>
      <c r="M54" s="597"/>
      <c r="N54" s="597"/>
      <c r="O54" s="598"/>
      <c r="P54" s="159" t="e">
        <f t="shared" ref="P54:V54" si="7">P53*0.2</f>
        <v>#REF!</v>
      </c>
      <c r="Q54" s="169">
        <f t="shared" si="7"/>
        <v>668623.19999999995</v>
      </c>
      <c r="R54" s="169">
        <f t="shared" si="7"/>
        <v>3391891</v>
      </c>
      <c r="S54" s="169">
        <f t="shared" si="7"/>
        <v>3355630</v>
      </c>
      <c r="T54" s="170">
        <f t="shared" si="7"/>
        <v>6494035</v>
      </c>
      <c r="U54" s="170" t="e">
        <f t="shared" si="7"/>
        <v>#REF!</v>
      </c>
      <c r="V54" s="170">
        <f t="shared" si="7"/>
        <v>1341429.6000000001</v>
      </c>
      <c r="W54" s="160"/>
      <c r="X54" s="171"/>
      <c r="Y54" s="171"/>
    </row>
    <row r="55" spans="1:29" ht="23.25" customHeight="1" x14ac:dyDescent="0.25">
      <c r="A55" s="581" t="s">
        <v>276</v>
      </c>
      <c r="B55" s="582"/>
      <c r="C55" s="583"/>
      <c r="D55" s="151"/>
      <c r="E55" s="584"/>
      <c r="F55" s="585"/>
      <c r="G55" s="586"/>
      <c r="H55" s="584"/>
      <c r="I55" s="585"/>
      <c r="J55" s="586"/>
      <c r="K55" s="168"/>
      <c r="L55" s="587">
        <f>L53+L54</f>
        <v>4823935.2</v>
      </c>
      <c r="M55" s="588"/>
      <c r="N55" s="588"/>
      <c r="O55" s="589"/>
      <c r="P55" s="165" t="e">
        <f t="shared" ref="P55:V55" si="8">P53+P54</f>
        <v>#REF!</v>
      </c>
      <c r="Q55" s="172">
        <f t="shared" si="8"/>
        <v>4011739.2</v>
      </c>
      <c r="R55" s="172">
        <f t="shared" si="8"/>
        <v>20351346</v>
      </c>
      <c r="S55" s="172">
        <f t="shared" si="8"/>
        <v>20133780</v>
      </c>
      <c r="T55" s="172">
        <f t="shared" si="8"/>
        <v>38964210</v>
      </c>
      <c r="U55" s="172" t="e">
        <f t="shared" si="8"/>
        <v>#REF!</v>
      </c>
      <c r="V55" s="172">
        <f t="shared" si="8"/>
        <v>8048577.5999999996</v>
      </c>
      <c r="W55" s="157"/>
      <c r="X55" s="166"/>
      <c r="Y55" s="173"/>
    </row>
    <row r="56" spans="1:29" ht="17.25" customHeight="1" x14ac:dyDescent="0.25">
      <c r="A56" s="122"/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74"/>
      <c r="M56" s="174"/>
      <c r="N56" s="174"/>
      <c r="O56" s="174"/>
      <c r="P56" s="286" t="s">
        <v>363</v>
      </c>
      <c r="T56" s="175"/>
      <c r="U56" s="180"/>
    </row>
    <row r="57" spans="1:29" ht="17.399999999999999" x14ac:dyDescent="0.25">
      <c r="A57" s="580" t="s">
        <v>29</v>
      </c>
      <c r="B57" s="580"/>
      <c r="C57" s="122"/>
      <c r="D57" s="122"/>
      <c r="E57" s="122"/>
      <c r="F57" s="122"/>
      <c r="G57" s="122"/>
      <c r="H57" s="122"/>
      <c r="I57" s="122"/>
      <c r="J57" s="122"/>
      <c r="K57" s="122"/>
      <c r="L57" s="176"/>
      <c r="M57" s="176"/>
      <c r="N57" s="176"/>
      <c r="O57" s="176"/>
      <c r="P57" s="285">
        <f>L55*0.85</f>
        <v>4100344.92</v>
      </c>
      <c r="R57" s="177"/>
      <c r="T57" s="175"/>
      <c r="U57" s="180"/>
    </row>
    <row r="58" spans="1:29" ht="28.5" customHeight="1" x14ac:dyDescent="0.25">
      <c r="A58" s="575" t="s">
        <v>277</v>
      </c>
      <c r="B58" s="575"/>
      <c r="C58" s="575"/>
      <c r="D58" s="575"/>
      <c r="E58" s="122"/>
      <c r="F58" s="178"/>
      <c r="G58" s="178"/>
      <c r="H58" s="178"/>
      <c r="I58" s="178"/>
      <c r="J58" s="122"/>
      <c r="K58" s="122"/>
      <c r="L58" s="576" t="s">
        <v>42</v>
      </c>
      <c r="M58" s="576"/>
      <c r="N58" s="576"/>
      <c r="O58" s="576"/>
      <c r="P58" s="284"/>
      <c r="R58" s="180"/>
      <c r="T58" s="175"/>
    </row>
    <row r="59" spans="1:29" ht="12.75" customHeight="1" x14ac:dyDescent="0.25">
      <c r="A59" s="580"/>
      <c r="B59" s="580"/>
      <c r="C59" s="122"/>
      <c r="D59" s="122"/>
      <c r="E59" s="122"/>
      <c r="F59" s="578" t="s">
        <v>278</v>
      </c>
      <c r="G59" s="578"/>
      <c r="H59" s="578"/>
      <c r="I59" s="578"/>
      <c r="J59" s="119"/>
      <c r="K59" s="577" t="s">
        <v>279</v>
      </c>
      <c r="L59" s="577"/>
      <c r="M59" s="577"/>
      <c r="N59" s="577"/>
      <c r="O59" s="577"/>
      <c r="P59" s="117"/>
    </row>
    <row r="60" spans="1:29" x14ac:dyDescent="0.25">
      <c r="B60" s="148" t="s">
        <v>41</v>
      </c>
      <c r="C60" s="148"/>
      <c r="D60" s="122"/>
      <c r="E60" s="122"/>
    </row>
    <row r="61" spans="1:29" ht="9.75" customHeight="1" x14ac:dyDescent="0.25">
      <c r="B61" s="148"/>
      <c r="C61" s="148"/>
      <c r="D61" s="122"/>
      <c r="E61" s="122"/>
    </row>
    <row r="62" spans="1:29" x14ac:dyDescent="0.25">
      <c r="A62" s="580" t="s">
        <v>280</v>
      </c>
      <c r="B62" s="580"/>
      <c r="C62" s="580" t="s">
        <v>281</v>
      </c>
      <c r="D62" s="580"/>
      <c r="E62" s="580"/>
      <c r="F62" s="580"/>
      <c r="G62" s="577"/>
      <c r="H62" s="577"/>
      <c r="I62" s="577"/>
      <c r="J62" s="577"/>
      <c r="K62" s="119"/>
      <c r="L62" s="577"/>
      <c r="M62" s="577"/>
      <c r="N62" s="577"/>
      <c r="O62" s="577"/>
      <c r="P62" s="117"/>
    </row>
    <row r="63" spans="1:29" ht="24.75" customHeight="1" x14ac:dyDescent="0.25">
      <c r="A63" s="575" t="s">
        <v>282</v>
      </c>
      <c r="B63" s="575"/>
      <c r="C63" s="575"/>
      <c r="D63" s="575"/>
      <c r="E63" s="575"/>
      <c r="F63" s="181"/>
      <c r="G63" s="182"/>
      <c r="H63" s="182"/>
      <c r="I63" s="182"/>
      <c r="J63" s="148"/>
      <c r="K63" s="119"/>
      <c r="L63" s="576" t="s">
        <v>283</v>
      </c>
      <c r="M63" s="576"/>
      <c r="N63" s="576"/>
      <c r="O63" s="576"/>
      <c r="P63" s="179"/>
    </row>
    <row r="64" spans="1:29" ht="12.75" customHeight="1" x14ac:dyDescent="0.25">
      <c r="A64" s="577"/>
      <c r="B64" s="577"/>
      <c r="C64" s="119"/>
      <c r="D64" s="119"/>
      <c r="E64" s="119"/>
      <c r="F64" s="578" t="s">
        <v>278</v>
      </c>
      <c r="G64" s="578"/>
      <c r="H64" s="578"/>
      <c r="I64" s="578"/>
      <c r="J64" s="119"/>
      <c r="K64" s="579" t="s">
        <v>279</v>
      </c>
      <c r="L64" s="579"/>
      <c r="M64" s="579"/>
      <c r="N64" s="579"/>
      <c r="O64" s="579"/>
      <c r="P64" s="133"/>
    </row>
    <row r="65" spans="1:17" x14ac:dyDescent="0.25">
      <c r="B65" s="148" t="s">
        <v>41</v>
      </c>
      <c r="C65" s="119"/>
      <c r="D65" s="574"/>
      <c r="E65" s="574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183"/>
      <c r="Q65" s="184"/>
    </row>
    <row r="66" spans="1:17" x14ac:dyDescent="0.25">
      <c r="A66" s="185"/>
      <c r="B66" s="574"/>
      <c r="C66" s="574"/>
      <c r="D66" s="574"/>
      <c r="E66" s="574"/>
      <c r="F66" s="574"/>
      <c r="G66" s="574"/>
      <c r="H66" s="574"/>
      <c r="I66" s="574"/>
      <c r="J66" s="574"/>
      <c r="K66" s="574"/>
      <c r="L66" s="574"/>
      <c r="M66" s="574"/>
      <c r="N66" s="574"/>
      <c r="O66" s="148"/>
      <c r="P66" s="117"/>
    </row>
  </sheetData>
  <autoFilter ref="A29:R55" xr:uid="{00000000-0009-0000-0000-000007000000}">
    <filterColumn colId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70">
    <mergeCell ref="B66:N66"/>
    <mergeCell ref="A63:E63"/>
    <mergeCell ref="L63:O63"/>
    <mergeCell ref="A64:B64"/>
    <mergeCell ref="F64:I64"/>
    <mergeCell ref="K64:O64"/>
    <mergeCell ref="D65:O65"/>
    <mergeCell ref="A59:B59"/>
    <mergeCell ref="F59:I59"/>
    <mergeCell ref="K59:O59"/>
    <mergeCell ref="A62:B62"/>
    <mergeCell ref="C62:F62"/>
    <mergeCell ref="G62:J62"/>
    <mergeCell ref="L62:O62"/>
    <mergeCell ref="A55:C55"/>
    <mergeCell ref="E55:G55"/>
    <mergeCell ref="H55:J55"/>
    <mergeCell ref="L55:O55"/>
    <mergeCell ref="A57:B57"/>
    <mergeCell ref="A58:D58"/>
    <mergeCell ref="L58:O58"/>
    <mergeCell ref="B53:C53"/>
    <mergeCell ref="E53:G53"/>
    <mergeCell ref="H53:J53"/>
    <mergeCell ref="L53:O53"/>
    <mergeCell ref="A54:C54"/>
    <mergeCell ref="E54:G54"/>
    <mergeCell ref="H54:J54"/>
    <mergeCell ref="L54:O54"/>
    <mergeCell ref="B51:C51"/>
    <mergeCell ref="E51:G51"/>
    <mergeCell ref="H51:J51"/>
    <mergeCell ref="L51:O51"/>
    <mergeCell ref="B52:C52"/>
    <mergeCell ref="E52:G52"/>
    <mergeCell ref="L52:O52"/>
    <mergeCell ref="B49:C49"/>
    <mergeCell ref="E49:G49"/>
    <mergeCell ref="H49:J49"/>
    <mergeCell ref="L49:O49"/>
    <mergeCell ref="B50:C50"/>
    <mergeCell ref="E50:G50"/>
    <mergeCell ref="H50:J50"/>
    <mergeCell ref="L50:O50"/>
    <mergeCell ref="B47:C47"/>
    <mergeCell ref="E47:G47"/>
    <mergeCell ref="H47:J47"/>
    <mergeCell ref="L47:O47"/>
    <mergeCell ref="B48:C48"/>
    <mergeCell ref="E48:G48"/>
    <mergeCell ref="H48:J48"/>
    <mergeCell ref="L48:O48"/>
    <mergeCell ref="B45:C45"/>
    <mergeCell ref="E45:G45"/>
    <mergeCell ref="H45:J45"/>
    <mergeCell ref="L45:O45"/>
    <mergeCell ref="B46:C46"/>
    <mergeCell ref="E46:G46"/>
    <mergeCell ref="H46:J46"/>
    <mergeCell ref="L46:O46"/>
    <mergeCell ref="B43:C43"/>
    <mergeCell ref="E43:G43"/>
    <mergeCell ref="H43:J43"/>
    <mergeCell ref="L43:O43"/>
    <mergeCell ref="B44:C44"/>
    <mergeCell ref="E44:G44"/>
    <mergeCell ref="H44:J44"/>
    <mergeCell ref="L44:O44"/>
    <mergeCell ref="B41:C41"/>
    <mergeCell ref="E41:G41"/>
    <mergeCell ref="H41:J41"/>
    <mergeCell ref="L41:O41"/>
    <mergeCell ref="B42:C42"/>
    <mergeCell ref="E42:G42"/>
    <mergeCell ref="H42:J42"/>
    <mergeCell ref="L42:O42"/>
    <mergeCell ref="B39:C39"/>
    <mergeCell ref="E39:G39"/>
    <mergeCell ref="H39:J39"/>
    <mergeCell ref="L39:O39"/>
    <mergeCell ref="B40:C40"/>
    <mergeCell ref="E40:G40"/>
    <mergeCell ref="H40:J40"/>
    <mergeCell ref="L40:O40"/>
    <mergeCell ref="B37:C37"/>
    <mergeCell ref="E37:G37"/>
    <mergeCell ref="H37:J37"/>
    <mergeCell ref="L37:O37"/>
    <mergeCell ref="B38:C38"/>
    <mergeCell ref="E38:G38"/>
    <mergeCell ref="H38:J38"/>
    <mergeCell ref="L38:O38"/>
    <mergeCell ref="B35:C35"/>
    <mergeCell ref="E35:G35"/>
    <mergeCell ref="H35:J35"/>
    <mergeCell ref="L35:O35"/>
    <mergeCell ref="B36:C36"/>
    <mergeCell ref="E36:G36"/>
    <mergeCell ref="H36:J36"/>
    <mergeCell ref="L36:O36"/>
    <mergeCell ref="B33:C33"/>
    <mergeCell ref="E33:G33"/>
    <mergeCell ref="H33:J33"/>
    <mergeCell ref="L33:O33"/>
    <mergeCell ref="B34:C34"/>
    <mergeCell ref="E34:G34"/>
    <mergeCell ref="H34:J34"/>
    <mergeCell ref="L34:O34"/>
    <mergeCell ref="B31:C31"/>
    <mergeCell ref="E31:G31"/>
    <mergeCell ref="H31:K31"/>
    <mergeCell ref="L31:O31"/>
    <mergeCell ref="P31:P32"/>
    <mergeCell ref="B32:C32"/>
    <mergeCell ref="E32:G32"/>
    <mergeCell ref="H32:J32"/>
    <mergeCell ref="L32:O32"/>
    <mergeCell ref="A27:O27"/>
    <mergeCell ref="A28:O28"/>
    <mergeCell ref="A29:A30"/>
    <mergeCell ref="B29:C30"/>
    <mergeCell ref="D29:D30"/>
    <mergeCell ref="E29:O29"/>
    <mergeCell ref="E30:G30"/>
    <mergeCell ref="H30:K30"/>
    <mergeCell ref="L30:O30"/>
    <mergeCell ref="A22:O22"/>
    <mergeCell ref="A23:E25"/>
    <mergeCell ref="F23:H24"/>
    <mergeCell ref="I23:J24"/>
    <mergeCell ref="K23:K25"/>
    <mergeCell ref="L23:O23"/>
    <mergeCell ref="L24:M24"/>
    <mergeCell ref="N24:O24"/>
    <mergeCell ref="F25:H25"/>
    <mergeCell ref="I25:J25"/>
    <mergeCell ref="L25:M25"/>
    <mergeCell ref="N25:O25"/>
    <mergeCell ref="A16:K16"/>
    <mergeCell ref="G17:J17"/>
    <mergeCell ref="M17:O17"/>
    <mergeCell ref="G19:J19"/>
    <mergeCell ref="M19:O19"/>
    <mergeCell ref="A21:L21"/>
    <mergeCell ref="M21:O21"/>
    <mergeCell ref="B12:J12"/>
    <mergeCell ref="M12:O12"/>
    <mergeCell ref="M13:O13"/>
    <mergeCell ref="A14:L14"/>
    <mergeCell ref="M14:O14"/>
    <mergeCell ref="A15:K15"/>
    <mergeCell ref="M15:O15"/>
    <mergeCell ref="B10:J10"/>
    <mergeCell ref="M10:O10"/>
    <mergeCell ref="C11:H11"/>
    <mergeCell ref="A4:L4"/>
    <mergeCell ref="M4:O4"/>
    <mergeCell ref="J5:L5"/>
    <mergeCell ref="M5:O5"/>
    <mergeCell ref="M6:O6"/>
    <mergeCell ref="C7:H7"/>
    <mergeCell ref="A1:F1"/>
    <mergeCell ref="G1:O1"/>
    <mergeCell ref="A2:F2"/>
    <mergeCell ref="G2:O2"/>
    <mergeCell ref="A3:F3"/>
    <mergeCell ref="G3:O3"/>
    <mergeCell ref="B8:J8"/>
    <mergeCell ref="M8:O8"/>
    <mergeCell ref="C9:H9"/>
  </mergeCells>
  <pageMargins left="0.70866141732283472" right="0.70866141732283472" top="0.74803149606299213" bottom="0.74803149606299213" header="0.31496062992125984" footer="0.31496062992125984"/>
  <pageSetup paperSize="9" scale="44" fitToHeight="10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38"/>
  <sheetViews>
    <sheetView view="pageBreakPreview" zoomScaleNormal="100" zoomScaleSheetLayoutView="100" workbookViewId="0">
      <selection activeCell="K17" sqref="K17"/>
    </sheetView>
  </sheetViews>
  <sheetFormatPr defaultColWidth="9.109375" defaultRowHeight="13.8" x14ac:dyDescent="0.25"/>
  <cols>
    <col min="1" max="1" width="17.88671875" style="113" customWidth="1"/>
    <col min="2" max="2" width="20.88671875" style="113" customWidth="1"/>
    <col min="3" max="3" width="52.44140625" style="113" customWidth="1"/>
    <col min="4" max="4" width="10.88671875" style="113" customWidth="1"/>
    <col min="5" max="5" width="20.5546875" style="113" customWidth="1"/>
    <col min="6" max="6" width="17.5546875" style="113" customWidth="1"/>
    <col min="7" max="7" width="27.88671875" style="113" customWidth="1"/>
    <col min="8" max="8" width="21.6640625" style="109" customWidth="1"/>
    <col min="9" max="9" width="20.44140625" style="83" customWidth="1"/>
    <col min="10" max="16384" width="9.109375" style="83"/>
  </cols>
  <sheetData>
    <row r="1" spans="1:10" ht="9.75" customHeight="1" x14ac:dyDescent="0.25">
      <c r="A1" s="80"/>
      <c r="B1" s="80"/>
      <c r="C1" s="80"/>
      <c r="D1" s="80"/>
      <c r="E1" s="80"/>
      <c r="F1" s="80"/>
      <c r="G1" s="80"/>
      <c r="H1" s="81"/>
      <c r="I1" s="82"/>
      <c r="J1" s="82"/>
    </row>
    <row r="2" spans="1:10" ht="34.5" customHeight="1" x14ac:dyDescent="0.25">
      <c r="A2" s="84" t="s">
        <v>29</v>
      </c>
      <c r="B2" s="793" t="s">
        <v>225</v>
      </c>
      <c r="C2" s="793"/>
      <c r="D2" s="793"/>
      <c r="E2" s="793"/>
      <c r="F2" s="793"/>
      <c r="G2" s="793"/>
      <c r="H2" s="85"/>
      <c r="I2" s="82"/>
      <c r="J2" s="82"/>
    </row>
    <row r="3" spans="1:10" ht="15" customHeight="1" x14ac:dyDescent="0.25">
      <c r="A3" s="86"/>
      <c r="B3" s="794" t="s">
        <v>226</v>
      </c>
      <c r="C3" s="794"/>
      <c r="D3" s="794"/>
      <c r="E3" s="794"/>
      <c r="F3" s="794"/>
      <c r="G3" s="794"/>
      <c r="H3" s="81"/>
      <c r="I3" s="82"/>
      <c r="J3" s="82"/>
    </row>
    <row r="4" spans="1:10" ht="45" customHeight="1" x14ac:dyDescent="0.25">
      <c r="A4" s="87" t="s">
        <v>31</v>
      </c>
      <c r="B4" s="795" t="s">
        <v>227</v>
      </c>
      <c r="C4" s="795"/>
      <c r="D4" s="795"/>
      <c r="E4" s="795"/>
      <c r="F4" s="795"/>
      <c r="G4" s="795"/>
      <c r="H4" s="85"/>
      <c r="I4" s="82"/>
      <c r="J4" s="82"/>
    </row>
    <row r="5" spans="1:10" ht="15" customHeight="1" x14ac:dyDescent="0.25">
      <c r="A5" s="88"/>
      <c r="B5" s="794" t="s">
        <v>226</v>
      </c>
      <c r="C5" s="794"/>
      <c r="D5" s="794"/>
      <c r="E5" s="794"/>
      <c r="F5" s="794"/>
      <c r="G5" s="794"/>
      <c r="H5" s="81"/>
      <c r="I5" s="82"/>
      <c r="J5" s="82"/>
    </row>
    <row r="6" spans="1:10" ht="60" customHeight="1" x14ac:dyDescent="0.25">
      <c r="A6" s="87" t="s">
        <v>46</v>
      </c>
      <c r="B6" s="795" t="s">
        <v>228</v>
      </c>
      <c r="C6" s="795"/>
      <c r="D6" s="795"/>
      <c r="E6" s="795"/>
      <c r="F6" s="795"/>
      <c r="G6" s="795"/>
      <c r="H6" s="89"/>
      <c r="I6" s="90"/>
      <c r="J6" s="90"/>
    </row>
    <row r="7" spans="1:10" ht="18" customHeight="1" x14ac:dyDescent="0.25">
      <c r="A7" s="88"/>
      <c r="B7" s="794" t="s">
        <v>229</v>
      </c>
      <c r="C7" s="794"/>
      <c r="D7" s="794"/>
      <c r="E7" s="794"/>
      <c r="F7" s="794"/>
      <c r="G7" s="794"/>
      <c r="H7" s="81"/>
      <c r="I7" s="82"/>
      <c r="J7" s="82"/>
    </row>
    <row r="8" spans="1:10" ht="26.25" customHeight="1" x14ac:dyDescent="0.25">
      <c r="A8" s="792" t="s">
        <v>545</v>
      </c>
      <c r="B8" s="792"/>
      <c r="C8" s="792"/>
      <c r="D8" s="792"/>
      <c r="E8" s="792"/>
      <c r="F8" s="792"/>
      <c r="G8" s="792"/>
      <c r="H8" s="91"/>
      <c r="I8" s="92"/>
      <c r="J8" s="92"/>
    </row>
    <row r="9" spans="1:10" ht="5.25" customHeight="1" x14ac:dyDescent="0.25">
      <c r="A9" s="93"/>
      <c r="B9" s="93"/>
      <c r="C9" s="93"/>
      <c r="D9" s="93"/>
      <c r="E9" s="93"/>
      <c r="F9" s="88"/>
      <c r="G9" s="93"/>
      <c r="H9" s="81"/>
    </row>
    <row r="10" spans="1:10" ht="24.75" customHeight="1" thickBot="1" x14ac:dyDescent="0.3">
      <c r="A10" s="94" t="s">
        <v>230</v>
      </c>
      <c r="B10" s="94" t="s">
        <v>231</v>
      </c>
      <c r="C10" s="94" t="s">
        <v>232</v>
      </c>
      <c r="D10" s="94" t="s">
        <v>233</v>
      </c>
      <c r="E10" s="94" t="s">
        <v>234</v>
      </c>
      <c r="F10" s="94" t="s">
        <v>235</v>
      </c>
      <c r="G10" s="94" t="s">
        <v>236</v>
      </c>
      <c r="H10" s="95" t="s">
        <v>237</v>
      </c>
    </row>
    <row r="11" spans="1:10" ht="30" customHeight="1" thickTop="1" thickBot="1" x14ac:dyDescent="0.3">
      <c r="A11" s="99">
        <v>1</v>
      </c>
      <c r="B11" s="302" t="s">
        <v>238</v>
      </c>
      <c r="C11" s="101" t="s">
        <v>239</v>
      </c>
      <c r="D11" s="99">
        <v>46</v>
      </c>
      <c r="E11" s="102">
        <f>'46_02-01-01(2016)'!M64</f>
        <v>4019946</v>
      </c>
      <c r="F11" s="103">
        <f>'46_02-01-01(2016)'!M65</f>
        <v>803989.2</v>
      </c>
      <c r="G11" s="104">
        <f t="shared" ref="G11" si="0">E11+F11</f>
        <v>4823935.2</v>
      </c>
      <c r="H11" s="97">
        <f>'46_02-01-01(2016)'!M66</f>
        <v>4823935.2</v>
      </c>
      <c r="I11" s="98">
        <f t="shared" ref="I11" si="1">G11-H11</f>
        <v>0</v>
      </c>
    </row>
    <row r="12" spans="1:10" ht="30" hidden="1" customHeight="1" x14ac:dyDescent="0.25">
      <c r="A12" s="296"/>
      <c r="B12" s="297"/>
      <c r="C12" s="298"/>
      <c r="D12" s="296"/>
      <c r="E12" s="299"/>
      <c r="F12" s="300"/>
      <c r="G12" s="301"/>
      <c r="H12" s="97"/>
      <c r="I12" s="98"/>
    </row>
    <row r="13" spans="1:10" ht="30" hidden="1" customHeight="1" thickBot="1" x14ac:dyDescent="0.3">
      <c r="A13" s="96"/>
      <c r="B13" s="100"/>
      <c r="C13" s="101"/>
      <c r="D13" s="99"/>
      <c r="E13" s="102"/>
      <c r="F13" s="103"/>
      <c r="G13" s="104"/>
      <c r="H13" s="97"/>
      <c r="I13" s="98"/>
    </row>
    <row r="14" spans="1:10" ht="30" hidden="1" customHeight="1" thickBot="1" x14ac:dyDescent="0.3">
      <c r="A14" s="278"/>
      <c r="B14" s="279"/>
      <c r="C14" s="280"/>
      <c r="D14" s="278"/>
      <c r="E14" s="281"/>
      <c r="F14" s="282"/>
      <c r="G14" s="283"/>
      <c r="H14" s="97"/>
      <c r="I14" s="98"/>
    </row>
    <row r="15" spans="1:10" ht="30.75" customHeight="1" thickTop="1" x14ac:dyDescent="0.25">
      <c r="A15" s="105"/>
      <c r="B15" s="106" t="s">
        <v>37</v>
      </c>
      <c r="C15" s="105"/>
      <c r="D15" s="105"/>
      <c r="E15" s="107">
        <f>SUM(E11:E14)</f>
        <v>4019946</v>
      </c>
      <c r="F15" s="107">
        <f>SUM(F11:F14)</f>
        <v>803989.2</v>
      </c>
      <c r="G15" s="107">
        <f>SUM(G11:G14)</f>
        <v>4823935.2</v>
      </c>
      <c r="H15" s="97">
        <f>SUM(H11:H14)</f>
        <v>4823935.2</v>
      </c>
      <c r="I15" s="108">
        <f>G15-H15</f>
        <v>0</v>
      </c>
    </row>
    <row r="16" spans="1:10" x14ac:dyDescent="0.25">
      <c r="A16" s="80"/>
      <c r="B16" s="80"/>
      <c r="C16" s="80"/>
      <c r="D16" s="80"/>
      <c r="E16" s="80"/>
      <c r="F16" s="80"/>
      <c r="G16" s="80"/>
    </row>
    <row r="17" spans="1:9" x14ac:dyDescent="0.25">
      <c r="A17" s="80"/>
      <c r="B17" s="80"/>
      <c r="C17" s="80"/>
      <c r="D17" s="80"/>
      <c r="E17" s="80"/>
      <c r="F17" s="80"/>
      <c r="G17" s="110"/>
      <c r="H17" s="111"/>
      <c r="I17" s="112"/>
    </row>
    <row r="18" spans="1:9" x14ac:dyDescent="0.25">
      <c r="A18" s="80"/>
      <c r="B18" s="80"/>
      <c r="C18" s="80"/>
      <c r="D18" s="80"/>
      <c r="E18" s="80"/>
      <c r="F18" s="80"/>
      <c r="G18" s="80"/>
    </row>
    <row r="19" spans="1:9" x14ac:dyDescent="0.25">
      <c r="A19" s="80"/>
      <c r="B19" s="80"/>
      <c r="C19" s="80"/>
      <c r="D19" s="80"/>
      <c r="E19" s="80"/>
      <c r="F19" s="80"/>
      <c r="G19" s="80"/>
    </row>
    <row r="20" spans="1:9" x14ac:dyDescent="0.25">
      <c r="A20" s="80"/>
      <c r="B20" s="80"/>
      <c r="C20" s="80"/>
      <c r="D20" s="80"/>
      <c r="E20" s="80"/>
      <c r="F20" s="80"/>
      <c r="G20" s="80"/>
    </row>
    <row r="21" spans="1:9" x14ac:dyDescent="0.25">
      <c r="A21" s="80"/>
      <c r="B21" s="80"/>
      <c r="C21" s="80"/>
      <c r="D21" s="80"/>
      <c r="E21" s="80"/>
      <c r="F21" s="80"/>
      <c r="G21" s="80"/>
    </row>
    <row r="22" spans="1:9" x14ac:dyDescent="0.25">
      <c r="A22" s="80"/>
      <c r="B22" s="80"/>
      <c r="C22" s="80"/>
      <c r="D22" s="80"/>
      <c r="E22" s="80"/>
      <c r="F22" s="80"/>
      <c r="G22" s="80"/>
    </row>
    <row r="23" spans="1:9" x14ac:dyDescent="0.25">
      <c r="A23" s="80"/>
      <c r="B23" s="80"/>
      <c r="C23" s="80"/>
      <c r="D23" s="80"/>
      <c r="E23" s="80"/>
      <c r="F23" s="80"/>
      <c r="G23" s="80"/>
    </row>
    <row r="38" spans="1:1" x14ac:dyDescent="0.25">
      <c r="A38" s="113">
        <v>7</v>
      </c>
    </row>
  </sheetData>
  <mergeCells count="7">
    <mergeCell ref="A8:G8"/>
    <mergeCell ref="B2:G2"/>
    <mergeCell ref="B3:G3"/>
    <mergeCell ref="B4:G4"/>
    <mergeCell ref="B5:G5"/>
    <mergeCell ref="B6:G6"/>
    <mergeCell ref="B7:G7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13</vt:i4>
      </vt:variant>
    </vt:vector>
  </HeadingPairs>
  <TitlesOfParts>
    <vt:vector size="24" baseType="lpstr">
      <vt:lpstr>кс-3 апрель</vt:lpstr>
      <vt:lpstr>КС-3</vt:lpstr>
      <vt:lpstr>реестр октябрь</vt:lpstr>
      <vt:lpstr>КС2 №1</vt:lpstr>
      <vt:lpstr>КС2 №2</vt:lpstr>
      <vt:lpstr>КС3 №3</vt:lpstr>
      <vt:lpstr>43 02-01-01(2016)-100%</vt:lpstr>
      <vt:lpstr>кс-3 январь-2</vt:lpstr>
      <vt:lpstr>р январь-2</vt:lpstr>
      <vt:lpstr>46_02-01-01(2016)</vt:lpstr>
      <vt:lpstr>М-29 нояб</vt:lpstr>
      <vt:lpstr>'46_02-01-01(2016)'!Заголовки_для_печати</vt:lpstr>
      <vt:lpstr>'КС2 №1'!Заголовки_для_печати</vt:lpstr>
      <vt:lpstr>'КС2 №2'!Заголовки_для_печати</vt:lpstr>
      <vt:lpstr>'КС3 №3'!Заголовки_для_печати</vt:lpstr>
      <vt:lpstr>'КС2 №1'!Область_печати</vt:lpstr>
      <vt:lpstr>'КС2 №2'!Область_печати</vt:lpstr>
      <vt:lpstr>'КС-3'!Область_печати</vt:lpstr>
      <vt:lpstr>'КС3 №3'!Область_печати</vt:lpstr>
      <vt:lpstr>'кс-3 апрель'!Область_печати</vt:lpstr>
      <vt:lpstr>'кс-3 январь-2'!Область_печати</vt:lpstr>
      <vt:lpstr>'М-29 нояб'!Область_печати</vt:lpstr>
      <vt:lpstr>'р январь-2'!Область_печати</vt:lpstr>
      <vt:lpstr>'реестр октябрь'!Область_печати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2023-04-28T08:42:39Z</cp:lastPrinted>
  <dcterms:created xsi:type="dcterms:W3CDTF">2020-09-30T08:50:27Z</dcterms:created>
  <dcterms:modified xsi:type="dcterms:W3CDTF">2023-11-26T16:23:07Z</dcterms:modified>
</cp:coreProperties>
</file>