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Закрытия\3 выполнение\"/>
    </mc:Choice>
  </mc:AlternateContent>
  <xr:revisionPtr revIDLastSave="0" documentId="13_ncr:1_{AFAC6F82-DC4F-41C6-A0A8-EE19311E2D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ТС1" sheetId="7" r:id="rId1"/>
    <sheet name="АС4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АС4!$C$1:$C$844</definedName>
    <definedName name="_xlnm._FilterDatabase" localSheetId="0" hidden="1">ТС1!$F$1:$F$1772</definedName>
    <definedName name="Excel_BuiltIn__FilterDatabase_4" localSheetId="1">#REF!</definedName>
    <definedName name="Excel_BuiltIn__FilterDatabase_4" localSheetId="0">#REF!</definedName>
    <definedName name="Excel_BuiltIn__FilterDatabase_4">#REF!</definedName>
    <definedName name="Excel_BuiltIn_Print_Area" localSheetId="1">#REF!</definedName>
    <definedName name="Excel_BuiltIn_Print_Area" localSheetId="0">#REF!</definedName>
    <definedName name="Excel_BuiltIn_Print_Area">#REF!</definedName>
    <definedName name="Excel_BuiltIn_Print_Area_1" localSheetId="1">#REF!</definedName>
    <definedName name="Excel_BuiltIn_Print_Area_1" localSheetId="0">#REF!</definedName>
    <definedName name="Excel_BuiltIn_Print_Area_1">#REF!</definedName>
    <definedName name="Excel_BuiltIn_Print_Area_13" localSheetId="1">#REF!</definedName>
    <definedName name="Excel_BuiltIn_Print_Area_13" localSheetId="0">#REF!</definedName>
    <definedName name="Excel_BuiltIn_Print_Area_13">#REF!</definedName>
    <definedName name="Excel_BuiltIn_Print_Area_2" localSheetId="1">#REF!</definedName>
    <definedName name="Excel_BuiltIn_Print_Area_2" localSheetId="0">#REF!</definedName>
    <definedName name="Excel_BuiltIn_Print_Area_2">#REF!</definedName>
    <definedName name="Excel_BuiltIn_Print_Area_3" localSheetId="1">#REF!</definedName>
    <definedName name="Excel_BuiltIn_Print_Area_3" localSheetId="0">#REF!</definedName>
    <definedName name="Excel_BuiltIn_Print_Area_3">#REF!</definedName>
    <definedName name="Excel_BuiltIn_Print_Area_4" localSheetId="1">#REF!</definedName>
    <definedName name="Excel_BuiltIn_Print_Area_4" localSheetId="0">#REF!</definedName>
    <definedName name="Excel_BuiltIn_Print_Area_4">#REF!</definedName>
    <definedName name="Excel_BuiltIn_Print_Area_5" localSheetId="1">#REF!</definedName>
    <definedName name="Excel_BuiltIn_Print_Area_5" localSheetId="0">#REF!</definedName>
    <definedName name="Excel_BuiltIn_Print_Area_5">#REF!</definedName>
    <definedName name="Excel_BuiltIn_Print_Area_6" localSheetId="1">#REF!</definedName>
    <definedName name="Excel_BuiltIn_Print_Area_6" localSheetId="0">#REF!</definedName>
    <definedName name="Excel_BuiltIn_Print_Area_6">#REF!</definedName>
    <definedName name="Excel_BuiltIn_Print_Area_7" localSheetId="1">#REF!</definedName>
    <definedName name="Excel_BuiltIn_Print_Area_7" localSheetId="0">#REF!</definedName>
    <definedName name="Excel_BuiltIn_Print_Area_7">#REF!</definedName>
    <definedName name="Excel_BuiltIn_Print_Area_8" localSheetId="1">#REF!</definedName>
    <definedName name="Excel_BuiltIn_Print_Area_8" localSheetId="0">#REF!</definedName>
    <definedName name="Excel_BuiltIn_Print_Area_8">#REF!</definedName>
    <definedName name="Excel_BuiltIn_Print_Titles" localSheetId="1">#REF!</definedName>
    <definedName name="Excel_BuiltIn_Print_Titles" localSheetId="0">#REF!</definedName>
    <definedName name="Excel_BuiltIn_Print_Titles">#REF!</definedName>
    <definedName name="Fuck" localSheetId="1">#REF!</definedName>
    <definedName name="Fuck" localSheetId="0">#REF!</definedName>
    <definedName name="Fuck">#REF!</definedName>
    <definedName name="k">'[1]Текущие показатели'!$A$2</definedName>
    <definedName name="VES" localSheetId="1">#REF!</definedName>
    <definedName name="VES" localSheetId="0">#REF!</definedName>
    <definedName name="VES">#REF!</definedName>
    <definedName name="Z_32BE0561_3E43_11D1_AA21_0080C83F6713_.wvu.FilterData" localSheetId="1" hidden="1">#REF!</definedName>
    <definedName name="Z_32BE0561_3E43_11D1_AA21_0080C83F6713_.wvu.FilterData" localSheetId="0" hidden="1">#REF!</definedName>
    <definedName name="Z_32BE0561_3E43_11D1_AA21_0080C83F6713_.wvu.FilterData" hidden="1">#REF!</definedName>
    <definedName name="Z_32BE0561_3E43_11D1_AA21_0080C83F6713_.wvu.Rows" localSheetId="1" hidden="1">#REF!</definedName>
    <definedName name="Z_32BE0561_3E43_11D1_AA21_0080C83F6713_.wvu.Rows" localSheetId="0" hidden="1">#REF!</definedName>
    <definedName name="Z_32BE0561_3E43_11D1_AA21_0080C83F6713_.wvu.Rows" hidden="1">#REF!</definedName>
    <definedName name="Z_361DAB21_3E43_11D1_9921_000021579852_.wvu.FilterData" localSheetId="1" hidden="1">#REF!</definedName>
    <definedName name="Z_361DAB21_3E43_11D1_9921_000021579852_.wvu.FilterData" localSheetId="0" hidden="1">#REF!</definedName>
    <definedName name="Z_361DAB21_3E43_11D1_9921_000021579852_.wvu.FilterData" hidden="1">#REF!</definedName>
    <definedName name="Z_6DAEFF01_3E3C_11D1_9921_000021579852_.wvu.FilterData" localSheetId="1" hidden="1">#REF!</definedName>
    <definedName name="Z_6DAEFF01_3E3C_11D1_9921_000021579852_.wvu.FilterData" localSheetId="0" hidden="1">#REF!</definedName>
    <definedName name="Z_6DAEFF01_3E3C_11D1_9921_000021579852_.wvu.FilterData" hidden="1">#REF!</definedName>
    <definedName name="Z_6DAEFF01_3E3C_11D1_9921_000021579852_.wvu.Rows" localSheetId="1" hidden="1">#REF!</definedName>
    <definedName name="Z_6DAEFF01_3E3C_11D1_9921_000021579852_.wvu.Rows" localSheetId="0" hidden="1">#REF!</definedName>
    <definedName name="Z_6DAEFF01_3E3C_11D1_9921_000021579852_.wvu.Rows" hidden="1">#REF!</definedName>
    <definedName name="Z_7F3F38C1_B38F_11D1_B73A_0080C83F5DB9_.wvu.FilterData" localSheetId="1" hidden="1">#REF!</definedName>
    <definedName name="Z_7F3F38C1_B38F_11D1_B73A_0080C83F5DB9_.wvu.FilterData" localSheetId="0" hidden="1">#REF!</definedName>
    <definedName name="Z_7F3F38C1_B38F_11D1_B73A_0080C83F5DB9_.wvu.FilterData" hidden="1">#REF!</definedName>
    <definedName name="_xlnm.Database" localSheetId="1">#REF!</definedName>
    <definedName name="_xlnm.Database" localSheetId="0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1">#REF!</definedName>
    <definedName name="д" localSheetId="0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1">[5]Кабель!#REF!</definedName>
    <definedName name="Дост_Кавказ" localSheetId="0">[5]Кабель!#REF!</definedName>
    <definedName name="Дост_Кавказ">[5]Кабель!#REF!</definedName>
    <definedName name="Дост_Промсервис">[5]Кабель!$BR$9</definedName>
    <definedName name="Доставка_Алюр" localSheetId="1">#REF!</definedName>
    <definedName name="Доставка_Алюр" localSheetId="0">#REF!</definedName>
    <definedName name="Доставка_Алюр">#REF!</definedName>
    <definedName name="доставка_андромеда" localSheetId="1">#REF!</definedName>
    <definedName name="доставка_андромеда" localSheetId="0">#REF!</definedName>
    <definedName name="доставка_андромеда">#REF!</definedName>
    <definedName name="доставка_ВИМкабель" localSheetId="1">#REF!</definedName>
    <definedName name="доставка_ВИМкабель" localSheetId="0">#REF!</definedName>
    <definedName name="доставка_ВИМкабель">#REF!</definedName>
    <definedName name="Доставка_Дилявер" localSheetId="1">#REF!</definedName>
    <definedName name="Доставка_Дилявер" localSheetId="0">#REF!</definedName>
    <definedName name="Доставка_Дилявер">#REF!</definedName>
    <definedName name="доставка_кавказ" localSheetId="1">#REF!</definedName>
    <definedName name="доставка_кавказ" localSheetId="0">#REF!</definedName>
    <definedName name="доставка_кавказ">#REF!</definedName>
    <definedName name="_xlnm.Print_Titles" localSheetId="1">АС4!$1:$1</definedName>
    <definedName name="_xlnm.Print_Titles" localSheetId="0">ТС1!$1:$1</definedName>
    <definedName name="заказчики">[3]база!$A$1:$A$65536</definedName>
    <definedName name="Заключение">[6]Списки!$I$2:$I$4</definedName>
    <definedName name="к1" localSheetId="1">#REF!</definedName>
    <definedName name="к1" localSheetId="0">#REF!</definedName>
    <definedName name="к1">#REF!</definedName>
    <definedName name="к2" localSheetId="1">#REF!</definedName>
    <definedName name="к2" localSheetId="0">#REF!</definedName>
    <definedName name="к2">#REF!</definedName>
    <definedName name="к3" localSheetId="1">#REF!</definedName>
    <definedName name="к3" localSheetId="0">#REF!</definedName>
    <definedName name="к3">#REF!</definedName>
    <definedName name="Код_1" localSheetId="1">[4]Смета!#REF!</definedName>
    <definedName name="Код_1" localSheetId="0">[4]Смета!#REF!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 localSheetId="1">#REF!</definedName>
    <definedName name="Конец" localSheetId="0">#REF!</definedName>
    <definedName name="Конец">#REF!</definedName>
    <definedName name="конкр150" localSheetId="1">'[2]исх дан'!#REF!</definedName>
    <definedName name="конкр150" localSheetId="0">'[2]исх дан'!#REF!</definedName>
    <definedName name="конкр150">'[2]исх дан'!#REF!</definedName>
    <definedName name="конкр230" localSheetId="1">'[2]исх дан'!#REF!</definedName>
    <definedName name="конкр230" localSheetId="0">'[2]исх дан'!#REF!</definedName>
    <definedName name="конкр230">'[2]исх дан'!#REF!</definedName>
    <definedName name="конкр240" localSheetId="1">'[2]исх дан'!#REF!</definedName>
    <definedName name="конкр240" localSheetId="0">'[2]исх дан'!#REF!</definedName>
    <definedName name="конкр240">'[2]исх дан'!#REF!</definedName>
    <definedName name="КОНТРОЛЬНИК" localSheetId="1">'[2]исх дан'!#REF!</definedName>
    <definedName name="КОНТРОЛЬНИК" localSheetId="0">'[2]исх дан'!#REF!</definedName>
    <definedName name="КОНТРОЛЬНИК">'[2]исх дан'!#REF!</definedName>
    <definedName name="Копилка_объем" localSheetId="1">[4]Материалы!#REF!</definedName>
    <definedName name="Копилка_объем" localSheetId="0">[4]Материалы!#REF!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 localSheetId="1">#REF!</definedName>
    <definedName name="_xlnm.Criteria" localSheetId="0">#REF!</definedName>
    <definedName name="_xlnm.Criteria">#REF!</definedName>
    <definedName name="КУРС" localSheetId="1">'[2]исх дан'!#REF!</definedName>
    <definedName name="КУРС" localSheetId="0">'[2]исх дан'!#REF!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 localSheetId="1">#REF!</definedName>
    <definedName name="левон_опт" localSheetId="0">#REF!</definedName>
    <definedName name="левон_опт">#REF!</definedName>
    <definedName name="левон_розн" localSheetId="1">#REF!</definedName>
    <definedName name="левон_розн" localSheetId="0">#REF!</definedName>
    <definedName name="левон_розн">#REF!</definedName>
    <definedName name="лист1" localSheetId="1">[8]Кабель!$A$1:$A$123,[8]Кабель!$GF$1:$GG$123,#REF!,#REF!,[8]Кабель!$A$423:$A$1102,[8]Кабель!$GF$423:$GG$1102</definedName>
    <definedName name="лист1" localSheetId="0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1">[8]Кабель!$A$10:$A$123,[8]Кабель!$GF$10:$GG$123,#REF!,[8]Кабель!$GF$438:$GG$850</definedName>
    <definedName name="лист1_txt" localSheetId="0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1">#REF!,#REF!</definedName>
    <definedName name="лист10" localSheetId="0">#REF!,#REF!</definedName>
    <definedName name="лист10">#REF!,#REF!</definedName>
    <definedName name="лист2" localSheetId="1">[7]Электрика!#REF!,[7]Электрика!#REF!,[7]Электрика!$B$1:$B$24,[7]Электрика!$AY$1:$AZ$24,[7]Электрика!#REF!,[7]Электрика!#REF!</definedName>
    <definedName name="лист2" localSheetId="0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1">#REF!,[7]Электрика!$A$3:$B$24,[7]Электрика!$AY$3:$AZ$24,[7]Электрика!$AY$69:$AZ$129</definedName>
    <definedName name="лист2_txt" localSheetId="0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1">#REF!,#REF!,#REF!,#REF!,#REF!,#REF!</definedName>
    <definedName name="лист3" localSheetId="0">#REF!,#REF!,#REF!,#REF!,#REF!,#REF!</definedName>
    <definedName name="лист3">#REF!,#REF!,#REF!,#REF!,#REF!,#REF!</definedName>
    <definedName name="лист3_txt" localSheetId="1">#REF!,#REF!,#REF!,#REF!</definedName>
    <definedName name="лист3_txt" localSheetId="0">#REF!,#REF!,#REF!,#REF!</definedName>
    <definedName name="лист3_txt">#REF!,#REF!,#REF!,#REF!</definedName>
    <definedName name="лист4" localSheetId="1">#REF!,#REF!,#REF!,#REF!,#REF!,#REF!</definedName>
    <definedName name="лист4" localSheetId="0">#REF!,#REF!,#REF!,#REF!,#REF!,#REF!</definedName>
    <definedName name="лист4">#REF!,#REF!,#REF!,#REF!,#REF!,#REF!</definedName>
    <definedName name="лист4_txt" localSheetId="1">#REF!,#REF!,#REF!,#REF!</definedName>
    <definedName name="лист4_txt" localSheetId="0">#REF!,#REF!,#REF!,#REF!</definedName>
    <definedName name="лист4_txt">#REF!,#REF!,#REF!,#REF!</definedName>
    <definedName name="лист8" localSheetId="1">#REF!,#REF!</definedName>
    <definedName name="лист8" localSheetId="0">#REF!,#REF!</definedName>
    <definedName name="лист8">#REF!,#REF!</definedName>
    <definedName name="ЛУКИ" localSheetId="1">#REF!</definedName>
    <definedName name="ЛУКИ" localSheetId="0">#REF!</definedName>
    <definedName name="ЛУКИ">#REF!</definedName>
    <definedName name="ЛУКИ_МЕДЬ" localSheetId="1">'[2]исх дан'!#REF!</definedName>
    <definedName name="ЛУКИ_МЕДЬ" localSheetId="0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1">[5]Кабель!#REF!</definedName>
    <definedName name="Мин.нац." localSheetId="0">[5]Кабель!#REF!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 localSheetId="1">#REF!</definedName>
    <definedName name="нац_након" localSheetId="0">#REF!</definedName>
    <definedName name="нац_након">#REF!</definedName>
    <definedName name="НАЦ_НЕГОРЮЧ" localSheetId="1">#REF!</definedName>
    <definedName name="НАЦ_НЕГОРЮЧ" localSheetId="0">#REF!</definedName>
    <definedName name="НАЦ_НЕГОРЮЧ">#REF!</definedName>
    <definedName name="НАЦ_ОПТ" localSheetId="1">'[2]исх дан'!#REF!</definedName>
    <definedName name="НАЦ_ОПТ" localSheetId="0">'[2]исх дан'!#REF!</definedName>
    <definedName name="НАЦ_ОПТ">'[2]исх дан'!#REF!</definedName>
    <definedName name="НАЦ_ОПТ_КОЛЬЧ" localSheetId="1">'[2]исх дан'!#REF!</definedName>
    <definedName name="НАЦ_ОПТ_КОЛЬЧ" localSheetId="0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 localSheetId="1">#REF!</definedName>
    <definedName name="НАЦ_ТУРЦ_ОПТ" localSheetId="0">#REF!</definedName>
    <definedName name="НАЦ_ТУРЦ_ОПТ">#REF!</definedName>
    <definedName name="НАЦ_ТУРЦ_РОЗН" localSheetId="1">#REF!</definedName>
    <definedName name="НАЦ_ТУРЦ_РОЗН" localSheetId="0">#REF!</definedName>
    <definedName name="НАЦ_ТУРЦ_РОЗН">#REF!</definedName>
    <definedName name="НАЦЕНКА" localSheetId="1">'[2]исх дан'!#REF!</definedName>
    <definedName name="НАЦЕНКА" localSheetId="0">'[2]исх дан'!#REF!</definedName>
    <definedName name="НАЦЕНКА">'[2]исх дан'!#REF!</definedName>
    <definedName name="НАЦЕНКА_150" localSheetId="1">'[2]исх дан'!#REF!</definedName>
    <definedName name="НАЦЕНКА_150" localSheetId="0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ООС" localSheetId="1">#REF!,#REF!</definedName>
    <definedName name="ООС" localSheetId="0">#REF!,#REF!</definedName>
    <definedName name="ООС">#REF!,#REF!</definedName>
    <definedName name="от_БИРЖЕВОГО" localSheetId="1">'[2]исх дан'!#REF!</definedName>
    <definedName name="от_БИРЖЕВОГО" localSheetId="0">'[2]исх дан'!#REF!</definedName>
    <definedName name="от_БИРЖЕВОГО">'[2]исх дан'!#REF!</definedName>
    <definedName name="ПВ" localSheetId="1">'[2]исх дан'!#REF!</definedName>
    <definedName name="ПВ" localSheetId="0">'[2]исх дан'!#REF!</definedName>
    <definedName name="ПВ">'[2]исх дан'!#REF!</definedName>
    <definedName name="ПВС_ОПТ" localSheetId="1">'[2]исх дан'!#REF!</definedName>
    <definedName name="ПВС_ОПТ" localSheetId="0">'[2]исх дан'!#REF!</definedName>
    <definedName name="ПВС_ОПТ">'[2]исх дан'!#REF!</definedName>
    <definedName name="ПВС_РОЗН">[10]ПРОЦЕНТЫ!$AQ$7</definedName>
    <definedName name="пр" localSheetId="1">#REF!,#REF!,#REF!,#REF!</definedName>
    <definedName name="пр" localSheetId="0">#REF!,#REF!,#REF!,#REF!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 localSheetId="1">#REF!</definedName>
    <definedName name="Расход_меди_кг_км_с_отходами" localSheetId="0">#REF!</definedName>
    <definedName name="Расход_меди_кг_км_с_отходами">#REF!</definedName>
    <definedName name="рома1" localSheetId="1">[5]Кабель!$A$1:$A$136,#REF!,[5]Кабель!$FQ$1:$FQ$136,#REF!,#REF!,#REF!,[5]Кабель!$A$420:$A$1102,#REF!,[5]Кабель!$FQ$420:$FQ$1102</definedName>
    <definedName name="рома1" localSheetId="0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1">[7]Электрика!#REF!,[7]Электрика!#REF!,[7]Электрика!#REF!,[7]Электрика!$B$1:$B$24,[7]Электрика!$AY$1:$AZ$24,[7]Электрика!#REF!,[7]Электрика!#REF!</definedName>
    <definedName name="рома2" localSheetId="0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1">#REF!</definedName>
    <definedName name="СКИДКА_в_КОЛЬЧУГ" localSheetId="0">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 localSheetId="1">#REF!,#REF!</definedName>
    <definedName name="текст10" localSheetId="0">#REF!,#REF!</definedName>
    <definedName name="текст10">#REF!,#REF!</definedName>
    <definedName name="текст11" localSheetId="1">#REF!,#REF!</definedName>
    <definedName name="текст11" localSheetId="0">#REF!,#REF!</definedName>
    <definedName name="текст11">#REF!,#REF!</definedName>
    <definedName name="текст12" localSheetId="1">#REF!,#REF!</definedName>
    <definedName name="текст12" localSheetId="0">#REF!,#REF!</definedName>
    <definedName name="текст12">#REF!,#REF!</definedName>
    <definedName name="текст2" localSheetId="1">[5]Кабель!$A$137:$A$419,#REF!</definedName>
    <definedName name="текст2" localSheetId="0">[5]Кабель!$A$137:$A$419,#REF!</definedName>
    <definedName name="текст2">[5]Кабель!$A$137:$A$419,#REF!</definedName>
    <definedName name="текст3" localSheetId="1">#REF!,#REF!</definedName>
    <definedName name="текст3" localSheetId="0">#REF!,#REF!</definedName>
    <definedName name="текст3">#REF!,#REF!</definedName>
    <definedName name="текст4" localSheetId="1">[7]Электрика!#REF!,[7]Электрика!#REF!</definedName>
    <definedName name="текст4" localSheetId="0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1">[7]Электрика!$A$32:$B$129,[7]Электрика!#REF!</definedName>
    <definedName name="текст6" localSheetId="0">[7]Электрика!$A$32:$B$129,[7]Электрика!#REF!</definedName>
    <definedName name="текст6">[7]Электрика!$A$32:$B$129,[7]Электрика!#REF!</definedName>
    <definedName name="текст7" localSheetId="1">#REF!,#REF!</definedName>
    <definedName name="текст7" localSheetId="0">#REF!,#REF!</definedName>
    <definedName name="текст7">#REF!,#REF!</definedName>
    <definedName name="текст8" localSheetId="1">#REF!,#REF!</definedName>
    <definedName name="текст8" localSheetId="0">#REF!,#REF!</definedName>
    <definedName name="текст8">#REF!,#REF!</definedName>
    <definedName name="текст9" localSheetId="1">#REF!,#REF!</definedName>
    <definedName name="текст9" localSheetId="0">#REF!,#REF!</definedName>
    <definedName name="текст9">#REF!,#REF!</definedName>
    <definedName name="Титул00" localSheetId="1">#REF!</definedName>
    <definedName name="Титул00" localSheetId="0">#REF!</definedName>
    <definedName name="Титул00">#REF!</definedName>
    <definedName name="Титул01" localSheetId="1">#REF!,#REF!</definedName>
    <definedName name="Титул01" localSheetId="0">#REF!,#REF!</definedName>
    <definedName name="Титул01">#REF!,#REF!</definedName>
    <definedName name="Титул02" localSheetId="1">#REF!,#REF!</definedName>
    <definedName name="Титул02" localSheetId="0">#REF!,#REF!</definedName>
    <definedName name="Титул02">#REF!,#REF!</definedName>
    <definedName name="Титул03" localSheetId="1">#REF!,#REF!</definedName>
    <definedName name="Титул03" localSheetId="0">#REF!,#REF!</definedName>
    <definedName name="Титул03">#REF!,#REF!</definedName>
    <definedName name="Титул04" localSheetId="1">#REF!,#REF!</definedName>
    <definedName name="Титул04" localSheetId="0">#REF!,#REF!</definedName>
    <definedName name="Титул04">#REF!,#REF!</definedName>
    <definedName name="Титул05" localSheetId="1">#REF!,#REF!</definedName>
    <definedName name="Титул05" localSheetId="0">#REF!,#REF!</definedName>
    <definedName name="Титул05">#REF!,#REF!</definedName>
    <definedName name="Титул06" localSheetId="1">#REF!</definedName>
    <definedName name="Титул06" localSheetId="0">#REF!</definedName>
    <definedName name="Титул06">#REF!</definedName>
    <definedName name="тула1" localSheetId="1">[5]Кабель!$A$1:$A$136,[5]Кабель!#REF!,[5]Кабель!$FQ$1:$FQ$136,#REF!,[5]Кабель!#REF!,#REF!,[5]Кабель!$A$420:$A$1102,[5]Кабель!#REF!,[5]Кабель!$FQ$420:$FQ$1102</definedName>
    <definedName name="тула1" localSheetId="0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1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0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6" i="7" l="1"/>
  <c r="K46" i="7" s="1"/>
  <c r="H57" i="7"/>
  <c r="H54" i="7"/>
  <c r="H51" i="7"/>
  <c r="I51" i="7"/>
  <c r="I52" i="7"/>
  <c r="I53" i="7"/>
  <c r="L53" i="7" s="1"/>
  <c r="I54" i="7"/>
  <c r="I55" i="7"/>
  <c r="I56" i="7"/>
  <c r="I57" i="7"/>
  <c r="L57" i="7" s="1"/>
  <c r="I43" i="7"/>
  <c r="I44" i="7"/>
  <c r="I45" i="7"/>
  <c r="I47" i="7"/>
  <c r="I48" i="7"/>
  <c r="I49" i="7"/>
  <c r="I50" i="7"/>
  <c r="I42" i="7"/>
  <c r="H42" i="7"/>
  <c r="I41" i="7"/>
  <c r="I40" i="7"/>
  <c r="H41" i="7"/>
  <c r="L40" i="7"/>
  <c r="I7" i="7"/>
  <c r="L7" i="7" s="1"/>
  <c r="H7" i="7"/>
  <c r="I5" i="7"/>
  <c r="H5" i="7"/>
  <c r="I4" i="7"/>
  <c r="H4" i="7"/>
  <c r="K4" i="7" s="1"/>
  <c r="K5" i="7"/>
  <c r="L5" i="7"/>
  <c r="K6" i="7"/>
  <c r="L6" i="7"/>
  <c r="K7" i="7"/>
  <c r="K8" i="7"/>
  <c r="L8" i="7"/>
  <c r="K9" i="7"/>
  <c r="L9" i="7"/>
  <c r="J10" i="7"/>
  <c r="K10" i="7"/>
  <c r="L10" i="7"/>
  <c r="K12" i="7"/>
  <c r="L12" i="7"/>
  <c r="K13" i="7"/>
  <c r="L13" i="7"/>
  <c r="K14" i="7"/>
  <c r="L14" i="7"/>
  <c r="K15" i="7"/>
  <c r="L15" i="7"/>
  <c r="K16" i="7"/>
  <c r="L16" i="7"/>
  <c r="K17" i="7"/>
  <c r="L17" i="7"/>
  <c r="K18" i="7"/>
  <c r="L18" i="7"/>
  <c r="K20" i="7"/>
  <c r="L20" i="7"/>
  <c r="K21" i="7"/>
  <c r="L21" i="7"/>
  <c r="K22" i="7"/>
  <c r="L22" i="7"/>
  <c r="K23" i="7"/>
  <c r="L23" i="7"/>
  <c r="K24" i="7"/>
  <c r="L24" i="7"/>
  <c r="J25" i="7"/>
  <c r="K25" i="7"/>
  <c r="L25" i="7"/>
  <c r="K26" i="7"/>
  <c r="L26" i="7"/>
  <c r="K27" i="7"/>
  <c r="L27" i="7"/>
  <c r="K29" i="7"/>
  <c r="L29" i="7"/>
  <c r="K30" i="7"/>
  <c r="L30" i="7"/>
  <c r="K31" i="7"/>
  <c r="L31" i="7"/>
  <c r="K32" i="7"/>
  <c r="L32" i="7"/>
  <c r="K33" i="7"/>
  <c r="L33" i="7"/>
  <c r="K34" i="7"/>
  <c r="L34" i="7"/>
  <c r="K35" i="7"/>
  <c r="L35" i="7"/>
  <c r="K36" i="7"/>
  <c r="L36" i="7"/>
  <c r="K37" i="7"/>
  <c r="L37" i="7"/>
  <c r="K38" i="7"/>
  <c r="L38" i="7"/>
  <c r="K40" i="7"/>
  <c r="K41" i="7"/>
  <c r="L41" i="7"/>
  <c r="K42" i="7"/>
  <c r="L42" i="7"/>
  <c r="K43" i="7"/>
  <c r="L43" i="7"/>
  <c r="K44" i="7"/>
  <c r="L44" i="7"/>
  <c r="K45" i="7"/>
  <c r="L45" i="7"/>
  <c r="J47" i="7"/>
  <c r="K47" i="7"/>
  <c r="L47" i="7"/>
  <c r="K48" i="7"/>
  <c r="L48" i="7"/>
  <c r="K49" i="7"/>
  <c r="L49" i="7"/>
  <c r="K50" i="7"/>
  <c r="L50" i="7"/>
  <c r="K51" i="7"/>
  <c r="L51" i="7"/>
  <c r="J52" i="7"/>
  <c r="K52" i="7"/>
  <c r="L52" i="7"/>
  <c r="K53" i="7"/>
  <c r="K54" i="7"/>
  <c r="L54" i="7"/>
  <c r="K55" i="7"/>
  <c r="L55" i="7"/>
  <c r="K56" i="7"/>
  <c r="L56" i="7"/>
  <c r="K57" i="7"/>
  <c r="K59" i="7"/>
  <c r="L59" i="7"/>
  <c r="K60" i="7"/>
  <c r="L60" i="7"/>
  <c r="J61" i="7"/>
  <c r="K61" i="7"/>
  <c r="L61" i="7"/>
  <c r="K62" i="7"/>
  <c r="L62" i="7"/>
  <c r="K63" i="7"/>
  <c r="L63" i="7"/>
  <c r="K64" i="7"/>
  <c r="L64" i="7"/>
  <c r="K65" i="7"/>
  <c r="L65" i="7"/>
  <c r="K66" i="7"/>
  <c r="L66" i="7"/>
  <c r="K67" i="7"/>
  <c r="L67" i="7"/>
  <c r="J68" i="7"/>
  <c r="K68" i="7"/>
  <c r="L68" i="7"/>
  <c r="K69" i="7"/>
  <c r="L69" i="7"/>
  <c r="K70" i="7"/>
  <c r="L70" i="7"/>
  <c r="K71" i="7"/>
  <c r="L71" i="7"/>
  <c r="K72" i="7"/>
  <c r="L72" i="7"/>
  <c r="K73" i="7"/>
  <c r="L73" i="7"/>
  <c r="J74" i="7"/>
  <c r="K74" i="7"/>
  <c r="L74" i="7"/>
  <c r="K75" i="7"/>
  <c r="L75" i="7"/>
  <c r="K76" i="7"/>
  <c r="L76" i="7"/>
  <c r="K77" i="7"/>
  <c r="L77" i="7"/>
  <c r="K78" i="7"/>
  <c r="L78" i="7"/>
  <c r="K79" i="7"/>
  <c r="L79" i="7"/>
  <c r="K80" i="7"/>
  <c r="L80" i="7"/>
  <c r="K81" i="7"/>
  <c r="L81" i="7"/>
  <c r="K82" i="7"/>
  <c r="L82" i="7"/>
  <c r="K83" i="7"/>
  <c r="L83" i="7"/>
  <c r="K84" i="7"/>
  <c r="L84" i="7"/>
  <c r="K86" i="7"/>
  <c r="L86" i="7"/>
  <c r="K87" i="7"/>
  <c r="L87" i="7"/>
  <c r="K88" i="7"/>
  <c r="L88" i="7"/>
  <c r="J89" i="7"/>
  <c r="K89" i="7"/>
  <c r="L89" i="7"/>
  <c r="K91" i="7"/>
  <c r="L91" i="7"/>
  <c r="K93" i="7"/>
  <c r="L93" i="7"/>
  <c r="K94" i="7"/>
  <c r="L94" i="7"/>
  <c r="K95" i="7"/>
  <c r="L95" i="7"/>
  <c r="K97" i="7"/>
  <c r="L97" i="7"/>
  <c r="K98" i="7"/>
  <c r="L98" i="7"/>
  <c r="K99" i="7"/>
  <c r="L99" i="7"/>
  <c r="K101" i="7"/>
  <c r="L101" i="7"/>
  <c r="K102" i="7"/>
  <c r="L102" i="7"/>
  <c r="K103" i="7"/>
  <c r="L103" i="7"/>
  <c r="K104" i="7"/>
  <c r="L104" i="7"/>
  <c r="J105" i="7"/>
  <c r="K105" i="7"/>
  <c r="L105" i="7"/>
  <c r="J106" i="7"/>
  <c r="K106" i="7"/>
  <c r="L106" i="7"/>
  <c r="K107" i="7"/>
  <c r="L107" i="7"/>
  <c r="K108" i="7"/>
  <c r="L108" i="7"/>
  <c r="J109" i="7"/>
  <c r="K109" i="7"/>
  <c r="L109" i="7"/>
  <c r="K110" i="7"/>
  <c r="L110" i="7"/>
  <c r="J111" i="7"/>
  <c r="K111" i="7"/>
  <c r="L111" i="7"/>
  <c r="K112" i="7"/>
  <c r="L112" i="7"/>
  <c r="K113" i="7"/>
  <c r="L113" i="7"/>
  <c r="K114" i="7"/>
  <c r="L114" i="7"/>
  <c r="K115" i="7"/>
  <c r="L115" i="7"/>
  <c r="J116" i="7"/>
  <c r="K116" i="7"/>
  <c r="L116" i="7"/>
  <c r="K117" i="7"/>
  <c r="L117" i="7"/>
  <c r="K118" i="7"/>
  <c r="L118" i="7"/>
  <c r="K119" i="7"/>
  <c r="L119" i="7"/>
  <c r="K120" i="7"/>
  <c r="L120" i="7"/>
  <c r="K121" i="7"/>
  <c r="L121" i="7"/>
  <c r="J122" i="7"/>
  <c r="K122" i="7"/>
  <c r="L122" i="7"/>
  <c r="K123" i="7"/>
  <c r="L123" i="7"/>
  <c r="K124" i="7"/>
  <c r="L124" i="7"/>
  <c r="J125" i="7"/>
  <c r="K125" i="7"/>
  <c r="L125" i="7"/>
  <c r="K126" i="7"/>
  <c r="L126" i="7"/>
  <c r="K128" i="7"/>
  <c r="L128" i="7"/>
  <c r="K129" i="7"/>
  <c r="L129" i="7"/>
  <c r="J130" i="7"/>
  <c r="K130" i="7"/>
  <c r="L130" i="7"/>
  <c r="K131" i="7"/>
  <c r="L131" i="7"/>
  <c r="K132" i="7"/>
  <c r="L132" i="7"/>
  <c r="K133" i="7"/>
  <c r="L133" i="7"/>
  <c r="K134" i="7"/>
  <c r="L134" i="7"/>
  <c r="K135" i="7"/>
  <c r="L135" i="7"/>
  <c r="K136" i="7"/>
  <c r="L136" i="7"/>
  <c r="K137" i="7"/>
  <c r="L137" i="7"/>
  <c r="J138" i="7"/>
  <c r="K138" i="7"/>
  <c r="L138" i="7"/>
  <c r="K139" i="7"/>
  <c r="L139" i="7"/>
  <c r="K140" i="7"/>
  <c r="L140" i="7"/>
  <c r="K141" i="7"/>
  <c r="L141" i="7"/>
  <c r="J142" i="7"/>
  <c r="K142" i="7"/>
  <c r="L142" i="7"/>
  <c r="K143" i="7"/>
  <c r="L143" i="7"/>
  <c r="K144" i="7"/>
  <c r="L144" i="7"/>
  <c r="K145" i="7"/>
  <c r="L145" i="7"/>
  <c r="K146" i="7"/>
  <c r="L146" i="7"/>
  <c r="K147" i="7"/>
  <c r="L147" i="7"/>
  <c r="K148" i="7"/>
  <c r="L148" i="7"/>
  <c r="K149" i="7"/>
  <c r="L149" i="7"/>
  <c r="K150" i="7"/>
  <c r="L150" i="7"/>
  <c r="K151" i="7"/>
  <c r="L151" i="7"/>
  <c r="J152" i="7"/>
  <c r="K152" i="7"/>
  <c r="L152" i="7"/>
  <c r="K153" i="7"/>
  <c r="L153" i="7"/>
  <c r="K154" i="7"/>
  <c r="L154" i="7"/>
  <c r="K156" i="7"/>
  <c r="L156" i="7"/>
  <c r="K157" i="7"/>
  <c r="L157" i="7"/>
  <c r="J158" i="7"/>
  <c r="K158" i="7"/>
  <c r="L158" i="7"/>
  <c r="J159" i="7"/>
  <c r="K159" i="7"/>
  <c r="L159" i="7"/>
  <c r="K160" i="7"/>
  <c r="L160" i="7"/>
  <c r="K161" i="7"/>
  <c r="L161" i="7"/>
  <c r="K162" i="7"/>
  <c r="L162" i="7"/>
  <c r="K163" i="7"/>
  <c r="L163" i="7"/>
  <c r="K164" i="7"/>
  <c r="L164" i="7"/>
  <c r="K165" i="7"/>
  <c r="L165" i="7"/>
  <c r="K167" i="7"/>
  <c r="L167" i="7"/>
  <c r="K168" i="7"/>
  <c r="L168" i="7"/>
  <c r="K169" i="7"/>
  <c r="L169" i="7"/>
  <c r="J170" i="7"/>
  <c r="K170" i="7"/>
  <c r="L170" i="7"/>
  <c r="K172" i="7"/>
  <c r="L172" i="7"/>
  <c r="K173" i="7"/>
  <c r="L173" i="7"/>
  <c r="K174" i="7"/>
  <c r="L174" i="7"/>
  <c r="K175" i="7"/>
  <c r="L175" i="7"/>
  <c r="K176" i="7"/>
  <c r="L176" i="7"/>
  <c r="K177" i="7"/>
  <c r="L177" i="7"/>
  <c r="K178" i="7"/>
  <c r="L178" i="7"/>
  <c r="K179" i="7"/>
  <c r="L179" i="7"/>
  <c r="K181" i="7"/>
  <c r="L181" i="7"/>
  <c r="K182" i="7"/>
  <c r="L182" i="7"/>
  <c r="K183" i="7"/>
  <c r="L183" i="7"/>
  <c r="K184" i="7"/>
  <c r="L184" i="7"/>
  <c r="J185" i="7"/>
  <c r="K185" i="7"/>
  <c r="L185" i="7"/>
  <c r="J186" i="7"/>
  <c r="K186" i="7"/>
  <c r="L186" i="7"/>
  <c r="K187" i="7"/>
  <c r="L187" i="7"/>
  <c r="K188" i="7"/>
  <c r="L188" i="7"/>
  <c r="K189" i="7"/>
  <c r="L189" i="7"/>
  <c r="K191" i="7"/>
  <c r="L191" i="7"/>
  <c r="K192" i="7"/>
  <c r="L192" i="7"/>
  <c r="K193" i="7"/>
  <c r="L193" i="7"/>
  <c r="J194" i="7"/>
  <c r="K194" i="7"/>
  <c r="L194" i="7"/>
  <c r="K195" i="7"/>
  <c r="L195" i="7"/>
  <c r="K196" i="7"/>
  <c r="L196" i="7"/>
  <c r="K197" i="7"/>
  <c r="L197" i="7"/>
  <c r="K198" i="7"/>
  <c r="L198" i="7"/>
  <c r="K199" i="7"/>
  <c r="L199" i="7"/>
  <c r="K200" i="7"/>
  <c r="L200" i="7"/>
  <c r="K201" i="7"/>
  <c r="L201" i="7"/>
  <c r="K202" i="7"/>
  <c r="L202" i="7"/>
  <c r="K203" i="7"/>
  <c r="L203" i="7"/>
  <c r="K204" i="7"/>
  <c r="L204" i="7"/>
  <c r="L4" i="7"/>
  <c r="G205" i="7"/>
  <c r="G206" i="7" s="1"/>
  <c r="G207" i="7" s="1"/>
  <c r="G208" i="7" s="1"/>
  <c r="F5" i="7"/>
  <c r="J5" i="7" s="1"/>
  <c r="F6" i="7"/>
  <c r="J6" i="7" s="1"/>
  <c r="F7" i="7"/>
  <c r="F8" i="7"/>
  <c r="J8" i="7" s="1"/>
  <c r="F9" i="7"/>
  <c r="J9" i="7" s="1"/>
  <c r="F10" i="7"/>
  <c r="F12" i="7"/>
  <c r="J12" i="7" s="1"/>
  <c r="F13" i="7"/>
  <c r="J13" i="7" s="1"/>
  <c r="F14" i="7"/>
  <c r="J14" i="7" s="1"/>
  <c r="F15" i="7"/>
  <c r="J15" i="7" s="1"/>
  <c r="F16" i="7"/>
  <c r="J16" i="7" s="1"/>
  <c r="F17" i="7"/>
  <c r="J17" i="7" s="1"/>
  <c r="F18" i="7"/>
  <c r="J18" i="7" s="1"/>
  <c r="F20" i="7"/>
  <c r="J20" i="7" s="1"/>
  <c r="F21" i="7"/>
  <c r="J21" i="7" s="1"/>
  <c r="F22" i="7"/>
  <c r="J22" i="7" s="1"/>
  <c r="F23" i="7"/>
  <c r="J23" i="7" s="1"/>
  <c r="F24" i="7"/>
  <c r="J24" i="7" s="1"/>
  <c r="F25" i="7"/>
  <c r="F26" i="7"/>
  <c r="J26" i="7" s="1"/>
  <c r="F27" i="7"/>
  <c r="J27" i="7" s="1"/>
  <c r="F29" i="7"/>
  <c r="J29" i="7" s="1"/>
  <c r="F30" i="7"/>
  <c r="J30" i="7" s="1"/>
  <c r="F31" i="7"/>
  <c r="J31" i="7" s="1"/>
  <c r="F32" i="7"/>
  <c r="J32" i="7" s="1"/>
  <c r="F33" i="7"/>
  <c r="J33" i="7" s="1"/>
  <c r="F34" i="7"/>
  <c r="J34" i="7" s="1"/>
  <c r="F35" i="7"/>
  <c r="J35" i="7" s="1"/>
  <c r="F36" i="7"/>
  <c r="J36" i="7" s="1"/>
  <c r="F37" i="7"/>
  <c r="J37" i="7" s="1"/>
  <c r="F38" i="7"/>
  <c r="J38" i="7" s="1"/>
  <c r="F40" i="7"/>
  <c r="F41" i="7"/>
  <c r="F42" i="7"/>
  <c r="J42" i="7" s="1"/>
  <c r="F43" i="7"/>
  <c r="J43" i="7" s="1"/>
  <c r="F44" i="7"/>
  <c r="J44" i="7" s="1"/>
  <c r="F45" i="7"/>
  <c r="J45" i="7" s="1"/>
  <c r="F46" i="7"/>
  <c r="F47" i="7"/>
  <c r="F48" i="7"/>
  <c r="J48" i="7" s="1"/>
  <c r="F49" i="7"/>
  <c r="J49" i="7" s="1"/>
  <c r="F50" i="7"/>
  <c r="J50" i="7" s="1"/>
  <c r="F51" i="7"/>
  <c r="F52" i="7"/>
  <c r="F53" i="7"/>
  <c r="F54" i="7"/>
  <c r="F55" i="7"/>
  <c r="J55" i="7" s="1"/>
  <c r="F56" i="7"/>
  <c r="F57" i="7"/>
  <c r="F59" i="7"/>
  <c r="J59" i="7" s="1"/>
  <c r="F60" i="7"/>
  <c r="J60" i="7" s="1"/>
  <c r="F61" i="7"/>
  <c r="F62" i="7"/>
  <c r="J62" i="7" s="1"/>
  <c r="F63" i="7"/>
  <c r="J63" i="7" s="1"/>
  <c r="F64" i="7"/>
  <c r="J64" i="7" s="1"/>
  <c r="F65" i="7"/>
  <c r="J65" i="7" s="1"/>
  <c r="F66" i="7"/>
  <c r="J66" i="7" s="1"/>
  <c r="F67" i="7"/>
  <c r="J67" i="7" s="1"/>
  <c r="F68" i="7"/>
  <c r="F69" i="7"/>
  <c r="J69" i="7" s="1"/>
  <c r="F70" i="7"/>
  <c r="J70" i="7" s="1"/>
  <c r="F71" i="7"/>
  <c r="J71" i="7" s="1"/>
  <c r="F72" i="7"/>
  <c r="J72" i="7" s="1"/>
  <c r="F73" i="7"/>
  <c r="J73" i="7" s="1"/>
  <c r="F74" i="7"/>
  <c r="F75" i="7"/>
  <c r="J75" i="7" s="1"/>
  <c r="F76" i="7"/>
  <c r="J76" i="7" s="1"/>
  <c r="F77" i="7"/>
  <c r="J77" i="7" s="1"/>
  <c r="F78" i="7"/>
  <c r="J78" i="7" s="1"/>
  <c r="F79" i="7"/>
  <c r="J79" i="7" s="1"/>
  <c r="F80" i="7"/>
  <c r="J80" i="7" s="1"/>
  <c r="F81" i="7"/>
  <c r="J81" i="7" s="1"/>
  <c r="F82" i="7"/>
  <c r="J82" i="7" s="1"/>
  <c r="F83" i="7"/>
  <c r="J83" i="7" s="1"/>
  <c r="F84" i="7"/>
  <c r="J84" i="7" s="1"/>
  <c r="F86" i="7"/>
  <c r="J86" i="7" s="1"/>
  <c r="F87" i="7"/>
  <c r="J87" i="7" s="1"/>
  <c r="F88" i="7"/>
  <c r="J88" i="7" s="1"/>
  <c r="F89" i="7"/>
  <c r="F91" i="7"/>
  <c r="J91" i="7" s="1"/>
  <c r="F93" i="7"/>
  <c r="J93" i="7" s="1"/>
  <c r="F94" i="7"/>
  <c r="J94" i="7" s="1"/>
  <c r="F95" i="7"/>
  <c r="J95" i="7" s="1"/>
  <c r="F97" i="7"/>
  <c r="J97" i="7" s="1"/>
  <c r="F98" i="7"/>
  <c r="J98" i="7" s="1"/>
  <c r="F99" i="7"/>
  <c r="J99" i="7" s="1"/>
  <c r="F101" i="7"/>
  <c r="J101" i="7" s="1"/>
  <c r="F102" i="7"/>
  <c r="J102" i="7" s="1"/>
  <c r="F103" i="7"/>
  <c r="J103" i="7" s="1"/>
  <c r="F104" i="7"/>
  <c r="J104" i="7" s="1"/>
  <c r="F105" i="7"/>
  <c r="F106" i="7"/>
  <c r="F107" i="7"/>
  <c r="J107" i="7" s="1"/>
  <c r="F108" i="7"/>
  <c r="J108" i="7" s="1"/>
  <c r="F109" i="7"/>
  <c r="F110" i="7"/>
  <c r="J110" i="7" s="1"/>
  <c r="F111" i="7"/>
  <c r="F112" i="7"/>
  <c r="J112" i="7" s="1"/>
  <c r="F113" i="7"/>
  <c r="J113" i="7" s="1"/>
  <c r="F114" i="7"/>
  <c r="J114" i="7" s="1"/>
  <c r="F115" i="7"/>
  <c r="J115" i="7" s="1"/>
  <c r="F116" i="7"/>
  <c r="F117" i="7"/>
  <c r="J117" i="7" s="1"/>
  <c r="F118" i="7"/>
  <c r="J118" i="7" s="1"/>
  <c r="F119" i="7"/>
  <c r="J119" i="7" s="1"/>
  <c r="F120" i="7"/>
  <c r="J120" i="7" s="1"/>
  <c r="F121" i="7"/>
  <c r="J121" i="7" s="1"/>
  <c r="F122" i="7"/>
  <c r="F123" i="7"/>
  <c r="J123" i="7" s="1"/>
  <c r="F124" i="7"/>
  <c r="J124" i="7" s="1"/>
  <c r="F125" i="7"/>
  <c r="F126" i="7"/>
  <c r="J126" i="7" s="1"/>
  <c r="F128" i="7"/>
  <c r="J128" i="7" s="1"/>
  <c r="F129" i="7"/>
  <c r="J129" i="7" s="1"/>
  <c r="F130" i="7"/>
  <c r="F131" i="7"/>
  <c r="J131" i="7" s="1"/>
  <c r="F132" i="7"/>
  <c r="J132" i="7" s="1"/>
  <c r="F133" i="7"/>
  <c r="J133" i="7" s="1"/>
  <c r="F134" i="7"/>
  <c r="J134" i="7" s="1"/>
  <c r="F135" i="7"/>
  <c r="J135" i="7" s="1"/>
  <c r="F136" i="7"/>
  <c r="J136" i="7" s="1"/>
  <c r="F137" i="7"/>
  <c r="J137" i="7" s="1"/>
  <c r="F138" i="7"/>
  <c r="F139" i="7"/>
  <c r="J139" i="7" s="1"/>
  <c r="F140" i="7"/>
  <c r="J140" i="7" s="1"/>
  <c r="F141" i="7"/>
  <c r="J141" i="7" s="1"/>
  <c r="F142" i="7"/>
  <c r="F143" i="7"/>
  <c r="J143" i="7" s="1"/>
  <c r="F144" i="7"/>
  <c r="J144" i="7" s="1"/>
  <c r="F145" i="7"/>
  <c r="J145" i="7" s="1"/>
  <c r="F146" i="7"/>
  <c r="J146" i="7" s="1"/>
  <c r="F147" i="7"/>
  <c r="J147" i="7" s="1"/>
  <c r="F148" i="7"/>
  <c r="J148" i="7" s="1"/>
  <c r="F149" i="7"/>
  <c r="J149" i="7" s="1"/>
  <c r="F150" i="7"/>
  <c r="J150" i="7" s="1"/>
  <c r="F151" i="7"/>
  <c r="J151" i="7" s="1"/>
  <c r="F152" i="7"/>
  <c r="F153" i="7"/>
  <c r="J153" i="7" s="1"/>
  <c r="F154" i="7"/>
  <c r="J154" i="7" s="1"/>
  <c r="F156" i="7"/>
  <c r="J156" i="7" s="1"/>
  <c r="F157" i="7"/>
  <c r="J157" i="7" s="1"/>
  <c r="F158" i="7"/>
  <c r="F159" i="7"/>
  <c r="F160" i="7"/>
  <c r="J160" i="7" s="1"/>
  <c r="F161" i="7"/>
  <c r="J161" i="7" s="1"/>
  <c r="F162" i="7"/>
  <c r="J162" i="7" s="1"/>
  <c r="F163" i="7"/>
  <c r="J163" i="7" s="1"/>
  <c r="F164" i="7"/>
  <c r="J164" i="7" s="1"/>
  <c r="F165" i="7"/>
  <c r="J165" i="7" s="1"/>
  <c r="F167" i="7"/>
  <c r="J167" i="7" s="1"/>
  <c r="F168" i="7"/>
  <c r="J168" i="7" s="1"/>
  <c r="F169" i="7"/>
  <c r="J169" i="7" s="1"/>
  <c r="F170" i="7"/>
  <c r="F172" i="7"/>
  <c r="J172" i="7" s="1"/>
  <c r="F173" i="7"/>
  <c r="J173" i="7" s="1"/>
  <c r="F174" i="7"/>
  <c r="J174" i="7" s="1"/>
  <c r="F175" i="7"/>
  <c r="J175" i="7" s="1"/>
  <c r="F176" i="7"/>
  <c r="J176" i="7" s="1"/>
  <c r="F177" i="7"/>
  <c r="J177" i="7" s="1"/>
  <c r="F178" i="7"/>
  <c r="J178" i="7" s="1"/>
  <c r="F179" i="7"/>
  <c r="J179" i="7" s="1"/>
  <c r="F181" i="7"/>
  <c r="J181" i="7" s="1"/>
  <c r="F182" i="7"/>
  <c r="J182" i="7" s="1"/>
  <c r="F183" i="7"/>
  <c r="J183" i="7" s="1"/>
  <c r="F184" i="7"/>
  <c r="J184" i="7" s="1"/>
  <c r="F185" i="7"/>
  <c r="F186" i="7"/>
  <c r="F187" i="7"/>
  <c r="J187" i="7" s="1"/>
  <c r="F188" i="7"/>
  <c r="J188" i="7" s="1"/>
  <c r="F189" i="7"/>
  <c r="J189" i="7" s="1"/>
  <c r="F191" i="7"/>
  <c r="J191" i="7" s="1"/>
  <c r="F192" i="7"/>
  <c r="J192" i="7" s="1"/>
  <c r="F193" i="7"/>
  <c r="J193" i="7" s="1"/>
  <c r="F194" i="7"/>
  <c r="F195" i="7"/>
  <c r="J195" i="7" s="1"/>
  <c r="F196" i="7"/>
  <c r="J196" i="7" s="1"/>
  <c r="F197" i="7"/>
  <c r="J197" i="7" s="1"/>
  <c r="F198" i="7"/>
  <c r="J198" i="7" s="1"/>
  <c r="F199" i="7"/>
  <c r="J199" i="7" s="1"/>
  <c r="F200" i="7"/>
  <c r="J200" i="7" s="1"/>
  <c r="F201" i="7"/>
  <c r="J201" i="7" s="1"/>
  <c r="F202" i="7"/>
  <c r="J202" i="7" s="1"/>
  <c r="F203" i="7"/>
  <c r="J203" i="7" s="1"/>
  <c r="F204" i="7"/>
  <c r="J204" i="7" s="1"/>
  <c r="F4" i="7"/>
  <c r="J4" i="7" s="1"/>
  <c r="I46" i="7" l="1"/>
  <c r="J54" i="7"/>
  <c r="J53" i="7"/>
  <c r="J51" i="7"/>
  <c r="J57" i="7"/>
  <c r="J56" i="7"/>
  <c r="J41" i="7"/>
  <c r="J40" i="7"/>
  <c r="J7" i="7"/>
  <c r="G209" i="7"/>
  <c r="G210" i="7" s="1"/>
  <c r="K48" i="6"/>
  <c r="L48" i="6"/>
  <c r="K49" i="6"/>
  <c r="L49" i="6"/>
  <c r="K50" i="6"/>
  <c r="L50" i="6"/>
  <c r="K51" i="6"/>
  <c r="L51" i="6"/>
  <c r="K52" i="6"/>
  <c r="L52" i="6"/>
  <c r="K53" i="6"/>
  <c r="L53" i="6"/>
  <c r="K54" i="6"/>
  <c r="L54" i="6"/>
  <c r="K55" i="6"/>
  <c r="L55" i="6"/>
  <c r="K56" i="6"/>
  <c r="L56" i="6"/>
  <c r="K57" i="6"/>
  <c r="L57" i="6"/>
  <c r="K58" i="6"/>
  <c r="L58" i="6"/>
  <c r="K59" i="6"/>
  <c r="L59" i="6"/>
  <c r="K60" i="6"/>
  <c r="L60" i="6"/>
  <c r="K61" i="6"/>
  <c r="L61" i="6"/>
  <c r="K62" i="6"/>
  <c r="L62" i="6"/>
  <c r="K63" i="6"/>
  <c r="L63" i="6"/>
  <c r="K64" i="6"/>
  <c r="L64" i="6"/>
  <c r="K65" i="6"/>
  <c r="L65" i="6"/>
  <c r="K66" i="6"/>
  <c r="L66" i="6"/>
  <c r="K67" i="6"/>
  <c r="L67" i="6"/>
  <c r="K68" i="6"/>
  <c r="L68" i="6"/>
  <c r="K69" i="6"/>
  <c r="L69" i="6"/>
  <c r="K70" i="6"/>
  <c r="L70" i="6"/>
  <c r="K71" i="6"/>
  <c r="L71" i="6"/>
  <c r="K72" i="6"/>
  <c r="L72" i="6"/>
  <c r="K73" i="6"/>
  <c r="L73" i="6"/>
  <c r="K74" i="6"/>
  <c r="L74" i="6"/>
  <c r="K75" i="6"/>
  <c r="L75" i="6"/>
  <c r="K76" i="6"/>
  <c r="L76" i="6"/>
  <c r="K77" i="6"/>
  <c r="L77" i="6"/>
  <c r="K78" i="6"/>
  <c r="L78" i="6"/>
  <c r="K79" i="6"/>
  <c r="L79" i="6"/>
  <c r="K80" i="6"/>
  <c r="L80" i="6"/>
  <c r="K81" i="6"/>
  <c r="L81" i="6"/>
  <c r="K82" i="6"/>
  <c r="L82" i="6"/>
  <c r="K83" i="6"/>
  <c r="L83" i="6"/>
  <c r="L4" i="6"/>
  <c r="L5" i="6"/>
  <c r="L6" i="6"/>
  <c r="L7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3" i="6"/>
  <c r="L8" i="6"/>
  <c r="K4" i="6"/>
  <c r="K5" i="6"/>
  <c r="K6" i="6"/>
  <c r="K7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3" i="6"/>
  <c r="K9" i="6"/>
  <c r="K8" i="6"/>
  <c r="J4" i="6"/>
  <c r="J5" i="6"/>
  <c r="J6" i="6"/>
  <c r="J15" i="6"/>
  <c r="J16" i="6"/>
  <c r="J18" i="6"/>
  <c r="J19" i="6"/>
  <c r="J20" i="6"/>
  <c r="J21" i="6"/>
  <c r="J22" i="6"/>
  <c r="J23" i="6"/>
  <c r="J24" i="6"/>
  <c r="J33" i="6"/>
  <c r="J35" i="6"/>
  <c r="J36" i="6"/>
  <c r="J37" i="6"/>
  <c r="J38" i="6"/>
  <c r="J39" i="6"/>
  <c r="J40" i="6"/>
  <c r="J41" i="6"/>
  <c r="J42" i="6"/>
  <c r="J52" i="6"/>
  <c r="J53" i="6"/>
  <c r="J55" i="6"/>
  <c r="J56" i="6"/>
  <c r="J57" i="6"/>
  <c r="J58" i="6"/>
  <c r="J59" i="6"/>
  <c r="J60" i="6"/>
  <c r="J62" i="6"/>
  <c r="J70" i="6"/>
  <c r="J71" i="6"/>
  <c r="J72" i="6"/>
  <c r="J74" i="6"/>
  <c r="J75" i="6"/>
  <c r="J76" i="6"/>
  <c r="J77" i="6"/>
  <c r="J78" i="6"/>
  <c r="J79" i="6"/>
  <c r="G84" i="6"/>
  <c r="G85" i="6" s="1"/>
  <c r="G86" i="6" s="1"/>
  <c r="G87" i="6" s="1"/>
  <c r="F4" i="6"/>
  <c r="F5" i="6"/>
  <c r="F6" i="6"/>
  <c r="F8" i="6"/>
  <c r="F9" i="6"/>
  <c r="J9" i="6" s="1"/>
  <c r="F10" i="6"/>
  <c r="J10" i="6" s="1"/>
  <c r="F11" i="6"/>
  <c r="J11" i="6" s="1"/>
  <c r="F12" i="6"/>
  <c r="F13" i="6"/>
  <c r="F14" i="6"/>
  <c r="F15" i="6"/>
  <c r="F16" i="6"/>
  <c r="F18" i="6"/>
  <c r="F19" i="6"/>
  <c r="F20" i="6"/>
  <c r="F21" i="6"/>
  <c r="F22" i="6"/>
  <c r="F23" i="6"/>
  <c r="F24" i="6"/>
  <c r="F25" i="6"/>
  <c r="J25" i="6" s="1"/>
  <c r="F26" i="6"/>
  <c r="J26" i="6" s="1"/>
  <c r="F27" i="6"/>
  <c r="J27" i="6" s="1"/>
  <c r="F28" i="6"/>
  <c r="F30" i="6"/>
  <c r="F31" i="6"/>
  <c r="F32" i="6"/>
  <c r="F33" i="6"/>
  <c r="F35" i="6"/>
  <c r="F36" i="6"/>
  <c r="F37" i="6"/>
  <c r="F38" i="6"/>
  <c r="F39" i="6"/>
  <c r="F40" i="6"/>
  <c r="F41" i="6"/>
  <c r="F42" i="6"/>
  <c r="F43" i="6"/>
  <c r="J43" i="6" s="1"/>
  <c r="F44" i="6"/>
  <c r="J44" i="6" s="1"/>
  <c r="F45" i="6"/>
  <c r="F46" i="6"/>
  <c r="F47" i="6"/>
  <c r="F50" i="6"/>
  <c r="J50" i="6" s="1"/>
  <c r="F51" i="6"/>
  <c r="J51" i="6" s="1"/>
  <c r="F52" i="6"/>
  <c r="F53" i="6"/>
  <c r="F55" i="6"/>
  <c r="F56" i="6"/>
  <c r="F57" i="6"/>
  <c r="F58" i="6"/>
  <c r="F59" i="6"/>
  <c r="F60" i="6"/>
  <c r="F62" i="6"/>
  <c r="F63" i="6"/>
  <c r="J63" i="6" s="1"/>
  <c r="F64" i="6"/>
  <c r="J64" i="6" s="1"/>
  <c r="F65" i="6"/>
  <c r="J65" i="6" s="1"/>
  <c r="F66" i="6"/>
  <c r="J66" i="6" s="1"/>
  <c r="F67" i="6"/>
  <c r="J67" i="6" s="1"/>
  <c r="F68" i="6"/>
  <c r="J68" i="6" s="1"/>
  <c r="F69" i="6"/>
  <c r="J69" i="6" s="1"/>
  <c r="F70" i="6"/>
  <c r="F71" i="6"/>
  <c r="F72" i="6"/>
  <c r="F74" i="6"/>
  <c r="F75" i="6"/>
  <c r="F76" i="6"/>
  <c r="F77" i="6"/>
  <c r="F78" i="6"/>
  <c r="F79" i="6"/>
  <c r="F80" i="6"/>
  <c r="J80" i="6" s="1"/>
  <c r="F81" i="6"/>
  <c r="J81" i="6" s="1"/>
  <c r="F82" i="6"/>
  <c r="J82" i="6" s="1"/>
  <c r="F83" i="6"/>
  <c r="J83" i="6" s="1"/>
  <c r="F3" i="6"/>
  <c r="J3" i="6" s="1"/>
  <c r="L46" i="7" l="1"/>
  <c r="J46" i="7"/>
  <c r="J205" i="7"/>
  <c r="J206" i="7" s="1"/>
  <c r="J207" i="7" s="1"/>
  <c r="J208" i="7" s="1"/>
  <c r="J209" i="7" s="1"/>
  <c r="J210" i="7" s="1"/>
  <c r="J8" i="6"/>
  <c r="J32" i="6"/>
  <c r="J14" i="6"/>
  <c r="J31" i="6"/>
  <c r="J13" i="6"/>
  <c r="J47" i="6"/>
  <c r="J30" i="6"/>
  <c r="J12" i="6"/>
  <c r="J84" i="6" s="1"/>
  <c r="J85" i="6" s="1"/>
  <c r="J86" i="6" s="1"/>
  <c r="J87" i="6" s="1"/>
  <c r="J88" i="6" s="1"/>
  <c r="J89" i="6" s="1"/>
  <c r="J46" i="6"/>
  <c r="J28" i="6"/>
  <c r="J45" i="6"/>
  <c r="G88" i="6"/>
  <c r="G89" i="6" s="1"/>
</calcChain>
</file>

<file path=xl/sharedStrings.xml><?xml version="1.0" encoding="utf-8"?>
<sst xmlns="http://schemas.openxmlformats.org/spreadsheetml/2006/main" count="1092" uniqueCount="607">
  <si>
    <t>№</t>
  </si>
  <si>
    <t>Раздел 1. Демонтажные работы</t>
  </si>
  <si>
    <t>1</t>
  </si>
  <si>
    <t>100 м</t>
  </si>
  <si>
    <t>2</t>
  </si>
  <si>
    <t>ФЕР27-03-008-04</t>
  </si>
  <si>
    <t>Разборка покрытий и оснований: асфальтобетонных</t>
  </si>
  <si>
    <t>100 м3</t>
  </si>
  <si>
    <t>3</t>
  </si>
  <si>
    <t>4</t>
  </si>
  <si>
    <t>1000 м3</t>
  </si>
  <si>
    <t>5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</si>
  <si>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</si>
  <si>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</si>
  <si>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</si>
  <si>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6</t>
  </si>
  <si>
    <t>ФССЦпг-01-01-01-041</t>
  </si>
  <si>
    <t>Погрузка при автомобильных перевозках мусора строительного с погрузкой вручную</t>
  </si>
  <si>
    <t>7</t>
  </si>
  <si>
    <t>Цена поставщика ООО "Террус"</t>
  </si>
  <si>
    <t>Перевозка и утилизация отходов 4-5 класса опасности</t>
  </si>
  <si>
    <t>м3</t>
  </si>
  <si>
    <t>8</t>
  </si>
  <si>
    <t>9</t>
  </si>
  <si>
    <t>ФЕР46-04-001-03</t>
  </si>
  <si>
    <t>Разборка: железобетонных фундаментов</t>
  </si>
  <si>
    <t>10</t>
  </si>
  <si>
    <t>11</t>
  </si>
  <si>
    <t>12</t>
  </si>
  <si>
    <t>13</t>
  </si>
  <si>
    <t>14</t>
  </si>
  <si>
    <t>15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</si>
  <si>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</si>
  <si>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</si>
  <si>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</si>
  <si>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</si>
  <si>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</si>
  <si>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</si>
  <si>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</si>
  <si>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</si>
  <si>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</si>
  <si>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</si>
  <si>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</si>
  <si>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</si>
  <si>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Цена Поставщика ООО "Генпоставка"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</si>
  <si>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</si>
  <si>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</si>
  <si>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</si>
  <si>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</si>
  <si>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</si>
  <si>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</si>
  <si>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</si>
  <si>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</si>
  <si>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</si>
  <si>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</si>
  <si>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</si>
  <si>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т</t>
  </si>
  <si>
    <t>37</t>
  </si>
  <si>
    <t>38</t>
  </si>
  <si>
    <t>39</t>
  </si>
  <si>
    <t>40</t>
  </si>
  <si>
    <t>41</t>
  </si>
  <si>
    <t>шт</t>
  </si>
  <si>
    <t>42</t>
  </si>
  <si>
    <t>100 м2</t>
  </si>
  <si>
    <t>43</t>
  </si>
  <si>
    <t>44</t>
  </si>
  <si>
    <t>45</t>
  </si>
  <si>
    <t>46</t>
  </si>
  <si>
    <t>47</t>
  </si>
  <si>
    <t>кг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</si>
  <si>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</si>
  <si>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</si>
  <si>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</si>
  <si>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</si>
  <si>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</si>
  <si>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</si>
  <si>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</si>
  <si>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</si>
  <si>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</si>
  <si>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</si>
  <si>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</si>
  <si>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</si>
  <si>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</si>
  <si>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</si>
  <si>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</si>
  <si>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ФЕР08-01-002-02</t>
  </si>
  <si>
    <t>Устройство основания под фундаменты: щебеночного</t>
  </si>
  <si>
    <t>63</t>
  </si>
  <si>
    <t>64</t>
  </si>
  <si>
    <t>65</t>
  </si>
  <si>
    <t>66</t>
  </si>
  <si>
    <t>67</t>
  </si>
  <si>
    <t>ФССЦ-04.1.02.05-0007</t>
  </si>
  <si>
    <t>Смеси бетонные тяжелого бетона (БСТ), класс B20 (М250)</t>
  </si>
  <si>
    <t>68</t>
  </si>
  <si>
    <t>69</t>
  </si>
  <si>
    <t>ФЕР01-02-060-01</t>
  </si>
  <si>
    <t>70</t>
  </si>
  <si>
    <t>71</t>
  </si>
  <si>
    <t>72</t>
  </si>
  <si>
    <t>73</t>
  </si>
  <si>
    <t>74</t>
  </si>
  <si>
    <t>75</t>
  </si>
  <si>
    <t>76</t>
  </si>
  <si>
    <t>77</t>
  </si>
  <si>
    <t>ФЕР11-01-011-01</t>
  </si>
  <si>
    <t>Устройство стяжек: цементных толщиной 20 мм</t>
  </si>
  <si>
    <t>78</t>
  </si>
  <si>
    <t>79</t>
  </si>
  <si>
    <t>ФССЦ-04.3.01.09-0014</t>
  </si>
  <si>
    <t>Раствор готовый кладочный, цементный, М100</t>
  </si>
  <si>
    <t>80</t>
  </si>
  <si>
    <t>81</t>
  </si>
  <si>
    <t>82</t>
  </si>
  <si>
    <t>83</t>
  </si>
  <si>
    <t>м2</t>
  </si>
  <si>
    <t>84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</si>
  <si>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</si>
  <si>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</si>
  <si>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85</t>
  </si>
  <si>
    <t>ФССЦ-01.2.03.05-0010</t>
  </si>
  <si>
    <t>Праймер битумный производства «Техно-Николь»</t>
  </si>
  <si>
    <t>86</t>
  </si>
  <si>
    <t>Итого</t>
  </si>
  <si>
    <t>с ВЗиС</t>
  </si>
  <si>
    <t>с ЗУ</t>
  </si>
  <si>
    <t>с Дог.Кф</t>
  </si>
  <si>
    <t>НДС</t>
  </si>
  <si>
    <t>Всего с НДС</t>
  </si>
  <si>
    <t>ед.изм</t>
  </si>
  <si>
    <t>объем сметы</t>
  </si>
  <si>
    <t>Погрузка вручную неуплотненного грунта из штабелей и отвалов в транспортные средства, группа грунтов: 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</si>
  <si>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</si>
  <si>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Раздел 2. Демонтажные работы</t>
  </si>
  <si>
    <t>компл</t>
  </si>
  <si>
    <t>Перевозка грузов I класса автомобилями-самосвалами грузоподъемностью 10 т работающих вне карьера на расстояние до 2 км</t>
  </si>
  <si>
    <t>м</t>
  </si>
  <si>
    <t>Демонтаж м/конструкций</t>
  </si>
  <si>
    <t>Демонтаж опорных стоек для пролетов: до 24 м</t>
  </si>
  <si>
    <t>Демонтаж стропильных и подстропильных ферм на высоте до 25 м пролетом: до 24 м массой до 3,0 т</t>
  </si>
  <si>
    <t>Погрузка при автомобильных перевозках металлических конструкций массой до 1 т</t>
  </si>
  <si>
    <t>Разгрузка при автомобильных перевозках металлических конструкций массой до 1 т</t>
  </si>
  <si>
    <t>Перевозка грузов I класса автомобилями-самосвалами грузоподъемностью 10 т работающих вне карьера на расстояние до 1 км</t>
  </si>
  <si>
    <t>Демонтаж ж/б конструкций</t>
  </si>
  <si>
    <t>Погрузка при автомобильных перевозках мусора строительного с погрузкой экскаваторами емкостью ковша до 0,5 м3</t>
  </si>
  <si>
    <t>Разработка грунта с погрузкой на автомобили-самосвалы экскаваторами с ковшом вместимостью: 0,65 (0,5-1) м3, группа грунтов 2</t>
  </si>
  <si>
    <t>Засыпка траншей и котлованов с перемещением грунта до 5 м бульдозерами мощностью: 59 кВт (80 л.с.), группа грунтов 2</t>
  </si>
  <si>
    <t>Наименование работ</t>
  </si>
  <si>
    <t>Расценка</t>
  </si>
  <si>
    <t>стоим. Ед</t>
  </si>
  <si>
    <t>Примечания</t>
  </si>
  <si>
    <t>в деньгах</t>
  </si>
  <si>
    <t>объем для КС3</t>
  </si>
  <si>
    <t>100 шт</t>
  </si>
  <si>
    <t>ФЕР09-03-029-01</t>
  </si>
  <si>
    <t>ФССЦпг-01-01-01-015</t>
  </si>
  <si>
    <t>ФССЦпг-01-01-02-015</t>
  </si>
  <si>
    <t>ФССЦпг-03-21-01-001</t>
  </si>
  <si>
    <t>ФЕР01-01-013-08</t>
  </si>
  <si>
    <t>ФЕР01-01-033-02</t>
  </si>
  <si>
    <t>ФЕР01-02-061-02</t>
  </si>
  <si>
    <t>Засыпка вручную траншей, пазух котлованов и ям, группа грунтов: 2</t>
  </si>
  <si>
    <t>87</t>
  </si>
  <si>
    <t>объем ИД</t>
  </si>
  <si>
    <t>Сумма сметы</t>
  </si>
  <si>
    <t>Раздел 2. Земляные работы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</si>
  <si>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</si>
  <si>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</si>
  <si>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ФЕР01-02-057-02</t>
  </si>
  <si>
    <t>Доработка грунта вручную в траншеях глубиной до 2 м без креплений с откосами, группа грунтов: 2</t>
  </si>
  <si>
    <t>Раздел 3. Устройтво фундаментов Фм1-4шт</t>
  </si>
  <si>
    <t>ФЕР06-01-001-01</t>
  </si>
  <si>
    <t>Устройство бетонной подготовки</t>
  </si>
  <si>
    <t>ФССЦ-04.1.02.05-0003</t>
  </si>
  <si>
    <t>Смеси бетонные тяжелого бетона (БСТ), класс В7,5 (М100)</t>
  </si>
  <si>
    <t>ФЕР06-01-001-03</t>
  </si>
  <si>
    <t>Устройство бетонных фундаментов общего назначения под колонны объемом: до 5 м3</t>
  </si>
  <si>
    <t>ФССЦ-04.1.02.05-0009</t>
  </si>
  <si>
    <t>Смеси бетонные тяжелого бетона (БСТ), класс В25 (М350)</t>
  </si>
  <si>
    <t>ФССЦ-08.4.03.03-0002</t>
  </si>
  <si>
    <t>Сталь арматурная рифленая свариваемая, класс А500С, диаметр 8 мм</t>
  </si>
  <si>
    <t>ФССЦ-08.4.03.03-0004</t>
  </si>
  <si>
    <t>Сталь арматурная рифленая свариваемая, класс А500С, диаметр 12 мм</t>
  </si>
  <si>
    <t>ФССЦ-08.4.03.03-0006</t>
  </si>
  <si>
    <t>Сталь арматурная рифленая свариваемая, класс А500С, диаметр 16 мм</t>
  </si>
  <si>
    <t>ФЕР06-03-004-05</t>
  </si>
  <si>
    <t>Установка анкерных болтов: при бетонировании в виде сваренных каркасов</t>
  </si>
  <si>
    <t>ФССЦ-01.7.15.02-0068</t>
  </si>
  <si>
    <t>Болты оцинкованные диаметр 30 мм/ применительно</t>
  </si>
  <si>
    <t>ФССЦ-08.3.08.01-0035</t>
  </si>
  <si>
    <t>Сталь угловая неравнополочная, марка Ст1сп-Ст6сп, ширина большой полки 40-80 мм/применит. угол 50х5</t>
  </si>
  <si>
    <t>Гидроизоляция конструкций</t>
  </si>
  <si>
    <t>ФЕР13-06-005-01</t>
  </si>
  <si>
    <t>Гидроструйная очистка бетонных поверхностей</t>
  </si>
  <si>
    <t>ФССЦ-01.2.03.03-0009</t>
  </si>
  <si>
    <t>Мастика битумная «Еша»</t>
  </si>
  <si>
    <t>Раздел 4. Конструкции металлические</t>
  </si>
  <si>
    <t>ФЕР09-03-012-12</t>
  </si>
  <si>
    <t>Монтаж опорных стоек для пролетов: до 24 м</t>
  </si>
  <si>
    <t>ФССЦ-07.2.07.12-0021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</si>
  <si>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</si>
  <si>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>ФЕР09-03-012-01</t>
  </si>
  <si>
    <t>Монтаж стропильных и подстропильных ферм на высоте до 25 м пролетом: до 24 м массой до 3,0 т</t>
  </si>
  <si>
    <t>ФССЦ-07.2.07.12-0022</t>
  </si>
  <si>
    <t>Элементы конструктивные зданий и сооружений с преобладанием горячекатаных профилей, средняя масса сборочной единицы свыше 1 до 3 т</t>
  </si>
  <si>
    <t>ФССЦ-07.2.07.12-0023</t>
  </si>
  <si>
    <t>Элементы конструктивные зданий и сооружений с преобладанием горячекатаных профилей, средняя масса сборочной единицы свыше 3 т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</si>
  <si>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</si>
  <si>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</si>
  <si>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</si>
  <si>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</si>
  <si>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ФЕР09-09-002-03</t>
  </si>
  <si>
    <t>Монтаж металлических конструкций (балок, ригелей, траверс) на установленные опорные металлоконструкции, при ведении работ: с земли</t>
  </si>
  <si>
    <t>ФЕР13-03-002-17</t>
  </si>
  <si>
    <t>Огрунтовка металлических поверхностей за один раз: грунтовкой цинконаполненной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</si>
  <si>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</si>
  <si>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</si>
  <si>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Раздел 5. Демонтаж элементов существующей эстакады вблизи корпуса 417</t>
  </si>
  <si>
    <t>Перевозка (до 30 км) и утилизация отходов 4-5 класса опасности</t>
  </si>
  <si>
    <t>Демонтаж связей и распорок из одиночных и парных уголков, гнутосварных профилей для пролетов: до 24 м при высоте здания до 25 м</t>
  </si>
  <si>
    <t>Перенос газопровода среднего давления 60кПа</t>
  </si>
  <si>
    <t>ФЕР24-02-041-06</t>
  </si>
  <si>
    <t>Демонтаж надземной прокладки стальных газопроводов на металлических опорах, диаметр газопровода: 200 мм</t>
  </si>
  <si>
    <t>ФЕР09-03-039-01</t>
  </si>
  <si>
    <t>Демонтаж опорных конструкций: для крепления трубопроводов внутри зданий и сооружений массой до 0,1 т</t>
  </si>
  <si>
    <t>Надземная прокладка стальных газопроводов на металлических опорах, диаметр газопровода: 200 мм</t>
  </si>
  <si>
    <t>Монтаж опорных конструкций: для крепления трубопроводов внутри зданий и сооружений массой до 0,1 т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</si>
  <si>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</si>
  <si>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</si>
  <si>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</si>
  <si>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ФЕРм39-02-012-10</t>
  </si>
  <si>
    <t>Рентгенографический контроль трубопровода через две стенки, номинальный диаметр трубопровода: свыше 150 до 250, толщина стенки до 10 мм</t>
  </si>
  <si>
    <t>снимок</t>
  </si>
  <si>
    <t>ФЕР24-02-120-04</t>
  </si>
  <si>
    <t>Очистка полости трубопровода продувкой воздухом, номинальный диаметр газопровода: 200 мм</t>
  </si>
  <si>
    <t>ФЕР24-02-121-04</t>
  </si>
  <si>
    <t>Монтаж инвентарного узла для очистки и испытания газопровода, номинальный диаметр газопровода: 200 мм</t>
  </si>
  <si>
    <t>узел</t>
  </si>
  <si>
    <t>ФЕР24-02-122-03</t>
  </si>
  <si>
    <t>Подъем давления при испытании воздухом газопроводов низкого и среднего давления (до 0,3 МПа) номинальным диаметром: 200 мм</t>
  </si>
  <si>
    <t>ФЕР24-02-125-01</t>
  </si>
  <si>
    <t>Выдержка под давлением от 0,6 до 1,2 МПа при испытании на прочность и герметичность участка газопровода номинальным диаметром: 50-300 мм</t>
  </si>
  <si>
    <t>участок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</si>
  <si>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</si>
  <si>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</si>
  <si>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Перенос теплопроводов</t>
  </si>
  <si>
    <t>ФЕР24-01-001-08</t>
  </si>
  <si>
    <t>Разборка стальных трубопроводов в каналах и надземная при номинальном давлении 0,6 МПа, температуре 115°С, диаметр труб: 250 мм</t>
  </si>
  <si>
    <t>км</t>
  </si>
  <si>
    <t>ФЕР24-01-001-04</t>
  </si>
  <si>
    <t>Разборка стальных трубопроводов в каналах и надземная при номинальном давлении 0,6 МПа, температуре 115°С, диаметр труб: 100 мм</t>
  </si>
  <si>
    <t>ФЕР24-01-001-03</t>
  </si>
  <si>
    <t>Разборка стальных трубопроводов в каналах и надземная при номинальном давлении 0,6 МПа, температуре 115°С, диаметр труб: 80 мм</t>
  </si>
  <si>
    <t>Прокладка стальных трубопроводов в каналах и надземная при номинальном давлении 0,6 МПа, температуре 115°С, диаметр труб: 250 мм</t>
  </si>
  <si>
    <t>Прокладка стальных трубопроводов в каналах и надземная при номинальном давлении 0,6 МПа, температуре 115°С, диаметр труб: 100 мм</t>
  </si>
  <si>
    <t>Прокладка стальных трубопроводов в каналах и надземная при номинальном давлении 0,6 МПа, температуре 115°С, диаметр труб: 80 мм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</si>
  <si>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</si>
  <si>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</si>
  <si>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ФССЦ-12.2.04.04-1017</t>
  </si>
  <si>
    <t>Маты минераловатные прошивные без обкладок, 125, толщина 80 мм</t>
  </si>
  <si>
    <t>ФЕР26-01-049-02</t>
  </si>
  <si>
    <t>Покрытие поверхности изоляции трубопроводов: сталью оцинкованной</t>
  </si>
  <si>
    <t>ФССЦ-12.2.01.01-0013</t>
  </si>
  <si>
    <t>Детали защитных покрытий конструкций тепловой изоляции трубопроводов, из стали тонколистовой оцинкованной, толщиной 0,55 мм, криволинейные</t>
  </si>
  <si>
    <t>Раздел 1. Земляные работы</t>
  </si>
  <si>
    <t>Под теплотрассу и камеру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</si>
  <si>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</si>
  <si>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</si>
  <si>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ФЕР01-02-056-08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</si>
  <si>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</si>
  <si>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</si>
  <si>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</si>
  <si>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ФЕР01-02-005-01</t>
  </si>
  <si>
    <t>Уплотнение грунта пневматическими трамбовками, группа грунтов: 1-2</t>
  </si>
  <si>
    <t>ФЕР01-02-061-01</t>
  </si>
  <si>
    <t>Засыпка вручную траншей, пазух котлованов и ям, группа грунтов: 1</t>
  </si>
  <si>
    <t>Под водоприемный колодец и вент.шахту</t>
  </si>
  <si>
    <t>После демонтажа</t>
  </si>
  <si>
    <t>ФССЦпг-03-21-01-002</t>
  </si>
  <si>
    <t>ФЕР09-03-037-01</t>
  </si>
  <si>
    <t>Демонтаж металлических конструкций</t>
  </si>
  <si>
    <t>ФЕР24-01-001-06</t>
  </si>
  <si>
    <t>Прокладка стальных трубопроводов в каналах и надземная при номинальном давлении 0,6 МПа, температуре 115°С, диаметр труб: 150 мм/Демонтаж</t>
  </si>
  <si>
    <t>Покрытие поверхности изоляции трубопроводов: сталью оцинкованной / Демонтаж</t>
  </si>
  <si>
    <t>ФЕРр66-24-2</t>
  </si>
  <si>
    <t>Разборка тепловой изоляции: из ваты минеральной</t>
  </si>
  <si>
    <t>Раздел 3. Устройство непроходных каналов</t>
  </si>
  <si>
    <t>Щебень известняковый М600 фр. 20/40</t>
  </si>
  <si>
    <t>ФЕР13-06-004-01</t>
  </si>
  <si>
    <t>Обеспыливание поверхности</t>
  </si>
  <si>
    <t>ФЕР13-03-004-26</t>
  </si>
  <si>
    <t>Окраска металлических огрунтованных поверхностей: эмалью ПФ-115, за 2 раза</t>
  </si>
  <si>
    <t>ФЕР07-06-001-01</t>
  </si>
  <si>
    <t>Устройство непроходных каналов: одноячейковых, перекрываемых или опирающихся на плиту</t>
  </si>
  <si>
    <t>ФССЦ-01.2.01.02-0042</t>
  </si>
  <si>
    <t>Битумы нефтяные строительные кровельные БНК-90/30</t>
  </si>
  <si>
    <t>ФССЦ-01.2.03.03-0124</t>
  </si>
  <si>
    <t>Мастика КТ гидроизоляционная</t>
  </si>
  <si>
    <t>ФССЦ-05.1.01.10-0077</t>
  </si>
  <si>
    <t>Лоток Л11-15, бетон B35 (М450), объем 1,44 м3, расход арматуры 242,1 кг / прим. Лоток Л11-15/2</t>
  </si>
  <si>
    <t>ФССЦ-05.1.01.10-0182</t>
  </si>
  <si>
    <t>Лоток с отверстиями, бетон B15 (М200), расход арматуры 70 кг/м3, объем до 2м3 (для непроходных каналов)</t>
  </si>
  <si>
    <t>ФССЦ-05.1.06.09-0057</t>
  </si>
  <si>
    <t>Плиты перекрытия П12д-15, бетон B25, объем 0,18 м3, расход арматуры 10,40 кг</t>
  </si>
  <si>
    <t>ФЕР07-02-002-01</t>
  </si>
  <si>
    <t>Установка опор из плит и колец диаметром: до 1000 мм</t>
  </si>
  <si>
    <t>ФССЦ-05.1.08.09-0005</t>
  </si>
  <si>
    <t>Опорные подушки ОП 5 (бетон B15, объем 0,05 м3, расход арматуры 5,4 кг)</t>
  </si>
  <si>
    <t>ФЕР46-03-017-01</t>
  </si>
  <si>
    <t>Заделка отверстий, гнезд и борозд: в перекрытиях железобетонных площадью до 0,1 м2</t>
  </si>
  <si>
    <t>Смеси бетонные тяжелого бетона (БСТ), класс B25 (М350)</t>
  </si>
  <si>
    <t>Раздел 4. Прокладка трубопроводов.</t>
  </si>
  <si>
    <t>ФЕР24-01-002-06</t>
  </si>
  <si>
    <t>Прокладка стальных трубопроводов в непроходном канале при номинальном давлении 1,6 МПа, температуре 150°С, диаметр труб: 150 мм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</si>
  <si>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</si>
  <si>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6,0 мм</t>
  </si>
  <si>
    <t>ФССЦ-23.8.04.06-0090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</si>
  <si>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10 мм</t>
  </si>
  <si>
    <t>ФЕР24-01-004-06</t>
  </si>
  <si>
    <t>Надземная прокладка стальных трубопроводов при номинальном давлении 1,6 МПа, температуре 150°С, диаметр труб: 150 мм</t>
  </si>
  <si>
    <t>ФЕР24-01-004-03</t>
  </si>
  <si>
    <t>Надземная прокладка стальных трубопроводов при номинальном давлении 1,6 МПа, температуре 150°С, диаметр труб: 80 мм</t>
  </si>
  <si>
    <t>ФССЦ-23.5.02.02-0052</t>
  </si>
  <si>
    <t>Трубы стальные электросварные прямошовные со снятой фаской из стали марок БСт2кп-БСт4кп и БСт2пс-БСт4пс, наружный диаметр 89 мм, толщина стенки 5 мм</t>
  </si>
  <si>
    <t>ФССЦ-23.8.04.06-0071</t>
  </si>
  <si>
    <t>Отвод крутоизогнутый, радиус кривизны 1,5 мм, номинальное давление до 16 МПа, номинальный диаметр 80 мм, наружный диаметр 89 мм, толщина стенки 6 мм</t>
  </si>
  <si>
    <t>ФЕР24-01-001-01</t>
  </si>
  <si>
    <t>Прокладка стальных трубопроводов в каналах и надземная при номинальном давлении 0,6 МПа, температуре 115°С, диаметр труб: 50 мм</t>
  </si>
  <si>
    <t>ФССЦ-23.3.03.02-0028</t>
  </si>
  <si>
    <t>Трубы стальные бесшовные, горячедеформированные со снятой фаской из стали марок 15, 20, 25, наружным диаметром: 45 мм, толщина стенки 5 мм</t>
  </si>
  <si>
    <t>ФССЦ-23.8.04.06-0250</t>
  </si>
  <si>
    <t>Отводы крутоизогнутые бесшовные приварные 90° из стали марок 20 и 09Г2С, наружный диаметр 45 мм, толщина стенки 6,0 мм</t>
  </si>
  <si>
    <t>ФЕР16-01-005-02</t>
  </si>
  <si>
    <t>Прокладка по стенам зданий и в каналах трубопроводов из чугунных канализационных труб диаметром: 100 мм</t>
  </si>
  <si>
    <t>ФССЦ-23.6.01.01-0002</t>
  </si>
  <si>
    <t>Трубы чугунные канализационные, длина 2 м, диаметр условного прохода 100 мм</t>
  </si>
  <si>
    <t>ФЕР24-01-032-04</t>
  </si>
  <si>
    <t>Установка задвижек или клапанов стальных для горячей воды и пара диаметром: 150 мм</t>
  </si>
  <si>
    <t>ФССЦ-18.1.09.07-0042</t>
  </si>
  <si>
    <t>Краны шаровые BROEN BALLOMAX для теплоснабжения и охлаждения, со сварным присоединением, с ISO-фланцем, под редуктор или электропривод, давлением 2,5 МПа (25 кгс/см2), серии КШТ 61.102, диаметром: 150 мм</t>
  </si>
  <si>
    <t>ФЕР24-01-032-01</t>
  </si>
  <si>
    <t>Установка задвижек или клапанов стальных для горячей воды и пара диаметром: 50 мм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</si>
  <si>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</si>
  <si>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</si>
  <si>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ФЕР24-01-032-02</t>
  </si>
  <si>
    <t>Установка задвижек или клапанов стальных для горячей воды и пара диаметром: 80 мм</t>
  </si>
  <si>
    <t>ФССЦ-18.1.09.07-0062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</si>
  <si>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</si>
  <si>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>ФЕР22-03-014-03</t>
  </si>
  <si>
    <t>Приварка фланцев к стальным трубопроводам диаметром: 100 мм</t>
  </si>
  <si>
    <t>ФССЦ-23.8.03.11-0131</t>
  </si>
  <si>
    <t>Фланцы стальные плоские приварные с соединительным выступом, марка стали ВСт3сп2, ВСт3сп3, номинальное давление 1 МПа, номинальный диаметр 100 мм</t>
  </si>
  <si>
    <t>ФЕР22-03-001-01</t>
  </si>
  <si>
    <t>Установка фасонных частей чугунных диаметром: 50-100 мм</t>
  </si>
  <si>
    <t>ФССЦ-23.8.05.15-0001</t>
  </si>
  <si>
    <t>Части чугунные фасонные соединительные к чугунным напорным трубам, наружный диаметр 50-100 мм</t>
  </si>
  <si>
    <t>ФССЦ-23.8.05.07-0001</t>
  </si>
  <si>
    <t>Патрубок фланец-гладкий конец ПФГ из высокопрочного чугуна с цементно-песчаным покрытием, диаметр 100 мм, длина 350 мм</t>
  </si>
  <si>
    <t>ФЕР22-03-006-03</t>
  </si>
  <si>
    <t>Установка задвижек или клапанов обратных чугунных диаметром: 100 мм</t>
  </si>
  <si>
    <t>ФССЦ-18.1.02.01-0203</t>
  </si>
  <si>
    <t>Задвижка параллельная с выдвижным шпинделем 30ч6бр, номинальное давление 1,0 МПа (10 кгс/см2), присоединение к трубопроводу фланцевое, номинальный диаметр 100 мм</t>
  </si>
  <si>
    <t>Изоляция трубопровода</t>
  </si>
  <si>
    <t>Окраска трубопровода в ТК</t>
  </si>
  <si>
    <t>ФЕР13-03-004-21</t>
  </si>
  <si>
    <t>Окраска металлических огрунтованных поверхностей: эмалью КО-811</t>
  </si>
  <si>
    <t>Зонт на трубопровод</t>
  </si>
  <si>
    <t>ФЕР20-02-009-05</t>
  </si>
  <si>
    <t>Установка зонтов над шахтами из листовой стали круглого сечения диаметром: 450 мм</t>
  </si>
  <si>
    <t>ФССЦ-23.1.02.07-0002</t>
  </si>
  <si>
    <t>Крепления для трубопроводов (кронштейны, планки, хомуты)</t>
  </si>
  <si>
    <t>ФССЦ-19.2.02.01-0005</t>
  </si>
  <si>
    <t>Зонты вентиляционных систем из листовой и сортовой стали, круглые, диаметр шахты 450 мм</t>
  </si>
  <si>
    <t>Устройство лестниц для обслуживания арматуры</t>
  </si>
  <si>
    <t>Монтаж лестниц прямолинейных и криволинейных, пожарных с ограждением</t>
  </si>
  <si>
    <t>ФССЦ-07.2.05.01-0032</t>
  </si>
  <si>
    <t>Ограждения лестничных проемов, лестничные марши, пожарные лестницы</t>
  </si>
  <si>
    <t>Окраска металлических огрунтованных поверхностей: грунт-краской цинконаполненной однокомпонентной полиуретановой (за 2 раза)</t>
  </si>
  <si>
    <t>Раздел 5. Воодоприёмный колодец ВК-1</t>
  </si>
  <si>
    <t>88</t>
  </si>
  <si>
    <t>ФЕР22-04-001-01</t>
  </si>
  <si>
    <t>Устройство круглых колодцев из сборного железобетона в грунтах: сухих</t>
  </si>
  <si>
    <t>10 м3</t>
  </si>
  <si>
    <t>89</t>
  </si>
  <si>
    <t>ФССЦ-05.1.01.13-0043</t>
  </si>
  <si>
    <t>Плита железобетонная покрытий, перекрытий и днищ</t>
  </si>
  <si>
    <t>90</t>
  </si>
  <si>
    <t>Плита железобетонная покрытий, перекрытий и днищ/Плита перекрытия колодца ПК-15 V=0,27 м3</t>
  </si>
  <si>
    <t>91</t>
  </si>
  <si>
    <t>Плита железобетонная покрытий, перекрытий и днищ /Опорная плита ОП-1к,  0,403</t>
  </si>
  <si>
    <t>92</t>
  </si>
  <si>
    <t>ФССЦ-05.1.01.09-0052</t>
  </si>
  <si>
    <t>Кольцо стеновое смотровых колодцев КС7.9, бетон B15 (М200), объем 0,15 м3, расход арматуры 4,80 кг</t>
  </si>
  <si>
    <t>93</t>
  </si>
  <si>
    <t>ФССЦ-05.1.01.09-0001</t>
  </si>
  <si>
    <t>Кольцо для колодцев сборное железобетонное, диаметр 700 мм, 0,17 м3 / КС7-10</t>
  </si>
  <si>
    <t>94</t>
  </si>
  <si>
    <t>ФССЦ-05.1.01.09-0003</t>
  </si>
  <si>
    <t>Кольцо для колодцев сборное железобетонное, диаметр 1500 мм /Колодец ВГ-15</t>
  </si>
  <si>
    <t>95</t>
  </si>
  <si>
    <t>ФССЦ-08.1.02.06-0043</t>
  </si>
  <si>
    <t>Люк чугунный тяжелый</t>
  </si>
  <si>
    <t>96</t>
  </si>
  <si>
    <t>ФССЦ-07.5.01.02-0042</t>
  </si>
  <si>
    <t>Лестницы шахтные</t>
  </si>
  <si>
    <t>97</t>
  </si>
  <si>
    <t>ФССЦ-01.7.15.10-0057</t>
  </si>
  <si>
    <t>Скобы скрепляющие и для подвеса / ГС-1 (3 шт),СК-4 шт</t>
  </si>
  <si>
    <t>98</t>
  </si>
  <si>
    <t>99</t>
  </si>
  <si>
    <t>ФЕР13-03-002-04</t>
  </si>
  <si>
    <t>Огрунтовка металлических поверхностей за один раз: грунтовкой ГФ-021</t>
  </si>
  <si>
    <t>100</t>
  </si>
  <si>
    <t>101</t>
  </si>
  <si>
    <t>ФЕР23-04-011-01</t>
  </si>
  <si>
    <t>Установка люка</t>
  </si>
  <si>
    <t>102</t>
  </si>
  <si>
    <t>ФССЦ-07.2.07.13-0111</t>
  </si>
  <si>
    <t>Конструкции элементов крепления пластин и прокладок металлические из стали листовой толщиной от 1 мм до 8 мм, огрунтованные грунт-эмалью ХВ-0278 за два раза / /Вторая крышка люка с замком НТС 62-91-110</t>
  </si>
  <si>
    <t>103</t>
  </si>
  <si>
    <t>104</t>
  </si>
  <si>
    <t>105</t>
  </si>
  <si>
    <t>106</t>
  </si>
  <si>
    <t>ФЕР34-02-016-01</t>
  </si>
  <si>
    <t>Пробивка отверстий в колодцах и коробках железобетонных / 2 отвертия для трубы БНТ 100, 1 отверстие для ТЧК-100</t>
  </si>
  <si>
    <t>107</t>
  </si>
  <si>
    <t>ФЕР46-03-017-04</t>
  </si>
  <si>
    <t>Заделка отверстий, гнезд и борозд: в стенах и перегородках железобетонных площадью до 0,2 м2</t>
  </si>
  <si>
    <t>108</t>
  </si>
  <si>
    <t>109</t>
  </si>
  <si>
    <t>ФЕР09-03-031-01</t>
  </si>
  <si>
    <t>Монтаж щитов и блоков встроенных площадок с настилом из листовой стали, ребрами жесткости, составного сечения</t>
  </si>
  <si>
    <t>110</t>
  </si>
  <si>
    <t>ФССЦ-08.3.05.02-0061</t>
  </si>
  <si>
    <t>Прокат толстолистовой горячекатаный в листах, марка стали Ст3, толщина 10-13 мм</t>
  </si>
  <si>
    <t>111</t>
  </si>
  <si>
    <t>ФЕР09-05-006-01</t>
  </si>
  <si>
    <t>Резка стального профилированного настила (применит.)</t>
  </si>
  <si>
    <t>м реза</t>
  </si>
  <si>
    <t>112</t>
  </si>
  <si>
    <t>113</t>
  </si>
  <si>
    <t>ФССЦ-04.1.02.05-0006</t>
  </si>
  <si>
    <t>Смеси бетонные тяжелого бетона (БСТ), класс B15 (М200)</t>
  </si>
  <si>
    <t>Раздел 6. Устройство тепловой камеры ТК-1</t>
  </si>
  <si>
    <t>114</t>
  </si>
  <si>
    <t>115</t>
  </si>
  <si>
    <t>ФССЦ-04.1.02.05-0004</t>
  </si>
  <si>
    <t>Смеси бетонные тяжелого бетона (БСТ), класс В10 (М150)</t>
  </si>
  <si>
    <t>116</t>
  </si>
  <si>
    <t>ФЕР06-13-001-04</t>
  </si>
  <si>
    <t>Устройство стен и плоских днищ при толщине: более 150 мм прямоугольных сооружений</t>
  </si>
  <si>
    <t>117</t>
  </si>
  <si>
    <t>ФССЦ-04.1.02.01-0009</t>
  </si>
  <si>
    <t>Смеси бетонные мелкозернистого бетона (БСМ), класс В25 (М350)</t>
  </si>
  <si>
    <t>118</t>
  </si>
  <si>
    <t>119</t>
  </si>
  <si>
    <t>ФССЦ-08.4.02.03-0002</t>
  </si>
  <si>
    <t>Каркасы арматурные класса А-I диаметром: 10 мм</t>
  </si>
  <si>
    <t>120</t>
  </si>
  <si>
    <t>ФССЦ-08.4.02.03-0001</t>
  </si>
  <si>
    <t>Каркасы арматурные класса А-I диаметром: 8 мм</t>
  </si>
  <si>
    <t>121</t>
  </si>
  <si>
    <t>ФССЦ-08.4.03.03-0033</t>
  </si>
  <si>
    <t>Сталь арматурная, горячекатаная, периодического профиля, класс А-III, диаметр 14 мм</t>
  </si>
  <si>
    <t>122</t>
  </si>
  <si>
    <t>ФССЦ-08.4.03.02-0002</t>
  </si>
  <si>
    <t>Сталь арматурная, горячекатаная, гладкая, класс А-I, диаметр 8 мм</t>
  </si>
  <si>
    <t>123</t>
  </si>
  <si>
    <t>ФЕР06-03-004-08</t>
  </si>
  <si>
    <t>Установка стальных конструкций, остающихся в теле бетона</t>
  </si>
  <si>
    <t>124</t>
  </si>
  <si>
    <t>ФССЦ-23.5.01.08-0012</t>
  </si>
  <si>
    <t>Трубы стальные электросварные прямошовные и спиральношовные, класс прочности К38, наружный диаметр 426 мм, толщина стенки 4,5 мм</t>
  </si>
  <si>
    <t>125</t>
  </si>
  <si>
    <t>ФССЦ-23.5.02.02-0072</t>
  </si>
  <si>
    <t>Трубы стальные электросварные прямошовные со снятой фаской из стали марок Ст2кп-Ст4кп и Ст2пс-Ст4пс, наружный диаметр 159 мм, толщина стенки 4 мм</t>
  </si>
  <si>
    <t>126</t>
  </si>
  <si>
    <t>ФССЦ-23.3.03.02-0102</t>
  </si>
  <si>
    <t>Трубы стальные бесшовные горячедеформированные со снятой фаской из стали марок 15, 20, 35, наружный диаметр 127 мм, толщина стенки 4 мм</t>
  </si>
  <si>
    <t>127</t>
  </si>
  <si>
    <t>ФЕР22-04-001-02</t>
  </si>
  <si>
    <t>Устройство круглых колодцев из сборного железобетона в грунтах: мокрых</t>
  </si>
  <si>
    <t>128</t>
  </si>
  <si>
    <t>129</t>
  </si>
  <si>
    <t>130</t>
  </si>
  <si>
    <t>Плита железобетонная покрытий, перекрытий и днищ/ Плита перекрытия каналов и камер ВП-31-18 с отверстием 700 мм</t>
  </si>
  <si>
    <t>131</t>
  </si>
  <si>
    <t>Плита железобетонная покрытий, перекрытий и днищ/Опорная плита ОП-1к</t>
  </si>
  <si>
    <t>132</t>
  </si>
  <si>
    <t>Плита железобетонная покрытий, перекрытий и днищ/Плита перекрытия каналов и камер ВП-31-12</t>
  </si>
  <si>
    <t>133</t>
  </si>
  <si>
    <t>134</t>
  </si>
  <si>
    <t>135</t>
  </si>
  <si>
    <t>136</t>
  </si>
  <si>
    <t>ФЕР09-03-049-01</t>
  </si>
  <si>
    <t>Монтаж съемных металлических полов из плит размером 500х500 мм: стальных штампованных</t>
  </si>
  <si>
    <t>137</t>
  </si>
  <si>
    <t>138</t>
  </si>
  <si>
    <t>ФЕР09-05-007-02</t>
  </si>
  <si>
    <t>Вырезка отверстий в металлоконструкциях при толщине стали: от 5 до 10 мм</t>
  </si>
  <si>
    <t>139</t>
  </si>
  <si>
    <t>140</t>
  </si>
  <si>
    <t>Шахты опуска, подъема</t>
  </si>
  <si>
    <t>141</t>
  </si>
  <si>
    <t>ФЕР06-13-001-01</t>
  </si>
  <si>
    <t>Устройство стен и плоских днищ при толщине: до 150 мм круглых сооружений</t>
  </si>
  <si>
    <t>142</t>
  </si>
  <si>
    <t>143</t>
  </si>
  <si>
    <t>144</t>
  </si>
  <si>
    <t>ФССЦ-08.4.03.03-0030</t>
  </si>
  <si>
    <t>Сталь арматурная, горячекатаная, периодического профиля, класс А-III, диаметр 8 мм</t>
  </si>
  <si>
    <t>145</t>
  </si>
  <si>
    <t>ФССЦ-08.4.03.03-0035</t>
  </si>
  <si>
    <t>Сталь арматурная, горячекатаная, периодического профиля, класс А-III, диаметр 20-22 мм</t>
  </si>
  <si>
    <t>146</t>
  </si>
  <si>
    <t>ФССЦ-08.4.03.02-0003</t>
  </si>
  <si>
    <t>Сталь арматурная, горячекатаная, гладкая, класс А-I, диаметр 10 мм</t>
  </si>
  <si>
    <t>147</t>
  </si>
  <si>
    <t>148</t>
  </si>
  <si>
    <t>149</t>
  </si>
  <si>
    <t>150</t>
  </si>
  <si>
    <t>Устройство отверстий в плите перекрытия методом сверления</t>
  </si>
  <si>
    <t>151</t>
  </si>
  <si>
    <t>ФЕР46-03-004-56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</si>
  <si>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500 мм</t>
  </si>
  <si>
    <t>100 отверстий</t>
  </si>
  <si>
    <t>152</t>
  </si>
  <si>
    <t>ФССЦ-01.7.15.01-0001</t>
  </si>
  <si>
    <t>Анкер-шпилька М12х115/20</t>
  </si>
  <si>
    <t>153</t>
  </si>
  <si>
    <t>ФЕР46-03-004-75</t>
  </si>
  <si>
    <t>На каждые 10 мм изменения глубины сверления добавлять или исключать: к расценке 46-03-004-56/ до толщины 260 мм</t>
  </si>
  <si>
    <t>154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</si>
  <si>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</si>
  <si>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</si>
  <si>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>Монтаж футляров проходов стен (Лист 9)</t>
  </si>
  <si>
    <t>155</t>
  </si>
  <si>
    <t>ФЕР29-01-253-03</t>
  </si>
  <si>
    <t>Установка гильз из стальных труб диаметром: 200 мм / прим. 426х7,0</t>
  </si>
  <si>
    <t>10 шт</t>
  </si>
  <si>
    <t>156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</si>
  <si>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</si>
  <si>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</si>
  <si>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157</t>
  </si>
  <si>
    <t>ФЕРр66-38-2</t>
  </si>
  <si>
    <t>Заполнение трубопроводов или межтрубного пространства при трубах в футляре: бетоном</t>
  </si>
  <si>
    <t>158</t>
  </si>
  <si>
    <t>ФССЦ-04.1.02.05-0072</t>
  </si>
  <si>
    <t>Смеси бетонные тяжелого конструкционного бетона (БСТ), крупность заполнителя более 40 мм, класс B3,5 (М50)</t>
  </si>
  <si>
    <t>159</t>
  </si>
  <si>
    <t>ФССЦ-04.1.02.05-0074</t>
  </si>
  <si>
    <t>Смеси бетонные тяжелого бетона (БСТ), крупность заполнителя более 40 мм, класс B7,5 (М100)</t>
  </si>
  <si>
    <t>160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</si>
  <si>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</si>
  <si>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</si>
  <si>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161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</si>
  <si>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</si>
  <si>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мм/ прим. д.50</t>
  </si>
  <si>
    <t>162</t>
  </si>
  <si>
    <t>ФССЦ-01.2.01.02-0054</t>
  </si>
  <si>
    <t>Битумы нефтяные строительные БН-90/10</t>
  </si>
  <si>
    <t>Устройство бетонной отмостки</t>
  </si>
  <si>
    <t>163</t>
  </si>
  <si>
    <t>164</t>
  </si>
  <si>
    <t>165</t>
  </si>
  <si>
    <t>ФЕР07-01-001-01</t>
  </si>
  <si>
    <t>Укладка блоков и плит ленточных фундаментов при глубине котлована до 4 м, масса конструкций: до 0,5 т</t>
  </si>
  <si>
    <t>166</t>
  </si>
  <si>
    <t>ФССЦ-05.2.02.01-0040</t>
  </si>
  <si>
    <t>Блоки бетонные для стен подвалов полнотелые ФБС12-4-3-Т, бетон B7,5 (М100, объем 0,127 м3, расход арматуры 0,74 кг</t>
  </si>
  <si>
    <t>167</t>
  </si>
  <si>
    <t>ФЕР23-01-003-01</t>
  </si>
  <si>
    <t>Укладка трубопроводов из хризотилцементных безнапорных труб диаметром: до 150 мм</t>
  </si>
  <si>
    <t>168</t>
  </si>
  <si>
    <t>ФССЦ-24.2.05.01-0001</t>
  </si>
  <si>
    <t>Трубы хризотилцементные безнапорные, номинальный диаметр 100 мм</t>
  </si>
  <si>
    <t>169</t>
  </si>
  <si>
    <t>170</t>
  </si>
  <si>
    <t>171</t>
  </si>
  <si>
    <t>Раздел 7. Вентиляционная шахта сбоку камеры</t>
  </si>
  <si>
    <t>172</t>
  </si>
  <si>
    <t>173</t>
  </si>
  <si>
    <t>174</t>
  </si>
  <si>
    <t>175</t>
  </si>
  <si>
    <t>ФССЦ-02.2.05.04-1612</t>
  </si>
  <si>
    <t>Щебень М 600, фракция 5(3)-20 мм, группа 2</t>
  </si>
  <si>
    <t>176</t>
  </si>
  <si>
    <t>ФЕР06-01-001-05</t>
  </si>
  <si>
    <t>Устройство железобетонных фундаментов общего назначения под колонны объемом: до 3 м3</t>
  </si>
  <si>
    <t>177</t>
  </si>
  <si>
    <t>ФССЦ-08.4.03.03-0023</t>
  </si>
  <si>
    <t>Сталь арматурная, горячекатаная, периодического профиля, класс А-II, диаметр 14 мм</t>
  </si>
  <si>
    <t>178</t>
  </si>
  <si>
    <t>ФССЦ-04.1.02.05-0029</t>
  </si>
  <si>
    <t>Смеси бетонные тяжелого бетона (БСТ), крупность заполнителя 10 мм, класс B25 (М350)</t>
  </si>
  <si>
    <t>179</t>
  </si>
  <si>
    <t>180</t>
  </si>
  <si>
    <t>ФССЦ-07.2.07.04-0011</t>
  </si>
  <si>
    <t>Конструкции сварные индивидуальные прочие, масса сборочной единицы до 0,1 т</t>
  </si>
  <si>
    <t>181</t>
  </si>
  <si>
    <t>ФЕР09-02-002-03</t>
  </si>
  <si>
    <t>Защита листовой сталью: на сварке бункеров металлических</t>
  </si>
  <si>
    <t>182</t>
  </si>
  <si>
    <t>183</t>
  </si>
  <si>
    <t>184</t>
  </si>
  <si>
    <t>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</si>
</sst>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_-* #,##0.00_р_._-;\-* #,##0.00_р_._-;_-* &quot;-&quot;??_р_._-;_-@_-"/>
    <numFmt numFmtId="166" formatCode="_-* #,##0&quot;р.&quot;_-;\-* #,##0&quot;р.&quot;_-;_-* &quot;-&quot;&quot;р.&quot;_-;_-@_-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name val="Verdana"/>
      <family val="2"/>
      <charset val="204"/>
    </font>
    <font>
      <sz val="10"/>
      <name val="Arial Cyr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6">
    <xf numFmtId="0" fontId="0" fillId="0" borderId="0"/>
    <xf numFmtId="0" fontId="2" fillId="0" borderId="0"/>
    <xf numFmtId="0" fontId="3" fillId="0" borderId="0"/>
    <xf numFmtId="0" fontId="1" fillId="0" borderId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0" fontId="6" fillId="0" borderId="0"/>
    <xf numFmtId="0" fontId="5" fillId="0" borderId="0"/>
    <xf numFmtId="0" fontId="7" fillId="0" borderId="0"/>
    <xf numFmtId="0" fontId="7" fillId="0" borderId="0"/>
    <xf numFmtId="0" fontId="9" fillId="0" borderId="0">
      <alignment vertical="top"/>
      <protection locked="0"/>
    </xf>
    <xf numFmtId="0" fontId="8" fillId="0" borderId="0">
      <alignment horizontal="right" vertical="top" wrapText="1"/>
    </xf>
    <xf numFmtId="0" fontId="8" fillId="0" borderId="1" applyFill="0" applyProtection="0">
      <alignment horizontal="center"/>
    </xf>
    <xf numFmtId="0" fontId="7" fillId="0" borderId="0"/>
    <xf numFmtId="0" fontId="5" fillId="0" borderId="0"/>
    <xf numFmtId="0" fontId="10" fillId="0" borderId="0"/>
    <xf numFmtId="164" fontId="10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5" fillId="0" borderId="0"/>
    <xf numFmtId="0" fontId="8" fillId="0" borderId="0">
      <alignment horizontal="center"/>
    </xf>
    <xf numFmtId="165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1" applyBorder="0" applyAlignment="0">
      <alignment horizontal="center" wrapText="1"/>
    </xf>
    <xf numFmtId="0" fontId="8" fillId="0" borderId="0">
      <alignment horizontal="left" vertical="top"/>
    </xf>
    <xf numFmtId="0" fontId="1" fillId="0" borderId="0"/>
    <xf numFmtId="0" fontId="6" fillId="0" borderId="0"/>
    <xf numFmtId="0" fontId="6" fillId="0" borderId="0"/>
    <xf numFmtId="0" fontId="10" fillId="0" borderId="0"/>
    <xf numFmtId="165" fontId="10" fillId="0" borderId="0" applyFont="0" applyFill="0" applyBorder="0" applyAlignment="0" applyProtection="0"/>
    <xf numFmtId="0" fontId="6" fillId="0" borderId="0"/>
    <xf numFmtId="0" fontId="6" fillId="0" borderId="0"/>
    <xf numFmtId="0" fontId="2" fillId="0" borderId="0"/>
    <xf numFmtId="0" fontId="3" fillId="0" borderId="0"/>
  </cellStyleXfs>
  <cellXfs count="59">
    <xf numFmtId="0" fontId="0" fillId="0" borderId="0" xfId="0"/>
    <xf numFmtId="4" fontId="11" fillId="2" borderId="1" xfId="35" applyNumberFormat="1" applyFont="1" applyFill="1" applyBorder="1" applyAlignment="1">
      <alignment horizontal="center" vertical="center" wrapText="1"/>
    </xf>
    <xf numFmtId="4" fontId="12" fillId="0" borderId="1" xfId="2" applyNumberFormat="1" applyFont="1" applyFill="1" applyBorder="1" applyAlignment="1">
      <alignment horizontal="right"/>
    </xf>
    <xf numFmtId="49" fontId="13" fillId="0" borderId="0" xfId="2" applyNumberFormat="1" applyFont="1" applyAlignment="1"/>
    <xf numFmtId="0" fontId="13" fillId="0" borderId="0" xfId="2" applyFont="1" applyAlignment="1"/>
    <xf numFmtId="4" fontId="11" fillId="0" borderId="1" xfId="2" applyNumberFormat="1" applyFont="1" applyFill="1" applyBorder="1" applyAlignment="1">
      <alignment horizontal="right"/>
    </xf>
    <xf numFmtId="0" fontId="14" fillId="0" borderId="0" xfId="2" applyFont="1" applyAlignment="1">
      <alignment wrapText="1"/>
    </xf>
    <xf numFmtId="0" fontId="13" fillId="0" borderId="0" xfId="2" applyFont="1" applyAlignment="1">
      <alignment vertical="top"/>
    </xf>
    <xf numFmtId="49" fontId="11" fillId="2" borderId="1" xfId="34" applyNumberFormat="1" applyFont="1" applyFill="1" applyBorder="1" applyAlignment="1">
      <alignment horizontal="center" vertical="center" wrapText="1"/>
    </xf>
    <xf numFmtId="0" fontId="11" fillId="2" borderId="1" xfId="34" applyFont="1" applyFill="1" applyBorder="1" applyAlignment="1">
      <alignment horizontal="center" vertical="center" wrapText="1"/>
    </xf>
    <xf numFmtId="4" fontId="11" fillId="2" borderId="1" xfId="34" applyNumberFormat="1" applyFont="1" applyFill="1" applyBorder="1" applyAlignment="1">
      <alignment horizontal="center" vertical="center" wrapText="1"/>
    </xf>
    <xf numFmtId="0" fontId="11" fillId="3" borderId="1" xfId="34" applyFont="1" applyFill="1" applyBorder="1" applyAlignment="1">
      <alignment horizontal="center" vertical="center" wrapText="1"/>
    </xf>
    <xf numFmtId="0" fontId="13" fillId="2" borderId="0" xfId="2" applyFont="1" applyFill="1" applyAlignment="1"/>
    <xf numFmtId="0" fontId="14" fillId="2" borderId="0" xfId="2" applyFont="1" applyFill="1" applyAlignment="1"/>
    <xf numFmtId="4" fontId="12" fillId="0" borderId="2" xfId="2" applyNumberFormat="1" applyFont="1" applyFill="1" applyBorder="1" applyAlignment="1">
      <alignment horizontal="right"/>
    </xf>
    <xf numFmtId="4" fontId="12" fillId="0" borderId="2" xfId="34" applyNumberFormat="1" applyFont="1" applyFill="1" applyBorder="1" applyAlignment="1">
      <alignment horizontal="right" vertical="center"/>
    </xf>
    <xf numFmtId="0" fontId="13" fillId="2" borderId="1" xfId="2" applyFont="1" applyFill="1" applyBorder="1" applyAlignment="1"/>
    <xf numFmtId="49" fontId="13" fillId="2" borderId="1" xfId="2" applyNumberFormat="1" applyFont="1" applyFill="1" applyBorder="1" applyAlignment="1">
      <alignment horizontal="center" vertical="top"/>
    </xf>
    <xf numFmtId="49" fontId="13" fillId="2" borderId="1" xfId="2" applyNumberFormat="1" applyFont="1" applyFill="1" applyBorder="1" applyAlignment="1">
      <alignment horizontal="left" vertical="top"/>
    </xf>
    <xf numFmtId="49" fontId="13" fillId="2" borderId="1" xfId="2" applyNumberFormat="1" applyFont="1" applyFill="1" applyBorder="1" applyAlignment="1">
      <alignment vertical="top"/>
    </xf>
    <xf numFmtId="0" fontId="13" fillId="2" borderId="1" xfId="2" applyFont="1" applyFill="1" applyBorder="1" applyAlignment="1">
      <alignment horizontal="center" vertical="top"/>
    </xf>
    <xf numFmtId="0" fontId="13" fillId="2" borderId="1" xfId="2" applyFont="1" applyFill="1" applyBorder="1" applyAlignment="1">
      <alignment horizontal="right" vertical="top"/>
    </xf>
    <xf numFmtId="4" fontId="13" fillId="2" borderId="1" xfId="2" applyNumberFormat="1" applyFont="1" applyFill="1" applyBorder="1" applyAlignment="1"/>
    <xf numFmtId="49" fontId="14" fillId="2" borderId="1" xfId="2" applyNumberFormat="1" applyFont="1" applyFill="1" applyBorder="1" applyAlignment="1">
      <alignment vertical="center"/>
    </xf>
    <xf numFmtId="0" fontId="14" fillId="2" borderId="1" xfId="2" applyFont="1" applyFill="1" applyBorder="1" applyAlignment="1"/>
    <xf numFmtId="0" fontId="14" fillId="2" borderId="1" xfId="2" applyFont="1" applyFill="1" applyBorder="1" applyAlignment="1">
      <alignment horizontal="right" vertical="top"/>
    </xf>
    <xf numFmtId="4" fontId="14" fillId="2" borderId="1" xfId="2" applyNumberFormat="1" applyFont="1" applyFill="1" applyBorder="1" applyAlignment="1"/>
    <xf numFmtId="4" fontId="12" fillId="3" borderId="1" xfId="2" applyNumberFormat="1" applyFont="1" applyFill="1" applyBorder="1" applyAlignment="1">
      <alignment horizontal="right"/>
    </xf>
    <xf numFmtId="0" fontId="14" fillId="3" borderId="1" xfId="2" applyFont="1" applyFill="1" applyBorder="1" applyAlignment="1"/>
    <xf numFmtId="0" fontId="13" fillId="3" borderId="1" xfId="2" applyFont="1" applyFill="1" applyBorder="1" applyAlignment="1"/>
    <xf numFmtId="0" fontId="12" fillId="3" borderId="1" xfId="2" applyFont="1" applyFill="1" applyBorder="1" applyAlignment="1"/>
    <xf numFmtId="0" fontId="14" fillId="0" borderId="0" xfId="34" applyFont="1" applyFill="1" applyAlignment="1">
      <alignment wrapText="1"/>
    </xf>
    <xf numFmtId="49" fontId="14" fillId="0" borderId="1" xfId="34" applyNumberFormat="1" applyFont="1" applyFill="1" applyBorder="1" applyAlignment="1">
      <alignment vertical="center"/>
    </xf>
    <xf numFmtId="0" fontId="14" fillId="0" borderId="1" xfId="34" applyFont="1" applyFill="1" applyBorder="1" applyAlignment="1"/>
    <xf numFmtId="0" fontId="14" fillId="0" borderId="0" xfId="34" applyFont="1" applyFill="1" applyAlignment="1"/>
    <xf numFmtId="49" fontId="13" fillId="0" borderId="1" xfId="34" applyNumberFormat="1" applyFont="1" applyFill="1" applyBorder="1" applyAlignment="1">
      <alignment horizontal="center" vertical="top"/>
    </xf>
    <xf numFmtId="49" fontId="13" fillId="0" borderId="1" xfId="34" applyNumberFormat="1" applyFont="1" applyFill="1" applyBorder="1" applyAlignment="1">
      <alignment horizontal="left" vertical="top"/>
    </xf>
    <xf numFmtId="49" fontId="13" fillId="0" borderId="1" xfId="34" applyNumberFormat="1" applyFont="1" applyFill="1" applyBorder="1" applyAlignment="1">
      <alignment vertical="top"/>
    </xf>
    <xf numFmtId="0" fontId="13" fillId="0" borderId="1" xfId="34" applyFont="1" applyFill="1" applyBorder="1" applyAlignment="1">
      <alignment horizontal="center" vertical="top"/>
    </xf>
    <xf numFmtId="0" fontId="13" fillId="0" borderId="1" xfId="34" applyFont="1" applyFill="1" applyBorder="1" applyAlignment="1">
      <alignment horizontal="right" vertical="top"/>
    </xf>
    <xf numFmtId="4" fontId="13" fillId="0" borderId="1" xfId="34" applyNumberFormat="1" applyFont="1" applyFill="1" applyBorder="1" applyAlignment="1"/>
    <xf numFmtId="0" fontId="13" fillId="0" borderId="1" xfId="34" applyFont="1" applyFill="1" applyBorder="1" applyAlignment="1"/>
    <xf numFmtId="0" fontId="13" fillId="0" borderId="0" xfId="34" applyFont="1" applyFill="1" applyAlignment="1"/>
    <xf numFmtId="49" fontId="14" fillId="0" borderId="1" xfId="34" applyNumberFormat="1" applyFont="1" applyFill="1" applyBorder="1" applyAlignment="1">
      <alignment horizontal="left" vertical="center"/>
    </xf>
    <xf numFmtId="0" fontId="14" fillId="0" borderId="1" xfId="34" applyFont="1" applyFill="1" applyBorder="1" applyAlignment="1">
      <alignment horizontal="left" vertical="top"/>
    </xf>
    <xf numFmtId="4" fontId="14" fillId="0" borderId="1" xfId="34" applyNumberFormat="1" applyFont="1" applyFill="1" applyBorder="1" applyAlignment="1">
      <alignment horizontal="left"/>
    </xf>
    <xf numFmtId="0" fontId="14" fillId="0" borderId="1" xfId="34" applyFont="1" applyFill="1" applyBorder="1" applyAlignment="1">
      <alignment horizontal="left"/>
    </xf>
    <xf numFmtId="0" fontId="14" fillId="0" borderId="0" xfId="34" applyFont="1" applyFill="1" applyAlignment="1">
      <alignment horizontal="left"/>
    </xf>
    <xf numFmtId="0" fontId="13" fillId="0" borderId="0" xfId="34" applyFont="1" applyFill="1" applyAlignment="1">
      <alignment vertical="top"/>
    </xf>
    <xf numFmtId="49" fontId="13" fillId="0" borderId="0" xfId="34" applyNumberFormat="1" applyFont="1" applyFill="1" applyAlignment="1"/>
    <xf numFmtId="0" fontId="14" fillId="3" borderId="1" xfId="34" applyFont="1" applyFill="1" applyBorder="1" applyAlignment="1"/>
    <xf numFmtId="0" fontId="13" fillId="3" borderId="1" xfId="34" applyFont="1" applyFill="1" applyBorder="1" applyAlignment="1"/>
    <xf numFmtId="0" fontId="14" fillId="3" borderId="1" xfId="34" applyFont="1" applyFill="1" applyBorder="1" applyAlignment="1">
      <alignment horizontal="left"/>
    </xf>
    <xf numFmtId="4" fontId="11" fillId="3" borderId="1" xfId="34" applyNumberFormat="1" applyFont="1" applyFill="1" applyBorder="1" applyAlignment="1">
      <alignment horizontal="center" vertical="center" wrapText="1"/>
    </xf>
    <xf numFmtId="4" fontId="14" fillId="3" borderId="1" xfId="34" applyNumberFormat="1" applyFont="1" applyFill="1" applyBorder="1" applyAlignment="1"/>
    <xf numFmtId="4" fontId="13" fillId="3" borderId="1" xfId="34" applyNumberFormat="1" applyFont="1" applyFill="1" applyBorder="1" applyAlignment="1"/>
    <xf numFmtId="4" fontId="14" fillId="3" borderId="1" xfId="34" applyNumberFormat="1" applyFont="1" applyFill="1" applyBorder="1" applyAlignment="1">
      <alignment horizontal="left"/>
    </xf>
    <xf numFmtId="4" fontId="13" fillId="0" borderId="0" xfId="34" applyNumberFormat="1" applyFont="1" applyFill="1" applyAlignment="1"/>
    <xf numFmtId="0" fontId="12" fillId="3" borderId="1" xfId="34" applyFont="1" applyFill="1" applyBorder="1" applyAlignment="1"/>
  </cellXfs>
  <cellStyles count="36">
    <cellStyle name="Денежный [0] 2" xfId="22" xr:uid="{00000000-0005-0000-0000-000000000000}"/>
    <cellStyle name="Итоги" xfId="12" xr:uid="{00000000-0005-0000-0000-000001000000}"/>
    <cellStyle name="ЛокСмета" xfId="13" xr:uid="{00000000-0005-0000-0000-000002000000}"/>
    <cellStyle name="Обычный" xfId="0" builtinId="0"/>
    <cellStyle name="Обычный 10" xfId="11" xr:uid="{00000000-0005-0000-0000-000004000000}"/>
    <cellStyle name="Обычный 10 2" xfId="30" xr:uid="{00000000-0005-0000-0000-000005000000}"/>
    <cellStyle name="Обычный 11" xfId="32" xr:uid="{00000000-0005-0000-0000-000006000000}"/>
    <cellStyle name="Обычный 12" xfId="8" xr:uid="{00000000-0005-0000-0000-000007000000}"/>
    <cellStyle name="Обычный 12 2" xfId="34" xr:uid="{34D52939-A06F-4812-BC2C-375B8F9F4982}"/>
    <cellStyle name="Обычный 2" xfId="2" xr:uid="{00000000-0005-0000-0000-000008000000}"/>
    <cellStyle name="Обычный 2 2" xfId="4" xr:uid="{00000000-0005-0000-0000-000009000000}"/>
    <cellStyle name="Обычный 2 3" xfId="15" xr:uid="{00000000-0005-0000-0000-00000A000000}"/>
    <cellStyle name="Обычный 2 4" xfId="10" xr:uid="{00000000-0005-0000-0000-00000B000000}"/>
    <cellStyle name="Обычный 2 5" xfId="33" xr:uid="{00000000-0005-0000-0000-00000C000000}"/>
    <cellStyle name="Обычный 2 6" xfId="16" xr:uid="{00000000-0005-0000-0000-00000D000000}"/>
    <cellStyle name="Обычный 29" xfId="9" xr:uid="{00000000-0005-0000-0000-00000E000000}"/>
    <cellStyle name="Обычный 3" xfId="3" xr:uid="{00000000-0005-0000-0000-00000F000000}"/>
    <cellStyle name="Обычный 3 2" xfId="5" xr:uid="{00000000-0005-0000-0000-000010000000}"/>
    <cellStyle name="Обычный 31 2" xfId="14" xr:uid="{00000000-0005-0000-0000-000011000000}"/>
    <cellStyle name="Обычный 4" xfId="1" xr:uid="{00000000-0005-0000-0000-000012000000}"/>
    <cellStyle name="Обычный 4 2" xfId="23" xr:uid="{00000000-0005-0000-0000-000013000000}"/>
    <cellStyle name="Обычный 4 2 2" xfId="35" xr:uid="{ABCDD777-D5E9-4A67-95DA-F3A1AB1B2718}"/>
    <cellStyle name="Обычный 5" xfId="24" xr:uid="{00000000-0005-0000-0000-000014000000}"/>
    <cellStyle name="Обычный 5 2" xfId="27" xr:uid="{00000000-0005-0000-0000-000015000000}"/>
    <cellStyle name="Обычный 6" xfId="7" xr:uid="{00000000-0005-0000-0000-000016000000}"/>
    <cellStyle name="Обычный 7" xfId="28" xr:uid="{00000000-0005-0000-0000-000017000000}"/>
    <cellStyle name="Обычный 8" xfId="29" xr:uid="{00000000-0005-0000-0000-000018000000}"/>
    <cellStyle name="Обычный 9" xfId="19" xr:uid="{00000000-0005-0000-0000-000019000000}"/>
    <cellStyle name="ПИР" xfId="25" xr:uid="{00000000-0005-0000-0000-00001A000000}"/>
    <cellStyle name="Титул" xfId="20" xr:uid="{00000000-0005-0000-0000-00001B000000}"/>
    <cellStyle name="Финансовый 2" xfId="6" xr:uid="{00000000-0005-0000-0000-00001D000000}"/>
    <cellStyle name="Финансовый 2 2" xfId="18" xr:uid="{00000000-0005-0000-0000-00001E000000}"/>
    <cellStyle name="Финансовый 2 3" xfId="31" xr:uid="{00000000-0005-0000-0000-00001F000000}"/>
    <cellStyle name="Финансовый 2 4" xfId="17" xr:uid="{00000000-0005-0000-0000-000020000000}"/>
    <cellStyle name="Финансовый 3" xfId="21" xr:uid="{00000000-0005-0000-0000-000021000000}"/>
    <cellStyle name="Хвост" xfId="26" xr:uid="{00000000-0005-0000-0000-00002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2F945-24E4-4789-95F2-571A7EAE5407}">
  <sheetPr>
    <pageSetUpPr fitToPage="1"/>
  </sheetPr>
  <dimension ref="A1:L210"/>
  <sheetViews>
    <sheetView tabSelected="1" zoomScale="130" zoomScaleNormal="130" workbookViewId="0">
      <pane ySplit="1" topLeftCell="A2" activePane="bottomLeft" state="frozen"/>
      <selection pane="bottomLeft" activeCell="F51" sqref="F51"/>
    </sheetView>
  </sheetViews>
  <sheetFormatPr defaultColWidth="9.109375" defaultRowHeight="10.199999999999999" x14ac:dyDescent="0.2"/>
  <cols>
    <col min="1" max="1" width="5" style="49" customWidth="1"/>
    <col min="2" max="2" width="7.44140625" style="42" customWidth="1"/>
    <col min="3" max="3" width="56.33203125" style="42" customWidth="1"/>
    <col min="4" max="4" width="7.5546875" style="42" customWidth="1"/>
    <col min="5" max="5" width="9" style="42" customWidth="1"/>
    <col min="6" max="6" width="10.33203125" style="42" customWidth="1"/>
    <col min="7" max="7" width="11.44140625" style="42" customWidth="1"/>
    <col min="8" max="9" width="11.5546875" style="42" customWidth="1"/>
    <col min="10" max="10" width="11.5546875" style="57" customWidth="1"/>
    <col min="11" max="12" width="11.5546875" style="42" customWidth="1"/>
    <col min="13" max="16384" width="9.109375" style="42"/>
  </cols>
  <sheetData>
    <row r="1" spans="1:12" s="31" customFormat="1" ht="20.399999999999999" x14ac:dyDescent="0.2">
      <c r="A1" s="8" t="s">
        <v>0</v>
      </c>
      <c r="B1" s="9" t="s">
        <v>149</v>
      </c>
      <c r="C1" s="9" t="s">
        <v>148</v>
      </c>
      <c r="D1" s="1" t="s">
        <v>130</v>
      </c>
      <c r="E1" s="1" t="s">
        <v>131</v>
      </c>
      <c r="F1" s="9" t="s">
        <v>150</v>
      </c>
      <c r="G1" s="10" t="s">
        <v>165</v>
      </c>
      <c r="H1" s="11" t="s">
        <v>164</v>
      </c>
      <c r="I1" s="11" t="s">
        <v>153</v>
      </c>
      <c r="J1" s="53" t="s">
        <v>152</v>
      </c>
      <c r="K1" s="10" t="s">
        <v>151</v>
      </c>
      <c r="L1" s="10" t="s">
        <v>151</v>
      </c>
    </row>
    <row r="2" spans="1:12" s="34" customFormat="1" x14ac:dyDescent="0.2">
      <c r="A2" s="32" t="s">
        <v>265</v>
      </c>
      <c r="B2" s="32"/>
      <c r="C2" s="32"/>
      <c r="D2" s="32"/>
      <c r="E2" s="32"/>
      <c r="F2" s="32"/>
      <c r="G2" s="33"/>
      <c r="H2" s="50"/>
      <c r="I2" s="50"/>
      <c r="J2" s="54"/>
      <c r="K2" s="33"/>
      <c r="L2" s="33"/>
    </row>
    <row r="3" spans="1:12" s="34" customFormat="1" x14ac:dyDescent="0.2">
      <c r="A3" s="32" t="s">
        <v>266</v>
      </c>
      <c r="B3" s="32"/>
      <c r="C3" s="32"/>
      <c r="D3" s="32"/>
      <c r="E3" s="32"/>
      <c r="F3" s="32"/>
      <c r="G3" s="33"/>
      <c r="H3" s="50"/>
      <c r="I3" s="50"/>
      <c r="J3" s="54"/>
      <c r="K3" s="33"/>
      <c r="L3" s="33"/>
    </row>
    <row r="4" spans="1:12" x14ac:dyDescent="0.2">
      <c r="A4" s="35" t="s">
        <v>2</v>
      </c>
      <c r="B4" s="36" t="s">
        <v>267</v>
      </c>
      <c r="C4" s="37" t="s">
        <v>268</v>
      </c>
      <c r="D4" s="35" t="s">
        <v>10</v>
      </c>
      <c r="E4" s="38">
        <v>0.98099999999999998</v>
      </c>
      <c r="F4" s="39">
        <f>G4/E4</f>
        <v>73801.936799184507</v>
      </c>
      <c r="G4" s="40">
        <v>72399.7</v>
      </c>
      <c r="H4" s="51">
        <f>255.9/1000</f>
        <v>0.25590000000000002</v>
      </c>
      <c r="I4" s="51">
        <f>H4</f>
        <v>0.25590000000000002</v>
      </c>
      <c r="J4" s="55">
        <f>F4*I4</f>
        <v>18885.915626911315</v>
      </c>
      <c r="K4" s="41">
        <f>E4-H4</f>
        <v>0.72509999999999997</v>
      </c>
      <c r="L4" s="41">
        <f>E4-I4</f>
        <v>0.72509999999999997</v>
      </c>
    </row>
    <row r="5" spans="1:12" x14ac:dyDescent="0.2">
      <c r="A5" s="35" t="s">
        <v>4</v>
      </c>
      <c r="B5" s="36" t="s">
        <v>159</v>
      </c>
      <c r="C5" s="37" t="s">
        <v>146</v>
      </c>
      <c r="D5" s="35" t="s">
        <v>10</v>
      </c>
      <c r="E5" s="38">
        <v>8.3000000000000004E-2</v>
      </c>
      <c r="F5" s="39">
        <f t="shared" ref="F5:F68" si="0">G5/E5</f>
        <v>100703.37349397589</v>
      </c>
      <c r="G5" s="40">
        <v>8358.3799999999992</v>
      </c>
      <c r="H5" s="51">
        <f>7.91/100</f>
        <v>7.9100000000000004E-2</v>
      </c>
      <c r="I5" s="51">
        <f>H5</f>
        <v>7.9100000000000004E-2</v>
      </c>
      <c r="J5" s="55">
        <f t="shared" ref="J5:J68" si="1">F5*I5</f>
        <v>7965.6368433734933</v>
      </c>
      <c r="K5" s="41">
        <f t="shared" ref="K5:K68" si="2">E5-H5</f>
        <v>3.9000000000000007E-3</v>
      </c>
      <c r="L5" s="41">
        <f t="shared" ref="L5:L68" si="3">E5-I5</f>
        <v>3.9000000000000007E-3</v>
      </c>
    </row>
    <row r="6" spans="1:12" x14ac:dyDescent="0.2">
      <c r="A6" s="35" t="s">
        <v>8</v>
      </c>
      <c r="B6" s="36" t="s">
        <v>269</v>
      </c>
      <c r="C6" s="37" t="s">
        <v>270</v>
      </c>
      <c r="D6" s="35" t="s">
        <v>7</v>
      </c>
      <c r="E6" s="38">
        <v>1.5322</v>
      </c>
      <c r="F6" s="39">
        <f t="shared" si="0"/>
        <v>327508.96097115258</v>
      </c>
      <c r="G6" s="40">
        <v>501809.23</v>
      </c>
      <c r="H6" s="51"/>
      <c r="I6" s="51"/>
      <c r="J6" s="55">
        <f t="shared" si="1"/>
        <v>0</v>
      </c>
      <c r="K6" s="41">
        <f t="shared" si="2"/>
        <v>1.5322</v>
      </c>
      <c r="L6" s="41">
        <f t="shared" si="3"/>
        <v>1.5322</v>
      </c>
    </row>
    <row r="7" spans="1:12" x14ac:dyDescent="0.2">
      <c r="A7" s="35" t="s">
        <v>9</v>
      </c>
      <c r="B7" s="36" t="s">
        <v>19</v>
      </c>
      <c r="C7" s="37" t="s">
        <v>20</v>
      </c>
      <c r="D7" s="35" t="s">
        <v>21</v>
      </c>
      <c r="E7" s="38">
        <v>83</v>
      </c>
      <c r="F7" s="39">
        <f t="shared" si="0"/>
        <v>1325.020843373494</v>
      </c>
      <c r="G7" s="40">
        <v>109976.73</v>
      </c>
      <c r="H7" s="51">
        <f>H5*1000</f>
        <v>79.100000000000009</v>
      </c>
      <c r="I7" s="51">
        <f>H7</f>
        <v>79.100000000000009</v>
      </c>
      <c r="J7" s="55">
        <f t="shared" si="1"/>
        <v>104809.14871084339</v>
      </c>
      <c r="K7" s="41">
        <f t="shared" si="2"/>
        <v>3.8999999999999915</v>
      </c>
      <c r="L7" s="41">
        <f t="shared" si="3"/>
        <v>3.8999999999999915</v>
      </c>
    </row>
    <row r="8" spans="1:12" x14ac:dyDescent="0.2">
      <c r="A8" s="35" t="s">
        <v>11</v>
      </c>
      <c r="B8" s="36" t="s">
        <v>271</v>
      </c>
      <c r="C8" s="37" t="s">
        <v>272</v>
      </c>
      <c r="D8" s="35" t="s">
        <v>10</v>
      </c>
      <c r="E8" s="38">
        <v>0.33800000000000002</v>
      </c>
      <c r="F8" s="39">
        <f t="shared" si="0"/>
        <v>14585.029585798815</v>
      </c>
      <c r="G8" s="40">
        <v>4929.74</v>
      </c>
      <c r="H8" s="51"/>
      <c r="I8" s="51"/>
      <c r="J8" s="55">
        <f t="shared" si="1"/>
        <v>0</v>
      </c>
      <c r="K8" s="41">
        <f t="shared" si="2"/>
        <v>0.33800000000000002</v>
      </c>
      <c r="L8" s="41">
        <f t="shared" si="3"/>
        <v>0.33800000000000002</v>
      </c>
    </row>
    <row r="9" spans="1:12" x14ac:dyDescent="0.2">
      <c r="A9" s="35" t="s">
        <v>15</v>
      </c>
      <c r="B9" s="36" t="s">
        <v>273</v>
      </c>
      <c r="C9" s="37" t="s">
        <v>274</v>
      </c>
      <c r="D9" s="35" t="s">
        <v>7</v>
      </c>
      <c r="E9" s="38">
        <v>0.33800000000000002</v>
      </c>
      <c r="F9" s="39">
        <f t="shared" si="0"/>
        <v>21448.076923076922</v>
      </c>
      <c r="G9" s="40">
        <v>7249.45</v>
      </c>
      <c r="H9" s="51"/>
      <c r="I9" s="51"/>
      <c r="J9" s="55">
        <f t="shared" si="1"/>
        <v>0</v>
      </c>
      <c r="K9" s="41">
        <f t="shared" si="2"/>
        <v>0.33800000000000002</v>
      </c>
      <c r="L9" s="41">
        <f t="shared" si="3"/>
        <v>0.33800000000000002</v>
      </c>
    </row>
    <row r="10" spans="1:12" x14ac:dyDescent="0.2">
      <c r="A10" s="35" t="s">
        <v>18</v>
      </c>
      <c r="B10" s="36" t="s">
        <v>275</v>
      </c>
      <c r="C10" s="37" t="s">
        <v>276</v>
      </c>
      <c r="D10" s="35" t="s">
        <v>7</v>
      </c>
      <c r="E10" s="38">
        <v>0.84499999999999997</v>
      </c>
      <c r="F10" s="39">
        <f t="shared" si="0"/>
        <v>87638.071005917154</v>
      </c>
      <c r="G10" s="40">
        <v>74054.17</v>
      </c>
      <c r="H10" s="51"/>
      <c r="I10" s="51"/>
      <c r="J10" s="55">
        <f t="shared" si="1"/>
        <v>0</v>
      </c>
      <c r="K10" s="41">
        <f t="shared" si="2"/>
        <v>0.84499999999999997</v>
      </c>
      <c r="L10" s="41">
        <f t="shared" si="3"/>
        <v>0.84499999999999997</v>
      </c>
    </row>
    <row r="11" spans="1:12" s="47" customFormat="1" x14ac:dyDescent="0.2">
      <c r="A11" s="43" t="s">
        <v>277</v>
      </c>
      <c r="B11" s="43"/>
      <c r="C11" s="43"/>
      <c r="D11" s="43"/>
      <c r="E11" s="43"/>
      <c r="F11" s="44"/>
      <c r="G11" s="45"/>
      <c r="H11" s="52"/>
      <c r="I11" s="52"/>
      <c r="J11" s="56"/>
      <c r="K11" s="46"/>
      <c r="L11" s="46"/>
    </row>
    <row r="12" spans="1:12" x14ac:dyDescent="0.2">
      <c r="A12" s="35" t="s">
        <v>22</v>
      </c>
      <c r="B12" s="36" t="s">
        <v>267</v>
      </c>
      <c r="C12" s="37" t="s">
        <v>268</v>
      </c>
      <c r="D12" s="35" t="s">
        <v>10</v>
      </c>
      <c r="E12" s="38">
        <v>0.218</v>
      </c>
      <c r="F12" s="39">
        <f t="shared" si="0"/>
        <v>73802.889908256882</v>
      </c>
      <c r="G12" s="40">
        <v>16089.03</v>
      </c>
      <c r="H12" s="51"/>
      <c r="I12" s="51"/>
      <c r="J12" s="55">
        <f t="shared" si="1"/>
        <v>0</v>
      </c>
      <c r="K12" s="41">
        <f t="shared" si="2"/>
        <v>0.218</v>
      </c>
      <c r="L12" s="41">
        <f t="shared" si="3"/>
        <v>0.218</v>
      </c>
    </row>
    <row r="13" spans="1:12" x14ac:dyDescent="0.2">
      <c r="A13" s="35" t="s">
        <v>23</v>
      </c>
      <c r="B13" s="36" t="s">
        <v>159</v>
      </c>
      <c r="C13" s="37" t="s">
        <v>146</v>
      </c>
      <c r="D13" s="35" t="s">
        <v>10</v>
      </c>
      <c r="E13" s="38">
        <v>8.9999999999999993E-3</v>
      </c>
      <c r="F13" s="39">
        <f t="shared" si="0"/>
        <v>100655.55555555556</v>
      </c>
      <c r="G13" s="40">
        <v>905.9</v>
      </c>
      <c r="H13" s="51"/>
      <c r="I13" s="51"/>
      <c r="J13" s="55">
        <f t="shared" si="1"/>
        <v>0</v>
      </c>
      <c r="K13" s="41">
        <f t="shared" si="2"/>
        <v>8.9999999999999993E-3</v>
      </c>
      <c r="L13" s="41">
        <f t="shared" si="3"/>
        <v>8.9999999999999993E-3</v>
      </c>
    </row>
    <row r="14" spans="1:12" x14ac:dyDescent="0.2">
      <c r="A14" s="35" t="s">
        <v>26</v>
      </c>
      <c r="B14" s="36" t="s">
        <v>269</v>
      </c>
      <c r="C14" s="37" t="s">
        <v>270</v>
      </c>
      <c r="D14" s="35" t="s">
        <v>7</v>
      </c>
      <c r="E14" s="38">
        <v>3.8100000000000002E-2</v>
      </c>
      <c r="F14" s="39">
        <f t="shared" si="0"/>
        <v>327496.85039370076</v>
      </c>
      <c r="G14" s="40">
        <v>12477.63</v>
      </c>
      <c r="H14" s="51"/>
      <c r="I14" s="51"/>
      <c r="J14" s="55">
        <f t="shared" si="1"/>
        <v>0</v>
      </c>
      <c r="K14" s="41">
        <f t="shared" si="2"/>
        <v>3.8100000000000002E-2</v>
      </c>
      <c r="L14" s="41">
        <f t="shared" si="3"/>
        <v>3.8100000000000002E-2</v>
      </c>
    </row>
    <row r="15" spans="1:12" x14ac:dyDescent="0.2">
      <c r="A15" s="35" t="s">
        <v>27</v>
      </c>
      <c r="B15" s="36" t="s">
        <v>19</v>
      </c>
      <c r="C15" s="37" t="s">
        <v>20</v>
      </c>
      <c r="D15" s="35" t="s">
        <v>21</v>
      </c>
      <c r="E15" s="38">
        <v>8.7899999999999991</v>
      </c>
      <c r="F15" s="39">
        <f t="shared" si="0"/>
        <v>1325.0204778156999</v>
      </c>
      <c r="G15" s="40">
        <v>11646.93</v>
      </c>
      <c r="H15" s="51"/>
      <c r="I15" s="51"/>
      <c r="J15" s="55">
        <f t="shared" si="1"/>
        <v>0</v>
      </c>
      <c r="K15" s="41">
        <f t="shared" si="2"/>
        <v>8.7899999999999991</v>
      </c>
      <c r="L15" s="41">
        <f t="shared" si="3"/>
        <v>8.7899999999999991</v>
      </c>
    </row>
    <row r="16" spans="1:12" x14ac:dyDescent="0.2">
      <c r="A16" s="35" t="s">
        <v>28</v>
      </c>
      <c r="B16" s="36" t="s">
        <v>271</v>
      </c>
      <c r="C16" s="37" t="s">
        <v>272</v>
      </c>
      <c r="D16" s="35" t="s">
        <v>10</v>
      </c>
      <c r="E16" s="38">
        <v>0.17</v>
      </c>
      <c r="F16" s="39">
        <f t="shared" si="0"/>
        <v>14584.470588235294</v>
      </c>
      <c r="G16" s="40">
        <v>2479.36</v>
      </c>
      <c r="H16" s="51"/>
      <c r="I16" s="51"/>
      <c r="J16" s="55">
        <f t="shared" si="1"/>
        <v>0</v>
      </c>
      <c r="K16" s="41">
        <f t="shared" si="2"/>
        <v>0.17</v>
      </c>
      <c r="L16" s="41">
        <f t="shared" si="3"/>
        <v>0.17</v>
      </c>
    </row>
    <row r="17" spans="1:12" x14ac:dyDescent="0.2">
      <c r="A17" s="35" t="s">
        <v>29</v>
      </c>
      <c r="B17" s="36" t="s">
        <v>273</v>
      </c>
      <c r="C17" s="37" t="s">
        <v>274</v>
      </c>
      <c r="D17" s="35" t="s">
        <v>7</v>
      </c>
      <c r="E17" s="38">
        <v>0.17</v>
      </c>
      <c r="F17" s="39">
        <f t="shared" si="0"/>
        <v>21446.470588235294</v>
      </c>
      <c r="G17" s="40">
        <v>3645.9</v>
      </c>
      <c r="H17" s="51"/>
      <c r="I17" s="51"/>
      <c r="J17" s="55">
        <f t="shared" si="1"/>
        <v>0</v>
      </c>
      <c r="K17" s="41">
        <f t="shared" si="2"/>
        <v>0.17</v>
      </c>
      <c r="L17" s="41">
        <f t="shared" si="3"/>
        <v>0.17</v>
      </c>
    </row>
    <row r="18" spans="1:12" x14ac:dyDescent="0.2">
      <c r="A18" s="35" t="s">
        <v>30</v>
      </c>
      <c r="B18" s="36" t="s">
        <v>275</v>
      </c>
      <c r="C18" s="37" t="s">
        <v>276</v>
      </c>
      <c r="D18" s="35" t="s">
        <v>7</v>
      </c>
      <c r="E18" s="38">
        <v>0.43</v>
      </c>
      <c r="F18" s="39">
        <f t="shared" si="0"/>
        <v>87638.372093023252</v>
      </c>
      <c r="G18" s="40">
        <v>37684.5</v>
      </c>
      <c r="H18" s="51"/>
      <c r="I18" s="51"/>
      <c r="J18" s="55">
        <f t="shared" si="1"/>
        <v>0</v>
      </c>
      <c r="K18" s="41">
        <f t="shared" si="2"/>
        <v>0.43</v>
      </c>
      <c r="L18" s="41">
        <f t="shared" si="3"/>
        <v>0.43</v>
      </c>
    </row>
    <row r="19" spans="1:12" s="47" customFormat="1" x14ac:dyDescent="0.2">
      <c r="A19" s="43" t="s">
        <v>278</v>
      </c>
      <c r="B19" s="43"/>
      <c r="C19" s="43"/>
      <c r="D19" s="43"/>
      <c r="E19" s="43"/>
      <c r="F19" s="44"/>
      <c r="G19" s="45"/>
      <c r="H19" s="52"/>
      <c r="I19" s="52"/>
      <c r="J19" s="56"/>
      <c r="K19" s="46"/>
      <c r="L19" s="46"/>
    </row>
    <row r="20" spans="1:12" x14ac:dyDescent="0.2">
      <c r="A20" s="35" t="s">
        <v>31</v>
      </c>
      <c r="B20" s="36" t="s">
        <v>159</v>
      </c>
      <c r="C20" s="37" t="s">
        <v>146</v>
      </c>
      <c r="D20" s="35" t="s">
        <v>10</v>
      </c>
      <c r="E20" s="38">
        <v>7.6999999999999999E-2</v>
      </c>
      <c r="F20" s="39">
        <f t="shared" si="0"/>
        <v>100715.71428571429</v>
      </c>
      <c r="G20" s="40">
        <v>7755.11</v>
      </c>
      <c r="H20" s="51"/>
      <c r="I20" s="51"/>
      <c r="J20" s="55">
        <f t="shared" si="1"/>
        <v>0</v>
      </c>
      <c r="K20" s="41">
        <f t="shared" si="2"/>
        <v>7.6999999999999999E-2</v>
      </c>
      <c r="L20" s="41">
        <f t="shared" si="3"/>
        <v>7.6999999999999999E-2</v>
      </c>
    </row>
    <row r="21" spans="1:12" x14ac:dyDescent="0.2">
      <c r="A21" s="35" t="s">
        <v>34</v>
      </c>
      <c r="B21" s="36" t="s">
        <v>269</v>
      </c>
      <c r="C21" s="37" t="s">
        <v>270</v>
      </c>
      <c r="D21" s="35" t="s">
        <v>7</v>
      </c>
      <c r="E21" s="38">
        <v>1.4999999999999999E-2</v>
      </c>
      <c r="F21" s="39">
        <f t="shared" si="0"/>
        <v>327532</v>
      </c>
      <c r="G21" s="40">
        <v>4912.9799999999996</v>
      </c>
      <c r="H21" s="51"/>
      <c r="I21" s="51"/>
      <c r="J21" s="55">
        <f t="shared" si="1"/>
        <v>0</v>
      </c>
      <c r="K21" s="41">
        <f t="shared" si="2"/>
        <v>1.4999999999999999E-2</v>
      </c>
      <c r="L21" s="41">
        <f t="shared" si="3"/>
        <v>1.4999999999999999E-2</v>
      </c>
    </row>
    <row r="22" spans="1:12" x14ac:dyDescent="0.2">
      <c r="A22" s="35" t="s">
        <v>35</v>
      </c>
      <c r="B22" s="36" t="s">
        <v>279</v>
      </c>
      <c r="C22" s="37" t="s">
        <v>136</v>
      </c>
      <c r="D22" s="35" t="s">
        <v>14</v>
      </c>
      <c r="E22" s="38">
        <v>123.84</v>
      </c>
      <c r="F22" s="39">
        <f t="shared" si="0"/>
        <v>52.572916666666664</v>
      </c>
      <c r="G22" s="40">
        <v>6510.63</v>
      </c>
      <c r="H22" s="51"/>
      <c r="I22" s="51"/>
      <c r="J22" s="55">
        <f t="shared" si="1"/>
        <v>0</v>
      </c>
      <c r="K22" s="41">
        <f t="shared" si="2"/>
        <v>123.84</v>
      </c>
      <c r="L22" s="41">
        <f t="shared" si="3"/>
        <v>123.84</v>
      </c>
    </row>
    <row r="23" spans="1:12" x14ac:dyDescent="0.2">
      <c r="A23" s="35" t="s">
        <v>36</v>
      </c>
      <c r="B23" s="36" t="s">
        <v>279</v>
      </c>
      <c r="C23" s="37" t="s">
        <v>136</v>
      </c>
      <c r="D23" s="35" t="s">
        <v>14</v>
      </c>
      <c r="E23" s="38">
        <v>8.64</v>
      </c>
      <c r="F23" s="39">
        <f t="shared" si="0"/>
        <v>52.572916666666664</v>
      </c>
      <c r="G23" s="40">
        <v>454.23</v>
      </c>
      <c r="H23" s="51"/>
      <c r="I23" s="51"/>
      <c r="J23" s="55">
        <f t="shared" si="1"/>
        <v>0</v>
      </c>
      <c r="K23" s="41">
        <f t="shared" si="2"/>
        <v>8.64</v>
      </c>
      <c r="L23" s="41">
        <f t="shared" si="3"/>
        <v>8.64</v>
      </c>
    </row>
    <row r="24" spans="1:12" x14ac:dyDescent="0.2">
      <c r="A24" s="35" t="s">
        <v>37</v>
      </c>
      <c r="B24" s="36" t="s">
        <v>32</v>
      </c>
      <c r="C24" s="37" t="s">
        <v>33</v>
      </c>
      <c r="D24" s="35" t="s">
        <v>14</v>
      </c>
      <c r="E24" s="38">
        <v>8.64</v>
      </c>
      <c r="F24" s="39">
        <f t="shared" si="0"/>
        <v>52.423611111111107</v>
      </c>
      <c r="G24" s="40">
        <v>452.94</v>
      </c>
      <c r="H24" s="51"/>
      <c r="I24" s="51"/>
      <c r="J24" s="55">
        <f t="shared" si="1"/>
        <v>0</v>
      </c>
      <c r="K24" s="41">
        <f t="shared" si="2"/>
        <v>8.64</v>
      </c>
      <c r="L24" s="41">
        <f t="shared" si="3"/>
        <v>8.64</v>
      </c>
    </row>
    <row r="25" spans="1:12" x14ac:dyDescent="0.2">
      <c r="A25" s="35" t="s">
        <v>38</v>
      </c>
      <c r="B25" s="36" t="s">
        <v>271</v>
      </c>
      <c r="C25" s="37" t="s">
        <v>272</v>
      </c>
      <c r="D25" s="35" t="s">
        <v>10</v>
      </c>
      <c r="E25" s="38">
        <v>0.08</v>
      </c>
      <c r="F25" s="39">
        <f t="shared" si="0"/>
        <v>14586.000000000002</v>
      </c>
      <c r="G25" s="40">
        <v>1166.8800000000001</v>
      </c>
      <c r="H25" s="51"/>
      <c r="I25" s="51"/>
      <c r="J25" s="55">
        <f t="shared" si="1"/>
        <v>0</v>
      </c>
      <c r="K25" s="41">
        <f t="shared" si="2"/>
        <v>0.08</v>
      </c>
      <c r="L25" s="41">
        <f t="shared" si="3"/>
        <v>0.08</v>
      </c>
    </row>
    <row r="26" spans="1:12" x14ac:dyDescent="0.2">
      <c r="A26" s="35" t="s">
        <v>39</v>
      </c>
      <c r="B26" s="36" t="s">
        <v>273</v>
      </c>
      <c r="C26" s="37" t="s">
        <v>274</v>
      </c>
      <c r="D26" s="35" t="s">
        <v>7</v>
      </c>
      <c r="E26" s="38">
        <v>0.08</v>
      </c>
      <c r="F26" s="39">
        <f t="shared" si="0"/>
        <v>21447.75</v>
      </c>
      <c r="G26" s="40">
        <v>1715.82</v>
      </c>
      <c r="H26" s="51"/>
      <c r="I26" s="51"/>
      <c r="J26" s="55">
        <f t="shared" si="1"/>
        <v>0</v>
      </c>
      <c r="K26" s="41">
        <f t="shared" si="2"/>
        <v>0.08</v>
      </c>
      <c r="L26" s="41">
        <f t="shared" si="3"/>
        <v>0.08</v>
      </c>
    </row>
    <row r="27" spans="1:12" x14ac:dyDescent="0.2">
      <c r="A27" s="35" t="s">
        <v>40</v>
      </c>
      <c r="B27" s="36" t="s">
        <v>275</v>
      </c>
      <c r="C27" s="37" t="s">
        <v>276</v>
      </c>
      <c r="D27" s="35" t="s">
        <v>7</v>
      </c>
      <c r="E27" s="38">
        <v>4.2000000000000003E-2</v>
      </c>
      <c r="F27" s="39">
        <f t="shared" si="0"/>
        <v>87642.85714285713</v>
      </c>
      <c r="G27" s="40">
        <v>3681</v>
      </c>
      <c r="H27" s="51"/>
      <c r="I27" s="51"/>
      <c r="J27" s="55">
        <f t="shared" si="1"/>
        <v>0</v>
      </c>
      <c r="K27" s="41">
        <f t="shared" si="2"/>
        <v>4.2000000000000003E-2</v>
      </c>
      <c r="L27" s="41">
        <f t="shared" si="3"/>
        <v>4.2000000000000003E-2</v>
      </c>
    </row>
    <row r="28" spans="1:12" s="47" customFormat="1" x14ac:dyDescent="0.2">
      <c r="A28" s="43" t="s">
        <v>134</v>
      </c>
      <c r="B28" s="43"/>
      <c r="C28" s="43"/>
      <c r="D28" s="43"/>
      <c r="E28" s="43"/>
      <c r="F28" s="44"/>
      <c r="G28" s="45"/>
      <c r="H28" s="52"/>
      <c r="I28" s="52"/>
      <c r="J28" s="56"/>
      <c r="K28" s="46"/>
      <c r="L28" s="46"/>
    </row>
    <row r="29" spans="1:12" x14ac:dyDescent="0.2">
      <c r="A29" s="35" t="s">
        <v>41</v>
      </c>
      <c r="B29" s="36" t="s">
        <v>24</v>
      </c>
      <c r="C29" s="37" t="s">
        <v>25</v>
      </c>
      <c r="D29" s="35" t="s">
        <v>21</v>
      </c>
      <c r="E29" s="38">
        <v>5.4</v>
      </c>
      <c r="F29" s="39">
        <f t="shared" si="0"/>
        <v>19788.761111111111</v>
      </c>
      <c r="G29" s="40">
        <v>106859.31</v>
      </c>
      <c r="H29" s="51"/>
      <c r="I29" s="51"/>
      <c r="J29" s="55">
        <f t="shared" si="1"/>
        <v>0</v>
      </c>
      <c r="K29" s="41">
        <f t="shared" si="2"/>
        <v>5.4</v>
      </c>
      <c r="L29" s="41">
        <f t="shared" si="3"/>
        <v>5.4</v>
      </c>
    </row>
    <row r="30" spans="1:12" x14ac:dyDescent="0.2">
      <c r="A30" s="35" t="s">
        <v>42</v>
      </c>
      <c r="B30" s="36" t="s">
        <v>280</v>
      </c>
      <c r="C30" s="37" t="s">
        <v>281</v>
      </c>
      <c r="D30" s="35" t="s">
        <v>56</v>
      </c>
      <c r="E30" s="38">
        <v>3.71</v>
      </c>
      <c r="F30" s="39">
        <f t="shared" si="0"/>
        <v>27389.504043126683</v>
      </c>
      <c r="G30" s="40">
        <v>101615.06</v>
      </c>
      <c r="H30" s="51"/>
      <c r="I30" s="51"/>
      <c r="J30" s="55">
        <f t="shared" si="1"/>
        <v>0</v>
      </c>
      <c r="K30" s="41">
        <f t="shared" si="2"/>
        <v>3.71</v>
      </c>
      <c r="L30" s="41">
        <f t="shared" si="3"/>
        <v>3.71</v>
      </c>
    </row>
    <row r="31" spans="1:12" x14ac:dyDescent="0.2">
      <c r="A31" s="35" t="s">
        <v>43</v>
      </c>
      <c r="B31" s="36" t="s">
        <v>282</v>
      </c>
      <c r="C31" s="37" t="s">
        <v>283</v>
      </c>
      <c r="D31" s="35" t="s">
        <v>249</v>
      </c>
      <c r="E31" s="38">
        <v>8.5999999999999993E-2</v>
      </c>
      <c r="F31" s="39">
        <f t="shared" si="0"/>
        <v>707111.51162790705</v>
      </c>
      <c r="G31" s="40">
        <v>60811.59</v>
      </c>
      <c r="H31" s="51"/>
      <c r="I31" s="51"/>
      <c r="J31" s="55">
        <f t="shared" si="1"/>
        <v>0</v>
      </c>
      <c r="K31" s="41">
        <f t="shared" si="2"/>
        <v>8.5999999999999993E-2</v>
      </c>
      <c r="L31" s="41">
        <f t="shared" si="3"/>
        <v>8.5999999999999993E-2</v>
      </c>
    </row>
    <row r="32" spans="1:12" x14ac:dyDescent="0.2">
      <c r="A32" s="35" t="s">
        <v>45</v>
      </c>
      <c r="B32" s="36" t="s">
        <v>261</v>
      </c>
      <c r="C32" s="37" t="s">
        <v>284</v>
      </c>
      <c r="D32" s="35" t="s">
        <v>64</v>
      </c>
      <c r="E32" s="38">
        <v>0.45550000000000002</v>
      </c>
      <c r="F32" s="39">
        <f t="shared" si="0"/>
        <v>78799.978046103177</v>
      </c>
      <c r="G32" s="40">
        <v>35893.39</v>
      </c>
      <c r="H32" s="51"/>
      <c r="I32" s="51"/>
      <c r="J32" s="55">
        <f t="shared" si="1"/>
        <v>0</v>
      </c>
      <c r="K32" s="41">
        <f t="shared" si="2"/>
        <v>0.45550000000000002</v>
      </c>
      <c r="L32" s="41">
        <f t="shared" si="3"/>
        <v>0.45550000000000002</v>
      </c>
    </row>
    <row r="33" spans="1:12" x14ac:dyDescent="0.2">
      <c r="A33" s="35" t="s">
        <v>46</v>
      </c>
      <c r="B33" s="36" t="s">
        <v>285</v>
      </c>
      <c r="C33" s="37" t="s">
        <v>286</v>
      </c>
      <c r="D33" s="35" t="s">
        <v>64</v>
      </c>
      <c r="E33" s="38">
        <v>0.45550000000000002</v>
      </c>
      <c r="F33" s="39">
        <f t="shared" si="0"/>
        <v>19039.912184412733</v>
      </c>
      <c r="G33" s="40">
        <v>8672.68</v>
      </c>
      <c r="H33" s="51"/>
      <c r="I33" s="51"/>
      <c r="J33" s="55">
        <f t="shared" si="1"/>
        <v>0</v>
      </c>
      <c r="K33" s="41">
        <f t="shared" si="2"/>
        <v>0.45550000000000002</v>
      </c>
      <c r="L33" s="41">
        <f t="shared" si="3"/>
        <v>0.45550000000000002</v>
      </c>
    </row>
    <row r="34" spans="1:12" x14ac:dyDescent="0.2">
      <c r="A34" s="35" t="s">
        <v>47</v>
      </c>
      <c r="B34" s="36" t="s">
        <v>12</v>
      </c>
      <c r="C34" s="37" t="s">
        <v>13</v>
      </c>
      <c r="D34" s="35" t="s">
        <v>14</v>
      </c>
      <c r="E34" s="38">
        <v>13.5</v>
      </c>
      <c r="F34" s="39">
        <f t="shared" si="0"/>
        <v>43.427407407407408</v>
      </c>
      <c r="G34" s="40">
        <v>586.27</v>
      </c>
      <c r="H34" s="51"/>
      <c r="I34" s="51"/>
      <c r="J34" s="55">
        <f t="shared" si="1"/>
        <v>0</v>
      </c>
      <c r="K34" s="41">
        <f t="shared" si="2"/>
        <v>13.5</v>
      </c>
      <c r="L34" s="41">
        <f t="shared" si="3"/>
        <v>13.5</v>
      </c>
    </row>
    <row r="35" spans="1:12" x14ac:dyDescent="0.2">
      <c r="A35" s="35" t="s">
        <v>48</v>
      </c>
      <c r="B35" s="36" t="s">
        <v>16</v>
      </c>
      <c r="C35" s="37" t="s">
        <v>17</v>
      </c>
      <c r="D35" s="35" t="s">
        <v>14</v>
      </c>
      <c r="E35" s="38">
        <v>0.312</v>
      </c>
      <c r="F35" s="39">
        <f t="shared" si="0"/>
        <v>569.07051282051282</v>
      </c>
      <c r="G35" s="40">
        <v>177.55</v>
      </c>
      <c r="H35" s="51"/>
      <c r="I35" s="51"/>
      <c r="J35" s="55">
        <f t="shared" si="1"/>
        <v>0</v>
      </c>
      <c r="K35" s="41">
        <f t="shared" si="2"/>
        <v>0.312</v>
      </c>
      <c r="L35" s="41">
        <f t="shared" si="3"/>
        <v>0.312</v>
      </c>
    </row>
    <row r="36" spans="1:12" x14ac:dyDescent="0.2">
      <c r="A36" s="35" t="s">
        <v>49</v>
      </c>
      <c r="B36" s="36" t="s">
        <v>156</v>
      </c>
      <c r="C36" s="37" t="s">
        <v>141</v>
      </c>
      <c r="D36" s="35" t="s">
        <v>14</v>
      </c>
      <c r="E36" s="38">
        <v>5.66</v>
      </c>
      <c r="F36" s="39">
        <f t="shared" si="0"/>
        <v>295.65371024734981</v>
      </c>
      <c r="G36" s="40">
        <v>1673.4</v>
      </c>
      <c r="H36" s="51"/>
      <c r="I36" s="51"/>
      <c r="J36" s="55">
        <f t="shared" si="1"/>
        <v>0</v>
      </c>
      <c r="K36" s="41">
        <f t="shared" si="2"/>
        <v>5.66</v>
      </c>
      <c r="L36" s="41">
        <f t="shared" si="3"/>
        <v>5.66</v>
      </c>
    </row>
    <row r="37" spans="1:12" x14ac:dyDescent="0.2">
      <c r="A37" s="35" t="s">
        <v>50</v>
      </c>
      <c r="B37" s="36" t="s">
        <v>279</v>
      </c>
      <c r="C37" s="37" t="s">
        <v>136</v>
      </c>
      <c r="D37" s="35" t="s">
        <v>14</v>
      </c>
      <c r="E37" s="38">
        <v>5.66</v>
      </c>
      <c r="F37" s="39">
        <f t="shared" si="0"/>
        <v>52.579505300353361</v>
      </c>
      <c r="G37" s="40">
        <v>297.60000000000002</v>
      </c>
      <c r="H37" s="51"/>
      <c r="I37" s="51"/>
      <c r="J37" s="55">
        <f t="shared" si="1"/>
        <v>0</v>
      </c>
      <c r="K37" s="41">
        <f t="shared" si="2"/>
        <v>5.66</v>
      </c>
      <c r="L37" s="41">
        <f t="shared" si="3"/>
        <v>5.66</v>
      </c>
    </row>
    <row r="38" spans="1:12" x14ac:dyDescent="0.2">
      <c r="A38" s="35" t="s">
        <v>51</v>
      </c>
      <c r="B38" s="36" t="s">
        <v>19</v>
      </c>
      <c r="C38" s="37" t="s">
        <v>20</v>
      </c>
      <c r="D38" s="35" t="s">
        <v>21</v>
      </c>
      <c r="E38" s="38">
        <v>10.645</v>
      </c>
      <c r="F38" s="39">
        <f t="shared" si="0"/>
        <v>1325.0248943165805</v>
      </c>
      <c r="G38" s="40">
        <v>14104.89</v>
      </c>
      <c r="H38" s="51"/>
      <c r="I38" s="51"/>
      <c r="J38" s="55">
        <f t="shared" si="1"/>
        <v>0</v>
      </c>
      <c r="K38" s="41">
        <f t="shared" si="2"/>
        <v>10.645</v>
      </c>
      <c r="L38" s="41">
        <f t="shared" si="3"/>
        <v>10.645</v>
      </c>
    </row>
    <row r="39" spans="1:12" s="47" customFormat="1" x14ac:dyDescent="0.2">
      <c r="A39" s="43" t="s">
        <v>287</v>
      </c>
      <c r="B39" s="43"/>
      <c r="C39" s="43"/>
      <c r="D39" s="43"/>
      <c r="E39" s="43"/>
      <c r="F39" s="44"/>
      <c r="G39" s="45"/>
      <c r="H39" s="52"/>
      <c r="I39" s="52"/>
      <c r="J39" s="56"/>
      <c r="K39" s="46"/>
      <c r="L39" s="46"/>
    </row>
    <row r="40" spans="1:12" x14ac:dyDescent="0.2">
      <c r="A40" s="35" t="s">
        <v>52</v>
      </c>
      <c r="B40" s="36" t="s">
        <v>86</v>
      </c>
      <c r="C40" s="37" t="s">
        <v>87</v>
      </c>
      <c r="D40" s="35" t="s">
        <v>21</v>
      </c>
      <c r="E40" s="38">
        <v>5.63</v>
      </c>
      <c r="F40" s="39">
        <f t="shared" si="0"/>
        <v>1322.4777975133215</v>
      </c>
      <c r="G40" s="40">
        <v>7445.55</v>
      </c>
      <c r="H40" s="58">
        <v>5.63</v>
      </c>
      <c r="I40" s="51">
        <f>H40</f>
        <v>5.63</v>
      </c>
      <c r="J40" s="55">
        <f t="shared" si="1"/>
        <v>7445.55</v>
      </c>
      <c r="K40" s="41">
        <f t="shared" si="2"/>
        <v>0</v>
      </c>
      <c r="L40" s="41">
        <f t="shared" si="3"/>
        <v>0</v>
      </c>
    </row>
    <row r="41" spans="1:12" x14ac:dyDescent="0.2">
      <c r="A41" s="35" t="s">
        <v>53</v>
      </c>
      <c r="B41" s="36" t="s">
        <v>44</v>
      </c>
      <c r="C41" s="37" t="s">
        <v>288</v>
      </c>
      <c r="D41" s="35" t="s">
        <v>21</v>
      </c>
      <c r="E41" s="38">
        <v>6.4749999999999996</v>
      </c>
      <c r="F41" s="39">
        <f t="shared" si="0"/>
        <v>2685.5536679536681</v>
      </c>
      <c r="G41" s="40">
        <v>17388.96</v>
      </c>
      <c r="H41" s="58">
        <f>1.15*H40</f>
        <v>6.474499999999999</v>
      </c>
      <c r="I41" s="51">
        <f>H41</f>
        <v>6.474499999999999</v>
      </c>
      <c r="J41" s="55">
        <f t="shared" si="1"/>
        <v>17387.61722316602</v>
      </c>
      <c r="K41" s="41">
        <f t="shared" si="2"/>
        <v>5.0000000000061107E-4</v>
      </c>
      <c r="L41" s="41">
        <f t="shared" si="3"/>
        <v>5.0000000000061107E-4</v>
      </c>
    </row>
    <row r="42" spans="1:12" x14ac:dyDescent="0.2">
      <c r="A42" s="35" t="s">
        <v>54</v>
      </c>
      <c r="B42" s="36" t="s">
        <v>289</v>
      </c>
      <c r="C42" s="37" t="s">
        <v>290</v>
      </c>
      <c r="D42" s="35" t="s">
        <v>116</v>
      </c>
      <c r="E42" s="38">
        <v>171.64</v>
      </c>
      <c r="F42" s="39">
        <f t="shared" si="0"/>
        <v>90.601374970869273</v>
      </c>
      <c r="G42" s="40">
        <v>15550.82</v>
      </c>
      <c r="H42" s="51">
        <f>E42</f>
        <v>171.64</v>
      </c>
      <c r="I42" s="51">
        <f>H42</f>
        <v>171.64</v>
      </c>
      <c r="J42" s="55">
        <f t="shared" si="1"/>
        <v>15550.820000000002</v>
      </c>
      <c r="K42" s="41">
        <f t="shared" si="2"/>
        <v>0</v>
      </c>
      <c r="L42" s="41">
        <f t="shared" si="3"/>
        <v>0</v>
      </c>
    </row>
    <row r="43" spans="1:12" x14ac:dyDescent="0.2">
      <c r="A43" s="35" t="s">
        <v>55</v>
      </c>
      <c r="B43" s="36" t="s">
        <v>118</v>
      </c>
      <c r="C43" s="37" t="s">
        <v>119</v>
      </c>
      <c r="D43" s="35" t="s">
        <v>64</v>
      </c>
      <c r="E43" s="38">
        <v>0.53300000000000003</v>
      </c>
      <c r="F43" s="39">
        <f t="shared" si="0"/>
        <v>34195.684803001874</v>
      </c>
      <c r="G43" s="40">
        <v>18226.3</v>
      </c>
      <c r="H43" s="51"/>
      <c r="I43" s="51">
        <f t="shared" ref="I43:I57" si="4">H43</f>
        <v>0</v>
      </c>
      <c r="J43" s="55">
        <f t="shared" si="1"/>
        <v>0</v>
      </c>
      <c r="K43" s="41">
        <f t="shared" si="2"/>
        <v>0.53300000000000003</v>
      </c>
      <c r="L43" s="41">
        <f t="shared" si="3"/>
        <v>0.53300000000000003</v>
      </c>
    </row>
    <row r="44" spans="1:12" x14ac:dyDescent="0.2">
      <c r="A44" s="35" t="s">
        <v>57</v>
      </c>
      <c r="B44" s="36" t="s">
        <v>291</v>
      </c>
      <c r="C44" s="37" t="s">
        <v>292</v>
      </c>
      <c r="D44" s="35" t="s">
        <v>64</v>
      </c>
      <c r="E44" s="38">
        <v>1.4E-2</v>
      </c>
      <c r="F44" s="39">
        <f t="shared" si="0"/>
        <v>9385.7142857142862</v>
      </c>
      <c r="G44" s="40">
        <v>131.4</v>
      </c>
      <c r="H44" s="51"/>
      <c r="I44" s="51">
        <f t="shared" si="4"/>
        <v>0</v>
      </c>
      <c r="J44" s="55">
        <f t="shared" si="1"/>
        <v>0</v>
      </c>
      <c r="K44" s="41">
        <f t="shared" si="2"/>
        <v>1.4E-2</v>
      </c>
      <c r="L44" s="41">
        <f t="shared" si="3"/>
        <v>1.4E-2</v>
      </c>
    </row>
    <row r="45" spans="1:12" x14ac:dyDescent="0.2">
      <c r="A45" s="35" t="s">
        <v>58</v>
      </c>
      <c r="B45" s="36" t="s">
        <v>195</v>
      </c>
      <c r="C45" s="37" t="s">
        <v>196</v>
      </c>
      <c r="D45" s="35" t="s">
        <v>56</v>
      </c>
      <c r="E45" s="38">
        <v>4.2999999999999997E-2</v>
      </c>
      <c r="F45" s="39">
        <f t="shared" si="0"/>
        <v>176236.97674418605</v>
      </c>
      <c r="G45" s="40">
        <v>7578.19</v>
      </c>
      <c r="H45" s="51"/>
      <c r="I45" s="51">
        <f t="shared" si="4"/>
        <v>0</v>
      </c>
      <c r="J45" s="55">
        <f t="shared" si="1"/>
        <v>0</v>
      </c>
      <c r="K45" s="41">
        <f t="shared" si="2"/>
        <v>4.2999999999999997E-2</v>
      </c>
      <c r="L45" s="41">
        <f t="shared" si="3"/>
        <v>4.2999999999999997E-2</v>
      </c>
    </row>
    <row r="46" spans="1:12" x14ac:dyDescent="0.2">
      <c r="A46" s="35" t="s">
        <v>59</v>
      </c>
      <c r="B46" s="36" t="s">
        <v>121</v>
      </c>
      <c r="C46" s="37" t="s">
        <v>122</v>
      </c>
      <c r="D46" s="35" t="s">
        <v>56</v>
      </c>
      <c r="E46" s="38">
        <v>0.12015000000000001</v>
      </c>
      <c r="F46" s="39">
        <f t="shared" si="0"/>
        <v>96985.518102372022</v>
      </c>
      <c r="G46" s="40">
        <v>11652.81</v>
      </c>
      <c r="H46" s="51">
        <f>14.38/1000</f>
        <v>1.438E-2</v>
      </c>
      <c r="I46" s="51">
        <f t="shared" si="4"/>
        <v>1.438E-2</v>
      </c>
      <c r="J46" s="55">
        <f t="shared" si="1"/>
        <v>1394.6517503121097</v>
      </c>
      <c r="K46" s="41">
        <f t="shared" si="2"/>
        <v>0.10577</v>
      </c>
      <c r="L46" s="41">
        <f t="shared" si="3"/>
        <v>0.10577</v>
      </c>
    </row>
    <row r="47" spans="1:12" x14ac:dyDescent="0.2">
      <c r="A47" s="35" t="s">
        <v>60</v>
      </c>
      <c r="B47" s="36" t="s">
        <v>293</v>
      </c>
      <c r="C47" s="37" t="s">
        <v>294</v>
      </c>
      <c r="D47" s="35" t="s">
        <v>7</v>
      </c>
      <c r="E47" s="38">
        <v>0.15659999999999999</v>
      </c>
      <c r="F47" s="39">
        <f t="shared" si="0"/>
        <v>777085.12132822478</v>
      </c>
      <c r="G47" s="40">
        <v>121691.53</v>
      </c>
      <c r="H47" s="51"/>
      <c r="I47" s="51">
        <f t="shared" si="4"/>
        <v>0</v>
      </c>
      <c r="J47" s="55">
        <f t="shared" si="1"/>
        <v>0</v>
      </c>
      <c r="K47" s="41">
        <f t="shared" si="2"/>
        <v>0.15659999999999999</v>
      </c>
      <c r="L47" s="41">
        <f t="shared" si="3"/>
        <v>0.15659999999999999</v>
      </c>
    </row>
    <row r="48" spans="1:12" x14ac:dyDescent="0.2">
      <c r="A48" s="35" t="s">
        <v>61</v>
      </c>
      <c r="B48" s="36" t="s">
        <v>295</v>
      </c>
      <c r="C48" s="37" t="s">
        <v>296</v>
      </c>
      <c r="D48" s="35" t="s">
        <v>56</v>
      </c>
      <c r="E48" s="38">
        <v>-0.53244000000000002</v>
      </c>
      <c r="F48" s="39">
        <f t="shared" si="0"/>
        <v>11525.974757719179</v>
      </c>
      <c r="G48" s="40">
        <v>-6136.89</v>
      </c>
      <c r="H48" s="51"/>
      <c r="I48" s="51">
        <f t="shared" si="4"/>
        <v>0</v>
      </c>
      <c r="J48" s="55">
        <f t="shared" si="1"/>
        <v>0</v>
      </c>
      <c r="K48" s="41">
        <f t="shared" si="2"/>
        <v>-0.53244000000000002</v>
      </c>
      <c r="L48" s="41">
        <f t="shared" si="3"/>
        <v>-0.53244000000000002</v>
      </c>
    </row>
    <row r="49" spans="1:12" x14ac:dyDescent="0.2">
      <c r="A49" s="35" t="s">
        <v>63</v>
      </c>
      <c r="B49" s="36" t="s">
        <v>297</v>
      </c>
      <c r="C49" s="37" t="s">
        <v>298</v>
      </c>
      <c r="D49" s="35" t="s">
        <v>70</v>
      </c>
      <c r="E49" s="38">
        <v>120.15</v>
      </c>
      <c r="F49" s="39">
        <f t="shared" si="0"/>
        <v>126.72484394506866</v>
      </c>
      <c r="G49" s="40">
        <v>15225.99</v>
      </c>
      <c r="H49" s="51"/>
      <c r="I49" s="51">
        <f t="shared" si="4"/>
        <v>0</v>
      </c>
      <c r="J49" s="55">
        <f t="shared" si="1"/>
        <v>0</v>
      </c>
      <c r="K49" s="41">
        <f t="shared" si="2"/>
        <v>120.15</v>
      </c>
      <c r="L49" s="41">
        <f t="shared" si="3"/>
        <v>120.15</v>
      </c>
    </row>
    <row r="50" spans="1:12" x14ac:dyDescent="0.2">
      <c r="A50" s="35" t="s">
        <v>65</v>
      </c>
      <c r="B50" s="36" t="s">
        <v>299</v>
      </c>
      <c r="C50" s="37" t="s">
        <v>300</v>
      </c>
      <c r="D50" s="35" t="s">
        <v>62</v>
      </c>
      <c r="E50" s="38">
        <v>11</v>
      </c>
      <c r="F50" s="39">
        <f t="shared" si="0"/>
        <v>11059.084545454545</v>
      </c>
      <c r="G50" s="40">
        <v>121649.93</v>
      </c>
      <c r="H50" s="51">
        <v>11</v>
      </c>
      <c r="I50" s="51">
        <f t="shared" si="4"/>
        <v>11</v>
      </c>
      <c r="J50" s="55">
        <f t="shared" si="1"/>
        <v>121649.93</v>
      </c>
      <c r="K50" s="41">
        <f t="shared" si="2"/>
        <v>0</v>
      </c>
      <c r="L50" s="41">
        <f t="shared" si="3"/>
        <v>0</v>
      </c>
    </row>
    <row r="51" spans="1:12" x14ac:dyDescent="0.2">
      <c r="A51" s="35" t="s">
        <v>66</v>
      </c>
      <c r="B51" s="36" t="s">
        <v>301</v>
      </c>
      <c r="C51" s="37" t="s">
        <v>302</v>
      </c>
      <c r="D51" s="35" t="s">
        <v>21</v>
      </c>
      <c r="E51" s="38">
        <v>7.92</v>
      </c>
      <c r="F51" s="39">
        <f t="shared" si="0"/>
        <v>10490.659090909092</v>
      </c>
      <c r="G51" s="40">
        <v>83086.02</v>
      </c>
      <c r="H51" s="51">
        <f>E51</f>
        <v>7.92</v>
      </c>
      <c r="I51" s="51">
        <f t="shared" si="4"/>
        <v>7.92</v>
      </c>
      <c r="J51" s="55">
        <f t="shared" si="1"/>
        <v>83086.02</v>
      </c>
      <c r="K51" s="41">
        <f t="shared" si="2"/>
        <v>0</v>
      </c>
      <c r="L51" s="41">
        <f t="shared" si="3"/>
        <v>0</v>
      </c>
    </row>
    <row r="52" spans="1:12" x14ac:dyDescent="0.2">
      <c r="A52" s="35" t="s">
        <v>67</v>
      </c>
      <c r="B52" s="36" t="s">
        <v>303</v>
      </c>
      <c r="C52" s="37" t="s">
        <v>304</v>
      </c>
      <c r="D52" s="35" t="s">
        <v>62</v>
      </c>
      <c r="E52" s="38">
        <v>43</v>
      </c>
      <c r="F52" s="39">
        <f t="shared" si="0"/>
        <v>1743.7920930232558</v>
      </c>
      <c r="G52" s="40">
        <v>74983.06</v>
      </c>
      <c r="H52" s="51">
        <v>43</v>
      </c>
      <c r="I52" s="51">
        <f t="shared" si="4"/>
        <v>43</v>
      </c>
      <c r="J52" s="55">
        <f t="shared" si="1"/>
        <v>74983.06</v>
      </c>
      <c r="K52" s="41">
        <f t="shared" si="2"/>
        <v>0</v>
      </c>
      <c r="L52" s="41">
        <f t="shared" si="3"/>
        <v>0</v>
      </c>
    </row>
    <row r="53" spans="1:12" x14ac:dyDescent="0.2">
      <c r="A53" s="35" t="s">
        <v>68</v>
      </c>
      <c r="B53" s="36" t="s">
        <v>110</v>
      </c>
      <c r="C53" s="37" t="s">
        <v>111</v>
      </c>
      <c r="D53" s="35" t="s">
        <v>21</v>
      </c>
      <c r="E53" s="38">
        <v>0.65</v>
      </c>
      <c r="F53" s="39">
        <f t="shared" si="0"/>
        <v>4241.5692307692307</v>
      </c>
      <c r="G53" s="40">
        <v>2757.02</v>
      </c>
      <c r="H53" s="51">
        <v>0.65</v>
      </c>
      <c r="I53" s="51">
        <f t="shared" si="4"/>
        <v>0.65</v>
      </c>
      <c r="J53" s="55">
        <f t="shared" si="1"/>
        <v>2757.02</v>
      </c>
      <c r="K53" s="41">
        <f t="shared" si="2"/>
        <v>0</v>
      </c>
      <c r="L53" s="41">
        <f t="shared" si="3"/>
        <v>0</v>
      </c>
    </row>
    <row r="54" spans="1:12" x14ac:dyDescent="0.2">
      <c r="A54" s="35" t="s">
        <v>69</v>
      </c>
      <c r="B54" s="36" t="s">
        <v>305</v>
      </c>
      <c r="C54" s="37" t="s">
        <v>306</v>
      </c>
      <c r="D54" s="35" t="s">
        <v>7</v>
      </c>
      <c r="E54" s="38">
        <v>7.0000000000000001E-3</v>
      </c>
      <c r="F54" s="39">
        <f t="shared" si="0"/>
        <v>1289498.5714285714</v>
      </c>
      <c r="G54" s="40">
        <v>9026.49</v>
      </c>
      <c r="H54" s="51">
        <f>E54</f>
        <v>7.0000000000000001E-3</v>
      </c>
      <c r="I54" s="51">
        <f t="shared" si="4"/>
        <v>7.0000000000000001E-3</v>
      </c>
      <c r="J54" s="55">
        <f t="shared" si="1"/>
        <v>9026.49</v>
      </c>
      <c r="K54" s="41">
        <f t="shared" si="2"/>
        <v>0</v>
      </c>
      <c r="L54" s="41">
        <f t="shared" si="3"/>
        <v>0</v>
      </c>
    </row>
    <row r="55" spans="1:12" x14ac:dyDescent="0.2">
      <c r="A55" s="35" t="s">
        <v>71</v>
      </c>
      <c r="B55" s="36" t="s">
        <v>307</v>
      </c>
      <c r="C55" s="37" t="s">
        <v>308</v>
      </c>
      <c r="D55" s="35" t="s">
        <v>62</v>
      </c>
      <c r="E55" s="38">
        <v>14</v>
      </c>
      <c r="F55" s="39">
        <f t="shared" si="0"/>
        <v>1050.2735714285714</v>
      </c>
      <c r="G55" s="40">
        <v>14703.83</v>
      </c>
      <c r="H55" s="51">
        <v>14</v>
      </c>
      <c r="I55" s="51">
        <f t="shared" si="4"/>
        <v>14</v>
      </c>
      <c r="J55" s="55">
        <f t="shared" si="1"/>
        <v>14703.829999999998</v>
      </c>
      <c r="K55" s="41">
        <f t="shared" si="2"/>
        <v>0</v>
      </c>
      <c r="L55" s="41">
        <f t="shared" si="3"/>
        <v>0</v>
      </c>
    </row>
    <row r="56" spans="1:12" x14ac:dyDescent="0.2">
      <c r="A56" s="35" t="s">
        <v>72</v>
      </c>
      <c r="B56" s="36" t="s">
        <v>309</v>
      </c>
      <c r="C56" s="37" t="s">
        <v>310</v>
      </c>
      <c r="D56" s="35" t="s">
        <v>21</v>
      </c>
      <c r="E56" s="38">
        <v>0.02</v>
      </c>
      <c r="F56" s="39">
        <f t="shared" si="0"/>
        <v>65110.5</v>
      </c>
      <c r="G56" s="40">
        <v>1302.21</v>
      </c>
      <c r="H56" s="51">
        <v>0.02</v>
      </c>
      <c r="I56" s="51">
        <f t="shared" si="4"/>
        <v>0.02</v>
      </c>
      <c r="J56" s="55">
        <f t="shared" si="1"/>
        <v>1302.21</v>
      </c>
      <c r="K56" s="41">
        <f t="shared" si="2"/>
        <v>0</v>
      </c>
      <c r="L56" s="41">
        <f t="shared" si="3"/>
        <v>0</v>
      </c>
    </row>
    <row r="57" spans="1:12" x14ac:dyDescent="0.2">
      <c r="A57" s="35" t="s">
        <v>73</v>
      </c>
      <c r="B57" s="36" t="s">
        <v>178</v>
      </c>
      <c r="C57" s="37" t="s">
        <v>311</v>
      </c>
      <c r="D57" s="35" t="s">
        <v>21</v>
      </c>
      <c r="E57" s="38">
        <v>2.0799999999999999E-2</v>
      </c>
      <c r="F57" s="39">
        <f t="shared" si="0"/>
        <v>5919.7115384615381</v>
      </c>
      <c r="G57" s="40">
        <v>123.13</v>
      </c>
      <c r="H57" s="51">
        <f>E57</f>
        <v>2.0799999999999999E-2</v>
      </c>
      <c r="I57" s="51">
        <f t="shared" si="4"/>
        <v>2.0799999999999999E-2</v>
      </c>
      <c r="J57" s="55">
        <f t="shared" si="1"/>
        <v>123.12999999999998</v>
      </c>
      <c r="K57" s="41">
        <f t="shared" si="2"/>
        <v>0</v>
      </c>
      <c r="L57" s="41">
        <f t="shared" si="3"/>
        <v>0</v>
      </c>
    </row>
    <row r="58" spans="1:12" s="47" customFormat="1" x14ac:dyDescent="0.2">
      <c r="A58" s="43" t="s">
        <v>312</v>
      </c>
      <c r="B58" s="43"/>
      <c r="C58" s="43"/>
      <c r="D58" s="43"/>
      <c r="E58" s="43"/>
      <c r="F58" s="44"/>
      <c r="G58" s="45"/>
      <c r="H58" s="52"/>
      <c r="I58" s="51"/>
      <c r="J58" s="56"/>
      <c r="K58" s="46"/>
      <c r="L58" s="46"/>
    </row>
    <row r="59" spans="1:12" x14ac:dyDescent="0.2">
      <c r="A59" s="35" t="s">
        <v>74</v>
      </c>
      <c r="B59" s="36" t="s">
        <v>313</v>
      </c>
      <c r="C59" s="37" t="s">
        <v>314</v>
      </c>
      <c r="D59" s="35" t="s">
        <v>249</v>
      </c>
      <c r="E59" s="38">
        <v>6.6000000000000003E-2</v>
      </c>
      <c r="F59" s="39">
        <f t="shared" si="0"/>
        <v>1579934.0909090908</v>
      </c>
      <c r="G59" s="40">
        <v>104275.65</v>
      </c>
      <c r="H59" s="51"/>
      <c r="I59" s="51"/>
      <c r="J59" s="55">
        <f t="shared" si="1"/>
        <v>0</v>
      </c>
      <c r="K59" s="41">
        <f t="shared" si="2"/>
        <v>6.6000000000000003E-2</v>
      </c>
      <c r="L59" s="41">
        <f t="shared" si="3"/>
        <v>6.6000000000000003E-2</v>
      </c>
    </row>
    <row r="60" spans="1:12" x14ac:dyDescent="0.2">
      <c r="A60" s="35" t="s">
        <v>75</v>
      </c>
      <c r="B60" s="36" t="s">
        <v>315</v>
      </c>
      <c r="C60" s="37" t="s">
        <v>316</v>
      </c>
      <c r="D60" s="35" t="s">
        <v>137</v>
      </c>
      <c r="E60" s="38">
        <v>66</v>
      </c>
      <c r="F60" s="39">
        <f t="shared" si="0"/>
        <v>1386.465606060606</v>
      </c>
      <c r="G60" s="40">
        <v>91506.73</v>
      </c>
      <c r="H60" s="51"/>
      <c r="I60" s="51"/>
      <c r="J60" s="55">
        <f t="shared" si="1"/>
        <v>0</v>
      </c>
      <c r="K60" s="41">
        <f t="shared" si="2"/>
        <v>66</v>
      </c>
      <c r="L60" s="41">
        <f t="shared" si="3"/>
        <v>66</v>
      </c>
    </row>
    <row r="61" spans="1:12" x14ac:dyDescent="0.2">
      <c r="A61" s="35" t="s">
        <v>76</v>
      </c>
      <c r="B61" s="36" t="s">
        <v>317</v>
      </c>
      <c r="C61" s="37" t="s">
        <v>318</v>
      </c>
      <c r="D61" s="35" t="s">
        <v>62</v>
      </c>
      <c r="E61" s="38">
        <v>14</v>
      </c>
      <c r="F61" s="39">
        <f t="shared" si="0"/>
        <v>1672.8</v>
      </c>
      <c r="G61" s="40">
        <v>23419.200000000001</v>
      </c>
      <c r="H61" s="51"/>
      <c r="I61" s="51"/>
      <c r="J61" s="55">
        <f t="shared" si="1"/>
        <v>0</v>
      </c>
      <c r="K61" s="41">
        <f t="shared" si="2"/>
        <v>14</v>
      </c>
      <c r="L61" s="41">
        <f t="shared" si="3"/>
        <v>14</v>
      </c>
    </row>
    <row r="62" spans="1:12" x14ac:dyDescent="0.2">
      <c r="A62" s="35" t="s">
        <v>77</v>
      </c>
      <c r="B62" s="36" t="s">
        <v>319</v>
      </c>
      <c r="C62" s="37" t="s">
        <v>320</v>
      </c>
      <c r="D62" s="35" t="s">
        <v>249</v>
      </c>
      <c r="E62" s="38">
        <v>4.9000000000000002E-2</v>
      </c>
      <c r="F62" s="39">
        <f t="shared" si="0"/>
        <v>1315975.306122449</v>
      </c>
      <c r="G62" s="40">
        <v>64482.79</v>
      </c>
      <c r="H62" s="51"/>
      <c r="I62" s="51"/>
      <c r="J62" s="55">
        <f t="shared" si="1"/>
        <v>0</v>
      </c>
      <c r="K62" s="41">
        <f t="shared" si="2"/>
        <v>4.9000000000000002E-2</v>
      </c>
      <c r="L62" s="41">
        <f t="shared" si="3"/>
        <v>4.9000000000000002E-2</v>
      </c>
    </row>
    <row r="63" spans="1:12" x14ac:dyDescent="0.2">
      <c r="A63" s="35" t="s">
        <v>78</v>
      </c>
      <c r="B63" s="36" t="s">
        <v>315</v>
      </c>
      <c r="C63" s="37" t="s">
        <v>316</v>
      </c>
      <c r="D63" s="35" t="s">
        <v>137</v>
      </c>
      <c r="E63" s="38">
        <v>49</v>
      </c>
      <c r="F63" s="39">
        <f t="shared" si="0"/>
        <v>1386.4655102040815</v>
      </c>
      <c r="G63" s="40">
        <v>67936.81</v>
      </c>
      <c r="H63" s="51"/>
      <c r="I63" s="51"/>
      <c r="J63" s="55">
        <f t="shared" si="1"/>
        <v>0</v>
      </c>
      <c r="K63" s="41">
        <f t="shared" si="2"/>
        <v>49</v>
      </c>
      <c r="L63" s="41">
        <f t="shared" si="3"/>
        <v>49</v>
      </c>
    </row>
    <row r="64" spans="1:12" x14ac:dyDescent="0.2">
      <c r="A64" s="35" t="s">
        <v>79</v>
      </c>
      <c r="B64" s="36" t="s">
        <v>321</v>
      </c>
      <c r="C64" s="37" t="s">
        <v>322</v>
      </c>
      <c r="D64" s="35" t="s">
        <v>249</v>
      </c>
      <c r="E64" s="38">
        <v>1.0999999999999999E-2</v>
      </c>
      <c r="F64" s="39">
        <f t="shared" si="0"/>
        <v>946620</v>
      </c>
      <c r="G64" s="40">
        <v>10412.82</v>
      </c>
      <c r="H64" s="51"/>
      <c r="I64" s="51"/>
      <c r="J64" s="55">
        <f t="shared" si="1"/>
        <v>0</v>
      </c>
      <c r="K64" s="41">
        <f t="shared" si="2"/>
        <v>1.0999999999999999E-2</v>
      </c>
      <c r="L64" s="41">
        <f t="shared" si="3"/>
        <v>1.0999999999999999E-2</v>
      </c>
    </row>
    <row r="65" spans="1:12" x14ac:dyDescent="0.2">
      <c r="A65" s="35" t="s">
        <v>80</v>
      </c>
      <c r="B65" s="36" t="s">
        <v>323</v>
      </c>
      <c r="C65" s="37" t="s">
        <v>324</v>
      </c>
      <c r="D65" s="35" t="s">
        <v>137</v>
      </c>
      <c r="E65" s="38">
        <v>11</v>
      </c>
      <c r="F65" s="39">
        <f t="shared" si="0"/>
        <v>598.78090909090906</v>
      </c>
      <c r="G65" s="40">
        <v>6586.59</v>
      </c>
      <c r="H65" s="51"/>
      <c r="I65" s="51"/>
      <c r="J65" s="55">
        <f t="shared" si="1"/>
        <v>0</v>
      </c>
      <c r="K65" s="41">
        <f t="shared" si="2"/>
        <v>11</v>
      </c>
      <c r="L65" s="41">
        <f t="shared" si="3"/>
        <v>11</v>
      </c>
    </row>
    <row r="66" spans="1:12" x14ac:dyDescent="0.2">
      <c r="A66" s="35" t="s">
        <v>81</v>
      </c>
      <c r="B66" s="36" t="s">
        <v>325</v>
      </c>
      <c r="C66" s="37" t="s">
        <v>326</v>
      </c>
      <c r="D66" s="35" t="s">
        <v>62</v>
      </c>
      <c r="E66" s="38">
        <v>6</v>
      </c>
      <c r="F66" s="39">
        <f t="shared" si="0"/>
        <v>411.42666666666668</v>
      </c>
      <c r="G66" s="40">
        <v>2468.56</v>
      </c>
      <c r="H66" s="51"/>
      <c r="I66" s="51"/>
      <c r="J66" s="55">
        <f t="shared" si="1"/>
        <v>0</v>
      </c>
      <c r="K66" s="41">
        <f t="shared" si="2"/>
        <v>6</v>
      </c>
      <c r="L66" s="41">
        <f t="shared" si="3"/>
        <v>6</v>
      </c>
    </row>
    <row r="67" spans="1:12" x14ac:dyDescent="0.2">
      <c r="A67" s="35" t="s">
        <v>82</v>
      </c>
      <c r="B67" s="36" t="s">
        <v>327</v>
      </c>
      <c r="C67" s="37" t="s">
        <v>328</v>
      </c>
      <c r="D67" s="35" t="s">
        <v>249</v>
      </c>
      <c r="E67" s="38">
        <v>1.0500000000000001E-2</v>
      </c>
      <c r="F67" s="39">
        <f t="shared" si="0"/>
        <v>931610.4761904761</v>
      </c>
      <c r="G67" s="40">
        <v>9781.91</v>
      </c>
      <c r="H67" s="51"/>
      <c r="I67" s="51"/>
      <c r="J67" s="55">
        <f t="shared" si="1"/>
        <v>0</v>
      </c>
      <c r="K67" s="41">
        <f t="shared" si="2"/>
        <v>1.0500000000000001E-2</v>
      </c>
      <c r="L67" s="41">
        <f t="shared" si="3"/>
        <v>1.0500000000000001E-2</v>
      </c>
    </row>
    <row r="68" spans="1:12" x14ac:dyDescent="0.2">
      <c r="A68" s="35" t="s">
        <v>83</v>
      </c>
      <c r="B68" s="36" t="s">
        <v>329</v>
      </c>
      <c r="C68" s="37" t="s">
        <v>330</v>
      </c>
      <c r="D68" s="35" t="s">
        <v>137</v>
      </c>
      <c r="E68" s="38">
        <v>10.605</v>
      </c>
      <c r="F68" s="39">
        <f t="shared" si="0"/>
        <v>389.88684582743986</v>
      </c>
      <c r="G68" s="40">
        <v>4134.75</v>
      </c>
      <c r="H68" s="51"/>
      <c r="I68" s="51"/>
      <c r="J68" s="55">
        <f t="shared" si="1"/>
        <v>0</v>
      </c>
      <c r="K68" s="41">
        <f t="shared" si="2"/>
        <v>10.605</v>
      </c>
      <c r="L68" s="41">
        <f t="shared" si="3"/>
        <v>10.605</v>
      </c>
    </row>
    <row r="69" spans="1:12" x14ac:dyDescent="0.2">
      <c r="A69" s="35" t="s">
        <v>84</v>
      </c>
      <c r="B69" s="36" t="s">
        <v>331</v>
      </c>
      <c r="C69" s="37" t="s">
        <v>332</v>
      </c>
      <c r="D69" s="35" t="s">
        <v>62</v>
      </c>
      <c r="E69" s="38">
        <v>8</v>
      </c>
      <c r="F69" s="39">
        <f t="shared" ref="F69:F132" si="5">G69/E69</f>
        <v>127.94875</v>
      </c>
      <c r="G69" s="40">
        <v>1023.59</v>
      </c>
      <c r="H69" s="51"/>
      <c r="I69" s="51"/>
      <c r="J69" s="55">
        <f t="shared" ref="J69:J132" si="6">F69*I69</f>
        <v>0</v>
      </c>
      <c r="K69" s="41">
        <f t="shared" ref="K69:K132" si="7">E69-H69</f>
        <v>8</v>
      </c>
      <c r="L69" s="41">
        <f t="shared" ref="L69:L132" si="8">E69-I69</f>
        <v>8</v>
      </c>
    </row>
    <row r="70" spans="1:12" x14ac:dyDescent="0.2">
      <c r="A70" s="35" t="s">
        <v>85</v>
      </c>
      <c r="B70" s="36" t="s">
        <v>333</v>
      </c>
      <c r="C70" s="37" t="s">
        <v>334</v>
      </c>
      <c r="D70" s="35" t="s">
        <v>3</v>
      </c>
      <c r="E70" s="38">
        <v>1.4E-2</v>
      </c>
      <c r="F70" s="39">
        <f t="shared" si="5"/>
        <v>130072.85714285714</v>
      </c>
      <c r="G70" s="40">
        <v>1821.02</v>
      </c>
      <c r="H70" s="51"/>
      <c r="I70" s="51"/>
      <c r="J70" s="55">
        <f t="shared" si="6"/>
        <v>0</v>
      </c>
      <c r="K70" s="41">
        <f t="shared" si="7"/>
        <v>1.4E-2</v>
      </c>
      <c r="L70" s="41">
        <f t="shared" si="8"/>
        <v>1.4E-2</v>
      </c>
    </row>
    <row r="71" spans="1:12" x14ac:dyDescent="0.2">
      <c r="A71" s="35" t="s">
        <v>88</v>
      </c>
      <c r="B71" s="36" t="s">
        <v>335</v>
      </c>
      <c r="C71" s="37" t="s">
        <v>336</v>
      </c>
      <c r="D71" s="35" t="s">
        <v>137</v>
      </c>
      <c r="E71" s="38">
        <v>1.4</v>
      </c>
      <c r="F71" s="39">
        <f t="shared" si="5"/>
        <v>566.88571428571436</v>
      </c>
      <c r="G71" s="40">
        <v>793.64</v>
      </c>
      <c r="H71" s="51"/>
      <c r="I71" s="51"/>
      <c r="J71" s="55">
        <f t="shared" si="6"/>
        <v>0</v>
      </c>
      <c r="K71" s="41">
        <f t="shared" si="7"/>
        <v>1.4</v>
      </c>
      <c r="L71" s="41">
        <f t="shared" si="8"/>
        <v>1.4</v>
      </c>
    </row>
    <row r="72" spans="1:12" x14ac:dyDescent="0.2">
      <c r="A72" s="35" t="s">
        <v>89</v>
      </c>
      <c r="B72" s="36" t="s">
        <v>337</v>
      </c>
      <c r="C72" s="37" t="s">
        <v>338</v>
      </c>
      <c r="D72" s="35" t="s">
        <v>135</v>
      </c>
      <c r="E72" s="38">
        <v>4</v>
      </c>
      <c r="F72" s="39">
        <f t="shared" si="5"/>
        <v>12497.1325</v>
      </c>
      <c r="G72" s="40">
        <v>49988.53</v>
      </c>
      <c r="H72" s="51"/>
      <c r="I72" s="51"/>
      <c r="J72" s="55">
        <f t="shared" si="6"/>
        <v>0</v>
      </c>
      <c r="K72" s="41">
        <f t="shared" si="7"/>
        <v>4</v>
      </c>
      <c r="L72" s="41">
        <f t="shared" si="8"/>
        <v>4</v>
      </c>
    </row>
    <row r="73" spans="1:12" x14ac:dyDescent="0.2">
      <c r="A73" s="35" t="s">
        <v>90</v>
      </c>
      <c r="B73" s="36" t="s">
        <v>339</v>
      </c>
      <c r="C73" s="37" t="s">
        <v>340</v>
      </c>
      <c r="D73" s="35" t="s">
        <v>62</v>
      </c>
      <c r="E73" s="38">
        <v>4</v>
      </c>
      <c r="F73" s="39">
        <f t="shared" si="5"/>
        <v>40974.870000000003</v>
      </c>
      <c r="G73" s="40">
        <v>163899.48000000001</v>
      </c>
      <c r="H73" s="51"/>
      <c r="I73" s="51"/>
      <c r="J73" s="55">
        <f t="shared" si="6"/>
        <v>0</v>
      </c>
      <c r="K73" s="41">
        <f t="shared" si="7"/>
        <v>4</v>
      </c>
      <c r="L73" s="41">
        <f t="shared" si="8"/>
        <v>4</v>
      </c>
    </row>
    <row r="74" spans="1:12" x14ac:dyDescent="0.2">
      <c r="A74" s="35" t="s">
        <v>91</v>
      </c>
      <c r="B74" s="36" t="s">
        <v>341</v>
      </c>
      <c r="C74" s="37" t="s">
        <v>342</v>
      </c>
      <c r="D74" s="35" t="s">
        <v>135</v>
      </c>
      <c r="E74" s="38">
        <v>4</v>
      </c>
      <c r="F74" s="39">
        <f t="shared" si="5"/>
        <v>4571.5375000000004</v>
      </c>
      <c r="G74" s="40">
        <v>18286.150000000001</v>
      </c>
      <c r="H74" s="51"/>
      <c r="I74" s="51"/>
      <c r="J74" s="55">
        <f t="shared" si="6"/>
        <v>0</v>
      </c>
      <c r="K74" s="41">
        <f t="shared" si="7"/>
        <v>4</v>
      </c>
      <c r="L74" s="41">
        <f t="shared" si="8"/>
        <v>4</v>
      </c>
    </row>
    <row r="75" spans="1:12" x14ac:dyDescent="0.2">
      <c r="A75" s="35" t="s">
        <v>92</v>
      </c>
      <c r="B75" s="36" t="s">
        <v>343</v>
      </c>
      <c r="C75" s="37" t="s">
        <v>344</v>
      </c>
      <c r="D75" s="35" t="s">
        <v>62</v>
      </c>
      <c r="E75" s="38">
        <v>4</v>
      </c>
      <c r="F75" s="39">
        <f t="shared" si="5"/>
        <v>4142.75</v>
      </c>
      <c r="G75" s="40">
        <v>16571</v>
      </c>
      <c r="H75" s="51"/>
      <c r="I75" s="51"/>
      <c r="J75" s="55">
        <f t="shared" si="6"/>
        <v>0</v>
      </c>
      <c r="K75" s="41">
        <f t="shared" si="7"/>
        <v>4</v>
      </c>
      <c r="L75" s="41">
        <f t="shared" si="8"/>
        <v>4</v>
      </c>
    </row>
    <row r="76" spans="1:12" x14ac:dyDescent="0.2">
      <c r="A76" s="35" t="s">
        <v>95</v>
      </c>
      <c r="B76" s="36" t="s">
        <v>345</v>
      </c>
      <c r="C76" s="37" t="s">
        <v>346</v>
      </c>
      <c r="D76" s="35" t="s">
        <v>135</v>
      </c>
      <c r="E76" s="38">
        <v>2</v>
      </c>
      <c r="F76" s="39">
        <f t="shared" si="5"/>
        <v>7344.32</v>
      </c>
      <c r="G76" s="40">
        <v>14688.64</v>
      </c>
      <c r="H76" s="51"/>
      <c r="I76" s="51"/>
      <c r="J76" s="55">
        <f t="shared" si="6"/>
        <v>0</v>
      </c>
      <c r="K76" s="41">
        <f t="shared" si="7"/>
        <v>2</v>
      </c>
      <c r="L76" s="41">
        <f t="shared" si="8"/>
        <v>2</v>
      </c>
    </row>
    <row r="77" spans="1:12" x14ac:dyDescent="0.2">
      <c r="A77" s="35" t="s">
        <v>96</v>
      </c>
      <c r="B77" s="36" t="s">
        <v>347</v>
      </c>
      <c r="C77" s="37" t="s">
        <v>348</v>
      </c>
      <c r="D77" s="35" t="s">
        <v>62</v>
      </c>
      <c r="E77" s="38">
        <v>2</v>
      </c>
      <c r="F77" s="39">
        <f t="shared" si="5"/>
        <v>9989.2250000000004</v>
      </c>
      <c r="G77" s="40">
        <v>19978.45</v>
      </c>
      <c r="H77" s="51"/>
      <c r="I77" s="51"/>
      <c r="J77" s="55">
        <f t="shared" si="6"/>
        <v>0</v>
      </c>
      <c r="K77" s="41">
        <f t="shared" si="7"/>
        <v>2</v>
      </c>
      <c r="L77" s="41">
        <f t="shared" si="8"/>
        <v>2</v>
      </c>
    </row>
    <row r="78" spans="1:12" x14ac:dyDescent="0.2">
      <c r="A78" s="35" t="s">
        <v>98</v>
      </c>
      <c r="B78" s="36" t="s">
        <v>349</v>
      </c>
      <c r="C78" s="37" t="s">
        <v>350</v>
      </c>
      <c r="D78" s="35" t="s">
        <v>62</v>
      </c>
      <c r="E78" s="38">
        <v>1</v>
      </c>
      <c r="F78" s="39">
        <f t="shared" si="5"/>
        <v>2606.8000000000002</v>
      </c>
      <c r="G78" s="40">
        <v>2606.8000000000002</v>
      </c>
      <c r="H78" s="51"/>
      <c r="I78" s="51"/>
      <c r="J78" s="55">
        <f t="shared" si="6"/>
        <v>0</v>
      </c>
      <c r="K78" s="41">
        <f t="shared" si="7"/>
        <v>1</v>
      </c>
      <c r="L78" s="41">
        <f t="shared" si="8"/>
        <v>1</v>
      </c>
    </row>
    <row r="79" spans="1:12" x14ac:dyDescent="0.2">
      <c r="A79" s="35" t="s">
        <v>99</v>
      </c>
      <c r="B79" s="36" t="s">
        <v>351</v>
      </c>
      <c r="C79" s="37" t="s">
        <v>352</v>
      </c>
      <c r="D79" s="35" t="s">
        <v>62</v>
      </c>
      <c r="E79" s="38">
        <v>1</v>
      </c>
      <c r="F79" s="39">
        <f t="shared" si="5"/>
        <v>688.79</v>
      </c>
      <c r="G79" s="40">
        <v>688.79</v>
      </c>
      <c r="H79" s="51"/>
      <c r="I79" s="51"/>
      <c r="J79" s="55">
        <f t="shared" si="6"/>
        <v>0</v>
      </c>
      <c r="K79" s="41">
        <f t="shared" si="7"/>
        <v>1</v>
      </c>
      <c r="L79" s="41">
        <f t="shared" si="8"/>
        <v>1</v>
      </c>
    </row>
    <row r="80" spans="1:12" x14ac:dyDescent="0.2">
      <c r="A80" s="35" t="s">
        <v>100</v>
      </c>
      <c r="B80" s="36" t="s">
        <v>353</v>
      </c>
      <c r="C80" s="37" t="s">
        <v>354</v>
      </c>
      <c r="D80" s="35" t="s">
        <v>56</v>
      </c>
      <c r="E80" s="38">
        <v>1.3100000000000001E-2</v>
      </c>
      <c r="F80" s="39">
        <f t="shared" si="5"/>
        <v>136759.54198473282</v>
      </c>
      <c r="G80" s="40">
        <v>1791.55</v>
      </c>
      <c r="H80" s="51"/>
      <c r="I80" s="51"/>
      <c r="J80" s="55">
        <f t="shared" si="6"/>
        <v>0</v>
      </c>
      <c r="K80" s="41">
        <f t="shared" si="7"/>
        <v>1.3100000000000001E-2</v>
      </c>
      <c r="L80" s="41">
        <f t="shared" si="8"/>
        <v>1.3100000000000001E-2</v>
      </c>
    </row>
    <row r="81" spans="1:12" x14ac:dyDescent="0.2">
      <c r="A81" s="35" t="s">
        <v>101</v>
      </c>
      <c r="B81" s="36" t="s">
        <v>355</v>
      </c>
      <c r="C81" s="37" t="s">
        <v>356</v>
      </c>
      <c r="D81" s="35" t="s">
        <v>56</v>
      </c>
      <c r="E81" s="38">
        <v>-1.3100000000000001E-2</v>
      </c>
      <c r="F81" s="39">
        <f t="shared" si="5"/>
        <v>69017.557251908394</v>
      </c>
      <c r="G81" s="40">
        <v>-904.13</v>
      </c>
      <c r="H81" s="51"/>
      <c r="I81" s="51"/>
      <c r="J81" s="55">
        <f t="shared" si="6"/>
        <v>0</v>
      </c>
      <c r="K81" s="41">
        <f t="shared" si="7"/>
        <v>-1.3100000000000001E-2</v>
      </c>
      <c r="L81" s="41">
        <f t="shared" si="8"/>
        <v>-1.3100000000000001E-2</v>
      </c>
    </row>
    <row r="82" spans="1:12" x14ac:dyDescent="0.2">
      <c r="A82" s="35" t="s">
        <v>102</v>
      </c>
      <c r="B82" s="36" t="s">
        <v>357</v>
      </c>
      <c r="C82" s="37" t="s">
        <v>358</v>
      </c>
      <c r="D82" s="35" t="s">
        <v>62</v>
      </c>
      <c r="E82" s="38">
        <v>1</v>
      </c>
      <c r="F82" s="39">
        <f t="shared" si="5"/>
        <v>3509.04</v>
      </c>
      <c r="G82" s="40">
        <v>3509.04</v>
      </c>
      <c r="H82" s="51"/>
      <c r="I82" s="51"/>
      <c r="J82" s="55">
        <f t="shared" si="6"/>
        <v>0</v>
      </c>
      <c r="K82" s="41">
        <f t="shared" si="7"/>
        <v>1</v>
      </c>
      <c r="L82" s="41">
        <f t="shared" si="8"/>
        <v>1</v>
      </c>
    </row>
    <row r="83" spans="1:12" x14ac:dyDescent="0.2">
      <c r="A83" s="35" t="s">
        <v>103</v>
      </c>
      <c r="B83" s="36" t="s">
        <v>359</v>
      </c>
      <c r="C83" s="37" t="s">
        <v>360</v>
      </c>
      <c r="D83" s="35" t="s">
        <v>62</v>
      </c>
      <c r="E83" s="38">
        <v>1</v>
      </c>
      <c r="F83" s="39">
        <f t="shared" si="5"/>
        <v>2333.27</v>
      </c>
      <c r="G83" s="40">
        <v>2333.27</v>
      </c>
      <c r="H83" s="51"/>
      <c r="I83" s="51"/>
      <c r="J83" s="55">
        <f t="shared" si="6"/>
        <v>0</v>
      </c>
      <c r="K83" s="41">
        <f t="shared" si="7"/>
        <v>1</v>
      </c>
      <c r="L83" s="41">
        <f t="shared" si="8"/>
        <v>1</v>
      </c>
    </row>
    <row r="84" spans="1:12" x14ac:dyDescent="0.2">
      <c r="A84" s="35" t="s">
        <v>104</v>
      </c>
      <c r="B84" s="36" t="s">
        <v>361</v>
      </c>
      <c r="C84" s="37" t="s">
        <v>362</v>
      </c>
      <c r="D84" s="35" t="s">
        <v>62</v>
      </c>
      <c r="E84" s="38">
        <v>1</v>
      </c>
      <c r="F84" s="39">
        <f t="shared" si="5"/>
        <v>3889.87</v>
      </c>
      <c r="G84" s="40">
        <v>3889.87</v>
      </c>
      <c r="H84" s="51"/>
      <c r="I84" s="51"/>
      <c r="J84" s="55">
        <f t="shared" si="6"/>
        <v>0</v>
      </c>
      <c r="K84" s="41">
        <f t="shared" si="7"/>
        <v>1</v>
      </c>
      <c r="L84" s="41">
        <f t="shared" si="8"/>
        <v>1</v>
      </c>
    </row>
    <row r="85" spans="1:12" s="47" customFormat="1" x14ac:dyDescent="0.2">
      <c r="A85" s="43" t="s">
        <v>363</v>
      </c>
      <c r="B85" s="43"/>
      <c r="C85" s="43"/>
      <c r="D85" s="43"/>
      <c r="E85" s="43"/>
      <c r="F85" s="44"/>
      <c r="G85" s="45"/>
      <c r="H85" s="52"/>
      <c r="I85" s="52"/>
      <c r="J85" s="56"/>
      <c r="K85" s="46"/>
      <c r="L85" s="46"/>
    </row>
    <row r="86" spans="1:12" x14ac:dyDescent="0.2">
      <c r="A86" s="35" t="s">
        <v>105</v>
      </c>
      <c r="B86" s="36" t="s">
        <v>257</v>
      </c>
      <c r="C86" s="37" t="s">
        <v>258</v>
      </c>
      <c r="D86" s="35" t="s">
        <v>21</v>
      </c>
      <c r="E86" s="38">
        <v>6.25</v>
      </c>
      <c r="F86" s="39">
        <f t="shared" si="5"/>
        <v>23554.9136</v>
      </c>
      <c r="G86" s="40">
        <v>147218.21</v>
      </c>
      <c r="H86" s="51"/>
      <c r="I86" s="51"/>
      <c r="J86" s="55">
        <f t="shared" si="6"/>
        <v>0</v>
      </c>
      <c r="K86" s="41">
        <f t="shared" si="7"/>
        <v>6.25</v>
      </c>
      <c r="L86" s="41">
        <f t="shared" si="8"/>
        <v>6.25</v>
      </c>
    </row>
    <row r="87" spans="1:12" x14ac:dyDescent="0.2">
      <c r="A87" s="35" t="s">
        <v>108</v>
      </c>
      <c r="B87" s="36" t="s">
        <v>259</v>
      </c>
      <c r="C87" s="37" t="s">
        <v>260</v>
      </c>
      <c r="D87" s="35" t="s">
        <v>21</v>
      </c>
      <c r="E87" s="38">
        <v>6.75</v>
      </c>
      <c r="F87" s="39">
        <f t="shared" si="5"/>
        <v>5868.5866666666661</v>
      </c>
      <c r="G87" s="40">
        <v>39612.959999999999</v>
      </c>
      <c r="H87" s="51"/>
      <c r="I87" s="51"/>
      <c r="J87" s="55">
        <f t="shared" si="6"/>
        <v>0</v>
      </c>
      <c r="K87" s="41">
        <f t="shared" si="7"/>
        <v>6.75</v>
      </c>
      <c r="L87" s="41">
        <f t="shared" si="8"/>
        <v>6.75</v>
      </c>
    </row>
    <row r="88" spans="1:12" x14ac:dyDescent="0.2">
      <c r="A88" s="35" t="s">
        <v>109</v>
      </c>
      <c r="B88" s="36" t="s">
        <v>261</v>
      </c>
      <c r="C88" s="37" t="s">
        <v>262</v>
      </c>
      <c r="D88" s="35" t="s">
        <v>64</v>
      </c>
      <c r="E88" s="38">
        <v>1.17</v>
      </c>
      <c r="F88" s="39">
        <f t="shared" si="5"/>
        <v>233111.46153846153</v>
      </c>
      <c r="G88" s="40">
        <v>272740.40999999997</v>
      </c>
      <c r="H88" s="51"/>
      <c r="I88" s="51"/>
      <c r="J88" s="55">
        <f t="shared" si="6"/>
        <v>0</v>
      </c>
      <c r="K88" s="41">
        <f t="shared" si="7"/>
        <v>1.17</v>
      </c>
      <c r="L88" s="41">
        <f t="shared" si="8"/>
        <v>1.17</v>
      </c>
    </row>
    <row r="89" spans="1:12" x14ac:dyDescent="0.2">
      <c r="A89" s="35" t="s">
        <v>112</v>
      </c>
      <c r="B89" s="36" t="s">
        <v>263</v>
      </c>
      <c r="C89" s="37" t="s">
        <v>264</v>
      </c>
      <c r="D89" s="35" t="s">
        <v>116</v>
      </c>
      <c r="E89" s="38">
        <v>142.74</v>
      </c>
      <c r="F89" s="39">
        <f t="shared" si="5"/>
        <v>809.47211713605157</v>
      </c>
      <c r="G89" s="40">
        <v>115544.05</v>
      </c>
      <c r="H89" s="51"/>
      <c r="I89" s="51"/>
      <c r="J89" s="55">
        <f t="shared" si="6"/>
        <v>0</v>
      </c>
      <c r="K89" s="41">
        <f t="shared" si="7"/>
        <v>142.74</v>
      </c>
      <c r="L89" s="41">
        <f t="shared" si="8"/>
        <v>142.74</v>
      </c>
    </row>
    <row r="90" spans="1:12" s="47" customFormat="1" x14ac:dyDescent="0.2">
      <c r="A90" s="43" t="s">
        <v>364</v>
      </c>
      <c r="B90" s="43"/>
      <c r="C90" s="43"/>
      <c r="D90" s="43"/>
      <c r="E90" s="43"/>
      <c r="F90" s="44"/>
      <c r="G90" s="45"/>
      <c r="H90" s="52"/>
      <c r="I90" s="52"/>
      <c r="J90" s="56"/>
      <c r="K90" s="46"/>
      <c r="L90" s="46"/>
    </row>
    <row r="91" spans="1:12" x14ac:dyDescent="0.2">
      <c r="A91" s="35" t="s">
        <v>113</v>
      </c>
      <c r="B91" s="36" t="s">
        <v>365</v>
      </c>
      <c r="C91" s="37" t="s">
        <v>366</v>
      </c>
      <c r="D91" s="35" t="s">
        <v>64</v>
      </c>
      <c r="E91" s="38">
        <v>0.35</v>
      </c>
      <c r="F91" s="39">
        <f t="shared" si="5"/>
        <v>29472.37142857143</v>
      </c>
      <c r="G91" s="40">
        <v>10315.33</v>
      </c>
      <c r="H91" s="51"/>
      <c r="I91" s="51"/>
      <c r="J91" s="55">
        <f t="shared" si="6"/>
        <v>0</v>
      </c>
      <c r="K91" s="41">
        <f t="shared" si="7"/>
        <v>0.35</v>
      </c>
      <c r="L91" s="41">
        <f t="shared" si="8"/>
        <v>0.35</v>
      </c>
    </row>
    <row r="92" spans="1:12" s="47" customFormat="1" x14ac:dyDescent="0.2">
      <c r="A92" s="43" t="s">
        <v>367</v>
      </c>
      <c r="B92" s="43"/>
      <c r="C92" s="43"/>
      <c r="D92" s="43"/>
      <c r="E92" s="43"/>
      <c r="F92" s="44"/>
      <c r="G92" s="45"/>
      <c r="H92" s="52"/>
      <c r="I92" s="52"/>
      <c r="J92" s="56"/>
      <c r="K92" s="46"/>
      <c r="L92" s="46"/>
    </row>
    <row r="93" spans="1:12" x14ac:dyDescent="0.2">
      <c r="A93" s="35" t="s">
        <v>114</v>
      </c>
      <c r="B93" s="36" t="s">
        <v>368</v>
      </c>
      <c r="C93" s="37" t="s">
        <v>369</v>
      </c>
      <c r="D93" s="35" t="s">
        <v>62</v>
      </c>
      <c r="E93" s="38">
        <v>4</v>
      </c>
      <c r="F93" s="39">
        <f t="shared" si="5"/>
        <v>1254.9849999999999</v>
      </c>
      <c r="G93" s="40">
        <v>5019.9399999999996</v>
      </c>
      <c r="H93" s="51"/>
      <c r="I93" s="51"/>
      <c r="J93" s="55">
        <f t="shared" si="6"/>
        <v>0</v>
      </c>
      <c r="K93" s="41">
        <f t="shared" si="7"/>
        <v>4</v>
      </c>
      <c r="L93" s="41">
        <f t="shared" si="8"/>
        <v>4</v>
      </c>
    </row>
    <row r="94" spans="1:12" x14ac:dyDescent="0.2">
      <c r="A94" s="35" t="s">
        <v>115</v>
      </c>
      <c r="B94" s="36" t="s">
        <v>370</v>
      </c>
      <c r="C94" s="37" t="s">
        <v>371</v>
      </c>
      <c r="D94" s="35" t="s">
        <v>70</v>
      </c>
      <c r="E94" s="38">
        <v>41.96</v>
      </c>
      <c r="F94" s="39">
        <f t="shared" si="5"/>
        <v>97.838417540514783</v>
      </c>
      <c r="G94" s="40">
        <v>4105.3</v>
      </c>
      <c r="H94" s="51"/>
      <c r="I94" s="51"/>
      <c r="J94" s="55">
        <f t="shared" si="6"/>
        <v>0</v>
      </c>
      <c r="K94" s="41">
        <f t="shared" si="7"/>
        <v>41.96</v>
      </c>
      <c r="L94" s="41">
        <f t="shared" si="8"/>
        <v>41.96</v>
      </c>
    </row>
    <row r="95" spans="1:12" x14ac:dyDescent="0.2">
      <c r="A95" s="35" t="s">
        <v>117</v>
      </c>
      <c r="B95" s="36" t="s">
        <v>372</v>
      </c>
      <c r="C95" s="37" t="s">
        <v>373</v>
      </c>
      <c r="D95" s="35" t="s">
        <v>62</v>
      </c>
      <c r="E95" s="38">
        <v>4</v>
      </c>
      <c r="F95" s="39">
        <f t="shared" si="5"/>
        <v>1966.3975</v>
      </c>
      <c r="G95" s="40">
        <v>7865.59</v>
      </c>
      <c r="H95" s="51"/>
      <c r="I95" s="51"/>
      <c r="J95" s="55">
        <f t="shared" si="6"/>
        <v>0</v>
      </c>
      <c r="K95" s="41">
        <f t="shared" si="7"/>
        <v>4</v>
      </c>
      <c r="L95" s="41">
        <f t="shared" si="8"/>
        <v>4</v>
      </c>
    </row>
    <row r="96" spans="1:12" s="47" customFormat="1" x14ac:dyDescent="0.2">
      <c r="A96" s="43" t="s">
        <v>374</v>
      </c>
      <c r="B96" s="43"/>
      <c r="C96" s="43"/>
      <c r="D96" s="43"/>
      <c r="E96" s="43"/>
      <c r="F96" s="44"/>
      <c r="G96" s="45"/>
      <c r="H96" s="52"/>
      <c r="I96" s="52"/>
      <c r="J96" s="56"/>
      <c r="K96" s="46"/>
      <c r="L96" s="46"/>
    </row>
    <row r="97" spans="1:12" x14ac:dyDescent="0.2">
      <c r="A97" s="35" t="s">
        <v>120</v>
      </c>
      <c r="B97" s="36" t="s">
        <v>155</v>
      </c>
      <c r="C97" s="37" t="s">
        <v>375</v>
      </c>
      <c r="D97" s="35" t="s">
        <v>56</v>
      </c>
      <c r="E97" s="38">
        <v>0.89200000000000002</v>
      </c>
      <c r="F97" s="39">
        <f t="shared" si="5"/>
        <v>60377.735426008971</v>
      </c>
      <c r="G97" s="40">
        <v>53856.94</v>
      </c>
      <c r="H97" s="51"/>
      <c r="I97" s="51"/>
      <c r="J97" s="55">
        <f t="shared" si="6"/>
        <v>0</v>
      </c>
      <c r="K97" s="41">
        <f t="shared" si="7"/>
        <v>0.89200000000000002</v>
      </c>
      <c r="L97" s="41">
        <f t="shared" si="8"/>
        <v>0.89200000000000002</v>
      </c>
    </row>
    <row r="98" spans="1:12" x14ac:dyDescent="0.2">
      <c r="A98" s="35" t="s">
        <v>123</v>
      </c>
      <c r="B98" s="36" t="s">
        <v>376</v>
      </c>
      <c r="C98" s="37" t="s">
        <v>377</v>
      </c>
      <c r="D98" s="35" t="s">
        <v>56</v>
      </c>
      <c r="E98" s="38">
        <v>0.89200000000000002</v>
      </c>
      <c r="F98" s="39">
        <f t="shared" si="5"/>
        <v>61779.338565022415</v>
      </c>
      <c r="G98" s="40">
        <v>55107.17</v>
      </c>
      <c r="H98" s="51"/>
      <c r="I98" s="51"/>
      <c r="J98" s="55">
        <f t="shared" si="6"/>
        <v>0</v>
      </c>
      <c r="K98" s="41">
        <f t="shared" si="7"/>
        <v>0.89200000000000002</v>
      </c>
      <c r="L98" s="41">
        <f t="shared" si="8"/>
        <v>0.89200000000000002</v>
      </c>
    </row>
    <row r="99" spans="1:12" x14ac:dyDescent="0.2">
      <c r="A99" s="35" t="s">
        <v>163</v>
      </c>
      <c r="B99" s="36" t="s">
        <v>216</v>
      </c>
      <c r="C99" s="37" t="s">
        <v>378</v>
      </c>
      <c r="D99" s="35" t="s">
        <v>64</v>
      </c>
      <c r="E99" s="38">
        <v>0.26100000000000001</v>
      </c>
      <c r="F99" s="39">
        <f t="shared" si="5"/>
        <v>38563.524904214559</v>
      </c>
      <c r="G99" s="40">
        <v>10065.08</v>
      </c>
      <c r="H99" s="51"/>
      <c r="I99" s="51"/>
      <c r="J99" s="55">
        <f t="shared" si="6"/>
        <v>0</v>
      </c>
      <c r="K99" s="41">
        <f t="shared" si="7"/>
        <v>0.26100000000000001</v>
      </c>
      <c r="L99" s="41">
        <f t="shared" si="8"/>
        <v>0.26100000000000001</v>
      </c>
    </row>
    <row r="100" spans="1:12" s="47" customFormat="1" x14ac:dyDescent="0.2">
      <c r="A100" s="43" t="s">
        <v>379</v>
      </c>
      <c r="B100" s="43"/>
      <c r="C100" s="43"/>
      <c r="D100" s="43"/>
      <c r="E100" s="43"/>
      <c r="F100" s="44"/>
      <c r="G100" s="45"/>
      <c r="H100" s="52"/>
      <c r="I100" s="52"/>
      <c r="J100" s="56"/>
      <c r="K100" s="46"/>
      <c r="L100" s="46"/>
    </row>
    <row r="101" spans="1:12" x14ac:dyDescent="0.2">
      <c r="A101" s="35" t="s">
        <v>380</v>
      </c>
      <c r="B101" s="36" t="s">
        <v>381</v>
      </c>
      <c r="C101" s="37" t="s">
        <v>382</v>
      </c>
      <c r="D101" s="35" t="s">
        <v>383</v>
      </c>
      <c r="E101" s="38">
        <v>0.21529999999999999</v>
      </c>
      <c r="F101" s="39">
        <f t="shared" si="5"/>
        <v>212541.89503019041</v>
      </c>
      <c r="G101" s="40">
        <v>45760.27</v>
      </c>
      <c r="H101" s="51"/>
      <c r="I101" s="51"/>
      <c r="J101" s="55">
        <f t="shared" si="6"/>
        <v>0</v>
      </c>
      <c r="K101" s="41">
        <f t="shared" si="7"/>
        <v>0.21529999999999999</v>
      </c>
      <c r="L101" s="41">
        <f t="shared" si="8"/>
        <v>0.21529999999999999</v>
      </c>
    </row>
    <row r="102" spans="1:12" x14ac:dyDescent="0.2">
      <c r="A102" s="35" t="s">
        <v>384</v>
      </c>
      <c r="B102" s="36" t="s">
        <v>385</v>
      </c>
      <c r="C102" s="37" t="s">
        <v>386</v>
      </c>
      <c r="D102" s="35" t="s">
        <v>21</v>
      </c>
      <c r="E102" s="38">
        <v>-0.85043500000000005</v>
      </c>
      <c r="F102" s="39">
        <f t="shared" si="5"/>
        <v>11284.495581672907</v>
      </c>
      <c r="G102" s="40">
        <v>-9596.73</v>
      </c>
      <c r="H102" s="51"/>
      <c r="I102" s="51"/>
      <c r="J102" s="55">
        <f t="shared" si="6"/>
        <v>0</v>
      </c>
      <c r="K102" s="41">
        <f t="shared" si="7"/>
        <v>-0.85043500000000005</v>
      </c>
      <c r="L102" s="41">
        <f t="shared" si="8"/>
        <v>-0.85043500000000005</v>
      </c>
    </row>
    <row r="103" spans="1:12" x14ac:dyDescent="0.2">
      <c r="A103" s="35" t="s">
        <v>387</v>
      </c>
      <c r="B103" s="36" t="s">
        <v>385</v>
      </c>
      <c r="C103" s="37" t="s">
        <v>388</v>
      </c>
      <c r="D103" s="35" t="s">
        <v>21</v>
      </c>
      <c r="E103" s="38">
        <v>0.27</v>
      </c>
      <c r="F103" s="39">
        <f t="shared" si="5"/>
        <v>11284.37037037037</v>
      </c>
      <c r="G103" s="40">
        <v>3046.78</v>
      </c>
      <c r="H103" s="51"/>
      <c r="I103" s="51"/>
      <c r="J103" s="55">
        <f t="shared" si="6"/>
        <v>0</v>
      </c>
      <c r="K103" s="41">
        <f t="shared" si="7"/>
        <v>0.27</v>
      </c>
      <c r="L103" s="41">
        <f t="shared" si="8"/>
        <v>0.27</v>
      </c>
    </row>
    <row r="104" spans="1:12" x14ac:dyDescent="0.2">
      <c r="A104" s="35" t="s">
        <v>389</v>
      </c>
      <c r="B104" s="36" t="s">
        <v>385</v>
      </c>
      <c r="C104" s="37" t="s">
        <v>390</v>
      </c>
      <c r="D104" s="35" t="s">
        <v>21</v>
      </c>
      <c r="E104" s="38">
        <v>0.40300000000000002</v>
      </c>
      <c r="F104" s="39">
        <f t="shared" si="5"/>
        <v>11284.491315136474</v>
      </c>
      <c r="G104" s="40">
        <v>4547.6499999999996</v>
      </c>
      <c r="H104" s="51"/>
      <c r="I104" s="51"/>
      <c r="J104" s="55">
        <f t="shared" si="6"/>
        <v>0</v>
      </c>
      <c r="K104" s="41">
        <f t="shared" si="7"/>
        <v>0.40300000000000002</v>
      </c>
      <c r="L104" s="41">
        <f t="shared" si="8"/>
        <v>0.40300000000000002</v>
      </c>
    </row>
    <row r="105" spans="1:12" x14ac:dyDescent="0.2">
      <c r="A105" s="35" t="s">
        <v>391</v>
      </c>
      <c r="B105" s="36" t="s">
        <v>392</v>
      </c>
      <c r="C105" s="37" t="s">
        <v>393</v>
      </c>
      <c r="D105" s="35" t="s">
        <v>62</v>
      </c>
      <c r="E105" s="38">
        <v>1</v>
      </c>
      <c r="F105" s="39">
        <f t="shared" si="5"/>
        <v>1916.54</v>
      </c>
      <c r="G105" s="40">
        <v>1916.54</v>
      </c>
      <c r="H105" s="51"/>
      <c r="I105" s="51"/>
      <c r="J105" s="55">
        <f t="shared" si="6"/>
        <v>0</v>
      </c>
      <c r="K105" s="41">
        <f t="shared" si="7"/>
        <v>1</v>
      </c>
      <c r="L105" s="41">
        <f t="shared" si="8"/>
        <v>1</v>
      </c>
    </row>
    <row r="106" spans="1:12" x14ac:dyDescent="0.2">
      <c r="A106" s="35" t="s">
        <v>394</v>
      </c>
      <c r="B106" s="36" t="s">
        <v>395</v>
      </c>
      <c r="C106" s="37" t="s">
        <v>396</v>
      </c>
      <c r="D106" s="35" t="s">
        <v>137</v>
      </c>
      <c r="E106" s="38">
        <v>1</v>
      </c>
      <c r="F106" s="39">
        <f t="shared" si="5"/>
        <v>3064.81</v>
      </c>
      <c r="G106" s="40">
        <v>3064.81</v>
      </c>
      <c r="H106" s="51"/>
      <c r="I106" s="51"/>
      <c r="J106" s="55">
        <f t="shared" si="6"/>
        <v>0</v>
      </c>
      <c r="K106" s="41">
        <f t="shared" si="7"/>
        <v>1</v>
      </c>
      <c r="L106" s="41">
        <f t="shared" si="8"/>
        <v>1</v>
      </c>
    </row>
    <row r="107" spans="1:12" x14ac:dyDescent="0.2">
      <c r="A107" s="35" t="s">
        <v>397</v>
      </c>
      <c r="B107" s="36" t="s">
        <v>398</v>
      </c>
      <c r="C107" s="37" t="s">
        <v>399</v>
      </c>
      <c r="D107" s="35" t="s">
        <v>137</v>
      </c>
      <c r="E107" s="38">
        <v>1.98</v>
      </c>
      <c r="F107" s="39">
        <f t="shared" si="5"/>
        <v>6580.7929292929293</v>
      </c>
      <c r="G107" s="40">
        <v>13029.97</v>
      </c>
      <c r="H107" s="51"/>
      <c r="I107" s="51"/>
      <c r="J107" s="55">
        <f t="shared" si="6"/>
        <v>0</v>
      </c>
      <c r="K107" s="41">
        <f t="shared" si="7"/>
        <v>1.98</v>
      </c>
      <c r="L107" s="41">
        <f t="shared" si="8"/>
        <v>1.98</v>
      </c>
    </row>
    <row r="108" spans="1:12" x14ac:dyDescent="0.2">
      <c r="A108" s="35" t="s">
        <v>400</v>
      </c>
      <c r="B108" s="36" t="s">
        <v>401</v>
      </c>
      <c r="C108" s="37" t="s">
        <v>402</v>
      </c>
      <c r="D108" s="35" t="s">
        <v>62</v>
      </c>
      <c r="E108" s="38">
        <v>1</v>
      </c>
      <c r="F108" s="39">
        <f t="shared" si="5"/>
        <v>4647.28</v>
      </c>
      <c r="G108" s="40">
        <v>4647.28</v>
      </c>
      <c r="H108" s="51"/>
      <c r="I108" s="51"/>
      <c r="J108" s="55">
        <f t="shared" si="6"/>
        <v>0</v>
      </c>
      <c r="K108" s="41">
        <f t="shared" si="7"/>
        <v>1</v>
      </c>
      <c r="L108" s="41">
        <f t="shared" si="8"/>
        <v>1</v>
      </c>
    </row>
    <row r="109" spans="1:12" x14ac:dyDescent="0.2">
      <c r="A109" s="35" t="s">
        <v>403</v>
      </c>
      <c r="B109" s="36" t="s">
        <v>404</v>
      </c>
      <c r="C109" s="37" t="s">
        <v>405</v>
      </c>
      <c r="D109" s="35" t="s">
        <v>56</v>
      </c>
      <c r="E109" s="38">
        <v>4.4999999999999998E-2</v>
      </c>
      <c r="F109" s="39">
        <f t="shared" si="5"/>
        <v>101755.11111111111</v>
      </c>
      <c r="G109" s="40">
        <v>4578.9799999999996</v>
      </c>
      <c r="H109" s="51"/>
      <c r="I109" s="51"/>
      <c r="J109" s="55">
        <f t="shared" si="6"/>
        <v>0</v>
      </c>
      <c r="K109" s="41">
        <f t="shared" si="7"/>
        <v>4.4999999999999998E-2</v>
      </c>
      <c r="L109" s="41">
        <f t="shared" si="8"/>
        <v>4.4999999999999998E-2</v>
      </c>
    </row>
    <row r="110" spans="1:12" x14ac:dyDescent="0.2">
      <c r="A110" s="35" t="s">
        <v>406</v>
      </c>
      <c r="B110" s="36" t="s">
        <v>407</v>
      </c>
      <c r="C110" s="37" t="s">
        <v>408</v>
      </c>
      <c r="D110" s="35" t="s">
        <v>70</v>
      </c>
      <c r="E110" s="38">
        <v>70.489999999999995</v>
      </c>
      <c r="F110" s="39">
        <f t="shared" si="5"/>
        <v>53.040573130940565</v>
      </c>
      <c r="G110" s="40">
        <v>3738.83</v>
      </c>
      <c r="H110" s="51"/>
      <c r="I110" s="51"/>
      <c r="J110" s="55">
        <f t="shared" si="6"/>
        <v>0</v>
      </c>
      <c r="K110" s="41">
        <f t="shared" si="7"/>
        <v>70.489999999999995</v>
      </c>
      <c r="L110" s="41">
        <f t="shared" si="8"/>
        <v>70.489999999999995</v>
      </c>
    </row>
    <row r="111" spans="1:12" x14ac:dyDescent="0.2">
      <c r="A111" s="35" t="s">
        <v>409</v>
      </c>
      <c r="B111" s="36" t="s">
        <v>289</v>
      </c>
      <c r="C111" s="37" t="s">
        <v>290</v>
      </c>
      <c r="D111" s="35" t="s">
        <v>116</v>
      </c>
      <c r="E111" s="38">
        <v>1.4</v>
      </c>
      <c r="F111" s="39">
        <f t="shared" si="5"/>
        <v>90.485714285714295</v>
      </c>
      <c r="G111" s="40">
        <v>126.68</v>
      </c>
      <c r="H111" s="51"/>
      <c r="I111" s="51"/>
      <c r="J111" s="55">
        <f t="shared" si="6"/>
        <v>0</v>
      </c>
      <c r="K111" s="41">
        <f t="shared" si="7"/>
        <v>1.4</v>
      </c>
      <c r="L111" s="41">
        <f t="shared" si="8"/>
        <v>1.4</v>
      </c>
    </row>
    <row r="112" spans="1:12" x14ac:dyDescent="0.2">
      <c r="A112" s="35" t="s">
        <v>410</v>
      </c>
      <c r="B112" s="36" t="s">
        <v>411</v>
      </c>
      <c r="C112" s="37" t="s">
        <v>412</v>
      </c>
      <c r="D112" s="35" t="s">
        <v>64</v>
      </c>
      <c r="E112" s="38">
        <v>1.4E-2</v>
      </c>
      <c r="F112" s="39">
        <f t="shared" si="5"/>
        <v>9391.4285714285706</v>
      </c>
      <c r="G112" s="40">
        <v>131.47999999999999</v>
      </c>
      <c r="H112" s="51"/>
      <c r="I112" s="51"/>
      <c r="J112" s="55">
        <f t="shared" si="6"/>
        <v>0</v>
      </c>
      <c r="K112" s="41">
        <f t="shared" si="7"/>
        <v>1.4E-2</v>
      </c>
      <c r="L112" s="41">
        <f t="shared" si="8"/>
        <v>1.4E-2</v>
      </c>
    </row>
    <row r="113" spans="1:12" x14ac:dyDescent="0.2">
      <c r="A113" s="35" t="s">
        <v>413</v>
      </c>
      <c r="B113" s="36" t="s">
        <v>291</v>
      </c>
      <c r="C113" s="37" t="s">
        <v>292</v>
      </c>
      <c r="D113" s="35" t="s">
        <v>64</v>
      </c>
      <c r="E113" s="38">
        <v>1.4E-2</v>
      </c>
      <c r="F113" s="39">
        <f t="shared" si="5"/>
        <v>9385.7142857142862</v>
      </c>
      <c r="G113" s="40">
        <v>131.4</v>
      </c>
      <c r="H113" s="51"/>
      <c r="I113" s="51"/>
      <c r="J113" s="55">
        <f t="shared" si="6"/>
        <v>0</v>
      </c>
      <c r="K113" s="41">
        <f t="shared" si="7"/>
        <v>1.4E-2</v>
      </c>
      <c r="L113" s="41">
        <f t="shared" si="8"/>
        <v>1.4E-2</v>
      </c>
    </row>
    <row r="114" spans="1:12" x14ac:dyDescent="0.2">
      <c r="A114" s="35" t="s">
        <v>414</v>
      </c>
      <c r="B114" s="36" t="s">
        <v>415</v>
      </c>
      <c r="C114" s="37" t="s">
        <v>416</v>
      </c>
      <c r="D114" s="35" t="s">
        <v>62</v>
      </c>
      <c r="E114" s="38">
        <v>1</v>
      </c>
      <c r="F114" s="39">
        <f t="shared" si="5"/>
        <v>2036.53</v>
      </c>
      <c r="G114" s="40">
        <v>2036.53</v>
      </c>
      <c r="H114" s="51"/>
      <c r="I114" s="51"/>
      <c r="J114" s="55">
        <f t="shared" si="6"/>
        <v>0</v>
      </c>
      <c r="K114" s="41">
        <f t="shared" si="7"/>
        <v>1</v>
      </c>
      <c r="L114" s="41">
        <f t="shared" si="8"/>
        <v>1</v>
      </c>
    </row>
    <row r="115" spans="1:12" x14ac:dyDescent="0.2">
      <c r="A115" s="35" t="s">
        <v>417</v>
      </c>
      <c r="B115" s="36" t="s">
        <v>418</v>
      </c>
      <c r="C115" s="37" t="s">
        <v>419</v>
      </c>
      <c r="D115" s="35" t="s">
        <v>56</v>
      </c>
      <c r="E115" s="38">
        <v>2.12E-2</v>
      </c>
      <c r="F115" s="39">
        <f t="shared" si="5"/>
        <v>185732.54716981133</v>
      </c>
      <c r="G115" s="40">
        <v>3937.53</v>
      </c>
      <c r="H115" s="51"/>
      <c r="I115" s="51"/>
      <c r="J115" s="55">
        <f t="shared" si="6"/>
        <v>0</v>
      </c>
      <c r="K115" s="41">
        <f t="shared" si="7"/>
        <v>2.12E-2</v>
      </c>
      <c r="L115" s="41">
        <f t="shared" si="8"/>
        <v>2.12E-2</v>
      </c>
    </row>
    <row r="116" spans="1:12" x14ac:dyDescent="0.2">
      <c r="A116" s="35" t="s">
        <v>420</v>
      </c>
      <c r="B116" s="36" t="s">
        <v>118</v>
      </c>
      <c r="C116" s="37" t="s">
        <v>119</v>
      </c>
      <c r="D116" s="35" t="s">
        <v>64</v>
      </c>
      <c r="E116" s="38">
        <v>0.41599999999999998</v>
      </c>
      <c r="F116" s="39">
        <f t="shared" si="5"/>
        <v>34197.091346153844</v>
      </c>
      <c r="G116" s="40">
        <v>14225.99</v>
      </c>
      <c r="H116" s="51"/>
      <c r="I116" s="51"/>
      <c r="J116" s="55">
        <f t="shared" si="6"/>
        <v>0</v>
      </c>
      <c r="K116" s="41">
        <f t="shared" si="7"/>
        <v>0.41599999999999998</v>
      </c>
      <c r="L116" s="41">
        <f t="shared" si="8"/>
        <v>0.41599999999999998</v>
      </c>
    </row>
    <row r="117" spans="1:12" x14ac:dyDescent="0.2">
      <c r="A117" s="35" t="s">
        <v>421</v>
      </c>
      <c r="B117" s="36" t="s">
        <v>195</v>
      </c>
      <c r="C117" s="37" t="s">
        <v>196</v>
      </c>
      <c r="D117" s="35" t="s">
        <v>56</v>
      </c>
      <c r="E117" s="38">
        <v>9.9839999999999998E-2</v>
      </c>
      <c r="F117" s="39">
        <f t="shared" si="5"/>
        <v>176236.87900641028</v>
      </c>
      <c r="G117" s="40">
        <v>17595.490000000002</v>
      </c>
      <c r="H117" s="51"/>
      <c r="I117" s="51"/>
      <c r="J117" s="55">
        <f t="shared" si="6"/>
        <v>0</v>
      </c>
      <c r="K117" s="41">
        <f t="shared" si="7"/>
        <v>9.9839999999999998E-2</v>
      </c>
      <c r="L117" s="41">
        <f t="shared" si="8"/>
        <v>9.9839999999999998E-2</v>
      </c>
    </row>
    <row r="118" spans="1:12" x14ac:dyDescent="0.2">
      <c r="A118" s="35" t="s">
        <v>422</v>
      </c>
      <c r="B118" s="36" t="s">
        <v>121</v>
      </c>
      <c r="C118" s="37" t="s">
        <v>122</v>
      </c>
      <c r="D118" s="35" t="s">
        <v>56</v>
      </c>
      <c r="E118" s="38">
        <v>1.248E-2</v>
      </c>
      <c r="F118" s="39">
        <f t="shared" si="5"/>
        <v>96984.775641025641</v>
      </c>
      <c r="G118" s="40">
        <v>1210.3699999999999</v>
      </c>
      <c r="H118" s="51"/>
      <c r="I118" s="51"/>
      <c r="J118" s="55">
        <f t="shared" si="6"/>
        <v>0</v>
      </c>
      <c r="K118" s="41">
        <f t="shared" si="7"/>
        <v>1.248E-2</v>
      </c>
      <c r="L118" s="41">
        <f t="shared" si="8"/>
        <v>1.248E-2</v>
      </c>
    </row>
    <row r="119" spans="1:12" x14ac:dyDescent="0.2">
      <c r="A119" s="35" t="s">
        <v>423</v>
      </c>
      <c r="B119" s="36" t="s">
        <v>424</v>
      </c>
      <c r="C119" s="37" t="s">
        <v>425</v>
      </c>
      <c r="D119" s="35" t="s">
        <v>137</v>
      </c>
      <c r="E119" s="38">
        <v>1.423</v>
      </c>
      <c r="F119" s="39">
        <f t="shared" si="5"/>
        <v>12624.146170063246</v>
      </c>
      <c r="G119" s="40">
        <v>17964.16</v>
      </c>
      <c r="H119" s="51"/>
      <c r="I119" s="51"/>
      <c r="J119" s="55">
        <f t="shared" si="6"/>
        <v>0</v>
      </c>
      <c r="K119" s="41">
        <f t="shared" si="7"/>
        <v>1.423</v>
      </c>
      <c r="L119" s="41">
        <f t="shared" si="8"/>
        <v>1.423</v>
      </c>
    </row>
    <row r="120" spans="1:12" x14ac:dyDescent="0.2">
      <c r="A120" s="35" t="s">
        <v>426</v>
      </c>
      <c r="B120" s="36" t="s">
        <v>427</v>
      </c>
      <c r="C120" s="37" t="s">
        <v>428</v>
      </c>
      <c r="D120" s="35" t="s">
        <v>21</v>
      </c>
      <c r="E120" s="38">
        <v>0.02</v>
      </c>
      <c r="F120" s="39">
        <f t="shared" si="5"/>
        <v>75180.5</v>
      </c>
      <c r="G120" s="40">
        <v>1503.61</v>
      </c>
      <c r="H120" s="51"/>
      <c r="I120" s="51"/>
      <c r="J120" s="55">
        <f t="shared" si="6"/>
        <v>0</v>
      </c>
      <c r="K120" s="41">
        <f t="shared" si="7"/>
        <v>0.02</v>
      </c>
      <c r="L120" s="41">
        <f t="shared" si="8"/>
        <v>0.02</v>
      </c>
    </row>
    <row r="121" spans="1:12" x14ac:dyDescent="0.2">
      <c r="A121" s="35" t="s">
        <v>429</v>
      </c>
      <c r="B121" s="36" t="s">
        <v>93</v>
      </c>
      <c r="C121" s="37" t="s">
        <v>94</v>
      </c>
      <c r="D121" s="35" t="s">
        <v>21</v>
      </c>
      <c r="E121" s="38">
        <v>2.0799999999999999E-2</v>
      </c>
      <c r="F121" s="39">
        <f t="shared" si="5"/>
        <v>5425.4807692307695</v>
      </c>
      <c r="G121" s="40">
        <v>112.85</v>
      </c>
      <c r="H121" s="51"/>
      <c r="I121" s="51"/>
      <c r="J121" s="55">
        <f t="shared" si="6"/>
        <v>0</v>
      </c>
      <c r="K121" s="41">
        <f t="shared" si="7"/>
        <v>2.0799999999999999E-2</v>
      </c>
      <c r="L121" s="41">
        <f t="shared" si="8"/>
        <v>2.0799999999999999E-2</v>
      </c>
    </row>
    <row r="122" spans="1:12" x14ac:dyDescent="0.2">
      <c r="A122" s="35" t="s">
        <v>430</v>
      </c>
      <c r="B122" s="36" t="s">
        <v>431</v>
      </c>
      <c r="C122" s="37" t="s">
        <v>432</v>
      </c>
      <c r="D122" s="35" t="s">
        <v>56</v>
      </c>
      <c r="E122" s="38">
        <v>0.123</v>
      </c>
      <c r="F122" s="39">
        <f t="shared" si="5"/>
        <v>38988.130081300813</v>
      </c>
      <c r="G122" s="40">
        <v>4795.54</v>
      </c>
      <c r="H122" s="51"/>
      <c r="I122" s="51"/>
      <c r="J122" s="55">
        <f t="shared" si="6"/>
        <v>0</v>
      </c>
      <c r="K122" s="41">
        <f t="shared" si="7"/>
        <v>0.123</v>
      </c>
      <c r="L122" s="41">
        <f t="shared" si="8"/>
        <v>0.123</v>
      </c>
    </row>
    <row r="123" spans="1:12" x14ac:dyDescent="0.2">
      <c r="A123" s="35" t="s">
        <v>433</v>
      </c>
      <c r="B123" s="36" t="s">
        <v>434</v>
      </c>
      <c r="C123" s="37" t="s">
        <v>435</v>
      </c>
      <c r="D123" s="35" t="s">
        <v>56</v>
      </c>
      <c r="E123" s="38">
        <v>0.123</v>
      </c>
      <c r="F123" s="39">
        <f t="shared" si="5"/>
        <v>54443.08943089431</v>
      </c>
      <c r="G123" s="40">
        <v>6696.5</v>
      </c>
      <c r="H123" s="51"/>
      <c r="I123" s="51"/>
      <c r="J123" s="55">
        <f t="shared" si="6"/>
        <v>0</v>
      </c>
      <c r="K123" s="41">
        <f t="shared" si="7"/>
        <v>0.123</v>
      </c>
      <c r="L123" s="41">
        <f t="shared" si="8"/>
        <v>0.123</v>
      </c>
    </row>
    <row r="124" spans="1:12" x14ac:dyDescent="0.2">
      <c r="A124" s="35" t="s">
        <v>436</v>
      </c>
      <c r="B124" s="36" t="s">
        <v>437</v>
      </c>
      <c r="C124" s="37" t="s">
        <v>438</v>
      </c>
      <c r="D124" s="35" t="s">
        <v>439</v>
      </c>
      <c r="E124" s="38">
        <v>4.8</v>
      </c>
      <c r="F124" s="39">
        <f t="shared" si="5"/>
        <v>443.66875000000005</v>
      </c>
      <c r="G124" s="40">
        <v>2129.61</v>
      </c>
      <c r="H124" s="51"/>
      <c r="I124" s="51"/>
      <c r="J124" s="55">
        <f t="shared" si="6"/>
        <v>0</v>
      </c>
      <c r="K124" s="41">
        <f t="shared" si="7"/>
        <v>4.8</v>
      </c>
      <c r="L124" s="41">
        <f t="shared" si="8"/>
        <v>4.8</v>
      </c>
    </row>
    <row r="125" spans="1:12" x14ac:dyDescent="0.2">
      <c r="A125" s="35" t="s">
        <v>440</v>
      </c>
      <c r="B125" s="36" t="s">
        <v>106</v>
      </c>
      <c r="C125" s="37" t="s">
        <v>107</v>
      </c>
      <c r="D125" s="35" t="s">
        <v>64</v>
      </c>
      <c r="E125" s="38">
        <v>2.5000000000000001E-2</v>
      </c>
      <c r="F125" s="39">
        <f t="shared" si="5"/>
        <v>47505.200000000004</v>
      </c>
      <c r="G125" s="40">
        <v>1187.6300000000001</v>
      </c>
      <c r="H125" s="51"/>
      <c r="I125" s="51"/>
      <c r="J125" s="55">
        <f t="shared" si="6"/>
        <v>0</v>
      </c>
      <c r="K125" s="41">
        <f t="shared" si="7"/>
        <v>2.5000000000000001E-2</v>
      </c>
      <c r="L125" s="41">
        <f t="shared" si="8"/>
        <v>2.5000000000000001E-2</v>
      </c>
    </row>
    <row r="126" spans="1:12" x14ac:dyDescent="0.2">
      <c r="A126" s="35" t="s">
        <v>441</v>
      </c>
      <c r="B126" s="36" t="s">
        <v>442</v>
      </c>
      <c r="C126" s="37" t="s">
        <v>443</v>
      </c>
      <c r="D126" s="35" t="s">
        <v>21</v>
      </c>
      <c r="E126" s="38">
        <v>5.0999999999999997E-2</v>
      </c>
      <c r="F126" s="39">
        <f t="shared" si="5"/>
        <v>4836.8627450980393</v>
      </c>
      <c r="G126" s="40">
        <v>246.68</v>
      </c>
      <c r="H126" s="51"/>
      <c r="I126" s="51"/>
      <c r="J126" s="55">
        <f t="shared" si="6"/>
        <v>0</v>
      </c>
      <c r="K126" s="41">
        <f t="shared" si="7"/>
        <v>5.0999999999999997E-2</v>
      </c>
      <c r="L126" s="41">
        <f t="shared" si="8"/>
        <v>5.0999999999999997E-2</v>
      </c>
    </row>
    <row r="127" spans="1:12" s="47" customFormat="1" x14ac:dyDescent="0.2">
      <c r="A127" s="43" t="s">
        <v>444</v>
      </c>
      <c r="B127" s="43"/>
      <c r="C127" s="43"/>
      <c r="D127" s="43"/>
      <c r="E127" s="43"/>
      <c r="F127" s="44"/>
      <c r="G127" s="45"/>
      <c r="H127" s="52"/>
      <c r="I127" s="52"/>
      <c r="J127" s="56"/>
      <c r="K127" s="46"/>
      <c r="L127" s="46"/>
    </row>
    <row r="128" spans="1:12" x14ac:dyDescent="0.2">
      <c r="A128" s="35" t="s">
        <v>445</v>
      </c>
      <c r="B128" s="36" t="s">
        <v>172</v>
      </c>
      <c r="C128" s="37" t="s">
        <v>173</v>
      </c>
      <c r="D128" s="35" t="s">
        <v>7</v>
      </c>
      <c r="E128" s="38">
        <v>1.7000000000000001E-2</v>
      </c>
      <c r="F128" s="39">
        <f t="shared" si="5"/>
        <v>217664.1176470588</v>
      </c>
      <c r="G128" s="40">
        <v>3700.29</v>
      </c>
      <c r="H128" s="51"/>
      <c r="I128" s="51"/>
      <c r="J128" s="55">
        <f t="shared" si="6"/>
        <v>0</v>
      </c>
      <c r="K128" s="41">
        <f t="shared" si="7"/>
        <v>1.7000000000000001E-2</v>
      </c>
      <c r="L128" s="41">
        <f t="shared" si="8"/>
        <v>1.7000000000000001E-2</v>
      </c>
    </row>
    <row r="129" spans="1:12" x14ac:dyDescent="0.2">
      <c r="A129" s="35" t="s">
        <v>446</v>
      </c>
      <c r="B129" s="36" t="s">
        <v>447</v>
      </c>
      <c r="C129" s="37" t="s">
        <v>448</v>
      </c>
      <c r="D129" s="35" t="s">
        <v>21</v>
      </c>
      <c r="E129" s="38">
        <v>1.734</v>
      </c>
      <c r="F129" s="39">
        <f t="shared" si="5"/>
        <v>3998.4025374855823</v>
      </c>
      <c r="G129" s="40">
        <v>6933.23</v>
      </c>
      <c r="H129" s="51"/>
      <c r="I129" s="51"/>
      <c r="J129" s="55">
        <f t="shared" si="6"/>
        <v>0</v>
      </c>
      <c r="K129" s="41">
        <f t="shared" si="7"/>
        <v>1.734</v>
      </c>
      <c r="L129" s="41">
        <f t="shared" si="8"/>
        <v>1.734</v>
      </c>
    </row>
    <row r="130" spans="1:12" x14ac:dyDescent="0.2">
      <c r="A130" s="35" t="s">
        <v>449</v>
      </c>
      <c r="B130" s="36" t="s">
        <v>450</v>
      </c>
      <c r="C130" s="37" t="s">
        <v>451</v>
      </c>
      <c r="D130" s="35" t="s">
        <v>7</v>
      </c>
      <c r="E130" s="38">
        <v>9.9000000000000005E-2</v>
      </c>
      <c r="F130" s="39">
        <f t="shared" si="5"/>
        <v>1195351.8181818181</v>
      </c>
      <c r="G130" s="40">
        <v>118339.83</v>
      </c>
      <c r="H130" s="51"/>
      <c r="I130" s="51"/>
      <c r="J130" s="55">
        <f t="shared" si="6"/>
        <v>0</v>
      </c>
      <c r="K130" s="41">
        <f t="shared" si="7"/>
        <v>9.9000000000000005E-2</v>
      </c>
      <c r="L130" s="41">
        <f t="shared" si="8"/>
        <v>9.9000000000000005E-2</v>
      </c>
    </row>
    <row r="131" spans="1:12" x14ac:dyDescent="0.2">
      <c r="A131" s="35" t="s">
        <v>452</v>
      </c>
      <c r="B131" s="36" t="s">
        <v>453</v>
      </c>
      <c r="C131" s="37" t="s">
        <v>454</v>
      </c>
      <c r="D131" s="35" t="s">
        <v>21</v>
      </c>
      <c r="E131" s="38">
        <v>10.050000000000001</v>
      </c>
      <c r="F131" s="39">
        <f t="shared" si="5"/>
        <v>5331.0129353233824</v>
      </c>
      <c r="G131" s="40">
        <v>53576.68</v>
      </c>
      <c r="H131" s="51"/>
      <c r="I131" s="51"/>
      <c r="J131" s="55">
        <f t="shared" si="6"/>
        <v>0</v>
      </c>
      <c r="K131" s="41">
        <f t="shared" si="7"/>
        <v>10.050000000000001</v>
      </c>
      <c r="L131" s="41">
        <f t="shared" si="8"/>
        <v>10.050000000000001</v>
      </c>
    </row>
    <row r="132" spans="1:12" x14ac:dyDescent="0.2">
      <c r="A132" s="35" t="s">
        <v>455</v>
      </c>
      <c r="B132" s="36" t="s">
        <v>178</v>
      </c>
      <c r="C132" s="37" t="s">
        <v>179</v>
      </c>
      <c r="D132" s="35" t="s">
        <v>21</v>
      </c>
      <c r="E132" s="38">
        <v>10.050000000000001</v>
      </c>
      <c r="F132" s="39">
        <f t="shared" si="5"/>
        <v>79.033830845771135</v>
      </c>
      <c r="G132" s="40">
        <v>794.29</v>
      </c>
      <c r="H132" s="51"/>
      <c r="I132" s="51"/>
      <c r="J132" s="55">
        <f t="shared" si="6"/>
        <v>0</v>
      </c>
      <c r="K132" s="41">
        <f t="shared" si="7"/>
        <v>10.050000000000001</v>
      </c>
      <c r="L132" s="41">
        <f t="shared" si="8"/>
        <v>10.050000000000001</v>
      </c>
    </row>
    <row r="133" spans="1:12" x14ac:dyDescent="0.2">
      <c r="A133" s="35" t="s">
        <v>456</v>
      </c>
      <c r="B133" s="36" t="s">
        <v>457</v>
      </c>
      <c r="C133" s="37" t="s">
        <v>458</v>
      </c>
      <c r="D133" s="35" t="s">
        <v>56</v>
      </c>
      <c r="E133" s="38">
        <v>1.7000000000000001E-2</v>
      </c>
      <c r="F133" s="39">
        <f t="shared" ref="F133:F196" si="9">G133/E133</f>
        <v>60139.411764705881</v>
      </c>
      <c r="G133" s="40">
        <v>1022.37</v>
      </c>
      <c r="H133" s="51"/>
      <c r="I133" s="51"/>
      <c r="J133" s="55">
        <f t="shared" ref="J133:J196" si="10">F133*I133</f>
        <v>0</v>
      </c>
      <c r="K133" s="41">
        <f t="shared" ref="K133:K196" si="11">E133-H133</f>
        <v>1.7000000000000001E-2</v>
      </c>
      <c r="L133" s="41">
        <f t="shared" ref="L133:L196" si="12">E133-I133</f>
        <v>1.7000000000000001E-2</v>
      </c>
    </row>
    <row r="134" spans="1:12" x14ac:dyDescent="0.2">
      <c r="A134" s="35" t="s">
        <v>459</v>
      </c>
      <c r="B134" s="36" t="s">
        <v>460</v>
      </c>
      <c r="C134" s="37" t="s">
        <v>461</v>
      </c>
      <c r="D134" s="35" t="s">
        <v>56</v>
      </c>
      <c r="E134" s="38">
        <v>1.4999999999999999E-2</v>
      </c>
      <c r="F134" s="39">
        <f t="shared" si="9"/>
        <v>59774.666666666672</v>
      </c>
      <c r="G134" s="40">
        <v>896.62</v>
      </c>
      <c r="H134" s="51"/>
      <c r="I134" s="51"/>
      <c r="J134" s="55">
        <f t="shared" si="10"/>
        <v>0</v>
      </c>
      <c r="K134" s="41">
        <f t="shared" si="11"/>
        <v>1.4999999999999999E-2</v>
      </c>
      <c r="L134" s="41">
        <f t="shared" si="12"/>
        <v>1.4999999999999999E-2</v>
      </c>
    </row>
    <row r="135" spans="1:12" x14ac:dyDescent="0.2">
      <c r="A135" s="35" t="s">
        <v>462</v>
      </c>
      <c r="B135" s="36" t="s">
        <v>463</v>
      </c>
      <c r="C135" s="37" t="s">
        <v>464</v>
      </c>
      <c r="D135" s="35" t="s">
        <v>56</v>
      </c>
      <c r="E135" s="38">
        <v>1.6319999999999999</v>
      </c>
      <c r="F135" s="39">
        <f t="shared" si="9"/>
        <v>65257.401960784322</v>
      </c>
      <c r="G135" s="40">
        <v>106500.08</v>
      </c>
      <c r="H135" s="51"/>
      <c r="I135" s="51"/>
      <c r="J135" s="55">
        <f t="shared" si="10"/>
        <v>0</v>
      </c>
      <c r="K135" s="41">
        <f t="shared" si="11"/>
        <v>1.6319999999999999</v>
      </c>
      <c r="L135" s="41">
        <f t="shared" si="12"/>
        <v>1.6319999999999999</v>
      </c>
    </row>
    <row r="136" spans="1:12" x14ac:dyDescent="0.2">
      <c r="A136" s="35" t="s">
        <v>465</v>
      </c>
      <c r="B136" s="36" t="s">
        <v>466</v>
      </c>
      <c r="C136" s="37" t="s">
        <v>467</v>
      </c>
      <c r="D136" s="35" t="s">
        <v>56</v>
      </c>
      <c r="E136" s="38">
        <v>1.302E-2</v>
      </c>
      <c r="F136" s="39">
        <f t="shared" si="9"/>
        <v>55327.188940092165</v>
      </c>
      <c r="G136" s="40">
        <v>720.36</v>
      </c>
      <c r="H136" s="51"/>
      <c r="I136" s="51"/>
      <c r="J136" s="55">
        <f t="shared" si="10"/>
        <v>0</v>
      </c>
      <c r="K136" s="41">
        <f t="shared" si="11"/>
        <v>1.302E-2</v>
      </c>
      <c r="L136" s="41">
        <f t="shared" si="12"/>
        <v>1.302E-2</v>
      </c>
    </row>
    <row r="137" spans="1:12" x14ac:dyDescent="0.2">
      <c r="A137" s="35" t="s">
        <v>468</v>
      </c>
      <c r="B137" s="36" t="s">
        <v>469</v>
      </c>
      <c r="C137" s="37" t="s">
        <v>470</v>
      </c>
      <c r="D137" s="35" t="s">
        <v>56</v>
      </c>
      <c r="E137" s="38">
        <v>3.8600000000000002E-2</v>
      </c>
      <c r="F137" s="39">
        <f t="shared" si="9"/>
        <v>74543.523316062172</v>
      </c>
      <c r="G137" s="40">
        <v>2877.38</v>
      </c>
      <c r="H137" s="51"/>
      <c r="I137" s="51"/>
      <c r="J137" s="55">
        <f t="shared" si="10"/>
        <v>0</v>
      </c>
      <c r="K137" s="41">
        <f t="shared" si="11"/>
        <v>3.8600000000000002E-2</v>
      </c>
      <c r="L137" s="41">
        <f t="shared" si="12"/>
        <v>3.8600000000000002E-2</v>
      </c>
    </row>
    <row r="138" spans="1:12" x14ac:dyDescent="0.2">
      <c r="A138" s="35" t="s">
        <v>471</v>
      </c>
      <c r="B138" s="36" t="s">
        <v>472</v>
      </c>
      <c r="C138" s="37" t="s">
        <v>473</v>
      </c>
      <c r="D138" s="35" t="s">
        <v>137</v>
      </c>
      <c r="E138" s="38">
        <v>0.75</v>
      </c>
      <c r="F138" s="39">
        <f t="shared" si="9"/>
        <v>3299.0400000000004</v>
      </c>
      <c r="G138" s="40">
        <v>2474.2800000000002</v>
      </c>
      <c r="H138" s="51"/>
      <c r="I138" s="51"/>
      <c r="J138" s="55">
        <f t="shared" si="10"/>
        <v>0</v>
      </c>
      <c r="K138" s="41">
        <f t="shared" si="11"/>
        <v>0.75</v>
      </c>
      <c r="L138" s="41">
        <f t="shared" si="12"/>
        <v>0.75</v>
      </c>
    </row>
    <row r="139" spans="1:12" x14ac:dyDescent="0.2">
      <c r="A139" s="35" t="s">
        <v>474</v>
      </c>
      <c r="B139" s="36" t="s">
        <v>475</v>
      </c>
      <c r="C139" s="37" t="s">
        <v>476</v>
      </c>
      <c r="D139" s="35" t="s">
        <v>137</v>
      </c>
      <c r="E139" s="38">
        <v>0.5</v>
      </c>
      <c r="F139" s="39">
        <f t="shared" si="9"/>
        <v>791.52</v>
      </c>
      <c r="G139" s="40">
        <v>395.76</v>
      </c>
      <c r="H139" s="51"/>
      <c r="I139" s="51"/>
      <c r="J139" s="55">
        <f t="shared" si="10"/>
        <v>0</v>
      </c>
      <c r="K139" s="41">
        <f t="shared" si="11"/>
        <v>0.5</v>
      </c>
      <c r="L139" s="41">
        <f t="shared" si="12"/>
        <v>0.5</v>
      </c>
    </row>
    <row r="140" spans="1:12" x14ac:dyDescent="0.2">
      <c r="A140" s="35" t="s">
        <v>477</v>
      </c>
      <c r="B140" s="36" t="s">
        <v>478</v>
      </c>
      <c r="C140" s="37" t="s">
        <v>479</v>
      </c>
      <c r="D140" s="35" t="s">
        <v>137</v>
      </c>
      <c r="E140" s="38">
        <v>0.25</v>
      </c>
      <c r="F140" s="39">
        <f t="shared" si="9"/>
        <v>866.6</v>
      </c>
      <c r="G140" s="40">
        <v>216.65</v>
      </c>
      <c r="H140" s="51"/>
      <c r="I140" s="51"/>
      <c r="J140" s="55">
        <f t="shared" si="10"/>
        <v>0</v>
      </c>
      <c r="K140" s="41">
        <f t="shared" si="11"/>
        <v>0.25</v>
      </c>
      <c r="L140" s="41">
        <f t="shared" si="12"/>
        <v>0.25</v>
      </c>
    </row>
    <row r="141" spans="1:12" x14ac:dyDescent="0.2">
      <c r="A141" s="35" t="s">
        <v>480</v>
      </c>
      <c r="B141" s="36" t="s">
        <v>481</v>
      </c>
      <c r="C141" s="37" t="s">
        <v>482</v>
      </c>
      <c r="D141" s="35" t="s">
        <v>383</v>
      </c>
      <c r="E141" s="38">
        <v>0.47560000000000002</v>
      </c>
      <c r="F141" s="39">
        <f t="shared" si="9"/>
        <v>342099.74768713204</v>
      </c>
      <c r="G141" s="40">
        <v>162702.64000000001</v>
      </c>
      <c r="H141" s="51"/>
      <c r="I141" s="51"/>
      <c r="J141" s="55">
        <f t="shared" si="10"/>
        <v>0</v>
      </c>
      <c r="K141" s="41">
        <f t="shared" si="11"/>
        <v>0.47560000000000002</v>
      </c>
      <c r="L141" s="41">
        <f t="shared" si="12"/>
        <v>0.47560000000000002</v>
      </c>
    </row>
    <row r="142" spans="1:12" x14ac:dyDescent="0.2">
      <c r="A142" s="35" t="s">
        <v>483</v>
      </c>
      <c r="B142" s="36" t="s">
        <v>385</v>
      </c>
      <c r="C142" s="37" t="s">
        <v>386</v>
      </c>
      <c r="D142" s="35" t="s">
        <v>21</v>
      </c>
      <c r="E142" s="38">
        <v>-1.87862</v>
      </c>
      <c r="F142" s="39">
        <f t="shared" si="9"/>
        <v>11284.448158754831</v>
      </c>
      <c r="G142" s="40">
        <v>-21199.19</v>
      </c>
      <c r="H142" s="51"/>
      <c r="I142" s="51"/>
      <c r="J142" s="55">
        <f t="shared" si="10"/>
        <v>0</v>
      </c>
      <c r="K142" s="41">
        <f t="shared" si="11"/>
        <v>-1.87862</v>
      </c>
      <c r="L142" s="41">
        <f t="shared" si="12"/>
        <v>-1.87862</v>
      </c>
    </row>
    <row r="143" spans="1:12" x14ac:dyDescent="0.2">
      <c r="A143" s="35" t="s">
        <v>484</v>
      </c>
      <c r="B143" s="36" t="s">
        <v>392</v>
      </c>
      <c r="C143" s="37" t="s">
        <v>393</v>
      </c>
      <c r="D143" s="35" t="s">
        <v>62</v>
      </c>
      <c r="E143" s="38">
        <v>2</v>
      </c>
      <c r="F143" s="39">
        <f t="shared" si="9"/>
        <v>1916.54</v>
      </c>
      <c r="G143" s="40">
        <v>3833.08</v>
      </c>
      <c r="H143" s="51"/>
      <c r="I143" s="51"/>
      <c r="J143" s="55">
        <f t="shared" si="10"/>
        <v>0</v>
      </c>
      <c r="K143" s="41">
        <f t="shared" si="11"/>
        <v>2</v>
      </c>
      <c r="L143" s="41">
        <f t="shared" si="12"/>
        <v>2</v>
      </c>
    </row>
    <row r="144" spans="1:12" x14ac:dyDescent="0.2">
      <c r="A144" s="35" t="s">
        <v>485</v>
      </c>
      <c r="B144" s="36" t="s">
        <v>385</v>
      </c>
      <c r="C144" s="37" t="s">
        <v>486</v>
      </c>
      <c r="D144" s="35" t="s">
        <v>21</v>
      </c>
      <c r="E144" s="38">
        <v>2.66</v>
      </c>
      <c r="F144" s="39">
        <f t="shared" si="9"/>
        <v>11284.451127819548</v>
      </c>
      <c r="G144" s="40">
        <v>30016.639999999999</v>
      </c>
      <c r="H144" s="51"/>
      <c r="I144" s="51"/>
      <c r="J144" s="55">
        <f t="shared" si="10"/>
        <v>0</v>
      </c>
      <c r="K144" s="41">
        <f t="shared" si="11"/>
        <v>2.66</v>
      </c>
      <c r="L144" s="41">
        <f t="shared" si="12"/>
        <v>2.66</v>
      </c>
    </row>
    <row r="145" spans="1:12" x14ac:dyDescent="0.2">
      <c r="A145" s="35" t="s">
        <v>487</v>
      </c>
      <c r="B145" s="36" t="s">
        <v>385</v>
      </c>
      <c r="C145" s="37" t="s">
        <v>488</v>
      </c>
      <c r="D145" s="35" t="s">
        <v>21</v>
      </c>
      <c r="E145" s="38">
        <v>0.80600000000000005</v>
      </c>
      <c r="F145" s="39">
        <f t="shared" si="9"/>
        <v>11284.491315136474</v>
      </c>
      <c r="G145" s="40">
        <v>9095.2999999999993</v>
      </c>
      <c r="H145" s="51"/>
      <c r="I145" s="51"/>
      <c r="J145" s="55">
        <f t="shared" si="10"/>
        <v>0</v>
      </c>
      <c r="K145" s="41">
        <f t="shared" si="11"/>
        <v>0.80600000000000005</v>
      </c>
      <c r="L145" s="41">
        <f t="shared" si="12"/>
        <v>0.80600000000000005</v>
      </c>
    </row>
    <row r="146" spans="1:12" x14ac:dyDescent="0.2">
      <c r="A146" s="35" t="s">
        <v>489</v>
      </c>
      <c r="B146" s="36" t="s">
        <v>385</v>
      </c>
      <c r="C146" s="37" t="s">
        <v>490</v>
      </c>
      <c r="D146" s="35" t="s">
        <v>21</v>
      </c>
      <c r="E146" s="38">
        <v>0.99</v>
      </c>
      <c r="F146" s="39">
        <f t="shared" si="9"/>
        <v>11284.454545454546</v>
      </c>
      <c r="G146" s="40">
        <v>11171.61</v>
      </c>
      <c r="H146" s="51"/>
      <c r="I146" s="51"/>
      <c r="J146" s="55">
        <f t="shared" si="10"/>
        <v>0</v>
      </c>
      <c r="K146" s="41">
        <f t="shared" si="11"/>
        <v>0.99</v>
      </c>
      <c r="L146" s="41">
        <f t="shared" si="12"/>
        <v>0.99</v>
      </c>
    </row>
    <row r="147" spans="1:12" x14ac:dyDescent="0.2">
      <c r="A147" s="35" t="s">
        <v>491</v>
      </c>
      <c r="B147" s="36" t="s">
        <v>401</v>
      </c>
      <c r="C147" s="37" t="s">
        <v>402</v>
      </c>
      <c r="D147" s="35" t="s">
        <v>62</v>
      </c>
      <c r="E147" s="38">
        <v>2</v>
      </c>
      <c r="F147" s="39">
        <f t="shared" si="9"/>
        <v>4647.2849999999999</v>
      </c>
      <c r="G147" s="40">
        <v>9294.57</v>
      </c>
      <c r="H147" s="51"/>
      <c r="I147" s="51"/>
      <c r="J147" s="55">
        <f t="shared" si="10"/>
        <v>0</v>
      </c>
      <c r="K147" s="41">
        <f t="shared" si="11"/>
        <v>2</v>
      </c>
      <c r="L147" s="41">
        <f t="shared" si="12"/>
        <v>2</v>
      </c>
    </row>
    <row r="148" spans="1:12" x14ac:dyDescent="0.2">
      <c r="A148" s="35" t="s">
        <v>492</v>
      </c>
      <c r="B148" s="36" t="s">
        <v>415</v>
      </c>
      <c r="C148" s="37" t="s">
        <v>416</v>
      </c>
      <c r="D148" s="35" t="s">
        <v>62</v>
      </c>
      <c r="E148" s="38">
        <v>2</v>
      </c>
      <c r="F148" s="39">
        <f t="shared" si="9"/>
        <v>2036.18</v>
      </c>
      <c r="G148" s="40">
        <v>4072.36</v>
      </c>
      <c r="H148" s="51"/>
      <c r="I148" s="51"/>
      <c r="J148" s="55">
        <f t="shared" si="10"/>
        <v>0</v>
      </c>
      <c r="K148" s="41">
        <f t="shared" si="11"/>
        <v>2</v>
      </c>
      <c r="L148" s="41">
        <f t="shared" si="12"/>
        <v>2</v>
      </c>
    </row>
    <row r="149" spans="1:12" x14ac:dyDescent="0.2">
      <c r="A149" s="35" t="s">
        <v>493</v>
      </c>
      <c r="B149" s="36" t="s">
        <v>418</v>
      </c>
      <c r="C149" s="37" t="s">
        <v>419</v>
      </c>
      <c r="D149" s="35" t="s">
        <v>56</v>
      </c>
      <c r="E149" s="38">
        <v>4.24E-2</v>
      </c>
      <c r="F149" s="39">
        <f t="shared" si="9"/>
        <v>185730.4245283019</v>
      </c>
      <c r="G149" s="40">
        <v>7874.97</v>
      </c>
      <c r="H149" s="51"/>
      <c r="I149" s="51"/>
      <c r="J149" s="55">
        <f t="shared" si="10"/>
        <v>0</v>
      </c>
      <c r="K149" s="41">
        <f t="shared" si="11"/>
        <v>4.24E-2</v>
      </c>
      <c r="L149" s="41">
        <f t="shared" si="12"/>
        <v>4.24E-2</v>
      </c>
    </row>
    <row r="150" spans="1:12" x14ac:dyDescent="0.2">
      <c r="A150" s="35" t="s">
        <v>494</v>
      </c>
      <c r="B150" s="36" t="s">
        <v>495</v>
      </c>
      <c r="C150" s="37" t="s">
        <v>496</v>
      </c>
      <c r="D150" s="35" t="s">
        <v>64</v>
      </c>
      <c r="E150" s="38">
        <v>0.01</v>
      </c>
      <c r="F150" s="39">
        <f t="shared" si="9"/>
        <v>633958</v>
      </c>
      <c r="G150" s="40">
        <v>6339.58</v>
      </c>
      <c r="H150" s="51"/>
      <c r="I150" s="51"/>
      <c r="J150" s="55">
        <f t="shared" si="10"/>
        <v>0</v>
      </c>
      <c r="K150" s="41">
        <f t="shared" si="11"/>
        <v>0.01</v>
      </c>
      <c r="L150" s="41">
        <f t="shared" si="12"/>
        <v>0.01</v>
      </c>
    </row>
    <row r="151" spans="1:12" x14ac:dyDescent="0.2">
      <c r="A151" s="35" t="s">
        <v>497</v>
      </c>
      <c r="B151" s="36" t="s">
        <v>434</v>
      </c>
      <c r="C151" s="37" t="s">
        <v>435</v>
      </c>
      <c r="D151" s="35" t="s">
        <v>56</v>
      </c>
      <c r="E151" s="38">
        <v>0.08</v>
      </c>
      <c r="F151" s="39">
        <f t="shared" si="9"/>
        <v>54443.499999999993</v>
      </c>
      <c r="G151" s="40">
        <v>4355.4799999999996</v>
      </c>
      <c r="H151" s="51"/>
      <c r="I151" s="51"/>
      <c r="J151" s="55">
        <f t="shared" si="10"/>
        <v>0</v>
      </c>
      <c r="K151" s="41">
        <f t="shared" si="11"/>
        <v>0.08</v>
      </c>
      <c r="L151" s="41">
        <f t="shared" si="12"/>
        <v>0.08</v>
      </c>
    </row>
    <row r="152" spans="1:12" x14ac:dyDescent="0.2">
      <c r="A152" s="35" t="s">
        <v>498</v>
      </c>
      <c r="B152" s="36" t="s">
        <v>499</v>
      </c>
      <c r="C152" s="37" t="s">
        <v>500</v>
      </c>
      <c r="D152" s="35" t="s">
        <v>3</v>
      </c>
      <c r="E152" s="38">
        <v>2.7E-2</v>
      </c>
      <c r="F152" s="39">
        <f t="shared" si="9"/>
        <v>38361.851851851854</v>
      </c>
      <c r="G152" s="40">
        <v>1035.77</v>
      </c>
      <c r="H152" s="51"/>
      <c r="I152" s="51"/>
      <c r="J152" s="55">
        <f t="shared" si="10"/>
        <v>0</v>
      </c>
      <c r="K152" s="41">
        <f t="shared" si="11"/>
        <v>2.7E-2</v>
      </c>
      <c r="L152" s="41">
        <f t="shared" si="12"/>
        <v>2.7E-2</v>
      </c>
    </row>
    <row r="153" spans="1:12" x14ac:dyDescent="0.2">
      <c r="A153" s="35" t="s">
        <v>501</v>
      </c>
      <c r="B153" s="36" t="s">
        <v>214</v>
      </c>
      <c r="C153" s="37" t="s">
        <v>215</v>
      </c>
      <c r="D153" s="35" t="s">
        <v>64</v>
      </c>
      <c r="E153" s="38">
        <v>0.02</v>
      </c>
      <c r="F153" s="39">
        <f t="shared" si="9"/>
        <v>16649.5</v>
      </c>
      <c r="G153" s="40">
        <v>332.99</v>
      </c>
      <c r="H153" s="51"/>
      <c r="I153" s="51"/>
      <c r="J153" s="55">
        <f t="shared" si="10"/>
        <v>0</v>
      </c>
      <c r="K153" s="41">
        <f t="shared" si="11"/>
        <v>0.02</v>
      </c>
      <c r="L153" s="41">
        <f t="shared" si="12"/>
        <v>0.02</v>
      </c>
    </row>
    <row r="154" spans="1:12" x14ac:dyDescent="0.2">
      <c r="A154" s="35" t="s">
        <v>502</v>
      </c>
      <c r="B154" s="36" t="s">
        <v>216</v>
      </c>
      <c r="C154" s="37" t="s">
        <v>378</v>
      </c>
      <c r="D154" s="35" t="s">
        <v>64</v>
      </c>
      <c r="E154" s="38">
        <v>0.02</v>
      </c>
      <c r="F154" s="39">
        <f t="shared" si="9"/>
        <v>38569.5</v>
      </c>
      <c r="G154" s="40">
        <v>771.39</v>
      </c>
      <c r="H154" s="51"/>
      <c r="I154" s="51"/>
      <c r="J154" s="55">
        <f t="shared" si="10"/>
        <v>0</v>
      </c>
      <c r="K154" s="41">
        <f t="shared" si="11"/>
        <v>0.02</v>
      </c>
      <c r="L154" s="41">
        <f t="shared" si="12"/>
        <v>0.02</v>
      </c>
    </row>
    <row r="155" spans="1:12" s="47" customFormat="1" x14ac:dyDescent="0.2">
      <c r="A155" s="43" t="s">
        <v>503</v>
      </c>
      <c r="B155" s="43"/>
      <c r="C155" s="43"/>
      <c r="D155" s="43"/>
      <c r="E155" s="43"/>
      <c r="F155" s="44"/>
      <c r="G155" s="45"/>
      <c r="H155" s="52"/>
      <c r="I155" s="52"/>
      <c r="J155" s="56"/>
      <c r="K155" s="46"/>
      <c r="L155" s="46"/>
    </row>
    <row r="156" spans="1:12" x14ac:dyDescent="0.2">
      <c r="A156" s="35" t="s">
        <v>504</v>
      </c>
      <c r="B156" s="36" t="s">
        <v>505</v>
      </c>
      <c r="C156" s="37" t="s">
        <v>506</v>
      </c>
      <c r="D156" s="35" t="s">
        <v>7</v>
      </c>
      <c r="E156" s="38">
        <v>7.7999999999999996E-3</v>
      </c>
      <c r="F156" s="39">
        <f t="shared" si="9"/>
        <v>2783139.743589744</v>
      </c>
      <c r="G156" s="40">
        <v>21708.49</v>
      </c>
      <c r="H156" s="51"/>
      <c r="I156" s="51"/>
      <c r="J156" s="55">
        <f t="shared" si="10"/>
        <v>0</v>
      </c>
      <c r="K156" s="41">
        <f t="shared" si="11"/>
        <v>7.7999999999999996E-3</v>
      </c>
      <c r="L156" s="41">
        <f t="shared" si="12"/>
        <v>7.7999999999999996E-3</v>
      </c>
    </row>
    <row r="157" spans="1:12" x14ac:dyDescent="0.2">
      <c r="A157" s="35" t="s">
        <v>507</v>
      </c>
      <c r="B157" s="36" t="s">
        <v>453</v>
      </c>
      <c r="C157" s="37" t="s">
        <v>454</v>
      </c>
      <c r="D157" s="35" t="s">
        <v>21</v>
      </c>
      <c r="E157" s="38">
        <v>0.79169999999999996</v>
      </c>
      <c r="F157" s="39">
        <f t="shared" si="9"/>
        <v>5331.0597448528488</v>
      </c>
      <c r="G157" s="40">
        <v>4220.6000000000004</v>
      </c>
      <c r="H157" s="51"/>
      <c r="I157" s="51"/>
      <c r="J157" s="55">
        <f t="shared" si="10"/>
        <v>0</v>
      </c>
      <c r="K157" s="41">
        <f t="shared" si="11"/>
        <v>0.79169999999999996</v>
      </c>
      <c r="L157" s="41">
        <f t="shared" si="12"/>
        <v>0.79169999999999996</v>
      </c>
    </row>
    <row r="158" spans="1:12" x14ac:dyDescent="0.2">
      <c r="A158" s="35" t="s">
        <v>508</v>
      </c>
      <c r="B158" s="36" t="s">
        <v>178</v>
      </c>
      <c r="C158" s="37" t="s">
        <v>179</v>
      </c>
      <c r="D158" s="35" t="s">
        <v>21</v>
      </c>
      <c r="E158" s="38">
        <v>0.79</v>
      </c>
      <c r="F158" s="39">
        <f t="shared" si="9"/>
        <v>79.012658227848107</v>
      </c>
      <c r="G158" s="40">
        <v>62.42</v>
      </c>
      <c r="H158" s="51"/>
      <c r="I158" s="51"/>
      <c r="J158" s="55">
        <f t="shared" si="10"/>
        <v>0</v>
      </c>
      <c r="K158" s="41">
        <f t="shared" si="11"/>
        <v>0.79</v>
      </c>
      <c r="L158" s="41">
        <f t="shared" si="12"/>
        <v>0.79</v>
      </c>
    </row>
    <row r="159" spans="1:12" x14ac:dyDescent="0.2">
      <c r="A159" s="35" t="s">
        <v>509</v>
      </c>
      <c r="B159" s="36" t="s">
        <v>510</v>
      </c>
      <c r="C159" s="37" t="s">
        <v>511</v>
      </c>
      <c r="D159" s="35" t="s">
        <v>56</v>
      </c>
      <c r="E159" s="38">
        <v>5.2999999999999999E-2</v>
      </c>
      <c r="F159" s="39">
        <f t="shared" si="9"/>
        <v>66117.547169811325</v>
      </c>
      <c r="G159" s="40">
        <v>3504.23</v>
      </c>
      <c r="H159" s="51"/>
      <c r="I159" s="51"/>
      <c r="J159" s="55">
        <f t="shared" si="10"/>
        <v>0</v>
      </c>
      <c r="K159" s="41">
        <f t="shared" si="11"/>
        <v>5.2999999999999999E-2</v>
      </c>
      <c r="L159" s="41">
        <f t="shared" si="12"/>
        <v>5.2999999999999999E-2</v>
      </c>
    </row>
    <row r="160" spans="1:12" x14ac:dyDescent="0.2">
      <c r="A160" s="35" t="s">
        <v>512</v>
      </c>
      <c r="B160" s="36" t="s">
        <v>513</v>
      </c>
      <c r="C160" s="37" t="s">
        <v>514</v>
      </c>
      <c r="D160" s="35" t="s">
        <v>56</v>
      </c>
      <c r="E160" s="38">
        <v>3.1E-2</v>
      </c>
      <c r="F160" s="39">
        <f t="shared" si="9"/>
        <v>64603.548387096773</v>
      </c>
      <c r="G160" s="40">
        <v>2002.71</v>
      </c>
      <c r="H160" s="51"/>
      <c r="I160" s="51"/>
      <c r="J160" s="55">
        <f t="shared" si="10"/>
        <v>0</v>
      </c>
      <c r="K160" s="41">
        <f t="shared" si="11"/>
        <v>3.1E-2</v>
      </c>
      <c r="L160" s="41">
        <f t="shared" si="12"/>
        <v>3.1E-2</v>
      </c>
    </row>
    <row r="161" spans="1:12" x14ac:dyDescent="0.2">
      <c r="A161" s="35" t="s">
        <v>515</v>
      </c>
      <c r="B161" s="36" t="s">
        <v>516</v>
      </c>
      <c r="C161" s="37" t="s">
        <v>517</v>
      </c>
      <c r="D161" s="35" t="s">
        <v>56</v>
      </c>
      <c r="E161" s="38">
        <v>5.1000000000000004E-3</v>
      </c>
      <c r="F161" s="39">
        <f t="shared" si="9"/>
        <v>54880.392156862741</v>
      </c>
      <c r="G161" s="40">
        <v>279.89</v>
      </c>
      <c r="H161" s="51"/>
      <c r="I161" s="51"/>
      <c r="J161" s="55">
        <f t="shared" si="10"/>
        <v>0</v>
      </c>
      <c r="K161" s="41">
        <f t="shared" si="11"/>
        <v>5.1000000000000004E-3</v>
      </c>
      <c r="L161" s="41">
        <f t="shared" si="12"/>
        <v>5.1000000000000004E-3</v>
      </c>
    </row>
    <row r="162" spans="1:12" x14ac:dyDescent="0.2">
      <c r="A162" s="35" t="s">
        <v>518</v>
      </c>
      <c r="B162" s="36" t="s">
        <v>289</v>
      </c>
      <c r="C162" s="37" t="s">
        <v>290</v>
      </c>
      <c r="D162" s="35" t="s">
        <v>116</v>
      </c>
      <c r="E162" s="38">
        <v>5.3</v>
      </c>
      <c r="F162" s="39">
        <f t="shared" si="9"/>
        <v>90.677358490566036</v>
      </c>
      <c r="G162" s="40">
        <v>480.59</v>
      </c>
      <c r="H162" s="51"/>
      <c r="I162" s="51"/>
      <c r="J162" s="55">
        <f t="shared" si="10"/>
        <v>0</v>
      </c>
      <c r="K162" s="41">
        <f t="shared" si="11"/>
        <v>5.3</v>
      </c>
      <c r="L162" s="41">
        <f t="shared" si="12"/>
        <v>5.3</v>
      </c>
    </row>
    <row r="163" spans="1:12" x14ac:dyDescent="0.2">
      <c r="A163" s="35" t="s">
        <v>519</v>
      </c>
      <c r="B163" s="36" t="s">
        <v>118</v>
      </c>
      <c r="C163" s="37" t="s">
        <v>119</v>
      </c>
      <c r="D163" s="35" t="s">
        <v>64</v>
      </c>
      <c r="E163" s="38">
        <v>3.7999999999999999E-2</v>
      </c>
      <c r="F163" s="39">
        <f t="shared" si="9"/>
        <v>34194.210526315794</v>
      </c>
      <c r="G163" s="40">
        <v>1299.3800000000001</v>
      </c>
      <c r="H163" s="51"/>
      <c r="I163" s="51"/>
      <c r="J163" s="55">
        <f t="shared" si="10"/>
        <v>0</v>
      </c>
      <c r="K163" s="41">
        <f t="shared" si="11"/>
        <v>3.7999999999999999E-2</v>
      </c>
      <c r="L163" s="41">
        <f t="shared" si="12"/>
        <v>3.7999999999999999E-2</v>
      </c>
    </row>
    <row r="164" spans="1:12" x14ac:dyDescent="0.2">
      <c r="A164" s="35" t="s">
        <v>520</v>
      </c>
      <c r="B164" s="36" t="s">
        <v>195</v>
      </c>
      <c r="C164" s="37" t="s">
        <v>196</v>
      </c>
      <c r="D164" s="35" t="s">
        <v>56</v>
      </c>
      <c r="E164" s="38">
        <v>2.0799999999999998E-3</v>
      </c>
      <c r="F164" s="39">
        <f t="shared" si="9"/>
        <v>176225.96153846156</v>
      </c>
      <c r="G164" s="40">
        <v>366.55</v>
      </c>
      <c r="H164" s="51"/>
      <c r="I164" s="51"/>
      <c r="J164" s="55">
        <f t="shared" si="10"/>
        <v>0</v>
      </c>
      <c r="K164" s="41">
        <f t="shared" si="11"/>
        <v>2.0799999999999998E-3</v>
      </c>
      <c r="L164" s="41">
        <f t="shared" si="12"/>
        <v>2.0799999999999998E-3</v>
      </c>
    </row>
    <row r="165" spans="1:12" x14ac:dyDescent="0.2">
      <c r="A165" s="35" t="s">
        <v>521</v>
      </c>
      <c r="B165" s="36" t="s">
        <v>121</v>
      </c>
      <c r="C165" s="37" t="s">
        <v>122</v>
      </c>
      <c r="D165" s="35" t="s">
        <v>56</v>
      </c>
      <c r="E165" s="38">
        <v>6.0000000000000001E-3</v>
      </c>
      <c r="F165" s="39">
        <f t="shared" si="9"/>
        <v>96981.666666666657</v>
      </c>
      <c r="G165" s="40">
        <v>581.89</v>
      </c>
      <c r="H165" s="51"/>
      <c r="I165" s="51"/>
      <c r="J165" s="55">
        <f t="shared" si="10"/>
        <v>0</v>
      </c>
      <c r="K165" s="41">
        <f t="shared" si="11"/>
        <v>6.0000000000000001E-3</v>
      </c>
      <c r="L165" s="41">
        <f t="shared" si="12"/>
        <v>6.0000000000000001E-3</v>
      </c>
    </row>
    <row r="166" spans="1:12" s="47" customFormat="1" x14ac:dyDescent="0.2">
      <c r="A166" s="43" t="s">
        <v>522</v>
      </c>
      <c r="B166" s="43"/>
      <c r="C166" s="43"/>
      <c r="D166" s="43"/>
      <c r="E166" s="43"/>
      <c r="F166" s="44"/>
      <c r="G166" s="45"/>
      <c r="H166" s="52"/>
      <c r="I166" s="52"/>
      <c r="J166" s="56"/>
      <c r="K166" s="46"/>
      <c r="L166" s="46"/>
    </row>
    <row r="167" spans="1:12" x14ac:dyDescent="0.2">
      <c r="A167" s="35" t="s">
        <v>523</v>
      </c>
      <c r="B167" s="36" t="s">
        <v>524</v>
      </c>
      <c r="C167" s="37" t="s">
        <v>525</v>
      </c>
      <c r="D167" s="35" t="s">
        <v>526</v>
      </c>
      <c r="E167" s="38">
        <v>0.02</v>
      </c>
      <c r="F167" s="39">
        <f t="shared" si="9"/>
        <v>1000426.4999999999</v>
      </c>
      <c r="G167" s="40">
        <v>20008.53</v>
      </c>
      <c r="H167" s="51"/>
      <c r="I167" s="51"/>
      <c r="J167" s="55">
        <f t="shared" si="10"/>
        <v>0</v>
      </c>
      <c r="K167" s="41">
        <f t="shared" si="11"/>
        <v>0.02</v>
      </c>
      <c r="L167" s="41">
        <f t="shared" si="12"/>
        <v>0.02</v>
      </c>
    </row>
    <row r="168" spans="1:12" x14ac:dyDescent="0.2">
      <c r="A168" s="35" t="s">
        <v>527</v>
      </c>
      <c r="B168" s="36" t="s">
        <v>528</v>
      </c>
      <c r="C168" s="37" t="s">
        <v>529</v>
      </c>
      <c r="D168" s="35" t="s">
        <v>62</v>
      </c>
      <c r="E168" s="38">
        <v>2</v>
      </c>
      <c r="F168" s="39">
        <f t="shared" si="9"/>
        <v>346.72</v>
      </c>
      <c r="G168" s="40">
        <v>693.44</v>
      </c>
      <c r="H168" s="51"/>
      <c r="I168" s="51"/>
      <c r="J168" s="55">
        <f t="shared" si="10"/>
        <v>0</v>
      </c>
      <c r="K168" s="41">
        <f t="shared" si="11"/>
        <v>2</v>
      </c>
      <c r="L168" s="41">
        <f t="shared" si="12"/>
        <v>2</v>
      </c>
    </row>
    <row r="169" spans="1:12" x14ac:dyDescent="0.2">
      <c r="A169" s="35" t="s">
        <v>530</v>
      </c>
      <c r="B169" s="36" t="s">
        <v>531</v>
      </c>
      <c r="C169" s="37" t="s">
        <v>532</v>
      </c>
      <c r="D169" s="35" t="s">
        <v>526</v>
      </c>
      <c r="E169" s="38">
        <v>0.02</v>
      </c>
      <c r="F169" s="39">
        <f t="shared" si="9"/>
        <v>207753.49999999997</v>
      </c>
      <c r="G169" s="40">
        <v>4155.07</v>
      </c>
      <c r="H169" s="51"/>
      <c r="I169" s="51"/>
      <c r="J169" s="55">
        <f t="shared" si="10"/>
        <v>0</v>
      </c>
      <c r="K169" s="41">
        <f t="shared" si="11"/>
        <v>0.02</v>
      </c>
      <c r="L169" s="41">
        <f t="shared" si="12"/>
        <v>0.02</v>
      </c>
    </row>
    <row r="170" spans="1:12" x14ac:dyDescent="0.2">
      <c r="A170" s="35" t="s">
        <v>533</v>
      </c>
      <c r="B170" s="36" t="s">
        <v>534</v>
      </c>
      <c r="C170" s="37" t="s">
        <v>535</v>
      </c>
      <c r="D170" s="35" t="s">
        <v>62</v>
      </c>
      <c r="E170" s="38">
        <v>0.15160000000000001</v>
      </c>
      <c r="F170" s="39">
        <f t="shared" si="9"/>
        <v>79226.846965699209</v>
      </c>
      <c r="G170" s="40">
        <v>12010.79</v>
      </c>
      <c r="H170" s="51"/>
      <c r="I170" s="51"/>
      <c r="J170" s="55">
        <f t="shared" si="10"/>
        <v>0</v>
      </c>
      <c r="K170" s="41">
        <f t="shared" si="11"/>
        <v>0.15160000000000001</v>
      </c>
      <c r="L170" s="41">
        <f t="shared" si="12"/>
        <v>0.15160000000000001</v>
      </c>
    </row>
    <row r="171" spans="1:12" s="47" customFormat="1" x14ac:dyDescent="0.2">
      <c r="A171" s="43" t="s">
        <v>536</v>
      </c>
      <c r="B171" s="43"/>
      <c r="C171" s="43"/>
      <c r="D171" s="43"/>
      <c r="E171" s="43"/>
      <c r="F171" s="44"/>
      <c r="G171" s="45"/>
      <c r="H171" s="52"/>
      <c r="I171" s="52"/>
      <c r="J171" s="56"/>
      <c r="K171" s="46"/>
      <c r="L171" s="46"/>
    </row>
    <row r="172" spans="1:12" x14ac:dyDescent="0.2">
      <c r="A172" s="35" t="s">
        <v>537</v>
      </c>
      <c r="B172" s="36" t="s">
        <v>538</v>
      </c>
      <c r="C172" s="37" t="s">
        <v>539</v>
      </c>
      <c r="D172" s="35" t="s">
        <v>540</v>
      </c>
      <c r="E172" s="38">
        <v>0.4</v>
      </c>
      <c r="F172" s="39">
        <f t="shared" si="9"/>
        <v>15487.4</v>
      </c>
      <c r="G172" s="40">
        <v>6194.96</v>
      </c>
      <c r="H172" s="51"/>
      <c r="I172" s="51"/>
      <c r="J172" s="55">
        <f t="shared" si="10"/>
        <v>0</v>
      </c>
      <c r="K172" s="41">
        <f t="shared" si="11"/>
        <v>0.4</v>
      </c>
      <c r="L172" s="41">
        <f t="shared" si="12"/>
        <v>0.4</v>
      </c>
    </row>
    <row r="173" spans="1:12" x14ac:dyDescent="0.2">
      <c r="A173" s="35" t="s">
        <v>541</v>
      </c>
      <c r="B173" s="36" t="s">
        <v>542</v>
      </c>
      <c r="C173" s="37" t="s">
        <v>543</v>
      </c>
      <c r="D173" s="35" t="s">
        <v>137</v>
      </c>
      <c r="E173" s="38">
        <v>0.8</v>
      </c>
      <c r="F173" s="39">
        <f t="shared" si="9"/>
        <v>4425.1624999999995</v>
      </c>
      <c r="G173" s="40">
        <v>3540.13</v>
      </c>
      <c r="H173" s="51"/>
      <c r="I173" s="51"/>
      <c r="J173" s="55">
        <f t="shared" si="10"/>
        <v>0</v>
      </c>
      <c r="K173" s="41">
        <f t="shared" si="11"/>
        <v>0.8</v>
      </c>
      <c r="L173" s="41">
        <f t="shared" si="12"/>
        <v>0.8</v>
      </c>
    </row>
    <row r="174" spans="1:12" x14ac:dyDescent="0.2">
      <c r="A174" s="35" t="s">
        <v>544</v>
      </c>
      <c r="B174" s="36" t="s">
        <v>545</v>
      </c>
      <c r="C174" s="37" t="s">
        <v>546</v>
      </c>
      <c r="D174" s="35" t="s">
        <v>21</v>
      </c>
      <c r="E174" s="38">
        <v>0.621</v>
      </c>
      <c r="F174" s="39">
        <f t="shared" si="9"/>
        <v>9479.3397745571656</v>
      </c>
      <c r="G174" s="40">
        <v>5886.67</v>
      </c>
      <c r="H174" s="51"/>
      <c r="I174" s="51"/>
      <c r="J174" s="55">
        <f t="shared" si="10"/>
        <v>0</v>
      </c>
      <c r="K174" s="41">
        <f t="shared" si="11"/>
        <v>0.621</v>
      </c>
      <c r="L174" s="41">
        <f t="shared" si="12"/>
        <v>0.621</v>
      </c>
    </row>
    <row r="175" spans="1:12" x14ac:dyDescent="0.2">
      <c r="A175" s="35" t="s">
        <v>547</v>
      </c>
      <c r="B175" s="36" t="s">
        <v>548</v>
      </c>
      <c r="C175" s="37" t="s">
        <v>549</v>
      </c>
      <c r="D175" s="35" t="s">
        <v>21</v>
      </c>
      <c r="E175" s="38">
        <v>-0.63</v>
      </c>
      <c r="F175" s="39">
        <f t="shared" si="9"/>
        <v>4243.2063492063489</v>
      </c>
      <c r="G175" s="40">
        <v>-2673.22</v>
      </c>
      <c r="H175" s="51"/>
      <c r="I175" s="51"/>
      <c r="J175" s="55">
        <f t="shared" si="10"/>
        <v>0</v>
      </c>
      <c r="K175" s="41">
        <f t="shared" si="11"/>
        <v>-0.63</v>
      </c>
      <c r="L175" s="41">
        <f t="shared" si="12"/>
        <v>-0.63</v>
      </c>
    </row>
    <row r="176" spans="1:12" x14ac:dyDescent="0.2">
      <c r="A176" s="35" t="s">
        <v>550</v>
      </c>
      <c r="B176" s="36" t="s">
        <v>551</v>
      </c>
      <c r="C176" s="37" t="s">
        <v>552</v>
      </c>
      <c r="D176" s="35" t="s">
        <v>21</v>
      </c>
      <c r="E176" s="38">
        <v>0.63</v>
      </c>
      <c r="F176" s="39">
        <f t="shared" si="9"/>
        <v>4569.603174603174</v>
      </c>
      <c r="G176" s="40">
        <v>2878.85</v>
      </c>
      <c r="H176" s="51"/>
      <c r="I176" s="51"/>
      <c r="J176" s="55">
        <f t="shared" si="10"/>
        <v>0</v>
      </c>
      <c r="K176" s="41">
        <f t="shared" si="11"/>
        <v>0.63</v>
      </c>
      <c r="L176" s="41">
        <f t="shared" si="12"/>
        <v>0.63</v>
      </c>
    </row>
    <row r="177" spans="1:12" x14ac:dyDescent="0.2">
      <c r="A177" s="35" t="s">
        <v>553</v>
      </c>
      <c r="B177" s="36" t="s">
        <v>554</v>
      </c>
      <c r="C177" s="37" t="s">
        <v>555</v>
      </c>
      <c r="D177" s="35" t="s">
        <v>3</v>
      </c>
      <c r="E177" s="38">
        <v>0.23549999999999999</v>
      </c>
      <c r="F177" s="39">
        <f t="shared" si="9"/>
        <v>12195.074309978769</v>
      </c>
      <c r="G177" s="40">
        <v>2871.94</v>
      </c>
      <c r="H177" s="51"/>
      <c r="I177" s="51"/>
      <c r="J177" s="55">
        <f t="shared" si="10"/>
        <v>0</v>
      </c>
      <c r="K177" s="41">
        <f t="shared" si="11"/>
        <v>0.23549999999999999</v>
      </c>
      <c r="L177" s="41">
        <f t="shared" si="12"/>
        <v>0.23549999999999999</v>
      </c>
    </row>
    <row r="178" spans="1:12" x14ac:dyDescent="0.2">
      <c r="A178" s="35" t="s">
        <v>556</v>
      </c>
      <c r="B178" s="36" t="s">
        <v>557</v>
      </c>
      <c r="C178" s="37" t="s">
        <v>558</v>
      </c>
      <c r="D178" s="35" t="s">
        <v>3</v>
      </c>
      <c r="E178" s="38">
        <v>0.24</v>
      </c>
      <c r="F178" s="39">
        <f t="shared" si="9"/>
        <v>2652</v>
      </c>
      <c r="G178" s="40">
        <v>636.48</v>
      </c>
      <c r="H178" s="51"/>
      <c r="I178" s="51"/>
      <c r="J178" s="55">
        <f t="shared" si="10"/>
        <v>0</v>
      </c>
      <c r="K178" s="41">
        <f t="shared" si="11"/>
        <v>0.24</v>
      </c>
      <c r="L178" s="41">
        <f t="shared" si="12"/>
        <v>0.24</v>
      </c>
    </row>
    <row r="179" spans="1:12" x14ac:dyDescent="0.2">
      <c r="A179" s="35" t="s">
        <v>559</v>
      </c>
      <c r="B179" s="36" t="s">
        <v>560</v>
      </c>
      <c r="C179" s="37" t="s">
        <v>561</v>
      </c>
      <c r="D179" s="35" t="s">
        <v>56</v>
      </c>
      <c r="E179" s="38">
        <v>5.9999999999999995E-4</v>
      </c>
      <c r="F179" s="39">
        <f t="shared" si="9"/>
        <v>11283.333333333334</v>
      </c>
      <c r="G179" s="40">
        <v>6.77</v>
      </c>
      <c r="H179" s="51"/>
      <c r="I179" s="51"/>
      <c r="J179" s="55">
        <f t="shared" si="10"/>
        <v>0</v>
      </c>
      <c r="K179" s="41">
        <f t="shared" si="11"/>
        <v>5.9999999999999995E-4</v>
      </c>
      <c r="L179" s="41">
        <f t="shared" si="12"/>
        <v>5.9999999999999995E-4</v>
      </c>
    </row>
    <row r="180" spans="1:12" s="47" customFormat="1" x14ac:dyDescent="0.2">
      <c r="A180" s="43" t="s">
        <v>562</v>
      </c>
      <c r="B180" s="43"/>
      <c r="C180" s="43"/>
      <c r="D180" s="43"/>
      <c r="E180" s="43"/>
      <c r="F180" s="44"/>
      <c r="G180" s="45"/>
      <c r="H180" s="52"/>
      <c r="I180" s="52"/>
      <c r="J180" s="56"/>
      <c r="K180" s="46"/>
      <c r="L180" s="46"/>
    </row>
    <row r="181" spans="1:12" x14ac:dyDescent="0.2">
      <c r="A181" s="35" t="s">
        <v>563</v>
      </c>
      <c r="B181" s="36" t="s">
        <v>172</v>
      </c>
      <c r="C181" s="37" t="s">
        <v>173</v>
      </c>
      <c r="D181" s="35" t="s">
        <v>7</v>
      </c>
      <c r="E181" s="38">
        <v>2E-3</v>
      </c>
      <c r="F181" s="39">
        <f t="shared" si="9"/>
        <v>217875</v>
      </c>
      <c r="G181" s="40">
        <v>435.75</v>
      </c>
      <c r="H181" s="51"/>
      <c r="I181" s="51"/>
      <c r="J181" s="55">
        <f t="shared" si="10"/>
        <v>0</v>
      </c>
      <c r="K181" s="41">
        <f t="shared" si="11"/>
        <v>2E-3</v>
      </c>
      <c r="L181" s="41">
        <f t="shared" si="12"/>
        <v>2E-3</v>
      </c>
    </row>
    <row r="182" spans="1:12" x14ac:dyDescent="0.2">
      <c r="A182" s="35" t="s">
        <v>564</v>
      </c>
      <c r="B182" s="36" t="s">
        <v>447</v>
      </c>
      <c r="C182" s="37" t="s">
        <v>448</v>
      </c>
      <c r="D182" s="35" t="s">
        <v>21</v>
      </c>
      <c r="E182" s="38">
        <v>0.20399999999999999</v>
      </c>
      <c r="F182" s="39">
        <f t="shared" si="9"/>
        <v>3998.3823529411766</v>
      </c>
      <c r="G182" s="40">
        <v>815.67</v>
      </c>
      <c r="H182" s="51"/>
      <c r="I182" s="51"/>
      <c r="J182" s="55">
        <f t="shared" si="10"/>
        <v>0</v>
      </c>
      <c r="K182" s="41">
        <f t="shared" si="11"/>
        <v>0.20399999999999999</v>
      </c>
      <c r="L182" s="41">
        <f t="shared" si="12"/>
        <v>0.20399999999999999</v>
      </c>
    </row>
    <row r="183" spans="1:12" x14ac:dyDescent="0.2">
      <c r="A183" s="35" t="s">
        <v>565</v>
      </c>
      <c r="B183" s="36" t="s">
        <v>566</v>
      </c>
      <c r="C183" s="37" t="s">
        <v>567</v>
      </c>
      <c r="D183" s="35" t="s">
        <v>154</v>
      </c>
      <c r="E183" s="38">
        <v>0.02</v>
      </c>
      <c r="F183" s="39">
        <f t="shared" si="9"/>
        <v>173260</v>
      </c>
      <c r="G183" s="40">
        <v>3465.2</v>
      </c>
      <c r="H183" s="51"/>
      <c r="I183" s="51"/>
      <c r="J183" s="55">
        <f t="shared" si="10"/>
        <v>0</v>
      </c>
      <c r="K183" s="41">
        <f t="shared" si="11"/>
        <v>0.02</v>
      </c>
      <c r="L183" s="41">
        <f t="shared" si="12"/>
        <v>0.02</v>
      </c>
    </row>
    <row r="184" spans="1:12" x14ac:dyDescent="0.2">
      <c r="A184" s="35" t="s">
        <v>568</v>
      </c>
      <c r="B184" s="36" t="s">
        <v>569</v>
      </c>
      <c r="C184" s="37" t="s">
        <v>570</v>
      </c>
      <c r="D184" s="35" t="s">
        <v>62</v>
      </c>
      <c r="E184" s="38">
        <v>2</v>
      </c>
      <c r="F184" s="39">
        <f t="shared" si="9"/>
        <v>642.52</v>
      </c>
      <c r="G184" s="40">
        <v>1285.04</v>
      </c>
      <c r="H184" s="51"/>
      <c r="I184" s="51"/>
      <c r="J184" s="55">
        <f t="shared" si="10"/>
        <v>0</v>
      </c>
      <c r="K184" s="41">
        <f t="shared" si="11"/>
        <v>2</v>
      </c>
      <c r="L184" s="41">
        <f t="shared" si="12"/>
        <v>2</v>
      </c>
    </row>
    <row r="185" spans="1:12" x14ac:dyDescent="0.2">
      <c r="A185" s="35" t="s">
        <v>571</v>
      </c>
      <c r="B185" s="36" t="s">
        <v>572</v>
      </c>
      <c r="C185" s="37" t="s">
        <v>573</v>
      </c>
      <c r="D185" s="35" t="s">
        <v>249</v>
      </c>
      <c r="E185" s="38">
        <v>2.3E-3</v>
      </c>
      <c r="F185" s="39">
        <f t="shared" si="9"/>
        <v>515113.04347826086</v>
      </c>
      <c r="G185" s="40">
        <v>1184.76</v>
      </c>
      <c r="H185" s="51"/>
      <c r="I185" s="51"/>
      <c r="J185" s="55">
        <f t="shared" si="10"/>
        <v>0</v>
      </c>
      <c r="K185" s="41">
        <f t="shared" si="11"/>
        <v>2.3E-3</v>
      </c>
      <c r="L185" s="41">
        <f t="shared" si="12"/>
        <v>2.3E-3</v>
      </c>
    </row>
    <row r="186" spans="1:12" x14ac:dyDescent="0.2">
      <c r="A186" s="35" t="s">
        <v>574</v>
      </c>
      <c r="B186" s="36" t="s">
        <v>575</v>
      </c>
      <c r="C186" s="37" t="s">
        <v>576</v>
      </c>
      <c r="D186" s="35" t="s">
        <v>137</v>
      </c>
      <c r="E186" s="38">
        <v>2.3184</v>
      </c>
      <c r="F186" s="39">
        <f t="shared" si="9"/>
        <v>118.33160800552103</v>
      </c>
      <c r="G186" s="40">
        <v>274.33999999999997</v>
      </c>
      <c r="H186" s="51"/>
      <c r="I186" s="51"/>
      <c r="J186" s="55">
        <f t="shared" si="10"/>
        <v>0</v>
      </c>
      <c r="K186" s="41">
        <f t="shared" si="11"/>
        <v>2.3184</v>
      </c>
      <c r="L186" s="41">
        <f t="shared" si="12"/>
        <v>2.3184</v>
      </c>
    </row>
    <row r="187" spans="1:12" x14ac:dyDescent="0.2">
      <c r="A187" s="35" t="s">
        <v>577</v>
      </c>
      <c r="B187" s="36" t="s">
        <v>118</v>
      </c>
      <c r="C187" s="37" t="s">
        <v>119</v>
      </c>
      <c r="D187" s="35" t="s">
        <v>64</v>
      </c>
      <c r="E187" s="38">
        <v>0.54100000000000004</v>
      </c>
      <c r="F187" s="39">
        <f t="shared" si="9"/>
        <v>34196.210720887248</v>
      </c>
      <c r="G187" s="40">
        <v>18500.150000000001</v>
      </c>
      <c r="H187" s="51"/>
      <c r="I187" s="51"/>
      <c r="J187" s="55">
        <f t="shared" si="10"/>
        <v>0</v>
      </c>
      <c r="K187" s="41">
        <f t="shared" si="11"/>
        <v>0.54100000000000004</v>
      </c>
      <c r="L187" s="41">
        <f t="shared" si="12"/>
        <v>0.54100000000000004</v>
      </c>
    </row>
    <row r="188" spans="1:12" x14ac:dyDescent="0.2">
      <c r="A188" s="35" t="s">
        <v>578</v>
      </c>
      <c r="B188" s="36" t="s">
        <v>195</v>
      </c>
      <c r="C188" s="37" t="s">
        <v>196</v>
      </c>
      <c r="D188" s="35" t="s">
        <v>56</v>
      </c>
      <c r="E188" s="38">
        <v>0.12984000000000001</v>
      </c>
      <c r="F188" s="39">
        <f t="shared" si="9"/>
        <v>176236.90696241526</v>
      </c>
      <c r="G188" s="40">
        <v>22882.6</v>
      </c>
      <c r="H188" s="51"/>
      <c r="I188" s="51"/>
      <c r="J188" s="55">
        <f t="shared" si="10"/>
        <v>0</v>
      </c>
      <c r="K188" s="41">
        <f t="shared" si="11"/>
        <v>0.12984000000000001</v>
      </c>
      <c r="L188" s="41">
        <f t="shared" si="12"/>
        <v>0.12984000000000001</v>
      </c>
    </row>
    <row r="189" spans="1:12" x14ac:dyDescent="0.2">
      <c r="A189" s="35" t="s">
        <v>579</v>
      </c>
      <c r="B189" s="36" t="s">
        <v>121</v>
      </c>
      <c r="C189" s="37" t="s">
        <v>122</v>
      </c>
      <c r="D189" s="35" t="s">
        <v>56</v>
      </c>
      <c r="E189" s="38">
        <v>1.6230000000000001E-2</v>
      </c>
      <c r="F189" s="39">
        <f t="shared" si="9"/>
        <v>96984.596426370903</v>
      </c>
      <c r="G189" s="40">
        <v>1574.06</v>
      </c>
      <c r="H189" s="51"/>
      <c r="I189" s="51"/>
      <c r="J189" s="55">
        <f t="shared" si="10"/>
        <v>0</v>
      </c>
      <c r="K189" s="41">
        <f t="shared" si="11"/>
        <v>1.6230000000000001E-2</v>
      </c>
      <c r="L189" s="41">
        <f t="shared" si="12"/>
        <v>1.6230000000000001E-2</v>
      </c>
    </row>
    <row r="190" spans="1:12" s="47" customFormat="1" x14ac:dyDescent="0.2">
      <c r="A190" s="43" t="s">
        <v>580</v>
      </c>
      <c r="B190" s="43"/>
      <c r="C190" s="43"/>
      <c r="D190" s="43"/>
      <c r="E190" s="43"/>
      <c r="F190" s="44"/>
      <c r="G190" s="45"/>
      <c r="H190" s="52"/>
      <c r="I190" s="52"/>
      <c r="J190" s="56"/>
      <c r="K190" s="46"/>
      <c r="L190" s="46"/>
    </row>
    <row r="191" spans="1:12" x14ac:dyDescent="0.2">
      <c r="A191" s="35" t="s">
        <v>581</v>
      </c>
      <c r="B191" s="36" t="s">
        <v>172</v>
      </c>
      <c r="C191" s="37" t="s">
        <v>173</v>
      </c>
      <c r="D191" s="35" t="s">
        <v>7</v>
      </c>
      <c r="E191" s="38">
        <v>1.2999999999999999E-3</v>
      </c>
      <c r="F191" s="39">
        <f t="shared" si="9"/>
        <v>217846.15384615384</v>
      </c>
      <c r="G191" s="40">
        <v>283.2</v>
      </c>
      <c r="H191" s="51"/>
      <c r="I191" s="51"/>
      <c r="J191" s="55">
        <f t="shared" si="10"/>
        <v>0</v>
      </c>
      <c r="K191" s="41">
        <f t="shared" si="11"/>
        <v>1.2999999999999999E-3</v>
      </c>
      <c r="L191" s="41">
        <f t="shared" si="12"/>
        <v>1.2999999999999999E-3</v>
      </c>
    </row>
    <row r="192" spans="1:12" x14ac:dyDescent="0.2">
      <c r="A192" s="35" t="s">
        <v>582</v>
      </c>
      <c r="B192" s="36" t="s">
        <v>442</v>
      </c>
      <c r="C192" s="37" t="s">
        <v>443</v>
      </c>
      <c r="D192" s="35" t="s">
        <v>21</v>
      </c>
      <c r="E192" s="38">
        <v>0.1326</v>
      </c>
      <c r="F192" s="39">
        <f t="shared" si="9"/>
        <v>4836.953242835596</v>
      </c>
      <c r="G192" s="40">
        <v>641.38</v>
      </c>
      <c r="H192" s="51"/>
      <c r="I192" s="51"/>
      <c r="J192" s="55">
        <f t="shared" si="10"/>
        <v>0</v>
      </c>
      <c r="K192" s="41">
        <f t="shared" si="11"/>
        <v>0.1326</v>
      </c>
      <c r="L192" s="41">
        <f t="shared" si="12"/>
        <v>0.1326</v>
      </c>
    </row>
    <row r="193" spans="1:12" x14ac:dyDescent="0.2">
      <c r="A193" s="35" t="s">
        <v>583</v>
      </c>
      <c r="B193" s="36" t="s">
        <v>86</v>
      </c>
      <c r="C193" s="37" t="s">
        <v>87</v>
      </c>
      <c r="D193" s="35" t="s">
        <v>21</v>
      </c>
      <c r="E193" s="38">
        <v>1.5</v>
      </c>
      <c r="F193" s="39">
        <f t="shared" si="9"/>
        <v>1322.6066666666668</v>
      </c>
      <c r="G193" s="40">
        <v>1983.91</v>
      </c>
      <c r="H193" s="51"/>
      <c r="I193" s="51"/>
      <c r="J193" s="55">
        <f t="shared" si="10"/>
        <v>0</v>
      </c>
      <c r="K193" s="41">
        <f t="shared" si="11"/>
        <v>1.5</v>
      </c>
      <c r="L193" s="41">
        <f t="shared" si="12"/>
        <v>1.5</v>
      </c>
    </row>
    <row r="194" spans="1:12" x14ac:dyDescent="0.2">
      <c r="A194" s="35" t="s">
        <v>584</v>
      </c>
      <c r="B194" s="36" t="s">
        <v>585</v>
      </c>
      <c r="C194" s="37" t="s">
        <v>586</v>
      </c>
      <c r="D194" s="35" t="s">
        <v>21</v>
      </c>
      <c r="E194" s="38">
        <v>1.7250000000000001</v>
      </c>
      <c r="F194" s="39">
        <f t="shared" si="9"/>
        <v>1120.8753623188404</v>
      </c>
      <c r="G194" s="40">
        <v>1933.51</v>
      </c>
      <c r="H194" s="51"/>
      <c r="I194" s="51"/>
      <c r="J194" s="55">
        <f t="shared" si="10"/>
        <v>0</v>
      </c>
      <c r="K194" s="41">
        <f t="shared" si="11"/>
        <v>1.7250000000000001</v>
      </c>
      <c r="L194" s="41">
        <f t="shared" si="12"/>
        <v>1.7250000000000001</v>
      </c>
    </row>
    <row r="195" spans="1:12" x14ac:dyDescent="0.2">
      <c r="A195" s="35" t="s">
        <v>587</v>
      </c>
      <c r="B195" s="36" t="s">
        <v>588</v>
      </c>
      <c r="C195" s="37" t="s">
        <v>589</v>
      </c>
      <c r="D195" s="35" t="s">
        <v>7</v>
      </c>
      <c r="E195" s="38">
        <v>6.0000000000000001E-3</v>
      </c>
      <c r="F195" s="39">
        <f t="shared" si="9"/>
        <v>934278.33333333337</v>
      </c>
      <c r="G195" s="40">
        <v>5605.67</v>
      </c>
      <c r="H195" s="51"/>
      <c r="I195" s="51"/>
      <c r="J195" s="55">
        <f t="shared" si="10"/>
        <v>0</v>
      </c>
      <c r="K195" s="41">
        <f t="shared" si="11"/>
        <v>6.0000000000000001E-3</v>
      </c>
      <c r="L195" s="41">
        <f t="shared" si="12"/>
        <v>6.0000000000000001E-3</v>
      </c>
    </row>
    <row r="196" spans="1:12" x14ac:dyDescent="0.2">
      <c r="A196" s="35" t="s">
        <v>590</v>
      </c>
      <c r="B196" s="36" t="s">
        <v>591</v>
      </c>
      <c r="C196" s="37" t="s">
        <v>592</v>
      </c>
      <c r="D196" s="35" t="s">
        <v>56</v>
      </c>
      <c r="E196" s="38">
        <v>3.2000000000000001E-2</v>
      </c>
      <c r="F196" s="39">
        <f t="shared" si="9"/>
        <v>47810</v>
      </c>
      <c r="G196" s="40">
        <v>1529.92</v>
      </c>
      <c r="H196" s="51"/>
      <c r="I196" s="51"/>
      <c r="J196" s="55">
        <f t="shared" si="10"/>
        <v>0</v>
      </c>
      <c r="K196" s="41">
        <f t="shared" si="11"/>
        <v>3.2000000000000001E-2</v>
      </c>
      <c r="L196" s="41">
        <f t="shared" si="12"/>
        <v>3.2000000000000001E-2</v>
      </c>
    </row>
    <row r="197" spans="1:12" x14ac:dyDescent="0.2">
      <c r="A197" s="35" t="s">
        <v>593</v>
      </c>
      <c r="B197" s="36" t="s">
        <v>594</v>
      </c>
      <c r="C197" s="37" t="s">
        <v>595</v>
      </c>
      <c r="D197" s="35" t="s">
        <v>21</v>
      </c>
      <c r="E197" s="38">
        <v>0.60899999999999999</v>
      </c>
      <c r="F197" s="39">
        <f t="shared" ref="F197:F204" si="13">G197/E197</f>
        <v>6104.0558292282431</v>
      </c>
      <c r="G197" s="40">
        <v>3717.37</v>
      </c>
      <c r="H197" s="51"/>
      <c r="I197" s="51"/>
      <c r="J197" s="55">
        <f t="shared" ref="J197:J204" si="14">F197*I197</f>
        <v>0</v>
      </c>
      <c r="K197" s="41">
        <f t="shared" ref="K197:K204" si="15">E197-H197</f>
        <v>0.60899999999999999</v>
      </c>
      <c r="L197" s="41">
        <f t="shared" ref="L197:L204" si="16">E197-I197</f>
        <v>0.60899999999999999</v>
      </c>
    </row>
    <row r="198" spans="1:12" x14ac:dyDescent="0.2">
      <c r="A198" s="35" t="s">
        <v>596</v>
      </c>
      <c r="B198" s="36" t="s">
        <v>469</v>
      </c>
      <c r="C198" s="37" t="s">
        <v>470</v>
      </c>
      <c r="D198" s="35" t="s">
        <v>56</v>
      </c>
      <c r="E198" s="38">
        <v>0.36553000000000002</v>
      </c>
      <c r="F198" s="39">
        <f t="shared" si="13"/>
        <v>74549.667605942057</v>
      </c>
      <c r="G198" s="40">
        <v>27250.14</v>
      </c>
      <c r="H198" s="51"/>
      <c r="I198" s="51"/>
      <c r="J198" s="55">
        <f t="shared" si="14"/>
        <v>0</v>
      </c>
      <c r="K198" s="41">
        <f t="shared" si="15"/>
        <v>0.36553000000000002</v>
      </c>
      <c r="L198" s="41">
        <f t="shared" si="16"/>
        <v>0.36553000000000002</v>
      </c>
    </row>
    <row r="199" spans="1:12" x14ac:dyDescent="0.2">
      <c r="A199" s="35" t="s">
        <v>597</v>
      </c>
      <c r="B199" s="36" t="s">
        <v>598</v>
      </c>
      <c r="C199" s="37" t="s">
        <v>599</v>
      </c>
      <c r="D199" s="35" t="s">
        <v>56</v>
      </c>
      <c r="E199" s="38">
        <v>0.36553000000000002</v>
      </c>
      <c r="F199" s="39">
        <f t="shared" si="13"/>
        <v>85745.301343254992</v>
      </c>
      <c r="G199" s="40">
        <v>31342.48</v>
      </c>
      <c r="H199" s="51"/>
      <c r="I199" s="51"/>
      <c r="J199" s="55">
        <f t="shared" si="14"/>
        <v>0</v>
      </c>
      <c r="K199" s="41">
        <f t="shared" si="15"/>
        <v>0.36553000000000002</v>
      </c>
      <c r="L199" s="41">
        <f t="shared" si="16"/>
        <v>0.36553000000000002</v>
      </c>
    </row>
    <row r="200" spans="1:12" x14ac:dyDescent="0.2">
      <c r="A200" s="35" t="s">
        <v>600</v>
      </c>
      <c r="B200" s="36" t="s">
        <v>601</v>
      </c>
      <c r="C200" s="37" t="s">
        <v>602</v>
      </c>
      <c r="D200" s="35" t="s">
        <v>56</v>
      </c>
      <c r="E200" s="38">
        <v>4.4999999999999998E-2</v>
      </c>
      <c r="F200" s="39">
        <f t="shared" si="13"/>
        <v>36251.555555555555</v>
      </c>
      <c r="G200" s="40">
        <v>1631.32</v>
      </c>
      <c r="H200" s="51"/>
      <c r="I200" s="51"/>
      <c r="J200" s="55">
        <f t="shared" si="14"/>
        <v>0</v>
      </c>
      <c r="K200" s="41">
        <f t="shared" si="15"/>
        <v>4.4999999999999998E-2</v>
      </c>
      <c r="L200" s="41">
        <f t="shared" si="16"/>
        <v>4.4999999999999998E-2</v>
      </c>
    </row>
    <row r="201" spans="1:12" x14ac:dyDescent="0.2">
      <c r="A201" s="35" t="s">
        <v>603</v>
      </c>
      <c r="B201" s="36" t="s">
        <v>434</v>
      </c>
      <c r="C201" s="37" t="s">
        <v>435</v>
      </c>
      <c r="D201" s="35" t="s">
        <v>56</v>
      </c>
      <c r="E201" s="38">
        <v>4.4999999999999998E-2</v>
      </c>
      <c r="F201" s="39">
        <f t="shared" si="13"/>
        <v>54443.555555555555</v>
      </c>
      <c r="G201" s="40">
        <v>2449.96</v>
      </c>
      <c r="H201" s="51"/>
      <c r="I201" s="51"/>
      <c r="J201" s="55">
        <f t="shared" si="14"/>
        <v>0</v>
      </c>
      <c r="K201" s="41">
        <f t="shared" si="15"/>
        <v>4.4999999999999998E-2</v>
      </c>
      <c r="L201" s="41">
        <f t="shared" si="16"/>
        <v>4.4999999999999998E-2</v>
      </c>
    </row>
    <row r="202" spans="1:12" x14ac:dyDescent="0.2">
      <c r="A202" s="35" t="s">
        <v>604</v>
      </c>
      <c r="B202" s="36" t="s">
        <v>118</v>
      </c>
      <c r="C202" s="37" t="s">
        <v>119</v>
      </c>
      <c r="D202" s="35" t="s">
        <v>64</v>
      </c>
      <c r="E202" s="38">
        <v>4.4999999999999998E-2</v>
      </c>
      <c r="F202" s="39">
        <f t="shared" si="13"/>
        <v>34198.666666666672</v>
      </c>
      <c r="G202" s="40">
        <v>1538.94</v>
      </c>
      <c r="H202" s="51"/>
      <c r="I202" s="51"/>
      <c r="J202" s="55">
        <f t="shared" si="14"/>
        <v>0</v>
      </c>
      <c r="K202" s="41">
        <f t="shared" si="15"/>
        <v>4.4999999999999998E-2</v>
      </c>
      <c r="L202" s="41">
        <f t="shared" si="16"/>
        <v>4.4999999999999998E-2</v>
      </c>
    </row>
    <row r="203" spans="1:12" x14ac:dyDescent="0.2">
      <c r="A203" s="35" t="s">
        <v>605</v>
      </c>
      <c r="B203" s="36" t="s">
        <v>195</v>
      </c>
      <c r="C203" s="37" t="s">
        <v>196</v>
      </c>
      <c r="D203" s="35" t="s">
        <v>56</v>
      </c>
      <c r="E203" s="38">
        <v>1.0800000000000001E-2</v>
      </c>
      <c r="F203" s="39">
        <f t="shared" si="13"/>
        <v>176240.74074074073</v>
      </c>
      <c r="G203" s="40">
        <v>1903.4</v>
      </c>
      <c r="H203" s="51"/>
      <c r="I203" s="51"/>
      <c r="J203" s="55">
        <f t="shared" si="14"/>
        <v>0</v>
      </c>
      <c r="K203" s="41">
        <f t="shared" si="15"/>
        <v>1.0800000000000001E-2</v>
      </c>
      <c r="L203" s="41">
        <f t="shared" si="16"/>
        <v>1.0800000000000001E-2</v>
      </c>
    </row>
    <row r="204" spans="1:12" x14ac:dyDescent="0.2">
      <c r="A204" s="35" t="s">
        <v>606</v>
      </c>
      <c r="B204" s="36" t="s">
        <v>121</v>
      </c>
      <c r="C204" s="37" t="s">
        <v>122</v>
      </c>
      <c r="D204" s="35" t="s">
        <v>56</v>
      </c>
      <c r="E204" s="38">
        <v>1.3500000000000001E-3</v>
      </c>
      <c r="F204" s="39">
        <f t="shared" si="13"/>
        <v>97014.814814814803</v>
      </c>
      <c r="G204" s="40">
        <v>130.97</v>
      </c>
      <c r="H204" s="51"/>
      <c r="I204" s="51"/>
      <c r="J204" s="55">
        <f t="shared" si="14"/>
        <v>0</v>
      </c>
      <c r="K204" s="41">
        <f t="shared" si="15"/>
        <v>1.3500000000000001E-3</v>
      </c>
      <c r="L204" s="41">
        <f t="shared" si="16"/>
        <v>1.3500000000000001E-3</v>
      </c>
    </row>
    <row r="205" spans="1:12" x14ac:dyDescent="0.2">
      <c r="A205" s="42"/>
      <c r="F205" s="14" t="s">
        <v>124</v>
      </c>
      <c r="G205" s="15">
        <f>SUM(G4:G204)</f>
        <v>4044845.1499999985</v>
      </c>
      <c r="J205" s="15">
        <f>SUM(J4:J204)</f>
        <v>481071.03015460639</v>
      </c>
    </row>
    <row r="206" spans="1:12" x14ac:dyDescent="0.2">
      <c r="A206" s="42"/>
      <c r="B206" s="48"/>
      <c r="D206" s="48"/>
      <c r="F206" s="2" t="s">
        <v>125</v>
      </c>
      <c r="G206" s="2">
        <f>G205*0.082+G205</f>
        <v>4376522.4522999981</v>
      </c>
      <c r="J206" s="2">
        <f>J205*0.082+J205</f>
        <v>520518.8546272841</v>
      </c>
    </row>
    <row r="207" spans="1:12" x14ac:dyDescent="0.2">
      <c r="F207" s="2" t="s">
        <v>126</v>
      </c>
      <c r="G207" s="2">
        <f>G206*0.024+G206</f>
        <v>4481558.9911551978</v>
      </c>
      <c r="J207" s="2">
        <f>J206*0.024+J206</f>
        <v>533011.30713833892</v>
      </c>
    </row>
    <row r="208" spans="1:12" x14ac:dyDescent="0.2">
      <c r="F208" s="2" t="s">
        <v>127</v>
      </c>
      <c r="G208" s="2">
        <f>G207*1.05136042</f>
        <v>4711733.7431957051</v>
      </c>
      <c r="J208" s="2">
        <f>J207*1.05136042</f>
        <v>560386.99173771299</v>
      </c>
    </row>
    <row r="209" spans="6:10" x14ac:dyDescent="0.2">
      <c r="F209" s="2" t="s">
        <v>128</v>
      </c>
      <c r="G209" s="2">
        <f>G208*0.2</f>
        <v>942346.74863914109</v>
      </c>
      <c r="J209" s="2">
        <f>J208*0.2</f>
        <v>112077.39834754261</v>
      </c>
    </row>
    <row r="210" spans="6:10" x14ac:dyDescent="0.2">
      <c r="F210" s="2" t="s">
        <v>129</v>
      </c>
      <c r="G210" s="5">
        <f>G208+G209</f>
        <v>5654080.4918348463</v>
      </c>
      <c r="H210" s="34"/>
      <c r="I210" s="34"/>
      <c r="J210" s="5">
        <f>J208+J209</f>
        <v>672464.39008525561</v>
      </c>
    </row>
  </sheetData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8626F-930B-4891-8D68-4796BE56D072}">
  <sheetPr>
    <pageSetUpPr fitToPage="1"/>
  </sheetPr>
  <dimension ref="A1:L89"/>
  <sheetViews>
    <sheetView zoomScale="130" zoomScaleNormal="130" workbookViewId="0">
      <pane ySplit="1" topLeftCell="A2" activePane="bottomLeft" state="frozen"/>
      <selection pane="bottomLeft" activeCell="H88" sqref="H88"/>
    </sheetView>
  </sheetViews>
  <sheetFormatPr defaultColWidth="9.109375" defaultRowHeight="10.199999999999999" x14ac:dyDescent="0.2"/>
  <cols>
    <col min="1" max="1" width="6.109375" style="3" customWidth="1"/>
    <col min="2" max="2" width="7.109375" style="4" customWidth="1"/>
    <col min="3" max="3" width="39.44140625" style="4" customWidth="1"/>
    <col min="4" max="4" width="8.5546875" style="4" customWidth="1"/>
    <col min="5" max="5" width="10.5546875" style="4" customWidth="1"/>
    <col min="6" max="6" width="13.44140625" style="4" customWidth="1"/>
    <col min="7" max="7" width="14.5546875" style="4" customWidth="1"/>
    <col min="8" max="12" width="13.109375" style="4" customWidth="1"/>
    <col min="13" max="16384" width="9.109375" style="4"/>
  </cols>
  <sheetData>
    <row r="1" spans="1:12" s="6" customFormat="1" ht="20.399999999999999" x14ac:dyDescent="0.2">
      <c r="A1" s="8" t="s">
        <v>0</v>
      </c>
      <c r="B1" s="9" t="s">
        <v>149</v>
      </c>
      <c r="C1" s="9" t="s">
        <v>148</v>
      </c>
      <c r="D1" s="1" t="s">
        <v>130</v>
      </c>
      <c r="E1" s="1" t="s">
        <v>131</v>
      </c>
      <c r="F1" s="9" t="s">
        <v>150</v>
      </c>
      <c r="G1" s="10" t="s">
        <v>165</v>
      </c>
      <c r="H1" s="11" t="s">
        <v>164</v>
      </c>
      <c r="I1" s="11" t="s">
        <v>153</v>
      </c>
      <c r="J1" s="11" t="s">
        <v>152</v>
      </c>
      <c r="K1" s="10" t="s">
        <v>151</v>
      </c>
      <c r="L1" s="10" t="s">
        <v>151</v>
      </c>
    </row>
    <row r="2" spans="1:12" s="13" customFormat="1" x14ac:dyDescent="0.2">
      <c r="A2" s="23" t="s">
        <v>1</v>
      </c>
      <c r="B2" s="23"/>
      <c r="C2" s="23"/>
      <c r="D2" s="23"/>
      <c r="E2" s="23"/>
      <c r="F2" s="23"/>
      <c r="G2" s="24"/>
      <c r="H2" s="28"/>
      <c r="I2" s="28"/>
      <c r="J2" s="28"/>
      <c r="K2" s="24"/>
      <c r="L2" s="24"/>
    </row>
    <row r="3" spans="1:12" s="12" customFormat="1" x14ac:dyDescent="0.2">
      <c r="A3" s="17" t="s">
        <v>2</v>
      </c>
      <c r="B3" s="18" t="s">
        <v>5</v>
      </c>
      <c r="C3" s="19" t="s">
        <v>6</v>
      </c>
      <c r="D3" s="17" t="s">
        <v>7</v>
      </c>
      <c r="E3" s="20">
        <v>0.33600000000000002</v>
      </c>
      <c r="F3" s="21">
        <f>G3/E3</f>
        <v>405366.93452380953</v>
      </c>
      <c r="G3" s="22">
        <v>136203.29</v>
      </c>
      <c r="H3" s="29"/>
      <c r="I3" s="29"/>
      <c r="J3" s="29">
        <f>F3*I3</f>
        <v>0</v>
      </c>
      <c r="K3" s="16">
        <f>E3-H3</f>
        <v>0.33600000000000002</v>
      </c>
      <c r="L3" s="16">
        <f>E3-I3</f>
        <v>0.33600000000000002</v>
      </c>
    </row>
    <row r="4" spans="1:12" s="12" customFormat="1" x14ac:dyDescent="0.2">
      <c r="A4" s="17" t="s">
        <v>4</v>
      </c>
      <c r="B4" s="18" t="s">
        <v>12</v>
      </c>
      <c r="C4" s="19" t="s">
        <v>13</v>
      </c>
      <c r="D4" s="17" t="s">
        <v>14</v>
      </c>
      <c r="E4" s="20">
        <v>38.384</v>
      </c>
      <c r="F4" s="21">
        <f t="shared" ref="F4:F67" si="0">G4/E4</f>
        <v>43.427469779074613</v>
      </c>
      <c r="G4" s="22">
        <v>1666.92</v>
      </c>
      <c r="H4" s="29"/>
      <c r="I4" s="29"/>
      <c r="J4" s="29">
        <f t="shared" ref="J4:J67" si="1">F4*I4</f>
        <v>0</v>
      </c>
      <c r="K4" s="16">
        <f t="shared" ref="K4:K47" si="2">E4-H4</f>
        <v>38.384</v>
      </c>
      <c r="L4" s="16">
        <f t="shared" ref="L4:L47" si="3">E4-I4</f>
        <v>38.384</v>
      </c>
    </row>
    <row r="5" spans="1:12" s="12" customFormat="1" x14ac:dyDescent="0.2">
      <c r="A5" s="17" t="s">
        <v>8</v>
      </c>
      <c r="B5" s="18" t="s">
        <v>16</v>
      </c>
      <c r="C5" s="19" t="s">
        <v>17</v>
      </c>
      <c r="D5" s="17" t="s">
        <v>14</v>
      </c>
      <c r="E5" s="20">
        <v>9.5960000000000001</v>
      </c>
      <c r="F5" s="21">
        <f t="shared" si="0"/>
        <v>569.06106711129632</v>
      </c>
      <c r="G5" s="22">
        <v>5460.71</v>
      </c>
      <c r="H5" s="29"/>
      <c r="I5" s="29"/>
      <c r="J5" s="29">
        <f t="shared" si="1"/>
        <v>0</v>
      </c>
      <c r="K5" s="16">
        <f t="shared" si="2"/>
        <v>9.5960000000000001</v>
      </c>
      <c r="L5" s="16">
        <f t="shared" si="3"/>
        <v>9.5960000000000001</v>
      </c>
    </row>
    <row r="6" spans="1:12" s="12" customFormat="1" x14ac:dyDescent="0.2">
      <c r="A6" s="17" t="s">
        <v>9</v>
      </c>
      <c r="B6" s="18" t="s">
        <v>19</v>
      </c>
      <c r="C6" s="19" t="s">
        <v>20</v>
      </c>
      <c r="D6" s="17" t="s">
        <v>21</v>
      </c>
      <c r="E6" s="20">
        <v>33.6</v>
      </c>
      <c r="F6" s="21">
        <f t="shared" si="0"/>
        <v>1325.0214285714285</v>
      </c>
      <c r="G6" s="22">
        <v>44520.72</v>
      </c>
      <c r="H6" s="29"/>
      <c r="I6" s="29"/>
      <c r="J6" s="29">
        <f t="shared" si="1"/>
        <v>0</v>
      </c>
      <c r="K6" s="16">
        <f t="shared" si="2"/>
        <v>33.6</v>
      </c>
      <c r="L6" s="16">
        <f t="shared" si="3"/>
        <v>33.6</v>
      </c>
    </row>
    <row r="7" spans="1:12" s="13" customFormat="1" x14ac:dyDescent="0.2">
      <c r="A7" s="23" t="s">
        <v>166</v>
      </c>
      <c r="B7" s="23"/>
      <c r="C7" s="23"/>
      <c r="D7" s="23"/>
      <c r="E7" s="23"/>
      <c r="F7" s="25"/>
      <c r="G7" s="26"/>
      <c r="H7" s="28"/>
      <c r="I7" s="28"/>
      <c r="J7" s="28"/>
      <c r="K7" s="16">
        <f t="shared" si="2"/>
        <v>0</v>
      </c>
      <c r="L7" s="16">
        <f t="shared" si="3"/>
        <v>0</v>
      </c>
    </row>
    <row r="8" spans="1:12" s="12" customFormat="1" x14ac:dyDescent="0.2">
      <c r="A8" s="17" t="s">
        <v>11</v>
      </c>
      <c r="B8" s="18" t="s">
        <v>167</v>
      </c>
      <c r="C8" s="19" t="s">
        <v>168</v>
      </c>
      <c r="D8" s="17" t="s">
        <v>10</v>
      </c>
      <c r="E8" s="20">
        <v>0.25919999999999999</v>
      </c>
      <c r="F8" s="21">
        <f t="shared" si="0"/>
        <v>124554.74537037038</v>
      </c>
      <c r="G8" s="22">
        <v>32284.59</v>
      </c>
      <c r="H8" s="30"/>
      <c r="I8" s="29"/>
      <c r="J8" s="29">
        <f t="shared" si="1"/>
        <v>0</v>
      </c>
      <c r="K8" s="16">
        <f t="shared" si="2"/>
        <v>0.25919999999999999</v>
      </c>
      <c r="L8" s="16">
        <f t="shared" si="3"/>
        <v>0.25919999999999999</v>
      </c>
    </row>
    <row r="9" spans="1:12" s="12" customFormat="1" x14ac:dyDescent="0.2">
      <c r="A9" s="17" t="s">
        <v>15</v>
      </c>
      <c r="B9" s="18" t="s">
        <v>169</v>
      </c>
      <c r="C9" s="19" t="s">
        <v>170</v>
      </c>
      <c r="D9" s="17" t="s">
        <v>7</v>
      </c>
      <c r="E9" s="20">
        <v>4.5400000000000003E-2</v>
      </c>
      <c r="F9" s="21">
        <f t="shared" si="0"/>
        <v>190328.19383259909</v>
      </c>
      <c r="G9" s="22">
        <v>8640.9</v>
      </c>
      <c r="H9" s="30"/>
      <c r="I9" s="29"/>
      <c r="J9" s="29">
        <f t="shared" si="1"/>
        <v>0</v>
      </c>
      <c r="K9" s="16">
        <f t="shared" si="2"/>
        <v>4.5400000000000003E-2</v>
      </c>
      <c r="L9" s="16">
        <f t="shared" si="3"/>
        <v>4.5400000000000003E-2</v>
      </c>
    </row>
    <row r="10" spans="1:12" s="12" customFormat="1" x14ac:dyDescent="0.2">
      <c r="A10" s="17" t="s">
        <v>18</v>
      </c>
      <c r="B10" s="18" t="s">
        <v>97</v>
      </c>
      <c r="C10" s="19" t="s">
        <v>132</v>
      </c>
      <c r="D10" s="17" t="s">
        <v>7</v>
      </c>
      <c r="E10" s="20">
        <v>4.5400000000000003E-2</v>
      </c>
      <c r="F10" s="21">
        <f t="shared" si="0"/>
        <v>53041.189427312776</v>
      </c>
      <c r="G10" s="22">
        <v>2408.0700000000002</v>
      </c>
      <c r="H10" s="30"/>
      <c r="I10" s="29"/>
      <c r="J10" s="29">
        <f t="shared" si="1"/>
        <v>0</v>
      </c>
      <c r="K10" s="16">
        <f t="shared" si="2"/>
        <v>4.5400000000000003E-2</v>
      </c>
      <c r="L10" s="16">
        <f t="shared" si="3"/>
        <v>4.5400000000000003E-2</v>
      </c>
    </row>
    <row r="11" spans="1:12" s="12" customFormat="1" x14ac:dyDescent="0.2">
      <c r="A11" s="17" t="s">
        <v>22</v>
      </c>
      <c r="B11" s="18" t="s">
        <v>158</v>
      </c>
      <c r="C11" s="19" t="s">
        <v>133</v>
      </c>
      <c r="D11" s="17" t="s">
        <v>14</v>
      </c>
      <c r="E11" s="20">
        <v>421.98399999999998</v>
      </c>
      <c r="F11" s="21">
        <f t="shared" si="0"/>
        <v>39.634085652536591</v>
      </c>
      <c r="G11" s="22">
        <v>16724.95</v>
      </c>
      <c r="H11" s="30"/>
      <c r="I11" s="29"/>
      <c r="J11" s="29">
        <f t="shared" si="1"/>
        <v>0</v>
      </c>
      <c r="K11" s="16">
        <f t="shared" si="2"/>
        <v>421.98399999999998</v>
      </c>
      <c r="L11" s="16">
        <f t="shared" si="3"/>
        <v>421.98399999999998</v>
      </c>
    </row>
    <row r="12" spans="1:12" s="12" customFormat="1" x14ac:dyDescent="0.2">
      <c r="A12" s="17" t="s">
        <v>23</v>
      </c>
      <c r="B12" s="18" t="s">
        <v>32</v>
      </c>
      <c r="C12" s="19" t="s">
        <v>33</v>
      </c>
      <c r="D12" s="17" t="s">
        <v>14</v>
      </c>
      <c r="E12" s="20">
        <v>421.98399999999998</v>
      </c>
      <c r="F12" s="21">
        <f t="shared" si="0"/>
        <v>52.430494995070909</v>
      </c>
      <c r="G12" s="22">
        <v>22124.83</v>
      </c>
      <c r="H12" s="29"/>
      <c r="I12" s="29"/>
      <c r="J12" s="29">
        <f t="shared" si="1"/>
        <v>0</v>
      </c>
      <c r="K12" s="16">
        <f t="shared" si="2"/>
        <v>421.98399999999998</v>
      </c>
      <c r="L12" s="16">
        <f t="shared" si="3"/>
        <v>421.98399999999998</v>
      </c>
    </row>
    <row r="13" spans="1:12" s="12" customFormat="1" x14ac:dyDescent="0.2">
      <c r="A13" s="17" t="s">
        <v>26</v>
      </c>
      <c r="B13" s="18" t="s">
        <v>158</v>
      </c>
      <c r="C13" s="19" t="s">
        <v>133</v>
      </c>
      <c r="D13" s="17" t="s">
        <v>14</v>
      </c>
      <c r="E13" s="20">
        <v>421.98399999999998</v>
      </c>
      <c r="F13" s="21">
        <f t="shared" si="0"/>
        <v>39.634085652536591</v>
      </c>
      <c r="G13" s="22">
        <v>16724.95</v>
      </c>
      <c r="H13" s="29"/>
      <c r="I13" s="29"/>
      <c r="J13" s="29">
        <f t="shared" si="1"/>
        <v>0</v>
      </c>
      <c r="K13" s="16">
        <f t="shared" si="2"/>
        <v>421.98399999999998</v>
      </c>
      <c r="L13" s="16">
        <f t="shared" si="3"/>
        <v>421.98399999999998</v>
      </c>
    </row>
    <row r="14" spans="1:12" s="12" customFormat="1" x14ac:dyDescent="0.2">
      <c r="A14" s="17" t="s">
        <v>27</v>
      </c>
      <c r="B14" s="18" t="s">
        <v>160</v>
      </c>
      <c r="C14" s="19" t="s">
        <v>147</v>
      </c>
      <c r="D14" s="17" t="s">
        <v>10</v>
      </c>
      <c r="E14" s="20">
        <v>0.19270999999999999</v>
      </c>
      <c r="F14" s="21">
        <f t="shared" si="0"/>
        <v>17010.89720305122</v>
      </c>
      <c r="G14" s="22">
        <v>3278.17</v>
      </c>
      <c r="H14" s="29"/>
      <c r="I14" s="29"/>
      <c r="J14" s="29">
        <f t="shared" si="1"/>
        <v>0</v>
      </c>
      <c r="K14" s="16">
        <f t="shared" si="2"/>
        <v>0.19270999999999999</v>
      </c>
      <c r="L14" s="16">
        <f t="shared" si="3"/>
        <v>0.19270999999999999</v>
      </c>
    </row>
    <row r="15" spans="1:12" s="12" customFormat="1" x14ac:dyDescent="0.2">
      <c r="A15" s="17" t="s">
        <v>28</v>
      </c>
      <c r="B15" s="18" t="s">
        <v>161</v>
      </c>
      <c r="C15" s="19" t="s">
        <v>162</v>
      </c>
      <c r="D15" s="17" t="s">
        <v>7</v>
      </c>
      <c r="E15" s="20">
        <v>0.48180000000000001</v>
      </c>
      <c r="F15" s="21">
        <f t="shared" si="0"/>
        <v>96252.283105022827</v>
      </c>
      <c r="G15" s="22">
        <v>46374.35</v>
      </c>
      <c r="H15" s="29"/>
      <c r="I15" s="29"/>
      <c r="J15" s="29">
        <f t="shared" si="1"/>
        <v>0</v>
      </c>
      <c r="K15" s="16">
        <f t="shared" si="2"/>
        <v>0.48180000000000001</v>
      </c>
      <c r="L15" s="16">
        <f t="shared" si="3"/>
        <v>0.48180000000000001</v>
      </c>
    </row>
    <row r="16" spans="1:12" s="12" customFormat="1" x14ac:dyDescent="0.2">
      <c r="A16" s="17" t="s">
        <v>29</v>
      </c>
      <c r="B16" s="18" t="s">
        <v>19</v>
      </c>
      <c r="C16" s="19" t="s">
        <v>20</v>
      </c>
      <c r="D16" s="17" t="s">
        <v>21</v>
      </c>
      <c r="E16" s="20">
        <v>22.85</v>
      </c>
      <c r="F16" s="21">
        <f t="shared" si="0"/>
        <v>1325.0196936542668</v>
      </c>
      <c r="G16" s="22">
        <v>30276.7</v>
      </c>
      <c r="H16" s="29"/>
      <c r="I16" s="29"/>
      <c r="J16" s="29">
        <f t="shared" si="1"/>
        <v>0</v>
      </c>
      <c r="K16" s="16">
        <f t="shared" si="2"/>
        <v>22.85</v>
      </c>
      <c r="L16" s="16">
        <f t="shared" si="3"/>
        <v>22.85</v>
      </c>
    </row>
    <row r="17" spans="1:12" s="13" customFormat="1" x14ac:dyDescent="0.2">
      <c r="A17" s="23" t="s">
        <v>171</v>
      </c>
      <c r="B17" s="23"/>
      <c r="C17" s="23"/>
      <c r="D17" s="23"/>
      <c r="E17" s="23"/>
      <c r="F17" s="25"/>
      <c r="G17" s="26"/>
      <c r="H17" s="28"/>
      <c r="I17" s="28"/>
      <c r="J17" s="28"/>
      <c r="K17" s="16">
        <f t="shared" si="2"/>
        <v>0</v>
      </c>
      <c r="L17" s="16">
        <f t="shared" si="3"/>
        <v>0</v>
      </c>
    </row>
    <row r="18" spans="1:12" s="12" customFormat="1" x14ac:dyDescent="0.2">
      <c r="A18" s="17" t="s">
        <v>30</v>
      </c>
      <c r="B18" s="18" t="s">
        <v>172</v>
      </c>
      <c r="C18" s="19" t="s">
        <v>173</v>
      </c>
      <c r="D18" s="17" t="s">
        <v>7</v>
      </c>
      <c r="E18" s="20">
        <v>0.04</v>
      </c>
      <c r="F18" s="21">
        <f t="shared" si="0"/>
        <v>217684.74999999997</v>
      </c>
      <c r="G18" s="22">
        <v>8707.39</v>
      </c>
      <c r="H18" s="29"/>
      <c r="I18" s="29"/>
      <c r="J18" s="29">
        <f t="shared" si="1"/>
        <v>0</v>
      </c>
      <c r="K18" s="16">
        <f t="shared" si="2"/>
        <v>0.04</v>
      </c>
      <c r="L18" s="16">
        <f t="shared" si="3"/>
        <v>0.04</v>
      </c>
    </row>
    <row r="19" spans="1:12" s="12" customFormat="1" x14ac:dyDescent="0.2">
      <c r="A19" s="17" t="s">
        <v>31</v>
      </c>
      <c r="B19" s="18" t="s">
        <v>174</v>
      </c>
      <c r="C19" s="19" t="s">
        <v>175</v>
      </c>
      <c r="D19" s="17" t="s">
        <v>21</v>
      </c>
      <c r="E19" s="20">
        <v>4.08</v>
      </c>
      <c r="F19" s="21">
        <f t="shared" si="0"/>
        <v>4569.6004901960787</v>
      </c>
      <c r="G19" s="22">
        <v>18643.97</v>
      </c>
      <c r="H19" s="29"/>
      <c r="I19" s="29"/>
      <c r="J19" s="29">
        <f t="shared" si="1"/>
        <v>0</v>
      </c>
      <c r="K19" s="16">
        <f t="shared" si="2"/>
        <v>4.08</v>
      </c>
      <c r="L19" s="16">
        <f t="shared" si="3"/>
        <v>4.08</v>
      </c>
    </row>
    <row r="20" spans="1:12" s="12" customFormat="1" x14ac:dyDescent="0.2">
      <c r="A20" s="17" t="s">
        <v>34</v>
      </c>
      <c r="B20" s="18" t="s">
        <v>176</v>
      </c>
      <c r="C20" s="19" t="s">
        <v>177</v>
      </c>
      <c r="D20" s="17" t="s">
        <v>7</v>
      </c>
      <c r="E20" s="20">
        <v>0.188</v>
      </c>
      <c r="F20" s="21">
        <f t="shared" si="0"/>
        <v>545833.08510638296</v>
      </c>
      <c r="G20" s="22">
        <v>102616.62</v>
      </c>
      <c r="H20" s="29"/>
      <c r="I20" s="29"/>
      <c r="J20" s="29">
        <f t="shared" si="1"/>
        <v>0</v>
      </c>
      <c r="K20" s="16">
        <f t="shared" si="2"/>
        <v>0.188</v>
      </c>
      <c r="L20" s="16">
        <f t="shared" si="3"/>
        <v>0.188</v>
      </c>
    </row>
    <row r="21" spans="1:12" s="12" customFormat="1" x14ac:dyDescent="0.2">
      <c r="A21" s="17" t="s">
        <v>35</v>
      </c>
      <c r="B21" s="18" t="s">
        <v>178</v>
      </c>
      <c r="C21" s="19" t="s">
        <v>179</v>
      </c>
      <c r="D21" s="17" t="s">
        <v>21</v>
      </c>
      <c r="E21" s="20">
        <v>0.22839999999999999</v>
      </c>
      <c r="F21" s="21">
        <f t="shared" si="0"/>
        <v>5921.7162872154113</v>
      </c>
      <c r="G21" s="22">
        <v>1352.52</v>
      </c>
      <c r="H21" s="29"/>
      <c r="I21" s="29"/>
      <c r="J21" s="29">
        <f t="shared" si="1"/>
        <v>0</v>
      </c>
      <c r="K21" s="16">
        <f t="shared" si="2"/>
        <v>0.22839999999999999</v>
      </c>
      <c r="L21" s="16">
        <f t="shared" si="3"/>
        <v>0.22839999999999999</v>
      </c>
    </row>
    <row r="22" spans="1:12" s="12" customFormat="1" x14ac:dyDescent="0.2">
      <c r="A22" s="17" t="s">
        <v>36</v>
      </c>
      <c r="B22" s="18" t="s">
        <v>178</v>
      </c>
      <c r="C22" s="19" t="s">
        <v>179</v>
      </c>
      <c r="D22" s="17" t="s">
        <v>21</v>
      </c>
      <c r="E22" s="20">
        <v>19.18</v>
      </c>
      <c r="F22" s="21">
        <f t="shared" si="0"/>
        <v>158.07351407716371</v>
      </c>
      <c r="G22" s="22">
        <v>3031.85</v>
      </c>
      <c r="H22" s="29"/>
      <c r="I22" s="29"/>
      <c r="J22" s="29">
        <f t="shared" si="1"/>
        <v>0</v>
      </c>
      <c r="K22" s="16">
        <f t="shared" si="2"/>
        <v>19.18</v>
      </c>
      <c r="L22" s="16">
        <f t="shared" si="3"/>
        <v>19.18</v>
      </c>
    </row>
    <row r="23" spans="1:12" s="12" customFormat="1" x14ac:dyDescent="0.2">
      <c r="A23" s="17" t="s">
        <v>37</v>
      </c>
      <c r="B23" s="18" t="s">
        <v>180</v>
      </c>
      <c r="C23" s="19" t="s">
        <v>181</v>
      </c>
      <c r="D23" s="17" t="s">
        <v>56</v>
      </c>
      <c r="E23" s="20">
        <v>0.22839999999999999</v>
      </c>
      <c r="F23" s="21">
        <f t="shared" si="0"/>
        <v>50702.057793345011</v>
      </c>
      <c r="G23" s="22">
        <v>11580.35</v>
      </c>
      <c r="H23" s="29"/>
      <c r="I23" s="29"/>
      <c r="J23" s="29">
        <f t="shared" si="1"/>
        <v>0</v>
      </c>
      <c r="K23" s="16">
        <f t="shared" si="2"/>
        <v>0.22839999999999999</v>
      </c>
      <c r="L23" s="16">
        <f t="shared" si="3"/>
        <v>0.22839999999999999</v>
      </c>
    </row>
    <row r="24" spans="1:12" s="12" customFormat="1" x14ac:dyDescent="0.2">
      <c r="A24" s="17" t="s">
        <v>38</v>
      </c>
      <c r="B24" s="18" t="s">
        <v>182</v>
      </c>
      <c r="C24" s="19" t="s">
        <v>183</v>
      </c>
      <c r="D24" s="17" t="s">
        <v>56</v>
      </c>
      <c r="E24" s="20">
        <v>0.65</v>
      </c>
      <c r="F24" s="21">
        <f t="shared" si="0"/>
        <v>45570.215384615381</v>
      </c>
      <c r="G24" s="22">
        <v>29620.639999999999</v>
      </c>
      <c r="H24" s="29"/>
      <c r="I24" s="29"/>
      <c r="J24" s="29">
        <f t="shared" si="1"/>
        <v>0</v>
      </c>
      <c r="K24" s="16">
        <f t="shared" si="2"/>
        <v>0.65</v>
      </c>
      <c r="L24" s="16">
        <f t="shared" si="3"/>
        <v>0.65</v>
      </c>
    </row>
    <row r="25" spans="1:12" s="12" customFormat="1" x14ac:dyDescent="0.2">
      <c r="A25" s="17" t="s">
        <v>39</v>
      </c>
      <c r="B25" s="18" t="s">
        <v>184</v>
      </c>
      <c r="C25" s="19" t="s">
        <v>185</v>
      </c>
      <c r="D25" s="17" t="s">
        <v>56</v>
      </c>
      <c r="E25" s="20">
        <v>0.23100000000000001</v>
      </c>
      <c r="F25" s="21">
        <f t="shared" si="0"/>
        <v>44787.792207792205</v>
      </c>
      <c r="G25" s="22">
        <v>10345.98</v>
      </c>
      <c r="H25" s="29"/>
      <c r="I25" s="29"/>
      <c r="J25" s="29">
        <f t="shared" si="1"/>
        <v>0</v>
      </c>
      <c r="K25" s="16">
        <f t="shared" si="2"/>
        <v>0.23100000000000001</v>
      </c>
      <c r="L25" s="16">
        <f t="shared" si="3"/>
        <v>0.23100000000000001</v>
      </c>
    </row>
    <row r="26" spans="1:12" s="12" customFormat="1" x14ac:dyDescent="0.2">
      <c r="A26" s="17" t="s">
        <v>40</v>
      </c>
      <c r="B26" s="18" t="s">
        <v>186</v>
      </c>
      <c r="C26" s="19" t="s">
        <v>187</v>
      </c>
      <c r="D26" s="17" t="s">
        <v>56</v>
      </c>
      <c r="E26" s="20">
        <v>0.21664</v>
      </c>
      <c r="F26" s="21">
        <f t="shared" si="0"/>
        <v>102140.1864844904</v>
      </c>
      <c r="G26" s="22">
        <v>22127.65</v>
      </c>
      <c r="H26" s="29"/>
      <c r="I26" s="29"/>
      <c r="J26" s="29">
        <f t="shared" si="1"/>
        <v>0</v>
      </c>
      <c r="K26" s="16">
        <f t="shared" si="2"/>
        <v>0.21664</v>
      </c>
      <c r="L26" s="16">
        <f t="shared" si="3"/>
        <v>0.21664</v>
      </c>
    </row>
    <row r="27" spans="1:12" s="12" customFormat="1" x14ac:dyDescent="0.2">
      <c r="A27" s="17" t="s">
        <v>41</v>
      </c>
      <c r="B27" s="18" t="s">
        <v>188</v>
      </c>
      <c r="C27" s="19" t="s">
        <v>189</v>
      </c>
      <c r="D27" s="17" t="s">
        <v>56</v>
      </c>
      <c r="E27" s="20">
        <v>0.21664</v>
      </c>
      <c r="F27" s="21">
        <f t="shared" si="0"/>
        <v>102645.95642540621</v>
      </c>
      <c r="G27" s="22">
        <v>22237.22</v>
      </c>
      <c r="H27" s="29"/>
      <c r="I27" s="29"/>
      <c r="J27" s="29">
        <f t="shared" si="1"/>
        <v>0</v>
      </c>
      <c r="K27" s="16">
        <f t="shared" si="2"/>
        <v>0.21664</v>
      </c>
      <c r="L27" s="16">
        <f t="shared" si="3"/>
        <v>0.21664</v>
      </c>
    </row>
    <row r="28" spans="1:12" s="12" customFormat="1" x14ac:dyDescent="0.2">
      <c r="A28" s="17" t="s">
        <v>42</v>
      </c>
      <c r="B28" s="18" t="s">
        <v>190</v>
      </c>
      <c r="C28" s="19" t="s">
        <v>191</v>
      </c>
      <c r="D28" s="17" t="s">
        <v>56</v>
      </c>
      <c r="E28" s="20">
        <v>3.4880000000000001E-2</v>
      </c>
      <c r="F28" s="21">
        <f t="shared" si="0"/>
        <v>53470.470183486235</v>
      </c>
      <c r="G28" s="22">
        <v>1865.05</v>
      </c>
      <c r="H28" s="29"/>
      <c r="I28" s="29"/>
      <c r="J28" s="29">
        <f t="shared" si="1"/>
        <v>0</v>
      </c>
      <c r="K28" s="16">
        <f t="shared" si="2"/>
        <v>3.4880000000000001E-2</v>
      </c>
      <c r="L28" s="16">
        <f t="shared" si="3"/>
        <v>3.4880000000000001E-2</v>
      </c>
    </row>
    <row r="29" spans="1:12" s="13" customFormat="1" x14ac:dyDescent="0.2">
      <c r="A29" s="23" t="s">
        <v>192</v>
      </c>
      <c r="B29" s="23"/>
      <c r="C29" s="23"/>
      <c r="D29" s="23"/>
      <c r="E29" s="23"/>
      <c r="F29" s="25"/>
      <c r="G29" s="26"/>
      <c r="H29" s="28"/>
      <c r="I29" s="28"/>
      <c r="J29" s="28"/>
      <c r="K29" s="16">
        <f t="shared" si="2"/>
        <v>0</v>
      </c>
      <c r="L29" s="16">
        <f t="shared" si="3"/>
        <v>0</v>
      </c>
    </row>
    <row r="30" spans="1:12" s="12" customFormat="1" x14ac:dyDescent="0.2">
      <c r="A30" s="17" t="s">
        <v>43</v>
      </c>
      <c r="B30" s="18" t="s">
        <v>193</v>
      </c>
      <c r="C30" s="19" t="s">
        <v>194</v>
      </c>
      <c r="D30" s="17" t="s">
        <v>116</v>
      </c>
      <c r="E30" s="20">
        <v>81.91</v>
      </c>
      <c r="F30" s="21">
        <f t="shared" si="0"/>
        <v>521.97021120742284</v>
      </c>
      <c r="G30" s="22">
        <v>42754.58</v>
      </c>
      <c r="H30" s="29"/>
      <c r="I30" s="29"/>
      <c r="J30" s="29">
        <f t="shared" si="1"/>
        <v>0</v>
      </c>
      <c r="K30" s="16">
        <f t="shared" si="2"/>
        <v>81.91</v>
      </c>
      <c r="L30" s="16">
        <f t="shared" si="3"/>
        <v>81.91</v>
      </c>
    </row>
    <row r="31" spans="1:12" s="12" customFormat="1" x14ac:dyDescent="0.2">
      <c r="A31" s="17" t="s">
        <v>45</v>
      </c>
      <c r="B31" s="18" t="s">
        <v>118</v>
      </c>
      <c r="C31" s="19" t="s">
        <v>119</v>
      </c>
      <c r="D31" s="17" t="s">
        <v>64</v>
      </c>
      <c r="E31" s="20">
        <v>0.81910000000000005</v>
      </c>
      <c r="F31" s="21">
        <f t="shared" si="0"/>
        <v>34196.447320229519</v>
      </c>
      <c r="G31" s="22">
        <v>28010.31</v>
      </c>
      <c r="H31" s="29"/>
      <c r="I31" s="29"/>
      <c r="J31" s="29">
        <f t="shared" si="1"/>
        <v>0</v>
      </c>
      <c r="K31" s="16">
        <f t="shared" si="2"/>
        <v>0.81910000000000005</v>
      </c>
      <c r="L31" s="16">
        <f t="shared" si="3"/>
        <v>0.81910000000000005</v>
      </c>
    </row>
    <row r="32" spans="1:12" s="12" customFormat="1" x14ac:dyDescent="0.2">
      <c r="A32" s="17" t="s">
        <v>46</v>
      </c>
      <c r="B32" s="18" t="s">
        <v>195</v>
      </c>
      <c r="C32" s="19" t="s">
        <v>196</v>
      </c>
      <c r="D32" s="17" t="s">
        <v>56</v>
      </c>
      <c r="E32" s="20">
        <v>0.115</v>
      </c>
      <c r="F32" s="21">
        <f t="shared" si="0"/>
        <v>176236.86956521741</v>
      </c>
      <c r="G32" s="22">
        <v>20267.240000000002</v>
      </c>
      <c r="H32" s="29"/>
      <c r="I32" s="29"/>
      <c r="J32" s="29">
        <f t="shared" si="1"/>
        <v>0</v>
      </c>
      <c r="K32" s="16">
        <f t="shared" si="2"/>
        <v>0.115</v>
      </c>
      <c r="L32" s="16">
        <f t="shared" si="3"/>
        <v>0.115</v>
      </c>
    </row>
    <row r="33" spans="1:12" s="12" customFormat="1" x14ac:dyDescent="0.2">
      <c r="A33" s="17" t="s">
        <v>47</v>
      </c>
      <c r="B33" s="18" t="s">
        <v>121</v>
      </c>
      <c r="C33" s="19" t="s">
        <v>122</v>
      </c>
      <c r="D33" s="17" t="s">
        <v>56</v>
      </c>
      <c r="E33" s="20">
        <v>2.5000000000000001E-2</v>
      </c>
      <c r="F33" s="21">
        <f t="shared" si="0"/>
        <v>96986.4</v>
      </c>
      <c r="G33" s="22">
        <v>2424.66</v>
      </c>
      <c r="H33" s="29"/>
      <c r="I33" s="29"/>
      <c r="J33" s="29">
        <f t="shared" si="1"/>
        <v>0</v>
      </c>
      <c r="K33" s="16">
        <f t="shared" si="2"/>
        <v>2.5000000000000001E-2</v>
      </c>
      <c r="L33" s="16">
        <f t="shared" si="3"/>
        <v>2.5000000000000001E-2</v>
      </c>
    </row>
    <row r="34" spans="1:12" s="13" customFormat="1" x14ac:dyDescent="0.2">
      <c r="A34" s="23" t="s">
        <v>197</v>
      </c>
      <c r="B34" s="23"/>
      <c r="C34" s="23"/>
      <c r="D34" s="23"/>
      <c r="E34" s="23"/>
      <c r="F34" s="25"/>
      <c r="G34" s="26"/>
      <c r="H34" s="28"/>
      <c r="I34" s="28"/>
      <c r="J34" s="28"/>
      <c r="K34" s="16">
        <f t="shared" si="2"/>
        <v>0</v>
      </c>
      <c r="L34" s="16">
        <f t="shared" si="3"/>
        <v>0</v>
      </c>
    </row>
    <row r="35" spans="1:12" s="12" customFormat="1" x14ac:dyDescent="0.2">
      <c r="A35" s="17" t="s">
        <v>48</v>
      </c>
      <c r="B35" s="18" t="s">
        <v>198</v>
      </c>
      <c r="C35" s="19" t="s">
        <v>199</v>
      </c>
      <c r="D35" s="17" t="s">
        <v>56</v>
      </c>
      <c r="E35" s="20">
        <v>1.9764999999999999</v>
      </c>
      <c r="F35" s="21">
        <f t="shared" si="0"/>
        <v>17626.729066531749</v>
      </c>
      <c r="G35" s="22">
        <v>34839.230000000003</v>
      </c>
      <c r="H35" s="29"/>
      <c r="I35" s="29"/>
      <c r="J35" s="29">
        <f t="shared" si="1"/>
        <v>0</v>
      </c>
      <c r="K35" s="16">
        <f t="shared" si="2"/>
        <v>1.9764999999999999</v>
      </c>
      <c r="L35" s="16">
        <f t="shared" si="3"/>
        <v>1.9764999999999999</v>
      </c>
    </row>
    <row r="36" spans="1:12" s="12" customFormat="1" x14ac:dyDescent="0.2">
      <c r="A36" s="17" t="s">
        <v>49</v>
      </c>
      <c r="B36" s="18" t="s">
        <v>198</v>
      </c>
      <c r="C36" s="19" t="s">
        <v>199</v>
      </c>
      <c r="D36" s="17" t="s">
        <v>56</v>
      </c>
      <c r="E36" s="20">
        <v>0.70650000000000002</v>
      </c>
      <c r="F36" s="21">
        <f t="shared" si="0"/>
        <v>19389.072894550602</v>
      </c>
      <c r="G36" s="22">
        <v>13698.38</v>
      </c>
      <c r="H36" s="29"/>
      <c r="I36" s="29"/>
      <c r="J36" s="29">
        <f t="shared" si="1"/>
        <v>0</v>
      </c>
      <c r="K36" s="16">
        <f t="shared" si="2"/>
        <v>0.70650000000000002</v>
      </c>
      <c r="L36" s="16">
        <f t="shared" si="3"/>
        <v>0.70650000000000002</v>
      </c>
    </row>
    <row r="37" spans="1:12" s="12" customFormat="1" x14ac:dyDescent="0.2">
      <c r="A37" s="17" t="s">
        <v>50</v>
      </c>
      <c r="B37" s="18" t="s">
        <v>200</v>
      </c>
      <c r="C37" s="19" t="s">
        <v>201</v>
      </c>
      <c r="D37" s="17" t="s">
        <v>56</v>
      </c>
      <c r="E37" s="20">
        <v>2.6829999999999998</v>
      </c>
      <c r="F37" s="21">
        <f t="shared" si="0"/>
        <v>57189.373835259037</v>
      </c>
      <c r="G37" s="22">
        <v>153439.09</v>
      </c>
      <c r="H37" s="29"/>
      <c r="I37" s="29"/>
      <c r="J37" s="29">
        <f t="shared" si="1"/>
        <v>0</v>
      </c>
      <c r="K37" s="16">
        <f t="shared" si="2"/>
        <v>2.6829999999999998</v>
      </c>
      <c r="L37" s="16">
        <f t="shared" si="3"/>
        <v>2.6829999999999998</v>
      </c>
    </row>
    <row r="38" spans="1:12" s="12" customFormat="1" x14ac:dyDescent="0.2">
      <c r="A38" s="17" t="s">
        <v>51</v>
      </c>
      <c r="B38" s="18" t="s">
        <v>202</v>
      </c>
      <c r="C38" s="19" t="s">
        <v>203</v>
      </c>
      <c r="D38" s="17" t="s">
        <v>56</v>
      </c>
      <c r="E38" s="20">
        <v>7.8719999999999999</v>
      </c>
      <c r="F38" s="21">
        <f t="shared" si="0"/>
        <v>48109.09806910569</v>
      </c>
      <c r="G38" s="22">
        <v>378714.82</v>
      </c>
      <c r="H38" s="29"/>
      <c r="I38" s="29"/>
      <c r="J38" s="29">
        <f t="shared" si="1"/>
        <v>0</v>
      </c>
      <c r="K38" s="16">
        <f t="shared" si="2"/>
        <v>7.8719999999999999</v>
      </c>
      <c r="L38" s="16">
        <f t="shared" si="3"/>
        <v>7.8719999999999999</v>
      </c>
    </row>
    <row r="39" spans="1:12" s="12" customFormat="1" x14ac:dyDescent="0.2">
      <c r="A39" s="17" t="s">
        <v>52</v>
      </c>
      <c r="B39" s="18" t="s">
        <v>202</v>
      </c>
      <c r="C39" s="19" t="s">
        <v>203</v>
      </c>
      <c r="D39" s="17" t="s">
        <v>56</v>
      </c>
      <c r="E39" s="20">
        <v>0.68799999999999994</v>
      </c>
      <c r="F39" s="21">
        <f t="shared" si="0"/>
        <v>52919.970930232565</v>
      </c>
      <c r="G39" s="22">
        <v>36408.94</v>
      </c>
      <c r="H39" s="29"/>
      <c r="I39" s="29"/>
      <c r="J39" s="29">
        <f t="shared" si="1"/>
        <v>0</v>
      </c>
      <c r="K39" s="16">
        <f t="shared" si="2"/>
        <v>0.68799999999999994</v>
      </c>
      <c r="L39" s="16">
        <f t="shared" si="3"/>
        <v>0.68799999999999994</v>
      </c>
    </row>
    <row r="40" spans="1:12" s="12" customFormat="1" x14ac:dyDescent="0.2">
      <c r="A40" s="17" t="s">
        <v>53</v>
      </c>
      <c r="B40" s="18" t="s">
        <v>204</v>
      </c>
      <c r="C40" s="19" t="s">
        <v>205</v>
      </c>
      <c r="D40" s="17" t="s">
        <v>56</v>
      </c>
      <c r="E40" s="20">
        <v>4.18</v>
      </c>
      <c r="F40" s="21">
        <f t="shared" si="0"/>
        <v>56834.399521531108</v>
      </c>
      <c r="G40" s="22">
        <v>237567.79</v>
      </c>
      <c r="H40" s="29"/>
      <c r="I40" s="29"/>
      <c r="J40" s="29">
        <f t="shared" si="1"/>
        <v>0</v>
      </c>
      <c r="K40" s="16">
        <f t="shared" si="2"/>
        <v>4.18</v>
      </c>
      <c r="L40" s="16">
        <f t="shared" si="3"/>
        <v>4.18</v>
      </c>
    </row>
    <row r="41" spans="1:12" s="12" customFormat="1" x14ac:dyDescent="0.2">
      <c r="A41" s="17" t="s">
        <v>54</v>
      </c>
      <c r="B41" s="18" t="s">
        <v>206</v>
      </c>
      <c r="C41" s="19" t="s">
        <v>207</v>
      </c>
      <c r="D41" s="17" t="s">
        <v>56</v>
      </c>
      <c r="E41" s="20">
        <v>4.38</v>
      </c>
      <c r="F41" s="21">
        <f t="shared" si="0"/>
        <v>53338.659817351596</v>
      </c>
      <c r="G41" s="22">
        <v>233623.33</v>
      </c>
      <c r="H41" s="29"/>
      <c r="I41" s="29"/>
      <c r="J41" s="29">
        <f t="shared" si="1"/>
        <v>0</v>
      </c>
      <c r="K41" s="16">
        <f t="shared" si="2"/>
        <v>4.38</v>
      </c>
      <c r="L41" s="16">
        <f t="shared" si="3"/>
        <v>4.38</v>
      </c>
    </row>
    <row r="42" spans="1:12" s="12" customFormat="1" x14ac:dyDescent="0.2">
      <c r="A42" s="17" t="s">
        <v>55</v>
      </c>
      <c r="B42" s="18" t="s">
        <v>208</v>
      </c>
      <c r="C42" s="19" t="s">
        <v>209</v>
      </c>
      <c r="D42" s="17" t="s">
        <v>56</v>
      </c>
      <c r="E42" s="20">
        <v>0.51300000000000001</v>
      </c>
      <c r="F42" s="21">
        <f t="shared" si="0"/>
        <v>67760.838206627668</v>
      </c>
      <c r="G42" s="22">
        <v>34761.31</v>
      </c>
      <c r="H42" s="29"/>
      <c r="I42" s="29"/>
      <c r="J42" s="29">
        <f t="shared" si="1"/>
        <v>0</v>
      </c>
      <c r="K42" s="16">
        <f t="shared" si="2"/>
        <v>0.51300000000000001</v>
      </c>
      <c r="L42" s="16">
        <f t="shared" si="3"/>
        <v>0.51300000000000001</v>
      </c>
    </row>
    <row r="43" spans="1:12" s="12" customFormat="1" x14ac:dyDescent="0.2">
      <c r="A43" s="17" t="s">
        <v>57</v>
      </c>
      <c r="B43" s="18" t="s">
        <v>210</v>
      </c>
      <c r="C43" s="19" t="s">
        <v>211</v>
      </c>
      <c r="D43" s="17" t="s">
        <v>56</v>
      </c>
      <c r="E43" s="20">
        <v>0.51300000000000001</v>
      </c>
      <c r="F43" s="21">
        <f t="shared" si="0"/>
        <v>62929.980506822612</v>
      </c>
      <c r="G43" s="22">
        <v>32283.08</v>
      </c>
      <c r="H43" s="29"/>
      <c r="I43" s="29"/>
      <c r="J43" s="29">
        <f t="shared" si="1"/>
        <v>0</v>
      </c>
      <c r="K43" s="16">
        <f t="shared" si="2"/>
        <v>0.51300000000000001</v>
      </c>
      <c r="L43" s="16">
        <f t="shared" si="3"/>
        <v>0.51300000000000001</v>
      </c>
    </row>
    <row r="44" spans="1:12" s="12" customFormat="1" x14ac:dyDescent="0.2">
      <c r="A44" s="17" t="s">
        <v>58</v>
      </c>
      <c r="B44" s="18" t="s">
        <v>212</v>
      </c>
      <c r="C44" s="19" t="s">
        <v>213</v>
      </c>
      <c r="D44" s="17" t="s">
        <v>56</v>
      </c>
      <c r="E44" s="20">
        <v>0.438</v>
      </c>
      <c r="F44" s="21">
        <f t="shared" si="0"/>
        <v>75550.844748858435</v>
      </c>
      <c r="G44" s="22">
        <v>33091.269999999997</v>
      </c>
      <c r="H44" s="29"/>
      <c r="I44" s="29"/>
      <c r="J44" s="29">
        <f t="shared" si="1"/>
        <v>0</v>
      </c>
      <c r="K44" s="16">
        <f t="shared" si="2"/>
        <v>0.438</v>
      </c>
      <c r="L44" s="16">
        <f t="shared" si="3"/>
        <v>0.438</v>
      </c>
    </row>
    <row r="45" spans="1:12" s="12" customFormat="1" x14ac:dyDescent="0.2">
      <c r="A45" s="17" t="s">
        <v>59</v>
      </c>
      <c r="B45" s="18" t="s">
        <v>210</v>
      </c>
      <c r="C45" s="19" t="s">
        <v>211</v>
      </c>
      <c r="D45" s="17" t="s">
        <v>56</v>
      </c>
      <c r="E45" s="20">
        <v>0.438</v>
      </c>
      <c r="F45" s="21">
        <f t="shared" si="0"/>
        <v>62930</v>
      </c>
      <c r="G45" s="22">
        <v>27563.34</v>
      </c>
      <c r="H45" s="29"/>
      <c r="I45" s="29"/>
      <c r="J45" s="29">
        <f t="shared" si="1"/>
        <v>0</v>
      </c>
      <c r="K45" s="16">
        <f t="shared" si="2"/>
        <v>0.438</v>
      </c>
      <c r="L45" s="16">
        <f t="shared" si="3"/>
        <v>0.438</v>
      </c>
    </row>
    <row r="46" spans="1:12" s="12" customFormat="1" x14ac:dyDescent="0.2">
      <c r="A46" s="17" t="s">
        <v>60</v>
      </c>
      <c r="B46" s="18" t="s">
        <v>214</v>
      </c>
      <c r="C46" s="19" t="s">
        <v>215</v>
      </c>
      <c r="D46" s="17" t="s">
        <v>64</v>
      </c>
      <c r="E46" s="20">
        <v>3.8</v>
      </c>
      <c r="F46" s="21">
        <f t="shared" si="0"/>
        <v>33254.855263157893</v>
      </c>
      <c r="G46" s="22">
        <v>126368.45</v>
      </c>
      <c r="H46" s="29"/>
      <c r="I46" s="29"/>
      <c r="J46" s="29">
        <f t="shared" si="1"/>
        <v>0</v>
      </c>
      <c r="K46" s="16">
        <f t="shared" si="2"/>
        <v>3.8</v>
      </c>
      <c r="L46" s="16">
        <f t="shared" si="3"/>
        <v>3.8</v>
      </c>
    </row>
    <row r="47" spans="1:12" s="12" customFormat="1" x14ac:dyDescent="0.2">
      <c r="A47" s="17" t="s">
        <v>61</v>
      </c>
      <c r="B47" s="18" t="s">
        <v>216</v>
      </c>
      <c r="C47" s="19" t="s">
        <v>217</v>
      </c>
      <c r="D47" s="17" t="s">
        <v>64</v>
      </c>
      <c r="E47" s="20">
        <v>3.8</v>
      </c>
      <c r="F47" s="21">
        <f t="shared" si="0"/>
        <v>19280.06315789474</v>
      </c>
      <c r="G47" s="22">
        <v>73264.240000000005</v>
      </c>
      <c r="H47" s="29"/>
      <c r="I47" s="29"/>
      <c r="J47" s="29">
        <f t="shared" si="1"/>
        <v>0</v>
      </c>
      <c r="K47" s="16">
        <f t="shared" si="2"/>
        <v>3.8</v>
      </c>
      <c r="L47" s="16">
        <f t="shared" si="3"/>
        <v>3.8</v>
      </c>
    </row>
    <row r="48" spans="1:12" s="13" customFormat="1" x14ac:dyDescent="0.2">
      <c r="A48" s="23" t="s">
        <v>218</v>
      </c>
      <c r="B48" s="23"/>
      <c r="C48" s="23"/>
      <c r="D48" s="23"/>
      <c r="E48" s="23"/>
      <c r="F48" s="25"/>
      <c r="G48" s="26"/>
      <c r="H48" s="28"/>
      <c r="I48" s="28"/>
      <c r="J48" s="28"/>
      <c r="K48" s="16">
        <f t="shared" ref="K48:K83" si="4">E48-H48</f>
        <v>0</v>
      </c>
      <c r="L48" s="16">
        <f t="shared" ref="L48:L83" si="5">E48-I48</f>
        <v>0</v>
      </c>
    </row>
    <row r="49" spans="1:12" s="13" customFormat="1" x14ac:dyDescent="0.2">
      <c r="A49" s="23" t="s">
        <v>144</v>
      </c>
      <c r="B49" s="23"/>
      <c r="C49" s="23"/>
      <c r="D49" s="23"/>
      <c r="E49" s="23"/>
      <c r="F49" s="25"/>
      <c r="G49" s="26"/>
      <c r="H49" s="28"/>
      <c r="I49" s="28"/>
      <c r="J49" s="28"/>
      <c r="K49" s="16">
        <f t="shared" si="4"/>
        <v>0</v>
      </c>
      <c r="L49" s="16">
        <f t="shared" si="5"/>
        <v>0</v>
      </c>
    </row>
    <row r="50" spans="1:12" s="12" customFormat="1" x14ac:dyDescent="0.2">
      <c r="A50" s="17" t="s">
        <v>63</v>
      </c>
      <c r="B50" s="18" t="s">
        <v>24</v>
      </c>
      <c r="C50" s="19" t="s">
        <v>25</v>
      </c>
      <c r="D50" s="17" t="s">
        <v>21</v>
      </c>
      <c r="E50" s="20">
        <v>18.8</v>
      </c>
      <c r="F50" s="21">
        <f t="shared" si="0"/>
        <v>19788.754255319149</v>
      </c>
      <c r="G50" s="22">
        <v>372028.58</v>
      </c>
      <c r="H50" s="29"/>
      <c r="I50" s="29"/>
      <c r="J50" s="29">
        <f t="shared" si="1"/>
        <v>0</v>
      </c>
      <c r="K50" s="16">
        <f t="shared" si="4"/>
        <v>18.8</v>
      </c>
      <c r="L50" s="16">
        <f t="shared" si="5"/>
        <v>18.8</v>
      </c>
    </row>
    <row r="51" spans="1:12" s="12" customFormat="1" x14ac:dyDescent="0.2">
      <c r="A51" s="17" t="s">
        <v>65</v>
      </c>
      <c r="B51" s="18" t="s">
        <v>12</v>
      </c>
      <c r="C51" s="19" t="s">
        <v>145</v>
      </c>
      <c r="D51" s="17" t="s">
        <v>14</v>
      </c>
      <c r="E51" s="20">
        <v>32.9</v>
      </c>
      <c r="F51" s="21">
        <f t="shared" si="0"/>
        <v>43.426443768996961</v>
      </c>
      <c r="G51" s="22">
        <v>1428.73</v>
      </c>
      <c r="H51" s="29"/>
      <c r="I51" s="29"/>
      <c r="J51" s="29">
        <f t="shared" si="1"/>
        <v>0</v>
      </c>
      <c r="K51" s="16">
        <f t="shared" si="4"/>
        <v>32.9</v>
      </c>
      <c r="L51" s="16">
        <f t="shared" si="5"/>
        <v>32.9</v>
      </c>
    </row>
    <row r="52" spans="1:12" s="12" customFormat="1" x14ac:dyDescent="0.2">
      <c r="A52" s="17" t="s">
        <v>66</v>
      </c>
      <c r="B52" s="18" t="s">
        <v>16</v>
      </c>
      <c r="C52" s="19" t="s">
        <v>17</v>
      </c>
      <c r="D52" s="17" t="s">
        <v>14</v>
      </c>
      <c r="E52" s="20">
        <v>14.1</v>
      </c>
      <c r="F52" s="21">
        <f t="shared" si="0"/>
        <v>569.05673758865248</v>
      </c>
      <c r="G52" s="22">
        <v>8023.7</v>
      </c>
      <c r="H52" s="29"/>
      <c r="I52" s="29"/>
      <c r="J52" s="29">
        <f t="shared" si="1"/>
        <v>0</v>
      </c>
      <c r="K52" s="16">
        <f t="shared" si="4"/>
        <v>14.1</v>
      </c>
      <c r="L52" s="16">
        <f t="shared" si="5"/>
        <v>14.1</v>
      </c>
    </row>
    <row r="53" spans="1:12" s="12" customFormat="1" x14ac:dyDescent="0.2">
      <c r="A53" s="17" t="s">
        <v>67</v>
      </c>
      <c r="B53" s="18" t="s">
        <v>19</v>
      </c>
      <c r="C53" s="19" t="s">
        <v>219</v>
      </c>
      <c r="D53" s="17" t="s">
        <v>21</v>
      </c>
      <c r="E53" s="20">
        <v>18.8</v>
      </c>
      <c r="F53" s="21">
        <f t="shared" si="0"/>
        <v>1325.0191489361703</v>
      </c>
      <c r="G53" s="22">
        <v>24910.36</v>
      </c>
      <c r="H53" s="29"/>
      <c r="I53" s="29"/>
      <c r="J53" s="29">
        <f t="shared" si="1"/>
        <v>0</v>
      </c>
      <c r="K53" s="16">
        <f t="shared" si="4"/>
        <v>18.8</v>
      </c>
      <c r="L53" s="16">
        <f t="shared" si="5"/>
        <v>18.8</v>
      </c>
    </row>
    <row r="54" spans="1:12" s="13" customFormat="1" x14ac:dyDescent="0.2">
      <c r="A54" s="23" t="s">
        <v>138</v>
      </c>
      <c r="B54" s="23"/>
      <c r="C54" s="23"/>
      <c r="D54" s="23"/>
      <c r="E54" s="23"/>
      <c r="F54" s="25"/>
      <c r="G54" s="26"/>
      <c r="H54" s="28"/>
      <c r="I54" s="28"/>
      <c r="J54" s="28"/>
      <c r="K54" s="16">
        <f t="shared" si="4"/>
        <v>0</v>
      </c>
      <c r="L54" s="16">
        <f t="shared" si="5"/>
        <v>0</v>
      </c>
    </row>
    <row r="55" spans="1:12" s="12" customFormat="1" x14ac:dyDescent="0.2">
      <c r="A55" s="17" t="s">
        <v>68</v>
      </c>
      <c r="B55" s="18" t="s">
        <v>198</v>
      </c>
      <c r="C55" s="19" t="s">
        <v>139</v>
      </c>
      <c r="D55" s="17" t="s">
        <v>56</v>
      </c>
      <c r="E55" s="20">
        <v>3.7719999999999998</v>
      </c>
      <c r="F55" s="21">
        <f t="shared" si="0"/>
        <v>9121.8027571580078</v>
      </c>
      <c r="G55" s="22">
        <v>34407.440000000002</v>
      </c>
      <c r="H55" s="29"/>
      <c r="I55" s="29"/>
      <c r="J55" s="29">
        <f t="shared" si="1"/>
        <v>0</v>
      </c>
      <c r="K55" s="16">
        <f t="shared" si="4"/>
        <v>3.7719999999999998</v>
      </c>
      <c r="L55" s="16">
        <f t="shared" si="5"/>
        <v>3.7719999999999998</v>
      </c>
    </row>
    <row r="56" spans="1:12" s="12" customFormat="1" x14ac:dyDescent="0.2">
      <c r="A56" s="17" t="s">
        <v>69</v>
      </c>
      <c r="B56" s="18" t="s">
        <v>202</v>
      </c>
      <c r="C56" s="19" t="s">
        <v>140</v>
      </c>
      <c r="D56" s="17" t="s">
        <v>56</v>
      </c>
      <c r="E56" s="20">
        <v>10.036</v>
      </c>
      <c r="F56" s="21">
        <f t="shared" si="0"/>
        <v>27473.235352730175</v>
      </c>
      <c r="G56" s="22">
        <v>275721.39</v>
      </c>
      <c r="H56" s="29"/>
      <c r="I56" s="29"/>
      <c r="J56" s="29">
        <f t="shared" si="1"/>
        <v>0</v>
      </c>
      <c r="K56" s="16">
        <f t="shared" si="4"/>
        <v>10.036</v>
      </c>
      <c r="L56" s="16">
        <f t="shared" si="5"/>
        <v>10.036</v>
      </c>
    </row>
    <row r="57" spans="1:12" s="12" customFormat="1" x14ac:dyDescent="0.2">
      <c r="A57" s="17" t="s">
        <v>71</v>
      </c>
      <c r="B57" s="18" t="s">
        <v>208</v>
      </c>
      <c r="C57" s="19" t="s">
        <v>220</v>
      </c>
      <c r="D57" s="17" t="s">
        <v>56</v>
      </c>
      <c r="E57" s="20">
        <v>2.0859999999999999</v>
      </c>
      <c r="F57" s="21">
        <f t="shared" si="0"/>
        <v>38488.844678811125</v>
      </c>
      <c r="G57" s="22">
        <v>80287.73</v>
      </c>
      <c r="H57" s="29"/>
      <c r="I57" s="29"/>
      <c r="J57" s="29">
        <f t="shared" si="1"/>
        <v>0</v>
      </c>
      <c r="K57" s="16">
        <f t="shared" si="4"/>
        <v>2.0859999999999999</v>
      </c>
      <c r="L57" s="16">
        <f t="shared" si="5"/>
        <v>2.0859999999999999</v>
      </c>
    </row>
    <row r="58" spans="1:12" s="12" customFormat="1" x14ac:dyDescent="0.2">
      <c r="A58" s="17" t="s">
        <v>72</v>
      </c>
      <c r="B58" s="18" t="s">
        <v>156</v>
      </c>
      <c r="C58" s="19" t="s">
        <v>141</v>
      </c>
      <c r="D58" s="17" t="s">
        <v>14</v>
      </c>
      <c r="E58" s="20">
        <v>15.894</v>
      </c>
      <c r="F58" s="21">
        <f t="shared" si="0"/>
        <v>295.64678495029574</v>
      </c>
      <c r="G58" s="22">
        <v>4699.01</v>
      </c>
      <c r="H58" s="29"/>
      <c r="I58" s="29"/>
      <c r="J58" s="29">
        <f t="shared" si="1"/>
        <v>0</v>
      </c>
      <c r="K58" s="16">
        <f t="shared" si="4"/>
        <v>15.894</v>
      </c>
      <c r="L58" s="16">
        <f t="shared" si="5"/>
        <v>15.894</v>
      </c>
    </row>
    <row r="59" spans="1:12" s="12" customFormat="1" x14ac:dyDescent="0.2">
      <c r="A59" s="17" t="s">
        <v>73</v>
      </c>
      <c r="B59" s="18" t="s">
        <v>158</v>
      </c>
      <c r="C59" s="19" t="s">
        <v>143</v>
      </c>
      <c r="D59" s="17" t="s">
        <v>14</v>
      </c>
      <c r="E59" s="20">
        <v>15.894</v>
      </c>
      <c r="F59" s="21">
        <f t="shared" si="0"/>
        <v>39.633194916320619</v>
      </c>
      <c r="G59" s="22">
        <v>629.92999999999995</v>
      </c>
      <c r="H59" s="29"/>
      <c r="I59" s="29"/>
      <c r="J59" s="29">
        <f t="shared" si="1"/>
        <v>0</v>
      </c>
      <c r="K59" s="16">
        <f t="shared" si="4"/>
        <v>15.894</v>
      </c>
      <c r="L59" s="16">
        <f t="shared" si="5"/>
        <v>15.894</v>
      </c>
    </row>
    <row r="60" spans="1:12" s="12" customFormat="1" x14ac:dyDescent="0.2">
      <c r="A60" s="17" t="s">
        <v>74</v>
      </c>
      <c r="B60" s="18" t="s">
        <v>157</v>
      </c>
      <c r="C60" s="19" t="s">
        <v>142</v>
      </c>
      <c r="D60" s="17" t="s">
        <v>14</v>
      </c>
      <c r="E60" s="20">
        <v>15.894</v>
      </c>
      <c r="F60" s="21">
        <f t="shared" si="0"/>
        <v>182.21152636214924</v>
      </c>
      <c r="G60" s="22">
        <v>2896.07</v>
      </c>
      <c r="H60" s="29"/>
      <c r="I60" s="29"/>
      <c r="J60" s="29">
        <f t="shared" si="1"/>
        <v>0</v>
      </c>
      <c r="K60" s="16">
        <f t="shared" si="4"/>
        <v>15.894</v>
      </c>
      <c r="L60" s="16">
        <f t="shared" si="5"/>
        <v>15.894</v>
      </c>
    </row>
    <row r="61" spans="1:12" s="13" customFormat="1" x14ac:dyDescent="0.2">
      <c r="A61" s="23" t="s">
        <v>221</v>
      </c>
      <c r="B61" s="23"/>
      <c r="C61" s="23"/>
      <c r="D61" s="23"/>
      <c r="E61" s="23"/>
      <c r="F61" s="25"/>
      <c r="G61" s="26"/>
      <c r="H61" s="28"/>
      <c r="I61" s="28"/>
      <c r="J61" s="28"/>
      <c r="K61" s="16">
        <f t="shared" si="4"/>
        <v>0</v>
      </c>
      <c r="L61" s="16">
        <f t="shared" si="5"/>
        <v>0</v>
      </c>
    </row>
    <row r="62" spans="1:12" s="12" customFormat="1" x14ac:dyDescent="0.2">
      <c r="A62" s="17" t="s">
        <v>75</v>
      </c>
      <c r="B62" s="18" t="s">
        <v>222</v>
      </c>
      <c r="C62" s="19" t="s">
        <v>223</v>
      </c>
      <c r="D62" s="17" t="s">
        <v>3</v>
      </c>
      <c r="E62" s="20">
        <v>0.76</v>
      </c>
      <c r="F62" s="21">
        <f t="shared" si="0"/>
        <v>98474.56578947368</v>
      </c>
      <c r="G62" s="22">
        <v>74840.67</v>
      </c>
      <c r="H62" s="29"/>
      <c r="I62" s="29"/>
      <c r="J62" s="29">
        <f t="shared" si="1"/>
        <v>0</v>
      </c>
      <c r="K62" s="16">
        <f t="shared" si="4"/>
        <v>0.76</v>
      </c>
      <c r="L62" s="16">
        <f t="shared" si="5"/>
        <v>0.76</v>
      </c>
    </row>
    <row r="63" spans="1:12" s="12" customFormat="1" x14ac:dyDescent="0.2">
      <c r="A63" s="17" t="s">
        <v>76</v>
      </c>
      <c r="B63" s="18" t="s">
        <v>224</v>
      </c>
      <c r="C63" s="19" t="s">
        <v>225</v>
      </c>
      <c r="D63" s="17" t="s">
        <v>56</v>
      </c>
      <c r="E63" s="20">
        <v>0.1157</v>
      </c>
      <c r="F63" s="21">
        <f t="shared" si="0"/>
        <v>61969.922212618847</v>
      </c>
      <c r="G63" s="22">
        <v>7169.92</v>
      </c>
      <c r="H63" s="29"/>
      <c r="I63" s="29"/>
      <c r="J63" s="29">
        <f t="shared" si="1"/>
        <v>0</v>
      </c>
      <c r="K63" s="16">
        <f t="shared" si="4"/>
        <v>0.1157</v>
      </c>
      <c r="L63" s="16">
        <f t="shared" si="5"/>
        <v>0.1157</v>
      </c>
    </row>
    <row r="64" spans="1:12" s="12" customFormat="1" x14ac:dyDescent="0.2">
      <c r="A64" s="17" t="s">
        <v>77</v>
      </c>
      <c r="B64" s="18" t="s">
        <v>222</v>
      </c>
      <c r="C64" s="19" t="s">
        <v>226</v>
      </c>
      <c r="D64" s="17" t="s">
        <v>3</v>
      </c>
      <c r="E64" s="20">
        <v>0.76</v>
      </c>
      <c r="F64" s="21">
        <f t="shared" si="0"/>
        <v>213355.90789473683</v>
      </c>
      <c r="G64" s="22">
        <v>162150.49</v>
      </c>
      <c r="H64" s="29"/>
      <c r="I64" s="29"/>
      <c r="J64" s="29">
        <f t="shared" si="1"/>
        <v>0</v>
      </c>
      <c r="K64" s="16">
        <f t="shared" si="4"/>
        <v>0.76</v>
      </c>
      <c r="L64" s="16">
        <f t="shared" si="5"/>
        <v>0.76</v>
      </c>
    </row>
    <row r="65" spans="1:12" s="12" customFormat="1" x14ac:dyDescent="0.2">
      <c r="A65" s="17" t="s">
        <v>78</v>
      </c>
      <c r="B65" s="18" t="s">
        <v>224</v>
      </c>
      <c r="C65" s="19" t="s">
        <v>227</v>
      </c>
      <c r="D65" s="17" t="s">
        <v>56</v>
      </c>
      <c r="E65" s="20">
        <v>0.1246</v>
      </c>
      <c r="F65" s="21">
        <f t="shared" si="0"/>
        <v>104168.21829855538</v>
      </c>
      <c r="G65" s="22">
        <v>12979.36</v>
      </c>
      <c r="H65" s="29"/>
      <c r="I65" s="29"/>
      <c r="J65" s="29">
        <f t="shared" si="1"/>
        <v>0</v>
      </c>
      <c r="K65" s="16">
        <f t="shared" si="4"/>
        <v>0.1246</v>
      </c>
      <c r="L65" s="16">
        <f t="shared" si="5"/>
        <v>0.1246</v>
      </c>
    </row>
    <row r="66" spans="1:12" s="12" customFormat="1" x14ac:dyDescent="0.2">
      <c r="A66" s="17" t="s">
        <v>79</v>
      </c>
      <c r="B66" s="18" t="s">
        <v>228</v>
      </c>
      <c r="C66" s="19" t="s">
        <v>229</v>
      </c>
      <c r="D66" s="17" t="s">
        <v>230</v>
      </c>
      <c r="E66" s="20">
        <v>6</v>
      </c>
      <c r="F66" s="21">
        <f t="shared" si="0"/>
        <v>245.47</v>
      </c>
      <c r="G66" s="22">
        <v>1472.82</v>
      </c>
      <c r="H66" s="29"/>
      <c r="I66" s="29"/>
      <c r="J66" s="29">
        <f t="shared" si="1"/>
        <v>0</v>
      </c>
      <c r="K66" s="16">
        <f t="shared" si="4"/>
        <v>6</v>
      </c>
      <c r="L66" s="16">
        <f t="shared" si="5"/>
        <v>6</v>
      </c>
    </row>
    <row r="67" spans="1:12" s="12" customFormat="1" x14ac:dyDescent="0.2">
      <c r="A67" s="17" t="s">
        <v>80</v>
      </c>
      <c r="B67" s="18" t="s">
        <v>231</v>
      </c>
      <c r="C67" s="19" t="s">
        <v>232</v>
      </c>
      <c r="D67" s="17" t="s">
        <v>233</v>
      </c>
      <c r="E67" s="20">
        <v>24</v>
      </c>
      <c r="F67" s="21">
        <f t="shared" si="0"/>
        <v>2340.16</v>
      </c>
      <c r="G67" s="22">
        <v>56163.839999999997</v>
      </c>
      <c r="H67" s="29"/>
      <c r="I67" s="29"/>
      <c r="J67" s="29">
        <f t="shared" si="1"/>
        <v>0</v>
      </c>
      <c r="K67" s="16">
        <f t="shared" si="4"/>
        <v>24</v>
      </c>
      <c r="L67" s="16">
        <f t="shared" si="5"/>
        <v>24</v>
      </c>
    </row>
    <row r="68" spans="1:12" s="12" customFormat="1" x14ac:dyDescent="0.2">
      <c r="A68" s="17" t="s">
        <v>81</v>
      </c>
      <c r="B68" s="18" t="s">
        <v>234</v>
      </c>
      <c r="C68" s="19" t="s">
        <v>235</v>
      </c>
      <c r="D68" s="17" t="s">
        <v>3</v>
      </c>
      <c r="E68" s="20">
        <v>0.76</v>
      </c>
      <c r="F68" s="21">
        <f t="shared" ref="F68:F83" si="6">G68/E68</f>
        <v>1851.2763157894738</v>
      </c>
      <c r="G68" s="22">
        <v>1406.97</v>
      </c>
      <c r="H68" s="29"/>
      <c r="I68" s="29"/>
      <c r="J68" s="29">
        <f t="shared" ref="J68:J83" si="7">F68*I68</f>
        <v>0</v>
      </c>
      <c r="K68" s="16">
        <f t="shared" si="4"/>
        <v>0.76</v>
      </c>
      <c r="L68" s="16">
        <f t="shared" si="5"/>
        <v>0.76</v>
      </c>
    </row>
    <row r="69" spans="1:12" s="12" customFormat="1" x14ac:dyDescent="0.2">
      <c r="A69" s="17" t="s">
        <v>82</v>
      </c>
      <c r="B69" s="18" t="s">
        <v>236</v>
      </c>
      <c r="C69" s="19" t="s">
        <v>237</v>
      </c>
      <c r="D69" s="17" t="s">
        <v>238</v>
      </c>
      <c r="E69" s="20">
        <v>1</v>
      </c>
      <c r="F69" s="21">
        <f t="shared" si="6"/>
        <v>25152.9</v>
      </c>
      <c r="G69" s="22">
        <v>25152.9</v>
      </c>
      <c r="H69" s="29"/>
      <c r="I69" s="29"/>
      <c r="J69" s="29">
        <f t="shared" si="7"/>
        <v>0</v>
      </c>
      <c r="K69" s="16">
        <f t="shared" si="4"/>
        <v>1</v>
      </c>
      <c r="L69" s="16">
        <f t="shared" si="5"/>
        <v>1</v>
      </c>
    </row>
    <row r="70" spans="1:12" s="12" customFormat="1" x14ac:dyDescent="0.2">
      <c r="A70" s="17" t="s">
        <v>83</v>
      </c>
      <c r="B70" s="18" t="s">
        <v>239</v>
      </c>
      <c r="C70" s="19" t="s">
        <v>240</v>
      </c>
      <c r="D70" s="17" t="s">
        <v>3</v>
      </c>
      <c r="E70" s="20">
        <v>0.76</v>
      </c>
      <c r="F70" s="21">
        <f t="shared" si="6"/>
        <v>640.90789473684208</v>
      </c>
      <c r="G70" s="22">
        <v>487.09</v>
      </c>
      <c r="H70" s="29"/>
      <c r="I70" s="29"/>
      <c r="J70" s="29">
        <f t="shared" si="7"/>
        <v>0</v>
      </c>
      <c r="K70" s="16">
        <f t="shared" si="4"/>
        <v>0.76</v>
      </c>
      <c r="L70" s="16">
        <f t="shared" si="5"/>
        <v>0.76</v>
      </c>
    </row>
    <row r="71" spans="1:12" s="12" customFormat="1" x14ac:dyDescent="0.2">
      <c r="A71" s="17" t="s">
        <v>84</v>
      </c>
      <c r="B71" s="18" t="s">
        <v>241</v>
      </c>
      <c r="C71" s="19" t="s">
        <v>242</v>
      </c>
      <c r="D71" s="17" t="s">
        <v>243</v>
      </c>
      <c r="E71" s="20">
        <v>1</v>
      </c>
      <c r="F71" s="21">
        <f t="shared" si="6"/>
        <v>72043.44</v>
      </c>
      <c r="G71" s="22">
        <v>72043.44</v>
      </c>
      <c r="H71" s="29"/>
      <c r="I71" s="29"/>
      <c r="J71" s="29">
        <f t="shared" si="7"/>
        <v>0</v>
      </c>
      <c r="K71" s="16">
        <f t="shared" si="4"/>
        <v>1</v>
      </c>
      <c r="L71" s="16">
        <f t="shared" si="5"/>
        <v>1</v>
      </c>
    </row>
    <row r="72" spans="1:12" s="12" customFormat="1" x14ac:dyDescent="0.2">
      <c r="A72" s="17" t="s">
        <v>85</v>
      </c>
      <c r="B72" s="18" t="s">
        <v>244</v>
      </c>
      <c r="C72" s="19" t="s">
        <v>245</v>
      </c>
      <c r="D72" s="17" t="s">
        <v>230</v>
      </c>
      <c r="E72" s="20">
        <v>1</v>
      </c>
      <c r="F72" s="21">
        <f t="shared" si="6"/>
        <v>1333.22</v>
      </c>
      <c r="G72" s="22">
        <v>1333.22</v>
      </c>
      <c r="H72" s="29"/>
      <c r="I72" s="29"/>
      <c r="J72" s="29">
        <f t="shared" si="7"/>
        <v>0</v>
      </c>
      <c r="K72" s="16">
        <f t="shared" si="4"/>
        <v>1</v>
      </c>
      <c r="L72" s="16">
        <f t="shared" si="5"/>
        <v>1</v>
      </c>
    </row>
    <row r="73" spans="1:12" s="13" customFormat="1" x14ac:dyDescent="0.2">
      <c r="A73" s="23" t="s">
        <v>246</v>
      </c>
      <c r="B73" s="23"/>
      <c r="C73" s="23"/>
      <c r="D73" s="23"/>
      <c r="E73" s="23"/>
      <c r="F73" s="25"/>
      <c r="G73" s="26"/>
      <c r="H73" s="28"/>
      <c r="I73" s="28"/>
      <c r="J73" s="28"/>
      <c r="K73" s="16">
        <f t="shared" si="4"/>
        <v>0</v>
      </c>
      <c r="L73" s="16">
        <f t="shared" si="5"/>
        <v>0</v>
      </c>
    </row>
    <row r="74" spans="1:12" s="12" customFormat="1" x14ac:dyDescent="0.2">
      <c r="A74" s="17" t="s">
        <v>88</v>
      </c>
      <c r="B74" s="18" t="s">
        <v>247</v>
      </c>
      <c r="C74" s="19" t="s">
        <v>248</v>
      </c>
      <c r="D74" s="17" t="s">
        <v>249</v>
      </c>
      <c r="E74" s="20">
        <v>0.152</v>
      </c>
      <c r="F74" s="21">
        <f t="shared" si="6"/>
        <v>913312.56578947383</v>
      </c>
      <c r="G74" s="22">
        <v>138823.51</v>
      </c>
      <c r="H74" s="29"/>
      <c r="I74" s="29"/>
      <c r="J74" s="29">
        <f t="shared" si="7"/>
        <v>0</v>
      </c>
      <c r="K74" s="16">
        <f t="shared" si="4"/>
        <v>0.152</v>
      </c>
      <c r="L74" s="16">
        <f t="shared" si="5"/>
        <v>0.152</v>
      </c>
    </row>
    <row r="75" spans="1:12" s="12" customFormat="1" x14ac:dyDescent="0.2">
      <c r="A75" s="17" t="s">
        <v>89</v>
      </c>
      <c r="B75" s="18" t="s">
        <v>250</v>
      </c>
      <c r="C75" s="19" t="s">
        <v>251</v>
      </c>
      <c r="D75" s="17" t="s">
        <v>249</v>
      </c>
      <c r="E75" s="20">
        <v>7.5999999999999998E-2</v>
      </c>
      <c r="F75" s="21">
        <f t="shared" si="6"/>
        <v>527517.6315789473</v>
      </c>
      <c r="G75" s="22">
        <v>40091.339999999997</v>
      </c>
      <c r="H75" s="29"/>
      <c r="I75" s="29"/>
      <c r="J75" s="29">
        <f t="shared" si="7"/>
        <v>0</v>
      </c>
      <c r="K75" s="16">
        <f t="shared" si="4"/>
        <v>7.5999999999999998E-2</v>
      </c>
      <c r="L75" s="16">
        <f t="shared" si="5"/>
        <v>7.5999999999999998E-2</v>
      </c>
    </row>
    <row r="76" spans="1:12" s="12" customFormat="1" x14ac:dyDescent="0.2">
      <c r="A76" s="17" t="s">
        <v>90</v>
      </c>
      <c r="B76" s="18" t="s">
        <v>252</v>
      </c>
      <c r="C76" s="19" t="s">
        <v>253</v>
      </c>
      <c r="D76" s="17" t="s">
        <v>249</v>
      </c>
      <c r="E76" s="20">
        <v>7.5999999999999998E-2</v>
      </c>
      <c r="F76" s="21">
        <f t="shared" si="6"/>
        <v>472300.39473684214</v>
      </c>
      <c r="G76" s="22">
        <v>35894.83</v>
      </c>
      <c r="H76" s="29"/>
      <c r="I76" s="29"/>
      <c r="J76" s="29">
        <f t="shared" si="7"/>
        <v>0</v>
      </c>
      <c r="K76" s="16">
        <f t="shared" si="4"/>
        <v>7.5999999999999998E-2</v>
      </c>
      <c r="L76" s="16">
        <f t="shared" si="5"/>
        <v>7.5999999999999998E-2</v>
      </c>
    </row>
    <row r="77" spans="1:12" s="12" customFormat="1" x14ac:dyDescent="0.2">
      <c r="A77" s="17" t="s">
        <v>91</v>
      </c>
      <c r="B77" s="18" t="s">
        <v>247</v>
      </c>
      <c r="C77" s="19" t="s">
        <v>254</v>
      </c>
      <c r="D77" s="17" t="s">
        <v>249</v>
      </c>
      <c r="E77" s="20">
        <v>0.152</v>
      </c>
      <c r="F77" s="21">
        <f t="shared" si="6"/>
        <v>1870219.8684210526</v>
      </c>
      <c r="G77" s="22">
        <v>284273.42</v>
      </c>
      <c r="H77" s="29"/>
      <c r="I77" s="29"/>
      <c r="J77" s="29">
        <f t="shared" si="7"/>
        <v>0</v>
      </c>
      <c r="K77" s="16">
        <f t="shared" si="4"/>
        <v>0.152</v>
      </c>
      <c r="L77" s="16">
        <f t="shared" si="5"/>
        <v>0.152</v>
      </c>
    </row>
    <row r="78" spans="1:12" s="12" customFormat="1" x14ac:dyDescent="0.2">
      <c r="A78" s="17" t="s">
        <v>92</v>
      </c>
      <c r="B78" s="18" t="s">
        <v>250</v>
      </c>
      <c r="C78" s="19" t="s">
        <v>255</v>
      </c>
      <c r="D78" s="17" t="s">
        <v>249</v>
      </c>
      <c r="E78" s="20">
        <v>7.5999999999999998E-2</v>
      </c>
      <c r="F78" s="21">
        <f t="shared" si="6"/>
        <v>1071918.9473684211</v>
      </c>
      <c r="G78" s="22">
        <v>81465.84</v>
      </c>
      <c r="H78" s="29"/>
      <c r="I78" s="29"/>
      <c r="J78" s="29">
        <f t="shared" si="7"/>
        <v>0</v>
      </c>
      <c r="K78" s="16">
        <f t="shared" si="4"/>
        <v>7.5999999999999998E-2</v>
      </c>
      <c r="L78" s="16">
        <f t="shared" si="5"/>
        <v>7.5999999999999998E-2</v>
      </c>
    </row>
    <row r="79" spans="1:12" s="12" customFormat="1" x14ac:dyDescent="0.2">
      <c r="A79" s="17" t="s">
        <v>95</v>
      </c>
      <c r="B79" s="18" t="s">
        <v>252</v>
      </c>
      <c r="C79" s="19" t="s">
        <v>256</v>
      </c>
      <c r="D79" s="17" t="s">
        <v>249</v>
      </c>
      <c r="E79" s="20">
        <v>7.5999999999999998E-2</v>
      </c>
      <c r="F79" s="21">
        <f t="shared" si="6"/>
        <v>959873.55263157899</v>
      </c>
      <c r="G79" s="22">
        <v>72950.39</v>
      </c>
      <c r="H79" s="29"/>
      <c r="I79" s="29"/>
      <c r="J79" s="29">
        <f t="shared" si="7"/>
        <v>0</v>
      </c>
      <c r="K79" s="16">
        <f t="shared" si="4"/>
        <v>7.5999999999999998E-2</v>
      </c>
      <c r="L79" s="16">
        <f t="shared" si="5"/>
        <v>7.5999999999999998E-2</v>
      </c>
    </row>
    <row r="80" spans="1:12" s="12" customFormat="1" x14ac:dyDescent="0.2">
      <c r="A80" s="17" t="s">
        <v>96</v>
      </c>
      <c r="B80" s="18" t="s">
        <v>257</v>
      </c>
      <c r="C80" s="19" t="s">
        <v>258</v>
      </c>
      <c r="D80" s="17" t="s">
        <v>21</v>
      </c>
      <c r="E80" s="20">
        <v>9.1199999999999992</v>
      </c>
      <c r="F80" s="21">
        <f t="shared" si="6"/>
        <v>23554.809210526317</v>
      </c>
      <c r="G80" s="22">
        <v>214819.86</v>
      </c>
      <c r="H80" s="29"/>
      <c r="I80" s="29"/>
      <c r="J80" s="29">
        <f t="shared" si="7"/>
        <v>0</v>
      </c>
      <c r="K80" s="16">
        <f t="shared" si="4"/>
        <v>9.1199999999999992</v>
      </c>
      <c r="L80" s="16">
        <f t="shared" si="5"/>
        <v>9.1199999999999992</v>
      </c>
    </row>
    <row r="81" spans="1:12" s="12" customFormat="1" x14ac:dyDescent="0.2">
      <c r="A81" s="17" t="s">
        <v>98</v>
      </c>
      <c r="B81" s="18" t="s">
        <v>259</v>
      </c>
      <c r="C81" s="19" t="s">
        <v>260</v>
      </c>
      <c r="D81" s="17" t="s">
        <v>21</v>
      </c>
      <c r="E81" s="20">
        <v>9.8496000000000006</v>
      </c>
      <c r="F81" s="21">
        <f t="shared" si="6"/>
        <v>5868.5875568551</v>
      </c>
      <c r="G81" s="22">
        <v>57803.24</v>
      </c>
      <c r="H81" s="29"/>
      <c r="I81" s="29"/>
      <c r="J81" s="29">
        <f t="shared" si="7"/>
        <v>0</v>
      </c>
      <c r="K81" s="16">
        <f t="shared" si="4"/>
        <v>9.8496000000000006</v>
      </c>
      <c r="L81" s="16">
        <f t="shared" si="5"/>
        <v>9.8496000000000006</v>
      </c>
    </row>
    <row r="82" spans="1:12" s="12" customFormat="1" x14ac:dyDescent="0.2">
      <c r="A82" s="17" t="s">
        <v>99</v>
      </c>
      <c r="B82" s="18" t="s">
        <v>261</v>
      </c>
      <c r="C82" s="19" t="s">
        <v>262</v>
      </c>
      <c r="D82" s="17" t="s">
        <v>64</v>
      </c>
      <c r="E82" s="20">
        <v>1.8240000000000001</v>
      </c>
      <c r="F82" s="21">
        <f t="shared" si="6"/>
        <v>233111.79824561402</v>
      </c>
      <c r="G82" s="22">
        <v>425195.92</v>
      </c>
      <c r="H82" s="29"/>
      <c r="I82" s="29"/>
      <c r="J82" s="29">
        <f t="shared" si="7"/>
        <v>0</v>
      </c>
      <c r="K82" s="16">
        <f t="shared" si="4"/>
        <v>1.8240000000000001</v>
      </c>
      <c r="L82" s="16">
        <f t="shared" si="5"/>
        <v>1.8240000000000001</v>
      </c>
    </row>
    <row r="83" spans="1:12" s="12" customFormat="1" x14ac:dyDescent="0.2">
      <c r="A83" s="17" t="s">
        <v>100</v>
      </c>
      <c r="B83" s="18" t="s">
        <v>263</v>
      </c>
      <c r="C83" s="19" t="s">
        <v>264</v>
      </c>
      <c r="D83" s="17" t="s">
        <v>116</v>
      </c>
      <c r="E83" s="20">
        <v>222.52799999999999</v>
      </c>
      <c r="F83" s="21">
        <f t="shared" si="6"/>
        <v>809.4720664365833</v>
      </c>
      <c r="G83" s="22">
        <v>180130.2</v>
      </c>
      <c r="H83" s="29"/>
      <c r="I83" s="29"/>
      <c r="J83" s="29">
        <f t="shared" si="7"/>
        <v>0</v>
      </c>
      <c r="K83" s="16">
        <f t="shared" si="4"/>
        <v>222.52799999999999</v>
      </c>
      <c r="L83" s="16">
        <f t="shared" si="5"/>
        <v>222.52799999999999</v>
      </c>
    </row>
    <row r="84" spans="1:12" x14ac:dyDescent="0.2">
      <c r="A84" s="4"/>
      <c r="F84" s="14" t="s">
        <v>124</v>
      </c>
      <c r="G84" s="15">
        <f>SUM(G3:G83)</f>
        <v>4859580.6599999992</v>
      </c>
      <c r="J84" s="15">
        <f>SUM(J3:J83)</f>
        <v>0</v>
      </c>
    </row>
    <row r="85" spans="1:12" x14ac:dyDescent="0.2">
      <c r="A85" s="4"/>
      <c r="B85" s="7"/>
      <c r="D85" s="7"/>
      <c r="F85" s="2" t="s">
        <v>125</v>
      </c>
      <c r="G85" s="2">
        <f>G84*0.082+G84</f>
        <v>5258066.2741199993</v>
      </c>
      <c r="J85" s="2">
        <f>J84*0.082+J84</f>
        <v>0</v>
      </c>
    </row>
    <row r="86" spans="1:12" x14ac:dyDescent="0.2">
      <c r="F86" s="2" t="s">
        <v>126</v>
      </c>
      <c r="G86" s="2">
        <f>G85*0.024+G85</f>
        <v>5384259.8646988794</v>
      </c>
      <c r="J86" s="2">
        <f>J85*0.024+J85</f>
        <v>0</v>
      </c>
    </row>
    <row r="87" spans="1:12" x14ac:dyDescent="0.2">
      <c r="F87" s="2" t="s">
        <v>127</v>
      </c>
      <c r="G87" s="2">
        <f>G86*1.05136042</f>
        <v>5660797.7127389573</v>
      </c>
      <c r="J87" s="2">
        <f>J86*1.05136042</f>
        <v>0</v>
      </c>
    </row>
    <row r="88" spans="1:12" x14ac:dyDescent="0.2">
      <c r="F88" s="2" t="s">
        <v>128</v>
      </c>
      <c r="G88" s="2">
        <f>G87*0.2</f>
        <v>1132159.5425477915</v>
      </c>
      <c r="J88" s="2">
        <f>J87*0.2</f>
        <v>0</v>
      </c>
    </row>
    <row r="89" spans="1:12" x14ac:dyDescent="0.2">
      <c r="F89" s="2" t="s">
        <v>129</v>
      </c>
      <c r="G89" s="2">
        <f>G87+G88</f>
        <v>6792957.2552867485</v>
      </c>
      <c r="J89" s="27">
        <f>J87+J88</f>
        <v>0</v>
      </c>
    </row>
  </sheetData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ТС1</vt:lpstr>
      <vt:lpstr>АС4</vt:lpstr>
      <vt:lpstr>АС4!Заголовки_для_печати</vt:lpstr>
      <vt:lpstr>ТС1!Заголовки_для_печати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2023-12-14T07:43:18Z</cp:lastPrinted>
  <dcterms:created xsi:type="dcterms:W3CDTF">2023-11-16T11:44:01Z</dcterms:created>
  <dcterms:modified xsi:type="dcterms:W3CDTF">2024-01-09T08:40:42Z</dcterms:modified>
</cp:coreProperties>
</file>