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4 выполнение\"/>
    </mc:Choice>
  </mc:AlternateContent>
  <xr:revisionPtr revIDLastSave="0" documentId="13_ncr:1_{14D79F4B-C461-4635-B462-606E18EF4F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2-01" sheetId="14" r:id="rId1"/>
    <sheet name="мазутопровод" sheetId="13" r:id="rId2"/>
    <sheet name="АС3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АС3!$F$1:$F$2018</definedName>
    <definedName name="_xlnm._FilterDatabase" localSheetId="1" hidden="1">мазутопровод!$C$1:$C$26</definedName>
    <definedName name="Excel_BuiltIn__FilterDatabase_4" localSheetId="0">#REF!</definedName>
    <definedName name="Excel_BuiltIn__FilterDatabase_4" localSheetId="2">#REF!</definedName>
    <definedName name="Excel_BuiltIn__FilterDatabase_4">#REF!</definedName>
    <definedName name="Excel_BuiltIn_Print_Area" localSheetId="0">#REF!</definedName>
    <definedName name="Excel_BuiltIn_Print_Area" localSheetId="2">#REF!</definedName>
    <definedName name="Excel_BuiltIn_Print_Area">#REF!</definedName>
    <definedName name="Excel_BuiltIn_Print_Area_1" localSheetId="0">#REF!</definedName>
    <definedName name="Excel_BuiltIn_Print_Area_1" localSheetId="2">#REF!</definedName>
    <definedName name="Excel_BuiltIn_Print_Area_1">#REF!</definedName>
    <definedName name="Excel_BuiltIn_Print_Area_13" localSheetId="0">#REF!</definedName>
    <definedName name="Excel_BuiltIn_Print_Area_13" localSheetId="2">#REF!</definedName>
    <definedName name="Excel_BuiltIn_Print_Area_13">#REF!</definedName>
    <definedName name="Excel_BuiltIn_Print_Area_2" localSheetId="0">#REF!</definedName>
    <definedName name="Excel_BuiltIn_Print_Area_2" localSheetId="2">#REF!</definedName>
    <definedName name="Excel_BuiltIn_Print_Area_2">#REF!</definedName>
    <definedName name="Excel_BuiltIn_Print_Area_3" localSheetId="0">#REF!</definedName>
    <definedName name="Excel_BuiltIn_Print_Area_3" localSheetId="2">#REF!</definedName>
    <definedName name="Excel_BuiltIn_Print_Area_3">#REF!</definedName>
    <definedName name="Excel_BuiltIn_Print_Area_4" localSheetId="0">#REF!</definedName>
    <definedName name="Excel_BuiltIn_Print_Area_4" localSheetId="2">#REF!</definedName>
    <definedName name="Excel_BuiltIn_Print_Area_4">#REF!</definedName>
    <definedName name="Excel_BuiltIn_Print_Area_5" localSheetId="0">#REF!</definedName>
    <definedName name="Excel_BuiltIn_Print_Area_5" localSheetId="2">#REF!</definedName>
    <definedName name="Excel_BuiltIn_Print_Area_5">#REF!</definedName>
    <definedName name="Excel_BuiltIn_Print_Area_6" localSheetId="0">#REF!</definedName>
    <definedName name="Excel_BuiltIn_Print_Area_6" localSheetId="2">#REF!</definedName>
    <definedName name="Excel_BuiltIn_Print_Area_6">#REF!</definedName>
    <definedName name="Excel_BuiltIn_Print_Area_7" localSheetId="0">#REF!</definedName>
    <definedName name="Excel_BuiltIn_Print_Area_7" localSheetId="2">#REF!</definedName>
    <definedName name="Excel_BuiltIn_Print_Area_7">#REF!</definedName>
    <definedName name="Excel_BuiltIn_Print_Area_8" localSheetId="0">#REF!</definedName>
    <definedName name="Excel_BuiltIn_Print_Area_8" localSheetId="2">#REF!</definedName>
    <definedName name="Excel_BuiltIn_Print_Area_8">#REF!</definedName>
    <definedName name="Excel_BuiltIn_Print_Titles" localSheetId="0">#REF!</definedName>
    <definedName name="Excel_BuiltIn_Print_Titles" localSheetId="2">#REF!</definedName>
    <definedName name="Excel_BuiltIn_Print_Titles">#REF!</definedName>
    <definedName name="Fuck" localSheetId="0">#REF!</definedName>
    <definedName name="Fuck" localSheetId="2">#REF!</definedName>
    <definedName name="Fuck">#REF!</definedName>
    <definedName name="k">'[1]Текущие показатели'!$A$2</definedName>
    <definedName name="VES" localSheetId="0">#REF!</definedName>
    <definedName name="VES" localSheetId="2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2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2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2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2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2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2" hidden="1">#REF!</definedName>
    <definedName name="Z_7F3F38C1_B38F_11D1_B73A_0080C83F5DB9_.wvu.FilterData" hidden="1">#REF!</definedName>
    <definedName name="_xlnm.Database" localSheetId="0">#REF!</definedName>
    <definedName name="_xlnm.Database" localSheetId="2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2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2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2">#REF!</definedName>
    <definedName name="Доставка_Алюр">#REF!</definedName>
    <definedName name="доставка_андромеда" localSheetId="0">#REF!</definedName>
    <definedName name="доставка_андромеда" localSheetId="2">#REF!</definedName>
    <definedName name="доставка_андромеда">#REF!</definedName>
    <definedName name="доставка_ВИМкабель" localSheetId="0">#REF!</definedName>
    <definedName name="доставка_ВИМкабель" localSheetId="2">#REF!</definedName>
    <definedName name="доставка_ВИМкабель">#REF!</definedName>
    <definedName name="Доставка_Дилявер" localSheetId="0">#REF!</definedName>
    <definedName name="Доставка_Дилявер" localSheetId="2">#REF!</definedName>
    <definedName name="Доставка_Дилявер">#REF!</definedName>
    <definedName name="доставка_кавказ" localSheetId="0">#REF!</definedName>
    <definedName name="доставка_кавказ" localSheetId="2">#REF!</definedName>
    <definedName name="доставка_кавказ">#REF!</definedName>
    <definedName name="_xlnm.Print_Titles" localSheetId="0">'02-02-01'!$38:$38</definedName>
    <definedName name="_xlnm.Print_Titles" localSheetId="2">АС3!$1:$1</definedName>
    <definedName name="_xlnm.Print_Titles" localSheetId="1">мазутопровод!$1:$1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2">#REF!</definedName>
    <definedName name="к1">#REF!</definedName>
    <definedName name="к2" localSheetId="0">#REF!</definedName>
    <definedName name="к2" localSheetId="2">#REF!</definedName>
    <definedName name="к2">#REF!</definedName>
    <definedName name="к3" localSheetId="0">#REF!</definedName>
    <definedName name="к3" localSheetId="2">#REF!</definedName>
    <definedName name="к3">#REF!</definedName>
    <definedName name="Код_1" localSheetId="0">[4]Смета!#REF!</definedName>
    <definedName name="Код_1" localSheetId="2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 localSheetId="2">#REF!</definedName>
    <definedName name="Конец">#REF!</definedName>
    <definedName name="конкр150" localSheetId="0">'[2]исх дан'!#REF!</definedName>
    <definedName name="конкр150" localSheetId="2">'[2]исх дан'!#REF!</definedName>
    <definedName name="конкр150">'[2]исх дан'!#REF!</definedName>
    <definedName name="конкр230" localSheetId="0">'[2]исх дан'!#REF!</definedName>
    <definedName name="конкр230" localSheetId="2">'[2]исх дан'!#REF!</definedName>
    <definedName name="конкр230">'[2]исх дан'!#REF!</definedName>
    <definedName name="конкр240" localSheetId="0">'[2]исх дан'!#REF!</definedName>
    <definedName name="конкр240" localSheetId="2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2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2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2">#REF!</definedName>
    <definedName name="_xlnm.Criteria">#REF!</definedName>
    <definedName name="КУРС" localSheetId="2">'[2]исх дан'!#REF!</definedName>
    <definedName name="КУРС">'[2]исх дан'!#REF!</definedName>
    <definedName name="КУРС_2Й_ЛИСТ" localSheetId="2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2">#REF!</definedName>
    <definedName name="левон_опт">#REF!</definedName>
    <definedName name="левон_розн" localSheetId="0">#REF!</definedName>
    <definedName name="левон_розн" localSheetId="2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2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2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2">#REF!,#REF!,#REF!,#REF!</definedName>
    <definedName name="лист3_txt">#REF!,#REF!,#REF!,#REF!</definedName>
    <definedName name="лист4" localSheetId="0">#REF!,#REF!,#REF!,#REF!,#REF!,#REF!</definedName>
    <definedName name="лист4" localSheetId="2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2">#REF!,#REF!,#REF!,#REF!</definedName>
    <definedName name="лист4_txt">#REF!,#REF!,#REF!,#REF!</definedName>
    <definedName name="лист8" localSheetId="0">#REF!,#REF!</definedName>
    <definedName name="лист8" localSheetId="2">#REF!,#REF!</definedName>
    <definedName name="лист8">#REF!,#REF!</definedName>
    <definedName name="ЛУКИ" localSheetId="0">#REF!</definedName>
    <definedName name="ЛУКИ" localSheetId="2">#REF!</definedName>
    <definedName name="ЛУКИ">#REF!</definedName>
    <definedName name="ЛУКИ_МЕДЬ" localSheetId="0">'[2]исх дан'!#REF!</definedName>
    <definedName name="ЛУКИ_МЕДЬ" localSheetId="2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2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2">#REF!</definedName>
    <definedName name="нац_након">#REF!</definedName>
    <definedName name="НАЦ_НЕГОРЮЧ" localSheetId="0">#REF!</definedName>
    <definedName name="НАЦ_НЕГОРЮЧ" localSheetId="2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2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2">#REF!</definedName>
    <definedName name="НАЦ_ТУРЦ_ОПТ">#REF!</definedName>
    <definedName name="НАЦ_ТУРЦ_РОЗН" localSheetId="0">#REF!</definedName>
    <definedName name="НАЦ_ТУРЦ_РОЗН" localSheetId="2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 localSheetId="0">'[2]исх дан'!#REF!</definedName>
    <definedName name="НАЦЕНКА_150" localSheetId="2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0">#REF!,#REF!</definedName>
    <definedName name="ООС" localSheetId="2">#REF!,#REF!</definedName>
    <definedName name="ООС">#REF!,#REF!</definedName>
    <definedName name="от_БИРЖЕВОГО" localSheetId="0">'[2]исх дан'!#REF!</definedName>
    <definedName name="от_БИРЖЕВОГО" localSheetId="2">'[2]исх дан'!#REF!</definedName>
    <definedName name="от_БИРЖЕВОГО">'[2]исх дан'!#REF!</definedName>
    <definedName name="ПВ" localSheetId="0">'[2]исх дан'!#REF!</definedName>
    <definedName name="ПВ" localSheetId="2">'[2]исх дан'!#REF!</definedName>
    <definedName name="ПВ">'[2]исх дан'!#REF!</definedName>
    <definedName name="ПВС_ОПТ" localSheetId="0">'[2]исх дан'!#REF!</definedName>
    <definedName name="ПВС_ОПТ" localSheetId="2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2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2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2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2">#REF!,#REF!</definedName>
    <definedName name="текст10">#REF!,#REF!</definedName>
    <definedName name="текст11" localSheetId="0">#REF!,#REF!</definedName>
    <definedName name="текст11" localSheetId="2">#REF!,#REF!</definedName>
    <definedName name="текст11">#REF!,#REF!</definedName>
    <definedName name="текст12" localSheetId="0">#REF!,#REF!</definedName>
    <definedName name="текст12" localSheetId="2">#REF!,#REF!</definedName>
    <definedName name="текст12">#REF!,#REF!</definedName>
    <definedName name="текст2" localSheetId="0">[5]Кабель!$A$137:$A$419,#REF!</definedName>
    <definedName name="текст2" localSheetId="2">[5]Кабель!$A$137:$A$419,#REF!</definedName>
    <definedName name="текст2">[5]Кабель!$A$137:$A$419,#REF!</definedName>
    <definedName name="текст3" localSheetId="0">#REF!,#REF!</definedName>
    <definedName name="текст3" localSheetId="2">#REF!,#REF!</definedName>
    <definedName name="текст3">#REF!,#REF!</definedName>
    <definedName name="текст4" localSheetId="0">[7]Электрика!#REF!,[7]Электрика!#REF!</definedName>
    <definedName name="текст4" localSheetId="2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2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2">#REF!,#REF!</definedName>
    <definedName name="текст7">#REF!,#REF!</definedName>
    <definedName name="текст8" localSheetId="0">#REF!,#REF!</definedName>
    <definedName name="текст8" localSheetId="2">#REF!,#REF!</definedName>
    <definedName name="текст8">#REF!,#REF!</definedName>
    <definedName name="текст9" localSheetId="0">#REF!,#REF!</definedName>
    <definedName name="текст9" localSheetId="2">#REF!,#REF!</definedName>
    <definedName name="текст9">#REF!,#REF!</definedName>
    <definedName name="Титул00" localSheetId="0">#REF!</definedName>
    <definedName name="Титул00" localSheetId="2">#REF!</definedName>
    <definedName name="Титул00">#REF!</definedName>
    <definedName name="Титул01" localSheetId="0">#REF!,#REF!</definedName>
    <definedName name="Титул01" localSheetId="2">#REF!,#REF!</definedName>
    <definedName name="Титул01">#REF!,#REF!</definedName>
    <definedName name="Титул02" localSheetId="0">#REF!,#REF!</definedName>
    <definedName name="Титул02" localSheetId="2">#REF!,#REF!</definedName>
    <definedName name="Титул02">#REF!,#REF!</definedName>
    <definedName name="Титул03" localSheetId="0">#REF!,#REF!</definedName>
    <definedName name="Титул03" localSheetId="2">#REF!,#REF!</definedName>
    <definedName name="Титул03">#REF!,#REF!</definedName>
    <definedName name="Титул04" localSheetId="0">#REF!,#REF!</definedName>
    <definedName name="Титул04" localSheetId="2">#REF!,#REF!</definedName>
    <definedName name="Титул04">#REF!,#REF!</definedName>
    <definedName name="Титул05" localSheetId="0">#REF!,#REF!</definedName>
    <definedName name="Титул05" localSheetId="2">#REF!,#REF!</definedName>
    <definedName name="Титул05">#REF!,#REF!</definedName>
    <definedName name="Титул06" localSheetId="0">#REF!</definedName>
    <definedName name="Титул06" localSheetId="2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3" l="1"/>
  <c r="H206" i="8" l="1"/>
  <c r="H186" i="8"/>
  <c r="H116" i="8"/>
  <c r="H104" i="8"/>
  <c r="H100" i="8"/>
  <c r="K4" i="8"/>
  <c r="K101" i="8"/>
  <c r="K102" i="8"/>
  <c r="I102" i="8"/>
  <c r="H102" i="8"/>
  <c r="H101" i="8"/>
  <c r="H96" i="8"/>
  <c r="H95" i="8"/>
  <c r="H94" i="8"/>
  <c r="H92" i="8"/>
  <c r="H91" i="8"/>
  <c r="H73" i="8"/>
  <c r="H74" i="8"/>
  <c r="H72" i="8"/>
  <c r="H63" i="8"/>
  <c r="H62" i="8"/>
  <c r="H61" i="8"/>
  <c r="H60" i="8"/>
  <c r="I39" i="8"/>
  <c r="I38" i="8"/>
  <c r="I37" i="8"/>
  <c r="H37" i="8"/>
  <c r="H34" i="8"/>
  <c r="H33" i="8"/>
  <c r="H32" i="8"/>
  <c r="H31" i="8"/>
  <c r="H30" i="8"/>
  <c r="H29" i="8"/>
  <c r="H28" i="8"/>
  <c r="H26" i="8"/>
  <c r="H24" i="8"/>
  <c r="H23" i="8"/>
  <c r="H22" i="8"/>
  <c r="H19" i="8"/>
  <c r="H18" i="8"/>
  <c r="L5" i="8"/>
  <c r="L6" i="8"/>
  <c r="L7" i="8"/>
  <c r="L8" i="8"/>
  <c r="L9" i="8"/>
  <c r="I6" i="8"/>
  <c r="I5" i="8"/>
  <c r="I7" i="8"/>
  <c r="I8" i="8"/>
  <c r="I9" i="8"/>
  <c r="I4" i="8"/>
  <c r="H9" i="8"/>
  <c r="H8" i="8"/>
  <c r="T92" i="14"/>
  <c r="T86" i="14"/>
  <c r="N2000" i="14"/>
  <c r="N2001" i="14" s="1"/>
  <c r="N2002" i="14" l="1"/>
  <c r="N2003" i="14" s="1"/>
  <c r="N2004" i="14" s="1"/>
  <c r="N2005" i="14" s="1"/>
  <c r="N2006" i="14" l="1"/>
  <c r="N2007" i="14" s="1"/>
  <c r="K12" i="13" l="1"/>
  <c r="K4" i="13"/>
  <c r="K5" i="13"/>
  <c r="K6" i="13"/>
  <c r="K7" i="13"/>
  <c r="K8" i="13"/>
  <c r="K9" i="13"/>
  <c r="K10" i="13"/>
  <c r="K3" i="13"/>
  <c r="H6" i="13"/>
  <c r="H5" i="13"/>
  <c r="H4" i="13"/>
  <c r="I24" i="13"/>
  <c r="H10" i="13"/>
  <c r="H9" i="13"/>
  <c r="H8" i="13"/>
  <c r="I4" i="13"/>
  <c r="I5" i="13"/>
  <c r="I6" i="13"/>
  <c r="I8" i="13"/>
  <c r="I9" i="13"/>
  <c r="J9" i="13" s="1"/>
  <c r="I10" i="13"/>
  <c r="I3" i="13"/>
  <c r="G11" i="13"/>
  <c r="G12" i="13" s="1"/>
  <c r="J10" i="13"/>
  <c r="J3" i="13"/>
  <c r="F4" i="13"/>
  <c r="F5" i="13"/>
  <c r="F6" i="13"/>
  <c r="F8" i="13"/>
  <c r="J8" i="13" s="1"/>
  <c r="F9" i="13"/>
  <c r="F10" i="13"/>
  <c r="F3" i="13"/>
  <c r="J6" i="13" l="1"/>
  <c r="J5" i="13"/>
  <c r="J4" i="13"/>
  <c r="I15" i="8"/>
  <c r="I14" i="8"/>
  <c r="I13" i="8"/>
  <c r="I12" i="8"/>
  <c r="I206" i="8"/>
  <c r="I198" i="8"/>
  <c r="I199" i="8"/>
  <c r="I200" i="8"/>
  <c r="I201" i="8"/>
  <c r="I202" i="8"/>
  <c r="I203" i="8"/>
  <c r="I204" i="8"/>
  <c r="I205" i="8"/>
  <c r="I207" i="8"/>
  <c r="I208" i="8"/>
  <c r="I209" i="8"/>
  <c r="I210" i="8"/>
  <c r="I211" i="8"/>
  <c r="I212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J195" i="8" s="1"/>
  <c r="I196" i="8"/>
  <c r="I197" i="8"/>
  <c r="I177" i="8"/>
  <c r="I160" i="8"/>
  <c r="I161" i="8"/>
  <c r="I162" i="8"/>
  <c r="I163" i="8"/>
  <c r="I164" i="8"/>
  <c r="I165" i="8"/>
  <c r="I166" i="8"/>
  <c r="I167" i="8"/>
  <c r="I168" i="8"/>
  <c r="I169" i="8"/>
  <c r="I156" i="8"/>
  <c r="I157" i="8"/>
  <c r="I158" i="8"/>
  <c r="I159" i="8"/>
  <c r="I155" i="8"/>
  <c r="I136" i="8"/>
  <c r="I137" i="8"/>
  <c r="I138" i="8"/>
  <c r="I139" i="8"/>
  <c r="I140" i="8"/>
  <c r="I135" i="8"/>
  <c r="I123" i="8"/>
  <c r="I124" i="8"/>
  <c r="I125" i="8"/>
  <c r="I126" i="8"/>
  <c r="I127" i="8"/>
  <c r="I100" i="8"/>
  <c r="I99" i="8"/>
  <c r="I101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92" i="8"/>
  <c r="I93" i="8"/>
  <c r="I94" i="8"/>
  <c r="I95" i="8"/>
  <c r="I96" i="8"/>
  <c r="I97" i="8"/>
  <c r="I98" i="8"/>
  <c r="I91" i="8"/>
  <c r="I59" i="8"/>
  <c r="I60" i="8"/>
  <c r="I61" i="8"/>
  <c r="I62" i="8"/>
  <c r="I63" i="8"/>
  <c r="I65" i="8"/>
  <c r="I66" i="8"/>
  <c r="I67" i="8"/>
  <c r="I68" i="8"/>
  <c r="I69" i="8"/>
  <c r="I70" i="8"/>
  <c r="I71" i="8"/>
  <c r="I72" i="8"/>
  <c r="I73" i="8"/>
  <c r="I74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H21" i="8"/>
  <c r="I19" i="8"/>
  <c r="I20" i="8"/>
  <c r="I21" i="8"/>
  <c r="I22" i="8"/>
  <c r="I23" i="8"/>
  <c r="I24" i="8"/>
  <c r="I25" i="8"/>
  <c r="I26" i="8"/>
  <c r="I28" i="8"/>
  <c r="I29" i="8"/>
  <c r="I30" i="8"/>
  <c r="I31" i="8"/>
  <c r="I32" i="8"/>
  <c r="I33" i="8"/>
  <c r="I34" i="8"/>
  <c r="I18" i="8"/>
  <c r="H210" i="8"/>
  <c r="H207" i="8"/>
  <c r="H202" i="8"/>
  <c r="H203" i="8"/>
  <c r="H201" i="8"/>
  <c r="H193" i="8"/>
  <c r="H189" i="8"/>
  <c r="H185" i="8"/>
  <c r="H179" i="8"/>
  <c r="H165" i="8"/>
  <c r="H158" i="8"/>
  <c r="H109" i="8"/>
  <c r="H110" i="8"/>
  <c r="H68" i="8"/>
  <c r="H69" i="8"/>
  <c r="H39" i="8"/>
  <c r="H38" i="8"/>
  <c r="H93" i="8"/>
  <c r="H20" i="8"/>
  <c r="H13" i="8"/>
  <c r="H14" i="8"/>
  <c r="H12" i="8"/>
  <c r="J11" i="13" l="1"/>
  <c r="J12" i="13" s="1"/>
  <c r="H64" i="8"/>
  <c r="I64" i="8" s="1"/>
  <c r="H27" i="8"/>
  <c r="I27" i="8" s="1"/>
  <c r="H17" i="8"/>
  <c r="H16" i="8"/>
  <c r="K25" i="8" l="1"/>
  <c r="K26" i="8"/>
  <c r="K27" i="8"/>
  <c r="K28" i="8"/>
  <c r="K29" i="8"/>
  <c r="K30" i="8"/>
  <c r="K31" i="8"/>
  <c r="K32" i="8"/>
  <c r="K33" i="8"/>
  <c r="K34" i="8"/>
  <c r="K35" i="8"/>
  <c r="L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L75" i="8"/>
  <c r="K76" i="8"/>
  <c r="L76" i="8"/>
  <c r="K77" i="8"/>
  <c r="L77" i="8"/>
  <c r="K78" i="8"/>
  <c r="L78" i="8"/>
  <c r="K79" i="8"/>
  <c r="L79" i="8"/>
  <c r="K80" i="8"/>
  <c r="L80" i="8"/>
  <c r="K81" i="8"/>
  <c r="L81" i="8"/>
  <c r="K82" i="8"/>
  <c r="L82" i="8"/>
  <c r="K83" i="8"/>
  <c r="L83" i="8"/>
  <c r="K84" i="8"/>
  <c r="L84" i="8"/>
  <c r="K85" i="8"/>
  <c r="L85" i="8"/>
  <c r="K86" i="8"/>
  <c r="L86" i="8"/>
  <c r="K87" i="8"/>
  <c r="L87" i="8"/>
  <c r="K88" i="8"/>
  <c r="K89" i="8"/>
  <c r="L89" i="8"/>
  <c r="K90" i="8"/>
  <c r="L90" i="8"/>
  <c r="K91" i="8"/>
  <c r="K92" i="8"/>
  <c r="K93" i="8"/>
  <c r="K94" i="8"/>
  <c r="K95" i="8"/>
  <c r="K96" i="8"/>
  <c r="K97" i="8"/>
  <c r="K98" i="8"/>
  <c r="K99" i="8"/>
  <c r="K100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L128" i="8"/>
  <c r="K129" i="8"/>
  <c r="L129" i="8"/>
  <c r="K130" i="8"/>
  <c r="L130" i="8"/>
  <c r="K131" i="8"/>
  <c r="L131" i="8"/>
  <c r="K132" i="8"/>
  <c r="L132" i="8"/>
  <c r="K133" i="8"/>
  <c r="L133" i="8"/>
  <c r="K134" i="8"/>
  <c r="L134" i="8"/>
  <c r="K135" i="8"/>
  <c r="K136" i="8"/>
  <c r="K137" i="8"/>
  <c r="K138" i="8"/>
  <c r="K139" i="8"/>
  <c r="K140" i="8"/>
  <c r="K141" i="8"/>
  <c r="L141" i="8"/>
  <c r="K142" i="8"/>
  <c r="L142" i="8"/>
  <c r="K143" i="8"/>
  <c r="L143" i="8"/>
  <c r="K144" i="8"/>
  <c r="L144" i="8"/>
  <c r="K145" i="8"/>
  <c r="L145" i="8"/>
  <c r="K146" i="8"/>
  <c r="L146" i="8"/>
  <c r="K147" i="8"/>
  <c r="L147" i="8"/>
  <c r="K148" i="8"/>
  <c r="L148" i="8"/>
  <c r="K149" i="8"/>
  <c r="L149" i="8"/>
  <c r="K150" i="8"/>
  <c r="L150" i="8"/>
  <c r="K151" i="8"/>
  <c r="L151" i="8"/>
  <c r="K152" i="8"/>
  <c r="L152" i="8"/>
  <c r="K153" i="8"/>
  <c r="L153" i="8"/>
  <c r="K154" i="8"/>
  <c r="L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L170" i="8"/>
  <c r="K171" i="8"/>
  <c r="L171" i="8"/>
  <c r="K172" i="8"/>
  <c r="L172" i="8"/>
  <c r="K173" i="8"/>
  <c r="L173" i="8"/>
  <c r="K174" i="8"/>
  <c r="L174" i="8"/>
  <c r="K175" i="8"/>
  <c r="L175" i="8"/>
  <c r="K176" i="8"/>
  <c r="L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L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I36" i="8"/>
  <c r="K16" i="8"/>
  <c r="H15" i="8"/>
  <c r="K15" i="8" s="1"/>
  <c r="K12" i="8"/>
  <c r="K13" i="8"/>
  <c r="K14" i="8"/>
  <c r="K17" i="8"/>
  <c r="K18" i="8"/>
  <c r="K19" i="8"/>
  <c r="K20" i="8"/>
  <c r="K21" i="8"/>
  <c r="K22" i="8"/>
  <c r="K23" i="8"/>
  <c r="K24" i="8"/>
  <c r="H4" i="8"/>
  <c r="H6" i="8"/>
  <c r="K6" i="8"/>
  <c r="K7" i="8"/>
  <c r="K8" i="8"/>
  <c r="K9" i="8"/>
  <c r="H5" i="8"/>
  <c r="K5" i="8" s="1"/>
  <c r="J25" i="8" l="1"/>
  <c r="L25" i="8" s="1"/>
  <c r="J35" i="8"/>
  <c r="J40" i="8"/>
  <c r="L40" i="8" s="1"/>
  <c r="J44" i="8"/>
  <c r="L44" i="8" s="1"/>
  <c r="J47" i="8"/>
  <c r="L47" i="8" s="1"/>
  <c r="J50" i="8"/>
  <c r="L50" i="8" s="1"/>
  <c r="J59" i="8"/>
  <c r="L59" i="8" s="1"/>
  <c r="J71" i="8"/>
  <c r="L71" i="8" s="1"/>
  <c r="J75" i="8"/>
  <c r="J84" i="8"/>
  <c r="J90" i="8"/>
  <c r="J99" i="8"/>
  <c r="L99" i="8" s="1"/>
  <c r="J103" i="8"/>
  <c r="L103" i="8" s="1"/>
  <c r="J107" i="8"/>
  <c r="L107" i="8" s="1"/>
  <c r="J114" i="8"/>
  <c r="L114" i="8" s="1"/>
  <c r="J120" i="8"/>
  <c r="L120" i="8" s="1"/>
  <c r="J123" i="8"/>
  <c r="L123" i="8" s="1"/>
  <c r="J128" i="8"/>
  <c r="J134" i="8"/>
  <c r="J141" i="8"/>
  <c r="J147" i="8"/>
  <c r="J154" i="8"/>
  <c r="J160" i="8"/>
  <c r="L160" i="8" s="1"/>
  <c r="J170" i="8"/>
  <c r="J176" i="8"/>
  <c r="J198" i="8"/>
  <c r="L198" i="8" s="1"/>
  <c r="J199" i="8"/>
  <c r="L199" i="8" s="1"/>
  <c r="J208" i="8"/>
  <c r="L208" i="8" s="1"/>
  <c r="G213" i="8" l="1"/>
  <c r="G214" i="8" s="1"/>
  <c r="G215" i="8" s="1"/>
  <c r="G216" i="8" s="1"/>
  <c r="F5" i="8"/>
  <c r="F6" i="8"/>
  <c r="F7" i="8"/>
  <c r="F8" i="8"/>
  <c r="F9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6" i="8"/>
  <c r="J26" i="8" s="1"/>
  <c r="L26" i="8" s="1"/>
  <c r="F27" i="8"/>
  <c r="J27" i="8" s="1"/>
  <c r="L27" i="8" s="1"/>
  <c r="F28" i="8"/>
  <c r="J28" i="8" s="1"/>
  <c r="L28" i="8" s="1"/>
  <c r="F29" i="8"/>
  <c r="J29" i="8" s="1"/>
  <c r="L29" i="8" s="1"/>
  <c r="F30" i="8"/>
  <c r="J30" i="8" s="1"/>
  <c r="L30" i="8" s="1"/>
  <c r="F31" i="8"/>
  <c r="J31" i="8" s="1"/>
  <c r="L31" i="8" s="1"/>
  <c r="F32" i="8"/>
  <c r="J32" i="8" s="1"/>
  <c r="L32" i="8" s="1"/>
  <c r="F33" i="8"/>
  <c r="J33" i="8" s="1"/>
  <c r="L33" i="8" s="1"/>
  <c r="F34" i="8"/>
  <c r="J34" i="8" s="1"/>
  <c r="L34" i="8" s="1"/>
  <c r="F36" i="8"/>
  <c r="J36" i="8" s="1"/>
  <c r="L36" i="8" s="1"/>
  <c r="F37" i="8"/>
  <c r="J37" i="8" s="1"/>
  <c r="L37" i="8" s="1"/>
  <c r="F38" i="8"/>
  <c r="J38" i="8" s="1"/>
  <c r="L38" i="8" s="1"/>
  <c r="F39" i="8"/>
  <c r="J39" i="8" s="1"/>
  <c r="L39" i="8" s="1"/>
  <c r="F41" i="8"/>
  <c r="J41" i="8" s="1"/>
  <c r="L41" i="8" s="1"/>
  <c r="F42" i="8"/>
  <c r="J42" i="8" s="1"/>
  <c r="L42" i="8" s="1"/>
  <c r="F43" i="8"/>
  <c r="J43" i="8" s="1"/>
  <c r="L43" i="8" s="1"/>
  <c r="F45" i="8"/>
  <c r="J45" i="8" s="1"/>
  <c r="L45" i="8" s="1"/>
  <c r="F46" i="8"/>
  <c r="J46" i="8" s="1"/>
  <c r="L46" i="8" s="1"/>
  <c r="F48" i="8"/>
  <c r="J48" i="8" s="1"/>
  <c r="L48" i="8" s="1"/>
  <c r="F49" i="8"/>
  <c r="J49" i="8" s="1"/>
  <c r="L49" i="8" s="1"/>
  <c r="F51" i="8"/>
  <c r="J51" i="8" s="1"/>
  <c r="L51" i="8" s="1"/>
  <c r="F52" i="8"/>
  <c r="J52" i="8" s="1"/>
  <c r="L52" i="8" s="1"/>
  <c r="F53" i="8"/>
  <c r="J53" i="8" s="1"/>
  <c r="L53" i="8" s="1"/>
  <c r="F54" i="8"/>
  <c r="J54" i="8" s="1"/>
  <c r="L54" i="8" s="1"/>
  <c r="F55" i="8"/>
  <c r="J55" i="8" s="1"/>
  <c r="L55" i="8" s="1"/>
  <c r="F56" i="8"/>
  <c r="J56" i="8" s="1"/>
  <c r="L56" i="8" s="1"/>
  <c r="F57" i="8"/>
  <c r="J57" i="8" s="1"/>
  <c r="L57" i="8" s="1"/>
  <c r="F58" i="8"/>
  <c r="J58" i="8" s="1"/>
  <c r="L58" i="8" s="1"/>
  <c r="F60" i="8"/>
  <c r="J60" i="8" s="1"/>
  <c r="L60" i="8" s="1"/>
  <c r="F61" i="8"/>
  <c r="J61" i="8" s="1"/>
  <c r="L61" i="8" s="1"/>
  <c r="F62" i="8"/>
  <c r="J62" i="8" s="1"/>
  <c r="L62" i="8" s="1"/>
  <c r="F63" i="8"/>
  <c r="J63" i="8" s="1"/>
  <c r="L63" i="8" s="1"/>
  <c r="F64" i="8"/>
  <c r="J64" i="8" s="1"/>
  <c r="L64" i="8" s="1"/>
  <c r="F65" i="8"/>
  <c r="J65" i="8" s="1"/>
  <c r="L65" i="8" s="1"/>
  <c r="F66" i="8"/>
  <c r="J66" i="8" s="1"/>
  <c r="L66" i="8" s="1"/>
  <c r="F67" i="8"/>
  <c r="J67" i="8" s="1"/>
  <c r="L67" i="8" s="1"/>
  <c r="F68" i="8"/>
  <c r="J68" i="8" s="1"/>
  <c r="L68" i="8" s="1"/>
  <c r="F69" i="8"/>
  <c r="J69" i="8" s="1"/>
  <c r="L69" i="8" s="1"/>
  <c r="F70" i="8"/>
  <c r="J70" i="8" s="1"/>
  <c r="L70" i="8" s="1"/>
  <c r="F72" i="8"/>
  <c r="J72" i="8" s="1"/>
  <c r="L72" i="8" s="1"/>
  <c r="F73" i="8"/>
  <c r="J73" i="8" s="1"/>
  <c r="L73" i="8" s="1"/>
  <c r="F74" i="8"/>
  <c r="J74" i="8" s="1"/>
  <c r="L74" i="8" s="1"/>
  <c r="F76" i="8"/>
  <c r="J76" i="8" s="1"/>
  <c r="F77" i="8"/>
  <c r="J77" i="8" s="1"/>
  <c r="F78" i="8"/>
  <c r="J78" i="8" s="1"/>
  <c r="F79" i="8"/>
  <c r="J79" i="8" s="1"/>
  <c r="F80" i="8"/>
  <c r="J80" i="8" s="1"/>
  <c r="F81" i="8"/>
  <c r="J81" i="8" s="1"/>
  <c r="F82" i="8"/>
  <c r="J82" i="8" s="1"/>
  <c r="F83" i="8"/>
  <c r="J83" i="8" s="1"/>
  <c r="F85" i="8"/>
  <c r="J85" i="8" s="1"/>
  <c r="F86" i="8"/>
  <c r="J86" i="8" s="1"/>
  <c r="F87" i="8"/>
  <c r="J87" i="8" s="1"/>
  <c r="F88" i="8"/>
  <c r="J88" i="8" s="1"/>
  <c r="L88" i="8" s="1"/>
  <c r="F89" i="8"/>
  <c r="J89" i="8" s="1"/>
  <c r="F91" i="8"/>
  <c r="J91" i="8" s="1"/>
  <c r="L91" i="8" s="1"/>
  <c r="F92" i="8"/>
  <c r="J92" i="8" s="1"/>
  <c r="L92" i="8" s="1"/>
  <c r="F93" i="8"/>
  <c r="J93" i="8" s="1"/>
  <c r="L93" i="8" s="1"/>
  <c r="F94" i="8"/>
  <c r="J94" i="8" s="1"/>
  <c r="L94" i="8" s="1"/>
  <c r="F95" i="8"/>
  <c r="J95" i="8" s="1"/>
  <c r="L95" i="8" s="1"/>
  <c r="F96" i="8"/>
  <c r="J96" i="8" s="1"/>
  <c r="L96" i="8" s="1"/>
  <c r="F97" i="8"/>
  <c r="J97" i="8" s="1"/>
  <c r="L97" i="8" s="1"/>
  <c r="F98" i="8"/>
  <c r="J98" i="8" s="1"/>
  <c r="L98" i="8" s="1"/>
  <c r="F100" i="8"/>
  <c r="J100" i="8" s="1"/>
  <c r="L100" i="8" s="1"/>
  <c r="F101" i="8"/>
  <c r="J101" i="8" s="1"/>
  <c r="L101" i="8" s="1"/>
  <c r="F102" i="8"/>
  <c r="J102" i="8" s="1"/>
  <c r="L102" i="8" s="1"/>
  <c r="F104" i="8"/>
  <c r="J104" i="8" s="1"/>
  <c r="L104" i="8" s="1"/>
  <c r="F105" i="8"/>
  <c r="J105" i="8" s="1"/>
  <c r="L105" i="8" s="1"/>
  <c r="F106" i="8"/>
  <c r="J106" i="8" s="1"/>
  <c r="L106" i="8" s="1"/>
  <c r="F108" i="8"/>
  <c r="J108" i="8" s="1"/>
  <c r="L108" i="8" s="1"/>
  <c r="F109" i="8"/>
  <c r="J109" i="8" s="1"/>
  <c r="L109" i="8" s="1"/>
  <c r="F110" i="8"/>
  <c r="J110" i="8" s="1"/>
  <c r="L110" i="8" s="1"/>
  <c r="F111" i="8"/>
  <c r="J111" i="8" s="1"/>
  <c r="L111" i="8" s="1"/>
  <c r="F112" i="8"/>
  <c r="J112" i="8" s="1"/>
  <c r="L112" i="8" s="1"/>
  <c r="F113" i="8"/>
  <c r="J113" i="8" s="1"/>
  <c r="L113" i="8" s="1"/>
  <c r="F115" i="8"/>
  <c r="J115" i="8" s="1"/>
  <c r="L115" i="8" s="1"/>
  <c r="F116" i="8"/>
  <c r="J116" i="8" s="1"/>
  <c r="L116" i="8" s="1"/>
  <c r="F117" i="8"/>
  <c r="J117" i="8" s="1"/>
  <c r="L117" i="8" s="1"/>
  <c r="F118" i="8"/>
  <c r="J118" i="8" s="1"/>
  <c r="L118" i="8" s="1"/>
  <c r="F119" i="8"/>
  <c r="J119" i="8" s="1"/>
  <c r="L119" i="8" s="1"/>
  <c r="F121" i="8"/>
  <c r="J121" i="8" s="1"/>
  <c r="L121" i="8" s="1"/>
  <c r="F122" i="8"/>
  <c r="J122" i="8" s="1"/>
  <c r="L122" i="8" s="1"/>
  <c r="F124" i="8"/>
  <c r="J124" i="8" s="1"/>
  <c r="L124" i="8" s="1"/>
  <c r="F125" i="8"/>
  <c r="J125" i="8" s="1"/>
  <c r="L125" i="8" s="1"/>
  <c r="F126" i="8"/>
  <c r="J126" i="8" s="1"/>
  <c r="L126" i="8" s="1"/>
  <c r="F127" i="8"/>
  <c r="J127" i="8" s="1"/>
  <c r="L127" i="8" s="1"/>
  <c r="F129" i="8"/>
  <c r="J129" i="8" s="1"/>
  <c r="F130" i="8"/>
  <c r="J130" i="8" s="1"/>
  <c r="F131" i="8"/>
  <c r="J131" i="8" s="1"/>
  <c r="F132" i="8"/>
  <c r="J132" i="8" s="1"/>
  <c r="F133" i="8"/>
  <c r="J133" i="8" s="1"/>
  <c r="F135" i="8"/>
  <c r="J135" i="8" s="1"/>
  <c r="L135" i="8" s="1"/>
  <c r="F136" i="8"/>
  <c r="J136" i="8" s="1"/>
  <c r="L136" i="8" s="1"/>
  <c r="F137" i="8"/>
  <c r="J137" i="8" s="1"/>
  <c r="L137" i="8" s="1"/>
  <c r="F138" i="8"/>
  <c r="J138" i="8" s="1"/>
  <c r="L138" i="8" s="1"/>
  <c r="F139" i="8"/>
  <c r="J139" i="8" s="1"/>
  <c r="L139" i="8" s="1"/>
  <c r="F140" i="8"/>
  <c r="J140" i="8" s="1"/>
  <c r="L140" i="8" s="1"/>
  <c r="F142" i="8"/>
  <c r="J142" i="8" s="1"/>
  <c r="F143" i="8"/>
  <c r="J143" i="8" s="1"/>
  <c r="F144" i="8"/>
  <c r="J144" i="8" s="1"/>
  <c r="F145" i="8"/>
  <c r="J145" i="8" s="1"/>
  <c r="F146" i="8"/>
  <c r="J146" i="8" s="1"/>
  <c r="F148" i="8"/>
  <c r="J148" i="8" s="1"/>
  <c r="F149" i="8"/>
  <c r="J149" i="8" s="1"/>
  <c r="F150" i="8"/>
  <c r="J150" i="8" s="1"/>
  <c r="F151" i="8"/>
  <c r="J151" i="8" s="1"/>
  <c r="F152" i="8"/>
  <c r="J152" i="8" s="1"/>
  <c r="F153" i="8"/>
  <c r="J153" i="8" s="1"/>
  <c r="F155" i="8"/>
  <c r="J155" i="8" s="1"/>
  <c r="L155" i="8" s="1"/>
  <c r="F156" i="8"/>
  <c r="J156" i="8" s="1"/>
  <c r="L156" i="8" s="1"/>
  <c r="F157" i="8"/>
  <c r="J157" i="8" s="1"/>
  <c r="L157" i="8" s="1"/>
  <c r="F158" i="8"/>
  <c r="J158" i="8" s="1"/>
  <c r="L158" i="8" s="1"/>
  <c r="F159" i="8"/>
  <c r="J159" i="8" s="1"/>
  <c r="L159" i="8" s="1"/>
  <c r="F161" i="8"/>
  <c r="J161" i="8" s="1"/>
  <c r="L161" i="8" s="1"/>
  <c r="F162" i="8"/>
  <c r="J162" i="8" s="1"/>
  <c r="L162" i="8" s="1"/>
  <c r="F163" i="8"/>
  <c r="J163" i="8" s="1"/>
  <c r="L163" i="8" s="1"/>
  <c r="F164" i="8"/>
  <c r="J164" i="8" s="1"/>
  <c r="L164" i="8" s="1"/>
  <c r="F165" i="8"/>
  <c r="J165" i="8" s="1"/>
  <c r="L165" i="8" s="1"/>
  <c r="F166" i="8"/>
  <c r="J166" i="8" s="1"/>
  <c r="L166" i="8" s="1"/>
  <c r="F167" i="8"/>
  <c r="J167" i="8" s="1"/>
  <c r="L167" i="8" s="1"/>
  <c r="F168" i="8"/>
  <c r="J168" i="8" s="1"/>
  <c r="L168" i="8" s="1"/>
  <c r="F169" i="8"/>
  <c r="J169" i="8" s="1"/>
  <c r="L169" i="8" s="1"/>
  <c r="F171" i="8"/>
  <c r="J171" i="8" s="1"/>
  <c r="F172" i="8"/>
  <c r="J172" i="8" s="1"/>
  <c r="F173" i="8"/>
  <c r="J173" i="8" s="1"/>
  <c r="F174" i="8"/>
  <c r="J174" i="8" s="1"/>
  <c r="F175" i="8"/>
  <c r="J175" i="8" s="1"/>
  <c r="F177" i="8"/>
  <c r="J177" i="8" s="1"/>
  <c r="L177" i="8" s="1"/>
  <c r="F178" i="8"/>
  <c r="J178" i="8" s="1"/>
  <c r="L178" i="8" s="1"/>
  <c r="F179" i="8"/>
  <c r="J179" i="8" s="1"/>
  <c r="L179" i="8" s="1"/>
  <c r="F180" i="8"/>
  <c r="J180" i="8" s="1"/>
  <c r="L180" i="8" s="1"/>
  <c r="F181" i="8"/>
  <c r="J181" i="8" s="1"/>
  <c r="L181" i="8" s="1"/>
  <c r="F182" i="8"/>
  <c r="J182" i="8" s="1"/>
  <c r="L182" i="8" s="1"/>
  <c r="F183" i="8"/>
  <c r="J183" i="8" s="1"/>
  <c r="L183" i="8" s="1"/>
  <c r="F184" i="8"/>
  <c r="J184" i="8" s="1"/>
  <c r="L184" i="8" s="1"/>
  <c r="F185" i="8"/>
  <c r="J185" i="8" s="1"/>
  <c r="L185" i="8" s="1"/>
  <c r="F186" i="8"/>
  <c r="J186" i="8" s="1"/>
  <c r="L186" i="8" s="1"/>
  <c r="F187" i="8"/>
  <c r="J187" i="8" s="1"/>
  <c r="L187" i="8" s="1"/>
  <c r="F188" i="8"/>
  <c r="J188" i="8" s="1"/>
  <c r="L188" i="8" s="1"/>
  <c r="F189" i="8"/>
  <c r="J189" i="8" s="1"/>
  <c r="L189" i="8" s="1"/>
  <c r="F190" i="8"/>
  <c r="J190" i="8" s="1"/>
  <c r="L190" i="8" s="1"/>
  <c r="F191" i="8"/>
  <c r="J191" i="8" s="1"/>
  <c r="L191" i="8" s="1"/>
  <c r="F192" i="8"/>
  <c r="J192" i="8" s="1"/>
  <c r="L192" i="8" s="1"/>
  <c r="F193" i="8"/>
  <c r="J193" i="8" s="1"/>
  <c r="L193" i="8" s="1"/>
  <c r="F194" i="8"/>
  <c r="J194" i="8" s="1"/>
  <c r="L194" i="8" s="1"/>
  <c r="F195" i="8"/>
  <c r="F196" i="8"/>
  <c r="J196" i="8" s="1"/>
  <c r="L196" i="8" s="1"/>
  <c r="F197" i="8"/>
  <c r="J197" i="8" s="1"/>
  <c r="L197" i="8" s="1"/>
  <c r="F200" i="8"/>
  <c r="J200" i="8" s="1"/>
  <c r="L200" i="8" s="1"/>
  <c r="F201" i="8"/>
  <c r="J201" i="8" s="1"/>
  <c r="L201" i="8" s="1"/>
  <c r="F202" i="8"/>
  <c r="J202" i="8" s="1"/>
  <c r="L202" i="8" s="1"/>
  <c r="F203" i="8"/>
  <c r="J203" i="8" s="1"/>
  <c r="L203" i="8" s="1"/>
  <c r="F204" i="8"/>
  <c r="J204" i="8" s="1"/>
  <c r="L204" i="8" s="1"/>
  <c r="F205" i="8"/>
  <c r="J205" i="8" s="1"/>
  <c r="L205" i="8" s="1"/>
  <c r="F206" i="8"/>
  <c r="J206" i="8" s="1"/>
  <c r="L206" i="8" s="1"/>
  <c r="F207" i="8"/>
  <c r="J207" i="8" s="1"/>
  <c r="L207" i="8" s="1"/>
  <c r="F209" i="8"/>
  <c r="J209" i="8" s="1"/>
  <c r="L209" i="8" s="1"/>
  <c r="F210" i="8"/>
  <c r="J210" i="8" s="1"/>
  <c r="L210" i="8" s="1"/>
  <c r="F211" i="8"/>
  <c r="J211" i="8" s="1"/>
  <c r="L211" i="8" s="1"/>
  <c r="F212" i="8"/>
  <c r="J212" i="8" s="1"/>
  <c r="L212" i="8" s="1"/>
  <c r="F4" i="8"/>
  <c r="J19" i="8" l="1"/>
  <c r="L19" i="8" s="1"/>
  <c r="J9" i="8"/>
  <c r="J8" i="8"/>
  <c r="J18" i="8"/>
  <c r="L18" i="8" s="1"/>
  <c r="J16" i="8"/>
  <c r="L16" i="8" s="1"/>
  <c r="J4" i="8"/>
  <c r="L4" i="8" s="1"/>
  <c r="J7" i="8"/>
  <c r="J14" i="8"/>
  <c r="L14" i="8" s="1"/>
  <c r="J12" i="8"/>
  <c r="L12" i="8" s="1"/>
  <c r="J24" i="8"/>
  <c r="L24" i="8" s="1"/>
  <c r="J6" i="8"/>
  <c r="J17" i="8"/>
  <c r="L17" i="8" s="1"/>
  <c r="J23" i="8"/>
  <c r="L23" i="8" s="1"/>
  <c r="J5" i="8"/>
  <c r="J20" i="8"/>
  <c r="L20" i="8" s="1"/>
  <c r="J15" i="8"/>
  <c r="L15" i="8" s="1"/>
  <c r="J13" i="8"/>
  <c r="L13" i="8" s="1"/>
  <c r="J22" i="8"/>
  <c r="L22" i="8" s="1"/>
  <c r="J21" i="8"/>
  <c r="L21" i="8" s="1"/>
  <c r="G217" i="8"/>
  <c r="G218" i="8" s="1"/>
  <c r="L213" i="8" l="1"/>
  <c r="L214" i="8" s="1"/>
  <c r="L215" i="8" s="1"/>
  <c r="L216" i="8" s="1"/>
  <c r="L217" i="8" s="1"/>
  <c r="L218" i="8" s="1"/>
  <c r="J213" i="8"/>
  <c r="J214" i="8" s="1"/>
  <c r="J215" i="8" s="1"/>
  <c r="J216" i="8" s="1"/>
  <c r="J217" i="8" s="1"/>
  <c r="J218" i="8" s="1"/>
</calcChain>
</file>

<file path=xl/sharedStrings.xml><?xml version="1.0" encoding="utf-8"?>
<sst xmlns="http://schemas.openxmlformats.org/spreadsheetml/2006/main" count="6268" uniqueCount="838">
  <si>
    <t>№</t>
  </si>
  <si>
    <t>Раздел 1. Демонтажные работы</t>
  </si>
  <si>
    <t>1</t>
  </si>
  <si>
    <t>100 м</t>
  </si>
  <si>
    <t>2</t>
  </si>
  <si>
    <t>100 м3</t>
  </si>
  <si>
    <t>3</t>
  </si>
  <si>
    <t>4</t>
  </si>
  <si>
    <t>1000 м3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</si>
  <si>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</si>
  <si>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</si>
  <si>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</si>
  <si>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</si>
  <si>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6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</si>
  <si>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</si>
  <si>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</si>
  <si>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</si>
  <si>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</si>
  <si>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</si>
  <si>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</si>
  <si>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</si>
  <si>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</si>
  <si>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</si>
  <si>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</si>
  <si>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</si>
  <si>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</si>
  <si>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</si>
  <si>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</si>
  <si>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</si>
  <si>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</si>
  <si>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</si>
  <si>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</si>
  <si>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</si>
  <si>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</si>
  <si>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</si>
  <si>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</si>
  <si>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</si>
  <si>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</si>
  <si>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</si>
  <si>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</si>
  <si>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</si>
  <si>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</si>
  <si>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</si>
  <si>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</si>
  <si>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</si>
  <si>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</si>
  <si>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</si>
  <si>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т</t>
  </si>
  <si>
    <t>37</t>
  </si>
  <si>
    <t>38</t>
  </si>
  <si>
    <t>39</t>
  </si>
  <si>
    <t>40</t>
  </si>
  <si>
    <t>41</t>
  </si>
  <si>
    <t>шт</t>
  </si>
  <si>
    <t>42</t>
  </si>
  <si>
    <t>100 м2</t>
  </si>
  <si>
    <t>43</t>
  </si>
  <si>
    <t>44</t>
  </si>
  <si>
    <t>45</t>
  </si>
  <si>
    <t>46</t>
  </si>
  <si>
    <t>47</t>
  </si>
  <si>
    <t>кг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</si>
  <si>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</si>
  <si>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</si>
  <si>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</si>
  <si>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</si>
  <si>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</si>
  <si>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</si>
  <si>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</si>
  <si>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</si>
  <si>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</si>
  <si>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</si>
  <si>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</si>
  <si>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</si>
  <si>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</si>
  <si>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</si>
  <si>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</si>
  <si>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ФЕР08-01-002-02</t>
  </si>
  <si>
    <t>Устройство основания под фундаменты: щебеночного</t>
  </si>
  <si>
    <t>63</t>
  </si>
  <si>
    <t>64</t>
  </si>
  <si>
    <t>65</t>
  </si>
  <si>
    <t>66</t>
  </si>
  <si>
    <t>67</t>
  </si>
  <si>
    <t>68</t>
  </si>
  <si>
    <t>69</t>
  </si>
  <si>
    <t>ФЕР01-02-060-01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</si>
  <si>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</si>
  <si>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</si>
  <si>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</si>
  <si>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</si>
  <si>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</si>
  <si>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</si>
  <si>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</si>
  <si>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</si>
  <si>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</si>
  <si>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</si>
  <si>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ФССЦ-04.3.01.09-0014</t>
  </si>
  <si>
    <t>Раствор готовый кладочный, цементный, М100</t>
  </si>
  <si>
    <t>80</t>
  </si>
  <si>
    <t>81</t>
  </si>
  <si>
    <t>82</t>
  </si>
  <si>
    <t>83</t>
  </si>
  <si>
    <t>м2</t>
  </si>
  <si>
    <t>84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</si>
  <si>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</si>
  <si>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</si>
  <si>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85</t>
  </si>
  <si>
    <t>ФССЦ-01.2.03.05-0010</t>
  </si>
  <si>
    <t>Праймер битумный производства «Техно-Николь»</t>
  </si>
  <si>
    <t>86</t>
  </si>
  <si>
    <t>Итого</t>
  </si>
  <si>
    <t>с ВЗиС</t>
  </si>
  <si>
    <t>с ЗУ</t>
  </si>
  <si>
    <t>с Дог.Кф</t>
  </si>
  <si>
    <t>НДС</t>
  </si>
  <si>
    <t>Всего с НДС</t>
  </si>
  <si>
    <t>ед.изм</t>
  </si>
  <si>
    <t>объем сметы</t>
  </si>
  <si>
    <t>Погрузка вручную неуплотненного грунта из штабелей и отвалов в транспортные средства, группа грунтов: 1</t>
  </si>
  <si>
    <t>м</t>
  </si>
  <si>
    <t>Наименование работ</t>
  </si>
  <si>
    <t>Расценка</t>
  </si>
  <si>
    <t>стоим. Ед</t>
  </si>
  <si>
    <t>Примечания</t>
  </si>
  <si>
    <t>в деньгах</t>
  </si>
  <si>
    <t>объем для КС3</t>
  </si>
  <si>
    <t>100 шт</t>
  </si>
  <si>
    <t>87</t>
  </si>
  <si>
    <t>объем ИД</t>
  </si>
  <si>
    <t>Сумма сметы</t>
  </si>
  <si>
    <t>Раздел 2. Земляные работы</t>
  </si>
  <si>
    <t>ФЕР06-01-001-01</t>
  </si>
  <si>
    <t>Устройство бетонной подготовки</t>
  </si>
  <si>
    <t>ФССЦ-04.1.02.05-0003</t>
  </si>
  <si>
    <t>Смеси бетонные тяжелого бетона (БСТ), класс В7,5 (М100)</t>
  </si>
  <si>
    <t>ФССЦ-04.1.02.05-0009</t>
  </si>
  <si>
    <t>Смеси бетонные тяжелого бетона (БСТ), класс В25 (М350)</t>
  </si>
  <si>
    <t>ФССЦ-08.4.03.03-0002</t>
  </si>
  <si>
    <t>Сталь арматурная рифленая свариваемая, класс А500С, диаметр 8 мм</t>
  </si>
  <si>
    <t>Гидроизоляция конструкций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</si>
  <si>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</si>
  <si>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</si>
  <si>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</si>
  <si>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</si>
  <si>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</si>
  <si>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</si>
  <si>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ФЕР01-02-005-01</t>
  </si>
  <si>
    <t>Уплотнение грунта пневматическими трамбовками, группа грунтов: 1-2</t>
  </si>
  <si>
    <t>ФЕР01-02-061-01</t>
  </si>
  <si>
    <t>Засыпка вручную траншей, пазух котлованов и ям, группа грунтов: 1</t>
  </si>
  <si>
    <t>Щебень известняковый М600 фр. 20/40</t>
  </si>
  <si>
    <t>ФЕР13-06-004-01</t>
  </si>
  <si>
    <t>Обеспыливание поверхности</t>
  </si>
  <si>
    <t>ФЕР13-03-004-26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</si>
  <si>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</si>
  <si>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</si>
  <si>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</si>
  <si>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</si>
  <si>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</si>
  <si>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</si>
  <si>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</si>
  <si>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</si>
  <si>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</si>
  <si>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</si>
  <si>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</si>
  <si>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</si>
  <si>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</si>
  <si>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</si>
  <si>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</si>
  <si>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</si>
  <si>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</si>
  <si>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</si>
  <si>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</si>
  <si>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</si>
  <si>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</si>
  <si>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</si>
  <si>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</si>
  <si>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</si>
  <si>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</si>
  <si>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</si>
  <si>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ФЕР09-05-006-01</t>
  </si>
  <si>
    <t>м реза</t>
  </si>
  <si>
    <t>112</t>
  </si>
  <si>
    <t>113</t>
  </si>
  <si>
    <t>ФССЦ-04.1.02.05-0006</t>
  </si>
  <si>
    <t>114</t>
  </si>
  <si>
    <t>115</t>
  </si>
  <si>
    <t>ФССЦ-04.1.02.05-0004</t>
  </si>
  <si>
    <t>Смеси бетонные тяжелого бетона (БСТ), класс В10 (М150)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</si>
  <si>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</si>
  <si>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</si>
  <si>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</si>
  <si>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</si>
  <si>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</si>
  <si>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</si>
  <si>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</si>
  <si>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</si>
  <si>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</si>
  <si>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</si>
  <si>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</si>
  <si>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</si>
  <si>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</si>
  <si>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</si>
  <si>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</si>
  <si>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</si>
  <si>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</si>
  <si>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</si>
  <si>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</si>
  <si>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</si>
  <si>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</si>
  <si>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</si>
  <si>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</si>
  <si>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</si>
  <si>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</si>
  <si>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</si>
  <si>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</si>
  <si>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</si>
  <si>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</si>
  <si>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</si>
  <si>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</si>
  <si>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</si>
  <si>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</si>
  <si>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</si>
  <si>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</si>
  <si>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</si>
  <si>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</si>
  <si>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</si>
  <si>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</si>
  <si>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</si>
  <si>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</si>
  <si>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</si>
  <si>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</si>
  <si>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</si>
  <si>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</si>
  <si>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</si>
  <si>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</si>
  <si>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</si>
  <si>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</si>
  <si>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</si>
  <si>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</si>
  <si>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</si>
  <si>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</si>
  <si>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</si>
  <si>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</si>
  <si>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</si>
  <si>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</si>
  <si>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</si>
  <si>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</si>
  <si>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</si>
  <si>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</si>
  <si>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</si>
  <si>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</si>
  <si>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</si>
  <si>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</si>
  <si>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</si>
  <si>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Раздел 1. Фундаменты (131-23-АС3)</t>
  </si>
  <si>
    <t>Земляные работы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</si>
  <si>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</si>
  <si>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</si>
  <si>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</si>
  <si>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</si>
  <si>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ФЕР01-02-057-01</t>
  </si>
  <si>
    <t>Разработка грунта вручную в траншеях глубиной до 2 м без креплений с откосами, группа грунтов: 1</t>
  </si>
  <si>
    <t>Устройтво монолитных ж/б конструкций</t>
  </si>
  <si>
    <t>Фм1 -2шт</t>
  </si>
  <si>
    <t>ФЕР06-01-001-04</t>
  </si>
  <si>
    <t>Устройство бетонных фундаментов общего назначения под колонны объемом: более 5 м3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</si>
  <si>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</si>
  <si>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</si>
  <si>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</si>
  <si>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</si>
  <si>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ФССЦ-08.4.03.03-0005</t>
  </si>
  <si>
    <t>Сталь арматурная рифленая свариваемая, класс А500С, диаметр 14 мм</t>
  </si>
  <si>
    <t>ФЕР06-03-004-04</t>
  </si>
  <si>
    <t>Установка анкерных болтов: при бетонировании на поддерживающие конструкции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</si>
  <si>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</si>
  <si>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</si>
  <si>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</si>
  <si>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</si>
  <si>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</si>
  <si>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</si>
  <si>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</si>
  <si>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</si>
  <si>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</si>
  <si>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ФЕР06-07-001-01</t>
  </si>
  <si>
    <t>Устройство фундаментных балок</t>
  </si>
  <si>
    <t>ФЕР06-03-010-01</t>
  </si>
  <si>
    <t>Изготовление арматурных пространственных каркасов в построечных условиях, диаметром: 6 мм</t>
  </si>
  <si>
    <t>ФЕР06-03-010-08</t>
  </si>
  <si>
    <t>Изготовление арматурных пространственных каркасов в построечных условиях, диаметром: 20 мм</t>
  </si>
  <si>
    <t>ФССЦ-08.4.03.03-0008</t>
  </si>
  <si>
    <t>Сталь арматурная рифленая свариваемая, класс А500С, диаметр 20 мм</t>
  </si>
  <si>
    <t>ФЕР46-08-044-02</t>
  </si>
  <si>
    <t>Гидроструйная очистка: бетонных поверхностей</t>
  </si>
  <si>
    <t>ФССЦ-01.2.03.03-0011</t>
  </si>
  <si>
    <t>Мастика битумная гидроизоляционная МГ-1</t>
  </si>
  <si>
    <t>Крепление колонн к фундаментам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</si>
  <si>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</si>
  <si>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</si>
  <si>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</si>
  <si>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</si>
  <si>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</si>
  <si>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</si>
  <si>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</si>
  <si>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</si>
  <si>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</si>
  <si>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</si>
  <si>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</si>
  <si>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</si>
  <si>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</si>
  <si>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</si>
  <si>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</si>
  <si>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</si>
  <si>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</si>
  <si>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</si>
  <si>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</si>
  <si>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</si>
  <si>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Окраска металлических огрунтованных поверхностей: эмалью ПФ-115 2 слоя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</si>
  <si>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</si>
  <si>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</si>
  <si>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</si>
  <si>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ФССЦ-12.1.02.11-0017</t>
  </si>
  <si>
    <t>ИЗОСПАН: C</t>
  </si>
  <si>
    <t>10 м2</t>
  </si>
  <si>
    <t>ФЕР06-06-002-01</t>
  </si>
  <si>
    <t>Устройство железобетонных стен и перегородок высотой: до 3 м, толщиной 100 мм</t>
  </si>
  <si>
    <t>ФЕР09-03-050-01</t>
  </si>
  <si>
    <t>Монтаж стальных плинтусов из гнутого профиля (устройство уголка 75х75)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</si>
  <si>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</si>
  <si>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</si>
  <si>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</si>
  <si>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</si>
  <si>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</si>
  <si>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</si>
  <si>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</si>
  <si>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</si>
  <si>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</si>
  <si>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ФССЦ-01.7.15.06-0146</t>
  </si>
  <si>
    <t>Гвозди толевые круглые, размер 3,0х40 мм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</si>
  <si>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</si>
  <si>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</si>
  <si>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</si>
  <si>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</si>
  <si>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</si>
  <si>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</si>
  <si>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</si>
  <si>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</si>
  <si>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</si>
  <si>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</si>
  <si>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</si>
  <si>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</si>
  <si>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</si>
  <si>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</si>
  <si>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</si>
  <si>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</si>
  <si>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</si>
  <si>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</si>
  <si>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</si>
  <si>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</si>
  <si>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</si>
  <si>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</si>
  <si>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ФССЦ-12.2.05.09-0034</t>
  </si>
  <si>
    <t>Плиты пенополистирольные экструзионные ТЕХНОПЛЕКС (ТУ 2244-047-17925162-2006), марки: 35 Стандарт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</si>
  <si>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</si>
  <si>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</si>
  <si>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</si>
  <si>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</si>
  <si>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Раздел 4. Восстановление пола</t>
  </si>
  <si>
    <t>ФЕР11-01-001-02</t>
  </si>
  <si>
    <t>Уплотнение грунта: щебнем</t>
  </si>
  <si>
    <t>Цена Поставщика  ООО "Генпоставка"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</si>
  <si>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</si>
  <si>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</si>
  <si>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</si>
  <si>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</si>
  <si>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</si>
  <si>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</si>
  <si>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</si>
  <si>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</si>
  <si>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Раздел 5. Утепление полов в осях А-Д/13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</si>
  <si>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</si>
  <si>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</si>
  <si>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ФССЦ-12.2.05.09-0005</t>
  </si>
  <si>
    <t>Пенополистирол экструдированный ТЕХНОНИКОЛЬ XPS 30-250 Стандарт</t>
  </si>
  <si>
    <t>Раздел 6. Устройство деформационного шва узел "Ж"</t>
  </si>
  <si>
    <t>ФССЦ-14.5.01.06-1000</t>
  </si>
  <si>
    <t>Герметик клей полиуретановый</t>
  </si>
  <si>
    <t>л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</si>
  <si>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</si>
  <si>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</si>
  <si>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</si>
  <si>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</si>
  <si>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</si>
  <si>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</si>
  <si>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</si>
  <si>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</si>
  <si>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</si>
  <si>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ООО «Техностиль Премиум» КП №20 от 18.07.2023 (п.2.1)</t>
  </si>
  <si>
    <t>Саморезы для крепления стеновой панели 120 мм (5,5*160)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</si>
  <si>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</si>
  <si>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</si>
  <si>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</si>
  <si>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</si>
  <si>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</si>
  <si>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</si>
  <si>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</si>
  <si>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</si>
  <si>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</si>
  <si>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</si>
  <si>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Раздел 8. Заполнение проёмов</t>
  </si>
  <si>
    <t>ФЕР09-04-011-01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</si>
  <si>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</si>
  <si>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</si>
  <si>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</si>
  <si>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Раздел 9. Устройство отмостки, пандуса</t>
  </si>
  <si>
    <t>Раздел 10. Устройство отмостки в осях А-Д/13 24,8 м.п.</t>
  </si>
  <si>
    <t>ФЕР27-04-001-04</t>
  </si>
  <si>
    <t>Устройство подстилающих и выравнивающих слоев оснований: из щебня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</si>
  <si>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</si>
  <si>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</si>
  <si>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</si>
  <si>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</si>
  <si>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</si>
  <si>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</si>
  <si>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Раздел 11. Устройство пандуса в осях В-Г/13 1 шт.</t>
  </si>
  <si>
    <t>ФЕР06-01-004-05</t>
  </si>
  <si>
    <t>Устройство: железобетонных пандусов</t>
  </si>
  <si>
    <t>Раздел 12. Устройство отмостки в осях Д/1-13 63 м.п.</t>
  </si>
  <si>
    <t>На каждые 0,5 см изменения толщины покрытия добавлять к расценке 27-07-001-01(Толщина слоя 50мм)</t>
  </si>
  <si>
    <t>Раздел 13. Устройство пандусов в осях Д/1-13 2шт.</t>
  </si>
  <si>
    <t>Раздел 14. Устранение коррозии металлических балок покрытия в осях Г-Д/13-14</t>
  </si>
  <si>
    <t>ФЕР13-06-003-01</t>
  </si>
  <si>
    <t>Очистка поверхности щетками</t>
  </si>
  <si>
    <t>ФЕР13-03-004-04</t>
  </si>
  <si>
    <t>Окраска металлических огрунтованных поверхностей: эмалью ХВ-1120 (за 2 раза)</t>
  </si>
  <si>
    <t>ФССЦ-14.4.04.09-0027</t>
  </si>
  <si>
    <t>Эмаль перхлорвиниловая ХВ-1120</t>
  </si>
  <si>
    <t>ФССЦ-14.4.01.13-0001</t>
  </si>
  <si>
    <t>Грунт-эмаль по ржавчине ХВ-0278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</si>
  <si>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</si>
  <si>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</si>
  <si>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</si>
  <si>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</si>
  <si>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</si>
  <si>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</si>
  <si>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</si>
  <si>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</si>
  <si>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</si>
  <si>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</si>
  <si>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</si>
  <si>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</si>
  <si>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</si>
  <si>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</si>
  <si>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</si>
  <si>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</si>
  <si>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</si>
  <si>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Раздел 16.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</si>
  <si>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</si>
  <si>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</si>
  <si>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</si>
  <si>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ФССЦ-12.1.02.06-0022</t>
  </si>
  <si>
    <t>Рубероид кровельный РКП-350</t>
  </si>
  <si>
    <t>ФССЦ-12.1.02.11-0016</t>
  </si>
  <si>
    <t>ИЗОСПАН: B</t>
  </si>
  <si>
    <t>ФЕР12-01-013-03</t>
  </si>
  <si>
    <t>Утепление покрытий плитами: из минеральной ваты или перлита на битумной мастике в один слой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</si>
  <si>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</si>
  <si>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</si>
  <si>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</si>
  <si>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</si>
  <si>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</si>
  <si>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</si>
  <si>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ФССЦ-12.1.01.03-0039</t>
  </si>
  <si>
    <t>Пленка подкровельная гидроизоляционная антиконденсатная</t>
  </si>
  <si>
    <t>ФЕР12-01-017-01</t>
  </si>
  <si>
    <t>Устройство выравнивающих стяжек: цементно-песчаных толщиной 15 мм (Толщина слоя 50мм)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</si>
  <si>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</si>
  <si>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</si>
  <si>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ФССЦ-04.3.01.09-0016</t>
  </si>
  <si>
    <t>Раствор готовый кладочный, цементный, М200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</si>
  <si>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</si>
  <si>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</si>
  <si>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</si>
  <si>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</si>
  <si>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</si>
  <si>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</si>
  <si>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</si>
  <si>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</si>
  <si>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</si>
  <si>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</si>
  <si>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</si>
  <si>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</si>
  <si>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</si>
  <si>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</si>
  <si>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</si>
  <si>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</si>
  <si>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</si>
  <si>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</si>
  <si>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</si>
  <si>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</si>
  <si>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</si>
  <si>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</si>
  <si>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</si>
  <si>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</si>
  <si>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</si>
  <si>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</si>
  <si>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</si>
  <si>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</si>
  <si>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S-MD 51 Z 4,8x19 Самосверлящий шуруп для кровли
HILTI с шайбой EPDM и сверлом (углеродистая
сталь</t>
  </si>
  <si>
    <t/>
  </si>
  <si>
    <t>тыс.руб.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</si>
  <si>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</si>
  <si>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</si>
  <si>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</si>
  <si>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</si>
  <si>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</si>
  <si>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</si>
  <si>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</si>
  <si>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</si>
  <si>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</si>
  <si>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</si>
  <si>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</si>
  <si>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ФЕР46-04-003-01</t>
  </si>
  <si>
    <t>Разборка бетонных конструкций объемом более 1 м3 при помощи отбойных молотков из бетона марки: 100</t>
  </si>
  <si>
    <t>ОТ</t>
  </si>
  <si>
    <t>ЭМ</t>
  </si>
  <si>
    <t>ЗТ</t>
  </si>
  <si>
    <t>чел.-ч</t>
  </si>
  <si>
    <t>Итого по расценке</t>
  </si>
  <si>
    <t>ФОТ</t>
  </si>
  <si>
    <t>%</t>
  </si>
  <si>
    <t>Всего по позиции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</si>
  <si>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</si>
  <si>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</si>
  <si>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КП "МК-ГРУПП"</t>
  </si>
  <si>
    <t>Утилизация отходов 4-5 класса опасности</t>
  </si>
  <si>
    <t>(Материалы для строительных работ)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</si>
  <si>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</si>
  <si>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</si>
  <si>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</si>
  <si>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</si>
  <si>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</si>
  <si>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</si>
  <si>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</si>
  <si>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</si>
  <si>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</si>
  <si>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</si>
  <si>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</si>
  <si>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</si>
  <si>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</si>
  <si>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</si>
  <si>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</si>
  <si>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</si>
  <si>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</si>
  <si>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</si>
  <si>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</si>
  <si>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</si>
  <si>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</si>
  <si>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</si>
  <si>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</si>
  <si>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СП Земляные работы, выполняемые механизированным способом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</si>
  <si>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</si>
  <si>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</si>
  <si>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>[должность, подпись (инициалы, фамилия)]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</si>
  <si>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</si>
  <si>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</si>
  <si>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</si>
  <si>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</si>
  <si>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</si>
  <si>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</si>
  <si>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</si>
  <si>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</si>
  <si>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</si>
  <si>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</si>
  <si>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</si>
  <si>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</si>
  <si>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</si>
  <si>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</si>
  <si>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</si>
  <si>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</si>
  <si>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</si>
  <si>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02-02-01</t>
  </si>
  <si>
    <t>Восстановительные работы цеха №121/18.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</si>
  <si>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</si>
  <si>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</si>
  <si>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</si>
  <si>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</si>
  <si>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</si>
  <si>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</si>
  <si>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</si>
  <si>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</si>
  <si>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</si>
  <si>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</si>
  <si>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(341,53)</t>
  </si>
  <si>
    <t>в том числе:</t>
  </si>
  <si>
    <t>строительных работ</t>
  </si>
  <si>
    <t>Средства на оплату труда рабочих</t>
  </si>
  <si>
    <t>(15,52)</t>
  </si>
  <si>
    <t>монтажных работ</t>
  </si>
  <si>
    <t>(0)</t>
  </si>
  <si>
    <t>Нормативные затраты труда рабочих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</si>
  <si>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</si>
  <si>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</si>
  <si>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</si>
  <si>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</si>
  <si>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</si>
  <si>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Сметная стоимость в базисном уровне цен (в текущем уровне цен (гр. 8) для ресурсов, отсутствующих в ФРСН), руб.</t>
  </si>
  <si>
    <t>Объем=(87,3-11,6)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</si>
  <si>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</si>
  <si>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</si>
  <si>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</si>
  <si>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</si>
  <si>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774/пр от 11.12.2020 Прил. п.1.1, Приказ № 774/пр от 11.12.2020 п.16</t>
  </si>
  <si>
    <t>Объем=11,6 / 1000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</si>
  <si>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</si>
  <si>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</si>
  <si>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</si>
  <si>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</si>
  <si>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</si>
  <si>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</si>
  <si>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</si>
  <si>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Цена=1590/1,2/8,16</t>
  </si>
  <si>
    <t>Объем=61,8 / 1000</t>
  </si>
  <si>
    <t>Объем=15,4 / 100</t>
  </si>
  <si>
    <t>Объем=1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</si>
  <si>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</si>
  <si>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</si>
  <si>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</si>
  <si>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</si>
  <si>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Объем=(2,59*2) / 100</t>
  </si>
  <si>
    <t>Перевод в отпотые цены 645,75/725,69=0,8898 МАТ=0,8898 к расх.</t>
  </si>
  <si>
    <t>ТЧ Прил.15 табл.2</t>
  </si>
  <si>
    <t>Надбавкана W6 1.5% МАТ=0,015 к расх.</t>
  </si>
  <si>
    <t>Объем=21,36*2/1000</t>
  </si>
  <si>
    <t>Объем=(2,4*40*2+2,78*14*2)/1000</t>
  </si>
  <si>
    <t>Объем=27,36/1000</t>
  </si>
  <si>
    <t>(Бетонные и железобетонные монолитные конструкции и работы в строительстве)</t>
  </si>
  <si>
    <t>Объем=13,7*2/1000</t>
  </si>
  <si>
    <t>Объем=10,28*2/1000</t>
  </si>
  <si>
    <t>Объем=1,87 / 100</t>
  </si>
  <si>
    <t>Объем=2,7 / 100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</si>
  <si>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</si>
  <si>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</si>
  <si>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</si>
  <si>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</si>
  <si>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</si>
  <si>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Объем=219,45/1000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</si>
  <si>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</si>
  <si>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</si>
  <si>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</si>
  <si>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</si>
  <si>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</si>
  <si>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</si>
  <si>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</si>
  <si>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</si>
  <si>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</si>
  <si>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Объем=51,25*0,3/1000</t>
  </si>
  <si>
    <t>Объем=0,7*51,25/1000*2</t>
  </si>
  <si>
    <t>Объем=8 / 100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</si>
  <si>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</si>
  <si>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</si>
  <si>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</si>
  <si>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</si>
  <si>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</si>
  <si>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</si>
  <si>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</si>
  <si>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</si>
  <si>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</si>
  <si>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</si>
  <si>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</si>
  <si>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</si>
  <si>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</si>
  <si>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(Строительные металлические конструкции)</t>
  </si>
  <si>
    <t>Объем=1,5+0,72+0,258</t>
  </si>
  <si>
    <t>Объем=1,5+0,72</t>
  </si>
  <si>
    <t>Объем=153.6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</si>
  <si>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</si>
  <si>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</si>
  <si>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</si>
  <si>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</si>
  <si>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</si>
  <si>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</si>
  <si>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</si>
  <si>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</si>
  <si>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</si>
  <si>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</si>
  <si>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</si>
  <si>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</si>
  <si>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</si>
  <si>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Объем=6,54 / 100</t>
  </si>
  <si>
    <t>Объем=14,388 / 10</t>
  </si>
  <si>
    <t>Объем=2,5 / 100</t>
  </si>
  <si>
    <t>Объем=19,2 / 100</t>
  </si>
  <si>
    <t>Цена=95,27/1,2/8,16</t>
  </si>
  <si>
    <t>ТР МАТ=1,03 к расх.</t>
  </si>
  <si>
    <t>ЗГСР МАТ=1,012 к расх.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</si>
  <si>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</si>
  <si>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</si>
  <si>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</si>
  <si>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</si>
  <si>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</si>
  <si>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(Кровли)</t>
  </si>
  <si>
    <t>Цена=22,8/1,2/8,16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</si>
  <si>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</si>
  <si>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</si>
  <si>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</si>
  <si>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</si>
  <si>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</si>
  <si>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</si>
  <si>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</si>
  <si>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</si>
  <si>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(Бетонные и железобетонные сборные конструкции и работы в строительстве)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</si>
  <si>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</si>
  <si>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</si>
  <si>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</si>
  <si>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</si>
  <si>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</si>
  <si>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</si>
  <si>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</si>
  <si>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</si>
  <si>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</si>
  <si>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</si>
  <si>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Объем=9,0 / 100</t>
  </si>
  <si>
    <t>Объем=9 / 100</t>
  </si>
  <si>
    <t>Итоги по разделу 3 Устройство цоколя :</t>
  </si>
  <si>
    <t xml:space="preserve">  Итого по разделу 3 Устройство цоколя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</si>
  <si>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</si>
  <si>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</si>
  <si>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</si>
  <si>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</si>
  <si>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</si>
  <si>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Цена=3184,5/1,2/8,16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</si>
  <si>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</si>
  <si>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</si>
  <si>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</si>
  <si>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</si>
  <si>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Объем=(21,5*0,3) / 100</t>
  </si>
  <si>
    <t>Объем=17,21 / 100</t>
  </si>
  <si>
    <t>Итоги по разделу 5 Утепление полов в осях А-Д/13 :</t>
  </si>
  <si>
    <t xml:space="preserve">  Итого по разделу 5 Утепление полов в осях А-Д/13</t>
  </si>
  <si>
    <t>Объем=4,95 / 100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</si>
  <si>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</si>
  <si>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</si>
  <si>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</si>
  <si>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</si>
  <si>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</si>
  <si>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Объем=60,48/1000</t>
  </si>
  <si>
    <t>Цена=2787/1,2/8,16</t>
  </si>
  <si>
    <t>Цена=65/1,2/8,16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</si>
  <si>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</si>
  <si>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</si>
  <si>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</si>
  <si>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</si>
  <si>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</si>
  <si>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Итоги по разделу 7 Ограждающие конструкции :</t>
  </si>
  <si>
    <t xml:space="preserve">  Итого по разделу 7 Ограждающие конструкции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</si>
  <si>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</si>
  <si>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</si>
  <si>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</si>
  <si>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Объем=29 / 100</t>
  </si>
  <si>
    <t>Объем=25 / 100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</si>
  <si>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</si>
  <si>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</si>
  <si>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</si>
  <si>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</si>
  <si>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</si>
  <si>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</si>
  <si>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</si>
  <si>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</si>
  <si>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Объем=6,2*1,26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</si>
  <si>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</si>
  <si>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</si>
  <si>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</si>
  <si>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</si>
  <si>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</si>
  <si>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 xml:space="preserve"> ПЗ=4 (ОЗП=4; ЭМ=4 к расх.; ЗПМ=4; МАТ=4 к расх.; ТЗ=4; ТЗМ=4)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</si>
  <si>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</si>
  <si>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</si>
  <si>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</si>
  <si>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</si>
  <si>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</si>
  <si>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Объем=15,8 / 100</t>
  </si>
  <si>
    <t>Объем=15,8*1,26</t>
  </si>
  <si>
    <t>Объем=82 / 100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</si>
  <si>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</si>
  <si>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</si>
  <si>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</si>
  <si>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</si>
  <si>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</si>
  <si>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</si>
  <si>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</si>
  <si>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Объем=8,8 / 100</t>
  </si>
  <si>
    <t>за 2 раза ПЗ=2 (ОЗП=2; ЭМ=2 к расх.; ЗПМ=2; МАТ=2 к расх.; ТЗ=2; ТЗМ=2)</t>
  </si>
  <si>
    <t>(Защита строительных конструкций и оборудования от коррозии)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</si>
  <si>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</si>
  <si>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</si>
  <si>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</si>
  <si>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Объем=26,4 / 100</t>
  </si>
  <si>
    <t>Объем=-26,4 / 100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</si>
  <si>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</si>
  <si>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</si>
  <si>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</si>
  <si>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</si>
  <si>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</si>
  <si>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</si>
  <si>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Объем=62,4 / 100</t>
  </si>
  <si>
    <t>Объем=62,4 / 10</t>
  </si>
  <si>
    <t>Объем=56,7 / 100</t>
  </si>
  <si>
    <t>Объем=57 / 100</t>
  </si>
  <si>
    <t>Объем=65,55 / 10</t>
  </si>
  <si>
    <t xml:space="preserve"> ПЗ=35 (ОЗП=35; ЭМ=35 к расх.; ЗПМ=35; МАТ=35 к расх.; ТЗ=35; ТЗМ=35)</t>
  </si>
  <si>
    <t>Объем=113/1000</t>
  </si>
  <si>
    <t>Объем=68 / 100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</si>
  <si>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</si>
  <si>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</si>
  <si>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Объем=17,8 / 100</t>
  </si>
  <si>
    <t>Объем=86,6/1000</t>
  </si>
  <si>
    <t>Объем=10,2 / 100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</si>
  <si>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</si>
  <si>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</si>
  <si>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</si>
  <si>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ВСЕГО </t>
  </si>
  <si>
    <t xml:space="preserve">  ВСЕГО по смете</t>
  </si>
  <si>
    <t>Временные здания и сооружения - 8,2%</t>
  </si>
  <si>
    <t>Всего с ВЗиС</t>
  </si>
  <si>
    <t>Производство работ в зимнее время - 2,4%</t>
  </si>
  <si>
    <t xml:space="preserve">Итого </t>
  </si>
  <si>
    <t>Повышающий договорной коэффициент-1,05136042</t>
  </si>
  <si>
    <t>ВСЕГО по смете</t>
  </si>
  <si>
    <t>НДС 20%</t>
  </si>
  <si>
    <t>ВСЕГО по смете с НДС</t>
  </si>
  <si>
    <t>Составил:</t>
  </si>
  <si>
    <t>(Князева В.И.)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</si>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</sst>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&quot;р.&quot;_-;\-* #,##0&quot;р.&quot;_-;_-* &quot;-&quot;&quot;р.&quot;_-;_-@_-"/>
    <numFmt numFmtId="167" formatCode="#,##0.0000"/>
    <numFmt numFmtId="168" formatCode="0.0000"/>
    <numFmt numFmtId="169" formatCode="0.000"/>
    <numFmt numFmtId="170" formatCode="0.0"/>
    <numFmt numFmtId="171" formatCode="0.0000000"/>
    <numFmt numFmtId="172" formatCode="0.000000"/>
    <numFmt numFmtId="173" formatCode="0.0000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7030A0"/>
      <name val="Arial"/>
      <family val="2"/>
      <charset val="204"/>
    </font>
    <font>
      <sz val="11"/>
      <color rgb="FF000000"/>
      <name val="Calibri"/>
      <charset val="204"/>
    </font>
    <font>
      <sz val="8"/>
      <color rgb="FFFFFFFF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7" fillId="0" borderId="0"/>
    <xf numFmtId="0" fontId="9" fillId="0" borderId="0">
      <alignment vertical="top"/>
      <protection locked="0"/>
    </xf>
    <xf numFmtId="0" fontId="8" fillId="0" borderId="0">
      <alignment horizontal="right" vertical="top" wrapText="1"/>
    </xf>
    <xf numFmtId="0" fontId="8" fillId="0" borderId="1" applyFill="0" applyProtection="0">
      <alignment horizontal="center"/>
    </xf>
    <xf numFmtId="0" fontId="7" fillId="0" borderId="0"/>
    <xf numFmtId="0" fontId="5" fillId="0" borderId="0"/>
    <xf numFmtId="0" fontId="10" fillId="0" borderId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8" fillId="0" borderId="0">
      <alignment horizontal="center"/>
    </xf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1" applyBorder="0" applyAlignment="0">
      <alignment horizontal="center" wrapText="1"/>
    </xf>
    <xf numFmtId="0" fontId="8" fillId="0" borderId="0">
      <alignment horizontal="left" vertical="top"/>
    </xf>
    <xf numFmtId="0" fontId="1" fillId="0" borderId="0"/>
    <xf numFmtId="0" fontId="6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3" fillId="0" borderId="0"/>
    <xf numFmtId="0" fontId="15" fillId="0" borderId="0"/>
    <xf numFmtId="0" fontId="16" fillId="0" borderId="0"/>
    <xf numFmtId="0" fontId="21" fillId="0" borderId="0"/>
  </cellStyleXfs>
  <cellXfs count="249">
    <xf numFmtId="0" fontId="0" fillId="0" borderId="0" xfId="0"/>
    <xf numFmtId="4" fontId="11" fillId="2" borderId="1" xfId="35" applyNumberFormat="1" applyFont="1" applyFill="1" applyBorder="1" applyAlignment="1">
      <alignment horizontal="center" vertical="center" wrapText="1"/>
    </xf>
    <xf numFmtId="4" fontId="12" fillId="0" borderId="1" xfId="2" applyNumberFormat="1" applyFont="1" applyFill="1" applyBorder="1" applyAlignment="1">
      <alignment horizontal="right"/>
    </xf>
    <xf numFmtId="4" fontId="11" fillId="0" borderId="1" xfId="2" applyNumberFormat="1" applyFont="1" applyFill="1" applyBorder="1" applyAlignment="1">
      <alignment horizontal="right"/>
    </xf>
    <xf numFmtId="49" fontId="11" fillId="2" borderId="1" xfId="34" applyNumberFormat="1" applyFont="1" applyFill="1" applyBorder="1" applyAlignment="1">
      <alignment horizontal="center" vertical="center" wrapText="1"/>
    </xf>
    <xf numFmtId="0" fontId="11" fillId="2" borderId="1" xfId="34" applyFont="1" applyFill="1" applyBorder="1" applyAlignment="1">
      <alignment horizontal="center" vertical="center" wrapText="1"/>
    </xf>
    <xf numFmtId="4" fontId="11" fillId="2" borderId="1" xfId="34" applyNumberFormat="1" applyFont="1" applyFill="1" applyBorder="1" applyAlignment="1">
      <alignment horizontal="center" vertical="center" wrapText="1"/>
    </xf>
    <xf numFmtId="0" fontId="11" fillId="3" borderId="1" xfId="34" applyFont="1" applyFill="1" applyBorder="1" applyAlignment="1">
      <alignment horizontal="center" vertical="center" wrapText="1"/>
    </xf>
    <xf numFmtId="4" fontId="12" fillId="0" borderId="2" xfId="2" applyNumberFormat="1" applyFont="1" applyFill="1" applyBorder="1" applyAlignment="1">
      <alignment horizontal="right"/>
    </xf>
    <xf numFmtId="4" fontId="12" fillId="0" borderId="2" xfId="34" applyNumberFormat="1" applyFont="1" applyFill="1" applyBorder="1" applyAlignment="1">
      <alignment horizontal="right" vertical="center"/>
    </xf>
    <xf numFmtId="4" fontId="11" fillId="3" borderId="1" xfId="34" applyNumberFormat="1" applyFont="1" applyFill="1" applyBorder="1" applyAlignment="1">
      <alignment horizontal="center" vertical="center" wrapText="1"/>
    </xf>
    <xf numFmtId="49" fontId="13" fillId="0" borderId="0" xfId="36" applyNumberFormat="1" applyFont="1" applyFill="1" applyAlignment="1"/>
    <xf numFmtId="0" fontId="13" fillId="0" borderId="0" xfId="36" applyFont="1" applyFill="1" applyAlignment="1"/>
    <xf numFmtId="4" fontId="13" fillId="0" borderId="0" xfId="36" applyNumberFormat="1" applyFont="1" applyFill="1" applyAlignment="1"/>
    <xf numFmtId="0" fontId="14" fillId="0" borderId="0" xfId="36" applyFont="1" applyFill="1" applyAlignment="1"/>
    <xf numFmtId="0" fontId="13" fillId="0" borderId="0" xfId="36" applyFont="1" applyFill="1" applyAlignment="1">
      <alignment vertical="top"/>
    </xf>
    <xf numFmtId="49" fontId="13" fillId="0" borderId="1" xfId="36" applyNumberFormat="1" applyFont="1" applyFill="1" applyBorder="1" applyAlignment="1">
      <alignment vertical="center"/>
    </xf>
    <xf numFmtId="0" fontId="13" fillId="0" borderId="1" xfId="36" applyFont="1" applyFill="1" applyBorder="1" applyAlignment="1"/>
    <xf numFmtId="49" fontId="13" fillId="0" borderId="1" xfId="36" applyNumberFormat="1" applyFont="1" applyFill="1" applyBorder="1" applyAlignment="1">
      <alignment horizontal="center" vertical="top"/>
    </xf>
    <xf numFmtId="49" fontId="13" fillId="0" borderId="1" xfId="36" applyNumberFormat="1" applyFont="1" applyFill="1" applyBorder="1" applyAlignment="1">
      <alignment horizontal="left" vertical="top"/>
    </xf>
    <xf numFmtId="49" fontId="13" fillId="0" borderId="1" xfId="36" applyNumberFormat="1" applyFont="1" applyFill="1" applyBorder="1" applyAlignment="1">
      <alignment vertical="top"/>
    </xf>
    <xf numFmtId="0" fontId="13" fillId="0" borderId="1" xfId="36" applyFont="1" applyFill="1" applyBorder="1" applyAlignment="1">
      <alignment horizontal="center" vertical="top"/>
    </xf>
    <xf numFmtId="4" fontId="13" fillId="0" borderId="1" xfId="36" applyNumberFormat="1" applyFont="1" applyFill="1" applyBorder="1" applyAlignment="1"/>
    <xf numFmtId="49" fontId="14" fillId="0" borderId="1" xfId="36" applyNumberFormat="1" applyFont="1" applyFill="1" applyBorder="1" applyAlignment="1">
      <alignment vertical="center"/>
    </xf>
    <xf numFmtId="4" fontId="13" fillId="0" borderId="1" xfId="36" applyNumberFormat="1" applyFont="1" applyFill="1" applyBorder="1" applyAlignment="1">
      <alignment vertical="center"/>
    </xf>
    <xf numFmtId="4" fontId="13" fillId="0" borderId="1" xfId="36" applyNumberFormat="1" applyFont="1" applyFill="1" applyBorder="1" applyAlignment="1">
      <alignment horizontal="right" vertical="top"/>
    </xf>
    <xf numFmtId="0" fontId="13" fillId="3" borderId="1" xfId="36" applyFont="1" applyFill="1" applyBorder="1" applyAlignment="1"/>
    <xf numFmtId="0" fontId="11" fillId="0" borderId="0" xfId="34" applyFont="1"/>
    <xf numFmtId="0" fontId="12" fillId="0" borderId="0" xfId="34" applyFont="1"/>
    <xf numFmtId="49" fontId="12" fillId="0" borderId="0" xfId="34" applyNumberFormat="1" applyFont="1"/>
    <xf numFmtId="4" fontId="12" fillId="0" borderId="0" xfId="34" applyNumberFormat="1" applyFont="1"/>
    <xf numFmtId="4" fontId="11" fillId="3" borderId="1" xfId="2" applyNumberFormat="1" applyFont="1" applyFill="1" applyBorder="1" applyAlignment="1">
      <alignment horizontal="right"/>
    </xf>
    <xf numFmtId="0" fontId="18" fillId="3" borderId="1" xfId="36" applyFont="1" applyFill="1" applyBorder="1" applyAlignment="1"/>
    <xf numFmtId="4" fontId="13" fillId="3" borderId="1" xfId="36" applyNumberFormat="1" applyFont="1" applyFill="1" applyBorder="1" applyAlignment="1"/>
    <xf numFmtId="4" fontId="20" fillId="3" borderId="1" xfId="36" applyNumberFormat="1" applyFont="1" applyFill="1" applyBorder="1" applyAlignment="1"/>
    <xf numFmtId="49" fontId="18" fillId="0" borderId="1" xfId="36" applyNumberFormat="1" applyFont="1" applyFill="1" applyBorder="1" applyAlignment="1">
      <alignment horizontal="center" vertical="top"/>
    </xf>
    <xf numFmtId="49" fontId="18" fillId="0" borderId="1" xfId="36" applyNumberFormat="1" applyFont="1" applyFill="1" applyBorder="1" applyAlignment="1">
      <alignment horizontal="left" vertical="top"/>
    </xf>
    <xf numFmtId="49" fontId="18" fillId="0" borderId="1" xfId="36" applyNumberFormat="1" applyFont="1" applyFill="1" applyBorder="1" applyAlignment="1">
      <alignment vertical="top"/>
    </xf>
    <xf numFmtId="0" fontId="18" fillId="0" borderId="1" xfId="36" applyFont="1" applyFill="1" applyBorder="1" applyAlignment="1">
      <alignment horizontal="center" vertical="top"/>
    </xf>
    <xf numFmtId="4" fontId="18" fillId="0" borderId="1" xfId="36" applyNumberFormat="1" applyFont="1" applyFill="1" applyBorder="1" applyAlignment="1">
      <alignment horizontal="right" vertical="top"/>
    </xf>
    <xf numFmtId="4" fontId="18" fillId="0" borderId="1" xfId="36" applyNumberFormat="1" applyFont="1" applyFill="1" applyBorder="1" applyAlignment="1"/>
    <xf numFmtId="4" fontId="18" fillId="3" borderId="1" xfId="36" applyNumberFormat="1" applyFont="1" applyFill="1" applyBorder="1" applyAlignment="1"/>
    <xf numFmtId="0" fontId="18" fillId="0" borderId="1" xfId="36" applyFont="1" applyFill="1" applyBorder="1" applyAlignment="1"/>
    <xf numFmtId="0" fontId="18" fillId="0" borderId="0" xfId="36" applyFont="1" applyFill="1" applyAlignment="1"/>
    <xf numFmtId="49" fontId="19" fillId="0" borderId="1" xfId="36" applyNumberFormat="1" applyFont="1" applyFill="1" applyBorder="1" applyAlignment="1">
      <alignment vertical="center"/>
    </xf>
    <xf numFmtId="49" fontId="18" fillId="0" borderId="1" xfId="36" applyNumberFormat="1" applyFont="1" applyFill="1" applyBorder="1" applyAlignment="1">
      <alignment vertical="center"/>
    </xf>
    <xf numFmtId="0" fontId="12" fillId="0" borderId="0" xfId="38" applyFont="1" applyAlignment="1"/>
    <xf numFmtId="0" fontId="12" fillId="0" borderId="0" xfId="38" applyFont="1" applyFill="1" applyAlignment="1"/>
    <xf numFmtId="0" fontId="11" fillId="0" borderId="1" xfId="38" applyFont="1" applyFill="1" applyBorder="1" applyAlignment="1">
      <alignment vertical="center"/>
    </xf>
    <xf numFmtId="49" fontId="12" fillId="0" borderId="1" xfId="38" applyNumberFormat="1" applyFont="1" applyFill="1" applyBorder="1" applyAlignment="1">
      <alignment horizontal="center" vertical="top"/>
    </xf>
    <xf numFmtId="49" fontId="12" fillId="0" borderId="1" xfId="38" applyNumberFormat="1" applyFont="1" applyFill="1" applyBorder="1" applyAlignment="1">
      <alignment horizontal="left" vertical="top"/>
    </xf>
    <xf numFmtId="4" fontId="12" fillId="0" borderId="1" xfId="38" applyNumberFormat="1" applyFont="1" applyFill="1" applyBorder="1" applyAlignment="1">
      <alignment horizontal="right" vertical="top"/>
    </xf>
    <xf numFmtId="4" fontId="12" fillId="0" borderId="1" xfId="38" applyNumberFormat="1" applyFont="1" applyFill="1" applyBorder="1" applyAlignment="1"/>
    <xf numFmtId="4" fontId="11" fillId="0" borderId="1" xfId="38" applyNumberFormat="1" applyFont="1" applyFill="1" applyBorder="1" applyAlignment="1">
      <alignment vertical="center"/>
    </xf>
    <xf numFmtId="4" fontId="12" fillId="0" borderId="1" xfId="38" applyNumberFormat="1" applyFont="1" applyFill="1" applyBorder="1" applyAlignment="1">
      <alignment horizontal="center" vertical="top"/>
    </xf>
    <xf numFmtId="4" fontId="12" fillId="3" borderId="1" xfId="38" applyNumberFormat="1" applyFont="1" applyFill="1" applyBorder="1" applyAlignment="1"/>
    <xf numFmtId="0" fontId="12" fillId="0" borderId="1" xfId="38" applyFont="1" applyFill="1" applyBorder="1" applyAlignment="1">
      <alignment vertical="top" wrapText="1"/>
    </xf>
    <xf numFmtId="0" fontId="11" fillId="0" borderId="1" xfId="38" applyFont="1" applyFill="1" applyBorder="1" applyAlignment="1">
      <alignment vertical="center" wrapText="1"/>
    </xf>
    <xf numFmtId="0" fontId="3" fillId="0" borderId="0" xfId="34" applyFont="1"/>
    <xf numFmtId="0" fontId="12" fillId="0" borderId="0" xfId="34" applyFont="1" applyAlignment="1">
      <alignment horizontal="right"/>
    </xf>
    <xf numFmtId="49" fontId="12" fillId="0" borderId="0" xfId="34" applyNumberFormat="1" applyFont="1" applyAlignment="1">
      <alignment horizontal="right"/>
    </xf>
    <xf numFmtId="49" fontId="12" fillId="0" borderId="0" xfId="34" applyNumberFormat="1" applyFont="1" applyAlignment="1">
      <alignment horizontal="left" vertical="top"/>
    </xf>
    <xf numFmtId="49" fontId="12" fillId="0" borderId="0" xfId="34" applyNumberFormat="1" applyFont="1" applyAlignment="1">
      <alignment vertical="top"/>
    </xf>
    <xf numFmtId="49" fontId="12" fillId="0" borderId="0" xfId="34" applyNumberFormat="1" applyFont="1" applyAlignment="1">
      <alignment wrapText="1"/>
    </xf>
    <xf numFmtId="0" fontId="12" fillId="0" borderId="0" xfId="34" applyFont="1" applyAlignment="1">
      <alignment wrapText="1"/>
    </xf>
    <xf numFmtId="49" fontId="22" fillId="0" borderId="0" xfId="34" applyNumberFormat="1" applyFont="1" applyAlignment="1">
      <alignment vertical="top" wrapText="1"/>
    </xf>
    <xf numFmtId="49" fontId="12" fillId="0" borderId="0" xfId="34" applyNumberFormat="1" applyFont="1" applyAlignment="1">
      <alignment vertical="top" wrapText="1"/>
    </xf>
    <xf numFmtId="49" fontId="12" fillId="0" borderId="0" xfId="34" applyNumberFormat="1" applyFont="1" applyAlignment="1">
      <alignment horizontal="left"/>
    </xf>
    <xf numFmtId="0" fontId="3" fillId="0" borderId="0" xfId="2"/>
    <xf numFmtId="0" fontId="12" fillId="0" borderId="0" xfId="2" applyFont="1" applyAlignment="1">
      <alignment wrapText="1"/>
    </xf>
    <xf numFmtId="49" fontId="17" fillId="0" borderId="0" xfId="2" applyNumberFormat="1" applyFont="1" applyAlignment="1">
      <alignment horizontal="center" vertical="top"/>
    </xf>
    <xf numFmtId="49" fontId="23" fillId="0" borderId="0" xfId="34" applyNumberFormat="1" applyFont="1" applyAlignment="1">
      <alignment horizontal="center"/>
    </xf>
    <xf numFmtId="49" fontId="13" fillId="0" borderId="3" xfId="34" applyNumberFormat="1" applyFont="1" applyBorder="1" applyAlignment="1">
      <alignment horizontal="center"/>
    </xf>
    <xf numFmtId="49" fontId="13" fillId="0" borderId="0" xfId="34" applyNumberFormat="1" applyFont="1"/>
    <xf numFmtId="49" fontId="17" fillId="0" borderId="0" xfId="34" applyNumberFormat="1" applyFont="1"/>
    <xf numFmtId="49" fontId="13" fillId="0" borderId="0" xfId="34" applyNumberFormat="1" applyFont="1" applyAlignment="1">
      <alignment horizontal="right" vertical="top"/>
    </xf>
    <xf numFmtId="49" fontId="17" fillId="0" borderId="0" xfId="34" applyNumberFormat="1" applyFont="1" applyAlignment="1">
      <alignment horizontal="center"/>
    </xf>
    <xf numFmtId="49" fontId="11" fillId="0" borderId="0" xfId="34" applyNumberFormat="1" applyFont="1" applyAlignment="1">
      <alignment horizontal="left"/>
    </xf>
    <xf numFmtId="49" fontId="12" fillId="0" borderId="0" xfId="34" applyNumberFormat="1" applyFont="1" applyAlignment="1">
      <alignment horizontal="center"/>
    </xf>
    <xf numFmtId="0" fontId="12" fillId="0" borderId="0" xfId="34" applyFont="1" applyAlignment="1">
      <alignment horizontal="center"/>
    </xf>
    <xf numFmtId="4" fontId="12" fillId="0" borderId="3" xfId="34" applyNumberFormat="1" applyFont="1" applyBorder="1"/>
    <xf numFmtId="49" fontId="13" fillId="0" borderId="3" xfId="34" applyNumberFormat="1" applyFont="1" applyBorder="1" applyAlignment="1">
      <alignment horizontal="right"/>
    </xf>
    <xf numFmtId="0" fontId="12" fillId="0" borderId="0" xfId="34" applyFont="1" applyAlignment="1">
      <alignment horizontal="left"/>
    </xf>
    <xf numFmtId="0" fontId="12" fillId="0" borderId="0" xfId="34" applyFont="1" applyAlignment="1">
      <alignment vertical="center" wrapText="1"/>
    </xf>
    <xf numFmtId="0" fontId="17" fillId="0" borderId="0" xfId="34" applyFont="1"/>
    <xf numFmtId="49" fontId="13" fillId="0" borderId="0" xfId="34" applyNumberFormat="1" applyFont="1" applyAlignment="1">
      <alignment horizontal="right"/>
    </xf>
    <xf numFmtId="49" fontId="12" fillId="0" borderId="3" xfId="34" applyNumberFormat="1" applyFont="1" applyBorder="1" applyAlignment="1">
      <alignment horizontal="right"/>
    </xf>
    <xf numFmtId="49" fontId="13" fillId="0" borderId="4" xfId="34" applyNumberFormat="1" applyFont="1" applyBorder="1" applyAlignment="1">
      <alignment horizontal="right"/>
    </xf>
    <xf numFmtId="49" fontId="13" fillId="0" borderId="0" xfId="34" applyNumberFormat="1" applyFont="1" applyAlignment="1">
      <alignment vertical="center"/>
    </xf>
    <xf numFmtId="0" fontId="13" fillId="0" borderId="1" xfId="34" applyFont="1" applyBorder="1" applyAlignment="1">
      <alignment horizontal="center" vertical="center" wrapText="1"/>
    </xf>
    <xf numFmtId="49" fontId="13" fillId="0" borderId="1" xfId="34" applyNumberFormat="1" applyFont="1" applyBorder="1" applyAlignment="1">
      <alignment horizontal="center" vertical="center"/>
    </xf>
    <xf numFmtId="0" fontId="13" fillId="0" borderId="1" xfId="34" applyFont="1" applyBorder="1" applyAlignment="1">
      <alignment horizontal="center" vertical="center"/>
    </xf>
    <xf numFmtId="0" fontId="24" fillId="0" borderId="0" xfId="34" applyFont="1" applyAlignment="1">
      <alignment wrapText="1"/>
    </xf>
    <xf numFmtId="0" fontId="14" fillId="0" borderId="0" xfId="34" applyFont="1" applyAlignment="1">
      <alignment wrapText="1"/>
    </xf>
    <xf numFmtId="49" fontId="14" fillId="0" borderId="8" xfId="34" applyNumberFormat="1" applyFont="1" applyBorder="1" applyAlignment="1">
      <alignment horizontal="center" vertical="top" wrapText="1"/>
    </xf>
    <xf numFmtId="49" fontId="14" fillId="0" borderId="5" xfId="34" applyNumberFormat="1" applyFont="1" applyBorder="1" applyAlignment="1">
      <alignment horizontal="left" vertical="top" wrapText="1"/>
    </xf>
    <xf numFmtId="49" fontId="14" fillId="0" borderId="5" xfId="34" applyNumberFormat="1" applyFont="1" applyBorder="1" applyAlignment="1">
      <alignment horizontal="center" vertical="top" wrapText="1"/>
    </xf>
    <xf numFmtId="0" fontId="14" fillId="0" borderId="5" xfId="34" applyFont="1" applyBorder="1" applyAlignment="1">
      <alignment horizontal="center" vertical="top" wrapText="1"/>
    </xf>
    <xf numFmtId="1" fontId="14" fillId="0" borderId="5" xfId="34" applyNumberFormat="1" applyFont="1" applyBorder="1" applyAlignment="1">
      <alignment horizontal="center" vertical="top" wrapText="1"/>
    </xf>
    <xf numFmtId="169" fontId="14" fillId="0" borderId="5" xfId="34" applyNumberFormat="1" applyFont="1" applyBorder="1" applyAlignment="1">
      <alignment horizontal="center" vertical="top" wrapText="1"/>
    </xf>
    <xf numFmtId="0" fontId="14" fillId="0" borderId="5" xfId="34" applyFont="1" applyBorder="1" applyAlignment="1">
      <alignment horizontal="right" vertical="top" wrapText="1"/>
    </xf>
    <xf numFmtId="0" fontId="14" fillId="0" borderId="9" xfId="34" applyFont="1" applyBorder="1" applyAlignment="1">
      <alignment horizontal="right" vertical="top" wrapText="1"/>
    </xf>
    <xf numFmtId="49" fontId="13" fillId="0" borderId="10" xfId="34" applyNumberFormat="1" applyFont="1" applyBorder="1" applyAlignment="1">
      <alignment horizontal="center" vertical="top" wrapText="1"/>
    </xf>
    <xf numFmtId="49" fontId="13" fillId="0" borderId="0" xfId="34" applyNumberFormat="1" applyFont="1" applyAlignment="1">
      <alignment horizontal="left" vertical="top" wrapText="1"/>
    </xf>
    <xf numFmtId="0" fontId="13" fillId="0" borderId="0" xfId="34" applyFont="1" applyAlignment="1">
      <alignment wrapText="1"/>
    </xf>
    <xf numFmtId="49" fontId="13" fillId="0" borderId="10" xfId="34" applyNumberFormat="1" applyFont="1" applyBorder="1" applyAlignment="1">
      <alignment vertical="center" wrapText="1"/>
    </xf>
    <xf numFmtId="49" fontId="13" fillId="0" borderId="0" xfId="34" applyNumberFormat="1" applyFont="1" applyAlignment="1">
      <alignment horizontal="right" vertical="top" wrapText="1"/>
    </xf>
    <xf numFmtId="49" fontId="13" fillId="0" borderId="10" xfId="34" applyNumberFormat="1" applyFont="1" applyBorder="1" applyAlignment="1">
      <alignment horizontal="center" vertical="center" wrapText="1"/>
    </xf>
    <xf numFmtId="49" fontId="13" fillId="0" borderId="0" xfId="34" applyNumberFormat="1" applyFont="1" applyAlignment="1">
      <alignment horizontal="center" vertical="top" wrapText="1"/>
    </xf>
    <xf numFmtId="0" fontId="13" fillId="0" borderId="0" xfId="34" applyFont="1" applyAlignment="1">
      <alignment horizontal="center" vertical="top" wrapText="1"/>
    </xf>
    <xf numFmtId="4" fontId="13" fillId="0" borderId="0" xfId="34" applyNumberFormat="1" applyFont="1" applyAlignment="1">
      <alignment horizontal="right" vertical="top" wrapText="1"/>
    </xf>
    <xf numFmtId="169" fontId="13" fillId="0" borderId="0" xfId="34" applyNumberFormat="1" applyFont="1" applyAlignment="1">
      <alignment horizontal="center" vertical="top" wrapText="1"/>
    </xf>
    <xf numFmtId="2" fontId="13" fillId="0" borderId="0" xfId="34" applyNumberFormat="1" applyFont="1" applyAlignment="1">
      <alignment horizontal="right" vertical="top" wrapText="1"/>
    </xf>
    <xf numFmtId="2" fontId="13" fillId="0" borderId="0" xfId="34" applyNumberFormat="1" applyFont="1" applyAlignment="1">
      <alignment horizontal="center" vertical="top" wrapText="1"/>
    </xf>
    <xf numFmtId="4" fontId="13" fillId="0" borderId="11" xfId="34" applyNumberFormat="1" applyFont="1" applyBorder="1" applyAlignment="1">
      <alignment horizontal="right" vertical="top" wrapText="1"/>
    </xf>
    <xf numFmtId="49" fontId="13" fillId="0" borderId="10" xfId="34" applyNumberFormat="1" applyFont="1" applyBorder="1" applyAlignment="1">
      <alignment horizontal="right" vertical="top" wrapText="1"/>
    </xf>
    <xf numFmtId="1" fontId="13" fillId="0" borderId="0" xfId="34" applyNumberFormat="1" applyFont="1" applyAlignment="1">
      <alignment horizontal="center" vertical="top" wrapText="1"/>
    </xf>
    <xf numFmtId="168" fontId="13" fillId="0" borderId="0" xfId="34" applyNumberFormat="1" applyFont="1" applyAlignment="1">
      <alignment horizontal="center" vertical="top" wrapText="1"/>
    </xf>
    <xf numFmtId="0" fontId="13" fillId="0" borderId="0" xfId="34" applyFont="1" applyAlignment="1">
      <alignment horizontal="right" vertical="top" wrapText="1"/>
    </xf>
    <xf numFmtId="0" fontId="13" fillId="0" borderId="11" xfId="34" applyFont="1" applyBorder="1" applyAlignment="1">
      <alignment horizontal="right" vertical="top" wrapText="1"/>
    </xf>
    <xf numFmtId="49" fontId="13" fillId="0" borderId="5" xfId="34" applyNumberFormat="1" applyFont="1" applyBorder="1" applyAlignment="1">
      <alignment horizontal="center" vertical="top" wrapText="1"/>
    </xf>
    <xf numFmtId="0" fontId="13" fillId="0" borderId="5" xfId="34" applyFont="1" applyBorder="1" applyAlignment="1">
      <alignment horizontal="center" vertical="top" wrapText="1"/>
    </xf>
    <xf numFmtId="4" fontId="13" fillId="0" borderId="5" xfId="34" applyNumberFormat="1" applyFont="1" applyBorder="1" applyAlignment="1">
      <alignment horizontal="right" vertical="top" wrapText="1"/>
    </xf>
    <xf numFmtId="2" fontId="13" fillId="0" borderId="5" xfId="34" applyNumberFormat="1" applyFont="1" applyBorder="1" applyAlignment="1">
      <alignment horizontal="right" vertical="top" wrapText="1"/>
    </xf>
    <xf numFmtId="4" fontId="13" fillId="0" borderId="9" xfId="34" applyNumberFormat="1" applyFont="1" applyBorder="1" applyAlignment="1">
      <alignment horizontal="right" vertical="top" wrapText="1"/>
    </xf>
    <xf numFmtId="170" fontId="13" fillId="0" borderId="0" xfId="34" applyNumberFormat="1" applyFont="1" applyAlignment="1">
      <alignment horizontal="center" vertical="top" wrapText="1"/>
    </xf>
    <xf numFmtId="2" fontId="13" fillId="0" borderId="11" xfId="34" applyNumberFormat="1" applyFont="1" applyBorder="1" applyAlignment="1">
      <alignment horizontal="right" vertical="top" wrapText="1"/>
    </xf>
    <xf numFmtId="49" fontId="14" fillId="0" borderId="10" xfId="34" applyNumberFormat="1" applyFont="1" applyBorder="1" applyAlignment="1">
      <alignment horizontal="center" vertical="top" wrapText="1"/>
    </xf>
    <xf numFmtId="49" fontId="14" fillId="0" borderId="0" xfId="34" applyNumberFormat="1" applyFont="1" applyAlignment="1">
      <alignment horizontal="left" vertical="top" wrapText="1"/>
    </xf>
    <xf numFmtId="2" fontId="14" fillId="0" borderId="5" xfId="34" applyNumberFormat="1" applyFont="1" applyBorder="1" applyAlignment="1">
      <alignment horizontal="right" vertical="top" wrapText="1"/>
    </xf>
    <xf numFmtId="4" fontId="14" fillId="0" borderId="9" xfId="34" applyNumberFormat="1" applyFont="1" applyBorder="1" applyAlignment="1">
      <alignment horizontal="right" vertical="top" wrapText="1"/>
    </xf>
    <xf numFmtId="168" fontId="14" fillId="0" borderId="5" xfId="34" applyNumberFormat="1" applyFont="1" applyBorder="1" applyAlignment="1">
      <alignment horizontal="center" vertical="top" wrapText="1"/>
    </xf>
    <xf numFmtId="171" fontId="13" fillId="0" borderId="0" xfId="34" applyNumberFormat="1" applyFont="1" applyAlignment="1">
      <alignment horizontal="center" vertical="top" wrapText="1"/>
    </xf>
    <xf numFmtId="172" fontId="13" fillId="0" borderId="0" xfId="34" applyNumberFormat="1" applyFont="1" applyAlignment="1">
      <alignment horizontal="center" vertical="top" wrapText="1"/>
    </xf>
    <xf numFmtId="2" fontId="13" fillId="0" borderId="9" xfId="34" applyNumberFormat="1" applyFont="1" applyBorder="1" applyAlignment="1">
      <alignment horizontal="right" vertical="top" wrapText="1"/>
    </xf>
    <xf numFmtId="173" fontId="13" fillId="0" borderId="0" xfId="34" applyNumberFormat="1" applyFont="1" applyAlignment="1">
      <alignment horizontal="center" vertical="top" wrapText="1"/>
    </xf>
    <xf numFmtId="170" fontId="14" fillId="0" borderId="5" xfId="34" applyNumberFormat="1" applyFont="1" applyBorder="1" applyAlignment="1">
      <alignment horizontal="center" vertical="top" wrapText="1"/>
    </xf>
    <xf numFmtId="4" fontId="14" fillId="0" borderId="5" xfId="34" applyNumberFormat="1" applyFont="1" applyBorder="1" applyAlignment="1">
      <alignment horizontal="right" vertical="top" wrapText="1"/>
    </xf>
    <xf numFmtId="2" fontId="14" fillId="0" borderId="5" xfId="34" applyNumberFormat="1" applyFont="1" applyBorder="1" applyAlignment="1">
      <alignment horizontal="center" vertical="top" wrapText="1"/>
    </xf>
    <xf numFmtId="2" fontId="14" fillId="0" borderId="9" xfId="34" applyNumberFormat="1" applyFont="1" applyBorder="1" applyAlignment="1">
      <alignment horizontal="right" vertical="top" wrapText="1"/>
    </xf>
    <xf numFmtId="172" fontId="14" fillId="0" borderId="5" xfId="34" applyNumberFormat="1" applyFont="1" applyBorder="1" applyAlignment="1">
      <alignment horizontal="center" vertical="top" wrapText="1"/>
    </xf>
    <xf numFmtId="173" fontId="14" fillId="0" borderId="5" xfId="34" applyNumberFormat="1" applyFont="1" applyBorder="1" applyAlignment="1">
      <alignment horizontal="center" vertical="top" wrapText="1"/>
    </xf>
    <xf numFmtId="49" fontId="14" fillId="0" borderId="0" xfId="34" applyNumberFormat="1" applyFont="1" applyAlignment="1">
      <alignment horizontal="center" vertical="top" wrapText="1"/>
    </xf>
    <xf numFmtId="0" fontId="14" fillId="0" borderId="0" xfId="34" applyFont="1" applyAlignment="1">
      <alignment horizontal="left" vertical="top" wrapText="1"/>
    </xf>
    <xf numFmtId="0" fontId="14" fillId="0" borderId="0" xfId="34" applyFont="1" applyAlignment="1">
      <alignment horizontal="center" vertical="top" wrapText="1"/>
    </xf>
    <xf numFmtId="0" fontId="14" fillId="0" borderId="0" xfId="34" applyFont="1" applyAlignment="1">
      <alignment horizontal="right" vertical="top" wrapText="1"/>
    </xf>
    <xf numFmtId="49" fontId="13" fillId="0" borderId="8" xfId="34" applyNumberFormat="1" applyFont="1" applyBorder="1"/>
    <xf numFmtId="49" fontId="14" fillId="0" borderId="5" xfId="34" applyNumberFormat="1" applyFont="1" applyBorder="1" applyAlignment="1">
      <alignment horizontal="right" vertical="top" wrapText="1"/>
    </xf>
    <xf numFmtId="0" fontId="14" fillId="0" borderId="5" xfId="34" applyFont="1" applyBorder="1" applyAlignment="1">
      <alignment horizontal="right" vertical="top"/>
    </xf>
    <xf numFmtId="0" fontId="14" fillId="0" borderId="5" xfId="34" applyFont="1" applyBorder="1" applyAlignment="1">
      <alignment horizontal="center" vertical="top"/>
    </xf>
    <xf numFmtId="0" fontId="14" fillId="0" borderId="9" xfId="34" applyFont="1" applyBorder="1" applyAlignment="1">
      <alignment horizontal="right" vertical="top"/>
    </xf>
    <xf numFmtId="49" fontId="13" fillId="0" borderId="10" xfId="34" applyNumberFormat="1" applyFont="1" applyBorder="1"/>
    <xf numFmtId="4" fontId="13" fillId="0" borderId="0" xfId="34" applyNumberFormat="1" applyFont="1" applyAlignment="1">
      <alignment horizontal="right" vertical="top"/>
    </xf>
    <xf numFmtId="0" fontId="13" fillId="0" borderId="0" xfId="34" applyFont="1" applyAlignment="1">
      <alignment horizontal="center" vertical="top"/>
    </xf>
    <xf numFmtId="0" fontId="13" fillId="0" borderId="11" xfId="34" applyFont="1" applyBorder="1" applyAlignment="1">
      <alignment horizontal="right" vertical="top"/>
    </xf>
    <xf numFmtId="0" fontId="13" fillId="0" borderId="0" xfId="34" applyFont="1" applyAlignment="1">
      <alignment horizontal="right" vertical="top"/>
    </xf>
    <xf numFmtId="2" fontId="13" fillId="0" borderId="0" xfId="34" applyNumberFormat="1" applyFont="1" applyAlignment="1">
      <alignment horizontal="right" vertical="top"/>
    </xf>
    <xf numFmtId="49" fontId="14" fillId="0" borderId="0" xfId="34" applyNumberFormat="1" applyFont="1" applyAlignment="1">
      <alignment horizontal="right" vertical="top" wrapText="1"/>
    </xf>
    <xf numFmtId="4" fontId="14" fillId="0" borderId="0" xfId="34" applyNumberFormat="1" applyFont="1" applyAlignment="1">
      <alignment horizontal="right" vertical="top"/>
    </xf>
    <xf numFmtId="0" fontId="14" fillId="0" borderId="0" xfId="34" applyFont="1" applyAlignment="1">
      <alignment horizontal="center" vertical="top"/>
    </xf>
    <xf numFmtId="0" fontId="14" fillId="0" borderId="11" xfId="34" applyFont="1" applyBorder="1" applyAlignment="1">
      <alignment horizontal="right" vertical="top"/>
    </xf>
    <xf numFmtId="171" fontId="14" fillId="0" borderId="5" xfId="34" applyNumberFormat="1" applyFont="1" applyBorder="1" applyAlignment="1">
      <alignment horizontal="center" vertical="top" wrapText="1"/>
    </xf>
    <xf numFmtId="2" fontId="14" fillId="0" borderId="0" xfId="34" applyNumberFormat="1" applyFont="1" applyAlignment="1">
      <alignment horizontal="right" vertical="top"/>
    </xf>
    <xf numFmtId="0" fontId="3" fillId="0" borderId="10" xfId="34" applyFont="1" applyBorder="1"/>
    <xf numFmtId="49" fontId="13" fillId="0" borderId="0" xfId="34" applyNumberFormat="1" applyFont="1" applyAlignment="1">
      <alignment vertical="top"/>
    </xf>
    <xf numFmtId="0" fontId="13" fillId="0" borderId="0" xfId="34" applyFont="1" applyAlignment="1">
      <alignment vertical="top"/>
    </xf>
    <xf numFmtId="0" fontId="13" fillId="0" borderId="11" xfId="34" applyFont="1" applyBorder="1" applyAlignment="1">
      <alignment vertical="top"/>
    </xf>
    <xf numFmtId="0" fontId="13" fillId="5" borderId="0" xfId="34" applyFont="1" applyFill="1"/>
    <xf numFmtId="4" fontId="13" fillId="0" borderId="11" xfId="34" applyNumberFormat="1" applyFont="1" applyBorder="1" applyAlignment="1">
      <alignment horizontal="right" vertical="top"/>
    </xf>
    <xf numFmtId="2" fontId="13" fillId="0" borderId="11" xfId="34" applyNumberFormat="1" applyFont="1" applyBorder="1" applyAlignment="1">
      <alignment horizontal="right" vertical="top"/>
    </xf>
    <xf numFmtId="4" fontId="14" fillId="0" borderId="11" xfId="34" applyNumberFormat="1" applyFont="1" applyBorder="1" applyAlignment="1">
      <alignment horizontal="right" vertical="top"/>
    </xf>
    <xf numFmtId="49" fontId="13" fillId="0" borderId="10" xfId="2" applyNumberFormat="1" applyFont="1" applyBorder="1"/>
    <xf numFmtId="49" fontId="14" fillId="0" borderId="0" xfId="2" applyNumberFormat="1" applyFont="1" applyAlignment="1">
      <alignment horizontal="right" vertical="top" wrapText="1"/>
    </xf>
    <xf numFmtId="4" fontId="14" fillId="0" borderId="0" xfId="2" applyNumberFormat="1" applyFont="1" applyAlignment="1">
      <alignment horizontal="right" vertical="top"/>
    </xf>
    <xf numFmtId="0" fontId="14" fillId="0" borderId="0" xfId="2" applyFont="1" applyAlignment="1">
      <alignment horizontal="center" vertical="top"/>
    </xf>
    <xf numFmtId="4" fontId="13" fillId="0" borderId="11" xfId="2" applyNumberFormat="1" applyFont="1" applyBorder="1" applyAlignment="1">
      <alignment horizontal="right" vertical="top"/>
    </xf>
    <xf numFmtId="0" fontId="14" fillId="0" borderId="0" xfId="2" applyFont="1" applyAlignment="1">
      <alignment wrapText="1"/>
    </xf>
    <xf numFmtId="4" fontId="14" fillId="0" borderId="11" xfId="2" applyNumberFormat="1" applyFont="1" applyBorder="1" applyAlignment="1">
      <alignment horizontal="right" vertical="top"/>
    </xf>
    <xf numFmtId="49" fontId="13" fillId="0" borderId="0" xfId="2" applyNumberFormat="1" applyFont="1" applyAlignment="1">
      <alignment horizontal="right" vertical="top" wrapText="1"/>
    </xf>
    <xf numFmtId="4" fontId="13" fillId="0" borderId="0" xfId="2" applyNumberFormat="1" applyFont="1" applyAlignment="1">
      <alignment horizontal="right" vertical="top"/>
    </xf>
    <xf numFmtId="0" fontId="13" fillId="0" borderId="0" xfId="2" applyFont="1" applyAlignment="1">
      <alignment horizontal="center" vertical="top"/>
    </xf>
    <xf numFmtId="0" fontId="13" fillId="0" borderId="0" xfId="2" applyFont="1" applyAlignment="1">
      <alignment wrapText="1"/>
    </xf>
    <xf numFmtId="49" fontId="13" fillId="0" borderId="12" xfId="2" applyNumberFormat="1" applyFont="1" applyBorder="1"/>
    <xf numFmtId="49" fontId="14" fillId="0" borderId="3" xfId="2" applyNumberFormat="1" applyFont="1" applyBorder="1" applyAlignment="1">
      <alignment horizontal="right" vertical="top" wrapText="1"/>
    </xf>
    <xf numFmtId="4" fontId="14" fillId="0" borderId="3" xfId="2" applyNumberFormat="1" applyFont="1" applyBorder="1" applyAlignment="1">
      <alignment horizontal="right" vertical="top"/>
    </xf>
    <xf numFmtId="0" fontId="14" fillId="0" borderId="3" xfId="2" applyFont="1" applyBorder="1" applyAlignment="1">
      <alignment horizontal="center" vertical="top"/>
    </xf>
    <xf numFmtId="4" fontId="14" fillId="0" borderId="13" xfId="2" applyNumberFormat="1" applyFont="1" applyBorder="1" applyAlignment="1">
      <alignment horizontal="right" vertical="top"/>
    </xf>
    <xf numFmtId="0" fontId="12" fillId="0" borderId="0" xfId="34" applyFont="1" applyAlignment="1">
      <alignment horizontal="right" vertical="top"/>
    </xf>
    <xf numFmtId="0" fontId="12" fillId="0" borderId="0" xfId="34" applyFont="1" applyAlignment="1">
      <alignment vertical="top"/>
    </xf>
    <xf numFmtId="0" fontId="12" fillId="0" borderId="0" xfId="34" applyFont="1" applyAlignment="1">
      <alignment vertical="top" wrapText="1"/>
    </xf>
    <xf numFmtId="0" fontId="17" fillId="0" borderId="0" xfId="34" applyFont="1" applyAlignment="1">
      <alignment horizontal="center" vertical="center"/>
    </xf>
    <xf numFmtId="0" fontId="14" fillId="0" borderId="0" xfId="34" applyFont="1" applyAlignment="1">
      <alignment vertical="top" wrapText="1"/>
    </xf>
    <xf numFmtId="0" fontId="13" fillId="0" borderId="0" xfId="34" applyFont="1"/>
    <xf numFmtId="0" fontId="12" fillId="4" borderId="1" xfId="36" applyFont="1" applyFill="1" applyBorder="1" applyAlignment="1"/>
    <xf numFmtId="0" fontId="13" fillId="4" borderId="1" xfId="36" applyFont="1" applyFill="1" applyBorder="1" applyAlignment="1"/>
    <xf numFmtId="0" fontId="18" fillId="4" borderId="1" xfId="36" applyFont="1" applyFill="1" applyBorder="1" applyAlignment="1"/>
    <xf numFmtId="0" fontId="13" fillId="3" borderId="0" xfId="36" applyFont="1" applyFill="1" applyAlignment="1"/>
    <xf numFmtId="167" fontId="13" fillId="4" borderId="1" xfId="36" applyNumberFormat="1" applyFont="1" applyFill="1" applyBorder="1" applyAlignment="1"/>
    <xf numFmtId="49" fontId="25" fillId="0" borderId="1" xfId="36" applyNumberFormat="1" applyFont="1" applyFill="1" applyBorder="1" applyAlignment="1">
      <alignment horizontal="center" vertical="top"/>
    </xf>
    <xf numFmtId="49" fontId="25" fillId="0" borderId="1" xfId="36" applyNumberFormat="1" applyFont="1" applyFill="1" applyBorder="1" applyAlignment="1">
      <alignment horizontal="left" vertical="top"/>
    </xf>
    <xf numFmtId="49" fontId="25" fillId="0" borderId="1" xfId="36" applyNumberFormat="1" applyFont="1" applyFill="1" applyBorder="1" applyAlignment="1">
      <alignment vertical="top"/>
    </xf>
    <xf numFmtId="0" fontId="25" fillId="0" borderId="1" xfId="36" applyFont="1" applyFill="1" applyBorder="1" applyAlignment="1">
      <alignment horizontal="center" vertical="top"/>
    </xf>
    <xf numFmtId="4" fontId="25" fillId="0" borderId="1" xfId="36" applyNumberFormat="1" applyFont="1" applyFill="1" applyBorder="1" applyAlignment="1">
      <alignment horizontal="right" vertical="top"/>
    </xf>
    <xf numFmtId="4" fontId="25" fillId="0" borderId="1" xfId="36" applyNumberFormat="1" applyFont="1" applyFill="1" applyBorder="1" applyAlignment="1"/>
    <xf numFmtId="0" fontId="25" fillId="3" borderId="1" xfId="36" applyFont="1" applyFill="1" applyBorder="1" applyAlignment="1"/>
    <xf numFmtId="4" fontId="25" fillId="3" borderId="1" xfId="36" applyNumberFormat="1" applyFont="1" applyFill="1" applyBorder="1" applyAlignment="1"/>
    <xf numFmtId="0" fontId="25" fillId="0" borderId="1" xfId="36" applyFont="1" applyFill="1" applyBorder="1" applyAlignment="1"/>
    <xf numFmtId="0" fontId="25" fillId="0" borderId="0" xfId="36" applyFont="1" applyFill="1" applyAlignment="1"/>
    <xf numFmtId="0" fontId="25" fillId="4" borderId="1" xfId="36" applyFont="1" applyFill="1" applyBorder="1" applyAlignment="1"/>
    <xf numFmtId="2" fontId="25" fillId="4" borderId="1" xfId="36" applyNumberFormat="1" applyFont="1" applyFill="1" applyBorder="1" applyAlignment="1"/>
    <xf numFmtId="169" fontId="13" fillId="4" borderId="1" xfId="36" applyNumberFormat="1" applyFont="1" applyFill="1" applyBorder="1" applyAlignment="1"/>
    <xf numFmtId="168" fontId="13" fillId="4" borderId="1" xfId="36" applyNumberFormat="1" applyFont="1" applyFill="1" applyBorder="1" applyAlignment="1"/>
    <xf numFmtId="4" fontId="19" fillId="0" borderId="1" xfId="2" applyNumberFormat="1" applyFont="1" applyFill="1" applyBorder="1" applyAlignment="1">
      <alignment horizontal="right"/>
    </xf>
    <xf numFmtId="49" fontId="12" fillId="0" borderId="0" xfId="34" applyNumberFormat="1" applyFont="1" applyAlignment="1">
      <alignment horizontal="left" vertical="top" wrapText="1"/>
    </xf>
    <xf numFmtId="0" fontId="12" fillId="0" borderId="4" xfId="34" applyFont="1" applyBorder="1" applyAlignment="1">
      <alignment horizontal="left" wrapText="1"/>
    </xf>
    <xf numFmtId="49" fontId="12" fillId="0" borderId="0" xfId="34" applyNumberFormat="1" applyFont="1" applyAlignment="1">
      <alignment horizontal="left" vertical="top"/>
    </xf>
    <xf numFmtId="49" fontId="12" fillId="0" borderId="3" xfId="34" applyNumberFormat="1" applyFont="1" applyBorder="1" applyAlignment="1">
      <alignment horizontal="left" wrapText="1"/>
    </xf>
    <xf numFmtId="0" fontId="12" fillId="0" borderId="0" xfId="34" applyFont="1" applyAlignment="1">
      <alignment horizontal="left" vertical="top" wrapText="1"/>
    </xf>
    <xf numFmtId="0" fontId="12" fillId="0" borderId="4" xfId="34" applyFont="1" applyBorder="1" applyAlignment="1">
      <alignment horizontal="center"/>
    </xf>
    <xf numFmtId="49" fontId="13" fillId="0" borderId="1" xfId="34" applyNumberFormat="1" applyFont="1" applyBorder="1" applyAlignment="1">
      <alignment horizontal="center" vertical="center" wrapText="1"/>
    </xf>
    <xf numFmtId="0" fontId="13" fillId="0" borderId="1" xfId="34" applyFont="1" applyBorder="1" applyAlignment="1">
      <alignment horizontal="center" vertical="center" wrapText="1"/>
    </xf>
    <xf numFmtId="49" fontId="17" fillId="0" borderId="5" xfId="34" applyNumberFormat="1" applyFont="1" applyBorder="1" applyAlignment="1">
      <alignment horizontal="center" vertical="top"/>
    </xf>
    <xf numFmtId="49" fontId="17" fillId="0" borderId="5" xfId="34" applyNumberFormat="1" applyFont="1" applyBorder="1" applyAlignment="1">
      <alignment horizontal="center"/>
    </xf>
    <xf numFmtId="49" fontId="12" fillId="0" borderId="3" xfId="34" applyNumberFormat="1" applyFont="1" applyBorder="1" applyAlignment="1">
      <alignment wrapText="1"/>
    </xf>
    <xf numFmtId="4" fontId="12" fillId="0" borderId="4" xfId="34" applyNumberFormat="1" applyFont="1" applyBorder="1" applyAlignment="1">
      <alignment horizontal="right"/>
    </xf>
    <xf numFmtId="49" fontId="12" fillId="0" borderId="0" xfId="2" applyNumberFormat="1" applyFont="1" applyAlignment="1">
      <alignment horizontal="center" wrapText="1"/>
    </xf>
    <xf numFmtId="49" fontId="17" fillId="0" borderId="5" xfId="2" applyNumberFormat="1" applyFont="1" applyBorder="1" applyAlignment="1">
      <alignment horizontal="center" vertical="top"/>
    </xf>
    <xf numFmtId="49" fontId="23" fillId="0" borderId="0" xfId="34" applyNumberFormat="1" applyFont="1" applyAlignment="1">
      <alignment horizontal="center"/>
    </xf>
    <xf numFmtId="49" fontId="12" fillId="0" borderId="3" xfId="34" applyNumberFormat="1" applyFont="1" applyBorder="1" applyAlignment="1">
      <alignment horizontal="center" wrapText="1"/>
    </xf>
    <xf numFmtId="49" fontId="13" fillId="0" borderId="5" xfId="34" applyNumberFormat="1" applyFont="1" applyBorder="1" applyAlignment="1">
      <alignment horizontal="left" vertical="top" wrapText="1"/>
    </xf>
    <xf numFmtId="49" fontId="13" fillId="0" borderId="0" xfId="34" applyNumberFormat="1" applyFont="1" applyAlignment="1">
      <alignment horizontal="left" vertical="top" wrapText="1"/>
    </xf>
    <xf numFmtId="49" fontId="14" fillId="0" borderId="5" xfId="34" applyNumberFormat="1" applyFont="1" applyBorder="1" applyAlignment="1">
      <alignment horizontal="left" vertical="top" wrapText="1"/>
    </xf>
    <xf numFmtId="0" fontId="13" fillId="0" borderId="0" xfId="34" applyFont="1" applyAlignment="1">
      <alignment horizontal="left" vertical="top" wrapText="1"/>
    </xf>
    <xf numFmtId="0" fontId="13" fillId="0" borderId="11" xfId="34" applyFont="1" applyBorder="1" applyAlignment="1">
      <alignment horizontal="left" vertical="top" wrapText="1"/>
    </xf>
    <xf numFmtId="0" fontId="13" fillId="0" borderId="1" xfId="34" applyFont="1" applyBorder="1" applyAlignment="1">
      <alignment horizontal="center" vertical="center"/>
    </xf>
    <xf numFmtId="49" fontId="24" fillId="0" borderId="6" xfId="34" applyNumberFormat="1" applyFont="1" applyBorder="1" applyAlignment="1">
      <alignment horizontal="left" vertical="center" wrapText="1"/>
    </xf>
    <xf numFmtId="49" fontId="24" fillId="0" borderId="4" xfId="34" applyNumberFormat="1" applyFont="1" applyBorder="1" applyAlignment="1">
      <alignment horizontal="left" vertical="center" wrapText="1"/>
    </xf>
    <xf numFmtId="49" fontId="24" fillId="0" borderId="7" xfId="34" applyNumberFormat="1" applyFont="1" applyBorder="1" applyAlignment="1">
      <alignment horizontal="left" vertical="center" wrapText="1"/>
    </xf>
    <xf numFmtId="49" fontId="14" fillId="0" borderId="6" xfId="34" applyNumberFormat="1" applyFont="1" applyBorder="1" applyAlignment="1">
      <alignment horizontal="left" vertical="center" wrapText="1"/>
    </xf>
    <xf numFmtId="49" fontId="14" fillId="0" borderId="4" xfId="34" applyNumberFormat="1" applyFont="1" applyBorder="1" applyAlignment="1">
      <alignment horizontal="left" vertical="center" wrapText="1"/>
    </xf>
    <xf numFmtId="49" fontId="14" fillId="0" borderId="7" xfId="34" applyNumberFormat="1" applyFont="1" applyBorder="1" applyAlignment="1">
      <alignment horizontal="left" vertical="center" wrapText="1"/>
    </xf>
    <xf numFmtId="49" fontId="13" fillId="0" borderId="11" xfId="34" applyNumberFormat="1" applyFont="1" applyBorder="1" applyAlignment="1">
      <alignment horizontal="left" vertical="top" wrapText="1"/>
    </xf>
    <xf numFmtId="49" fontId="14" fillId="0" borderId="0" xfId="34" applyNumberFormat="1" applyFont="1" applyAlignment="1">
      <alignment horizontal="left" vertical="top" wrapText="1"/>
    </xf>
    <xf numFmtId="0" fontId="17" fillId="0" borderId="5" xfId="34" applyFont="1" applyBorder="1" applyAlignment="1">
      <alignment horizontal="center" vertical="top"/>
    </xf>
    <xf numFmtId="49" fontId="13" fillId="0" borderId="0" xfId="2" applyNumberFormat="1" applyFont="1" applyAlignment="1">
      <alignment horizontal="left" vertical="top" wrapText="1"/>
    </xf>
    <xf numFmtId="49" fontId="14" fillId="0" borderId="3" xfId="2" applyNumberFormat="1" applyFont="1" applyBorder="1" applyAlignment="1">
      <alignment horizontal="left" vertical="top" wrapText="1"/>
    </xf>
    <xf numFmtId="49" fontId="12" fillId="0" borderId="3" xfId="34" applyNumberFormat="1" applyFont="1" applyBorder="1" applyAlignment="1">
      <alignment vertical="top" wrapText="1"/>
    </xf>
    <xf numFmtId="49" fontId="12" fillId="0" borderId="3" xfId="34" applyNumberFormat="1" applyFont="1" applyBorder="1" applyAlignment="1">
      <alignment horizontal="right" vertical="top" wrapText="1"/>
    </xf>
    <xf numFmtId="49" fontId="14" fillId="0" borderId="0" xfId="2" applyNumberFormat="1" applyFont="1" applyAlignment="1">
      <alignment horizontal="left" vertical="top" wrapText="1"/>
    </xf>
  </cellXfs>
  <cellStyles count="39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34D52939-A06F-4812-BC2C-375B8F9F4982}"/>
    <cellStyle name="Обычный 13" xfId="36" xr:uid="{DDB0B853-E297-4854-A6F1-FA3917EA881B}"/>
    <cellStyle name="Обычный 14" xfId="38" xr:uid="{22880A69-D3FA-45B7-B387-6D29C2D741FB}"/>
    <cellStyle name="Обычный 2" xfId="2" xr:uid="{00000000-0005-0000-0000-000008000000}"/>
    <cellStyle name="Обычный 2 2" xfId="4" xr:uid="{00000000-0005-0000-0000-000009000000}"/>
    <cellStyle name="Обычный 2 3" xfId="15" xr:uid="{00000000-0005-0000-0000-00000A000000}"/>
    <cellStyle name="Обычный 2 4" xfId="10" xr:uid="{00000000-0005-0000-0000-00000B000000}"/>
    <cellStyle name="Обычный 2 5" xfId="33" xr:uid="{00000000-0005-0000-0000-00000C000000}"/>
    <cellStyle name="Обычный 2 6" xfId="16" xr:uid="{00000000-0005-0000-0000-00000D000000}"/>
    <cellStyle name="Обычный 2 7" xfId="37" xr:uid="{7A424C6D-4A50-4877-BB1D-450FF19475FB}"/>
    <cellStyle name="Обычный 29" xfId="9" xr:uid="{00000000-0005-0000-0000-00000E000000}"/>
    <cellStyle name="Обычный 3" xfId="3" xr:uid="{00000000-0005-0000-0000-00000F000000}"/>
    <cellStyle name="Обычный 3 2" xfId="5" xr:uid="{00000000-0005-0000-0000-000010000000}"/>
    <cellStyle name="Обычный 31 2" xfId="14" xr:uid="{00000000-0005-0000-0000-000011000000}"/>
    <cellStyle name="Обычный 4" xfId="1" xr:uid="{00000000-0005-0000-0000-000012000000}"/>
    <cellStyle name="Обычный 4 2" xfId="23" xr:uid="{00000000-0005-0000-0000-000013000000}"/>
    <cellStyle name="Обычный 4 2 2" xfId="35" xr:uid="{ABCDD777-D5E9-4A67-95DA-F3A1AB1B2718}"/>
    <cellStyle name="Обычный 5" xfId="24" xr:uid="{00000000-0005-0000-0000-000014000000}"/>
    <cellStyle name="Обычный 5 2" xfId="27" xr:uid="{00000000-0005-0000-0000-000015000000}"/>
    <cellStyle name="Обычный 6" xfId="7" xr:uid="{00000000-0005-0000-0000-000016000000}"/>
    <cellStyle name="Обычный 7" xfId="28" xr:uid="{00000000-0005-0000-0000-000017000000}"/>
    <cellStyle name="Обычный 8" xfId="29" xr:uid="{00000000-0005-0000-0000-000018000000}"/>
    <cellStyle name="Обычный 9" xfId="19" xr:uid="{00000000-0005-0000-0000-000019000000}"/>
    <cellStyle name="ПИР" xfId="25" xr:uid="{00000000-0005-0000-0000-00001A000000}"/>
    <cellStyle name="Титул" xfId="20" xr:uid="{00000000-0005-0000-0000-00001B000000}"/>
    <cellStyle name="Финансовый 2" xfId="6" xr:uid="{00000000-0005-0000-0000-00001D000000}"/>
    <cellStyle name="Финансовый 2 2" xfId="18" xr:uid="{00000000-0005-0000-0000-00001E000000}"/>
    <cellStyle name="Финансовый 2 3" xfId="31" xr:uid="{00000000-0005-0000-0000-00001F000000}"/>
    <cellStyle name="Финансовый 2 4" xfId="17" xr:uid="{00000000-0005-0000-0000-000020000000}"/>
    <cellStyle name="Финансовый 3" xfId="21" xr:uid="{00000000-0005-0000-0000-000021000000}"/>
    <cellStyle name="Хвост" xfId="26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E55B-B576-4DA1-9ADE-F98ACC705FAE}">
  <sheetPr>
    <pageSetUpPr fitToPage="1"/>
  </sheetPr>
  <dimension ref="A1:AZ2018"/>
  <sheetViews>
    <sheetView tabSelected="1" topLeftCell="A764" workbookViewId="0">
      <selection activeCell="C780" sqref="C780:E780"/>
    </sheetView>
  </sheetViews>
  <sheetFormatPr defaultColWidth="9.109375" defaultRowHeight="11.25" customHeight="1" x14ac:dyDescent="0.2"/>
  <cols>
    <col min="1" max="1" width="9.109375" style="73" customWidth="1"/>
    <col min="2" max="2" width="20.109375" style="192" customWidth="1"/>
    <col min="3" max="3" width="13.44140625" style="192" customWidth="1"/>
    <col min="4" max="4" width="12.88671875" style="192" customWidth="1"/>
    <col min="5" max="5" width="13.33203125" style="192" customWidth="1"/>
    <col min="6" max="6" width="8.5546875" style="192" customWidth="1"/>
    <col min="7" max="7" width="10.5546875" style="192" customWidth="1"/>
    <col min="8" max="8" width="8.44140625" style="192" customWidth="1"/>
    <col min="9" max="9" width="13" style="192" customWidth="1"/>
    <col min="10" max="10" width="12.44140625" style="192" customWidth="1"/>
    <col min="11" max="11" width="8.5546875" style="192" customWidth="1"/>
    <col min="12" max="12" width="12.88671875" style="192" customWidth="1"/>
    <col min="13" max="13" width="7.44140625" style="192" customWidth="1"/>
    <col min="14" max="14" width="13.44140625" style="192" customWidth="1"/>
    <col min="15" max="15" width="14.5546875" style="192" hidden="1" customWidth="1"/>
    <col min="16" max="16" width="78.33203125" style="192" hidden="1" customWidth="1"/>
    <col min="17" max="17" width="73.6640625" style="192" hidden="1" customWidth="1"/>
    <col min="18" max="21" width="9.109375" style="192"/>
    <col min="22" max="27" width="86.6640625" style="104" hidden="1" customWidth="1"/>
    <col min="28" max="30" width="164.109375" style="104" hidden="1" customWidth="1"/>
    <col min="31" max="31" width="34.6640625" style="104" hidden="1" customWidth="1"/>
    <col min="32" max="33" width="164.109375" style="104" hidden="1" customWidth="1"/>
    <col min="34" max="34" width="39.5546875" style="104" hidden="1" customWidth="1"/>
    <col min="35" max="36" width="134.88671875" style="104" hidden="1" customWidth="1"/>
    <col min="37" max="40" width="39.5546875" style="104" hidden="1" customWidth="1"/>
    <col min="41" max="42" width="134.88671875" style="104" hidden="1" customWidth="1"/>
    <col min="43" max="48" width="101.109375" style="104" hidden="1" customWidth="1"/>
    <col min="49" max="49" width="58.6640625" style="104" hidden="1" customWidth="1"/>
    <col min="50" max="50" width="55.33203125" style="104" hidden="1" customWidth="1"/>
    <col min="51" max="51" width="58.6640625" style="104" hidden="1" customWidth="1"/>
    <col min="52" max="52" width="55.33203125" style="104" hidden="1" customWidth="1"/>
    <col min="53" max="16384" width="9.109375" style="192"/>
  </cols>
  <sheetData>
    <row r="1" spans="1:29" s="58" customFormat="1" ht="14.4" x14ac:dyDescent="0.3">
      <c r="N1" s="59" t="s">
        <v>565</v>
      </c>
    </row>
    <row r="2" spans="1:29" s="58" customFormat="1" ht="11.25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60" t="s">
        <v>566</v>
      </c>
    </row>
    <row r="3" spans="1:29" s="58" customFormat="1" ht="6.75" customHeight="1" x14ac:dyDescent="0.3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59"/>
    </row>
    <row r="4" spans="1:29" s="58" customFormat="1" ht="2.25" customHeight="1" x14ac:dyDescent="0.3">
      <c r="A4" s="61"/>
      <c r="B4" s="62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9" s="58" customFormat="1" ht="11.25" customHeight="1" x14ac:dyDescent="0.3">
      <c r="A5" s="61" t="s">
        <v>567</v>
      </c>
      <c r="B5" s="62"/>
      <c r="C5" s="29"/>
      <c r="E5" s="29"/>
      <c r="F5" s="29"/>
      <c r="G5" s="216" t="s">
        <v>568</v>
      </c>
      <c r="H5" s="216"/>
      <c r="I5" s="216"/>
      <c r="J5" s="216"/>
      <c r="K5" s="216"/>
      <c r="L5" s="216"/>
      <c r="M5" s="216"/>
      <c r="N5" s="216"/>
    </row>
    <row r="6" spans="1:29" s="58" customFormat="1" ht="56.25" customHeight="1" x14ac:dyDescent="0.3">
      <c r="A6" s="61" t="s">
        <v>569</v>
      </c>
      <c r="B6" s="62"/>
      <c r="C6" s="29"/>
      <c r="E6" s="63"/>
      <c r="F6" s="63"/>
      <c r="G6" s="214" t="s">
        <v>570</v>
      </c>
      <c r="H6" s="214"/>
      <c r="I6" s="214"/>
      <c r="J6" s="214"/>
      <c r="K6" s="214"/>
      <c r="L6" s="214"/>
      <c r="M6" s="214"/>
      <c r="N6" s="214"/>
      <c r="V6" s="64" t="s">
        <v>570</v>
      </c>
    </row>
    <row r="7" spans="1:29" s="58" customFormat="1" ht="45" customHeight="1" x14ac:dyDescent="0.3">
      <c r="A7" s="213" t="s">
        <v>571</v>
      </c>
      <c r="B7" s="213"/>
      <c r="C7" s="213"/>
      <c r="D7" s="213"/>
      <c r="E7" s="213"/>
      <c r="F7" s="213"/>
      <c r="G7" s="214" t="s">
        <v>572</v>
      </c>
      <c r="H7" s="214"/>
      <c r="I7" s="214"/>
      <c r="J7" s="214"/>
      <c r="K7" s="214"/>
      <c r="L7" s="214"/>
      <c r="M7" s="214"/>
      <c r="N7" s="214"/>
      <c r="P7" s="65" t="s">
        <v>571</v>
      </c>
      <c r="Q7" s="65" t="s">
        <v>572</v>
      </c>
      <c r="R7" s="66"/>
      <c r="S7" s="66"/>
      <c r="T7" s="66"/>
      <c r="U7" s="66"/>
      <c r="W7" s="64" t="s">
        <v>572</v>
      </c>
    </row>
    <row r="8" spans="1:29" s="58" customFormat="1" ht="67.5" customHeight="1" x14ac:dyDescent="0.3">
      <c r="A8" s="217" t="s">
        <v>573</v>
      </c>
      <c r="B8" s="217"/>
      <c r="C8" s="217"/>
      <c r="D8" s="217"/>
      <c r="E8" s="217"/>
      <c r="F8" s="217"/>
      <c r="G8" s="214"/>
      <c r="H8" s="214"/>
      <c r="I8" s="214"/>
      <c r="J8" s="214"/>
      <c r="K8" s="214"/>
      <c r="L8" s="214"/>
      <c r="M8" s="214"/>
      <c r="N8" s="214"/>
      <c r="P8" s="65" t="s">
        <v>574</v>
      </c>
      <c r="Q8" s="65"/>
      <c r="R8" s="66"/>
      <c r="S8" s="66"/>
      <c r="T8" s="66"/>
      <c r="U8" s="66"/>
      <c r="X8" s="64" t="s">
        <v>510</v>
      </c>
    </row>
    <row r="9" spans="1:29" s="58" customFormat="1" ht="33.75" customHeight="1" x14ac:dyDescent="0.3">
      <c r="A9" s="213" t="s">
        <v>575</v>
      </c>
      <c r="B9" s="213"/>
      <c r="C9" s="213"/>
      <c r="D9" s="213"/>
      <c r="E9" s="213"/>
      <c r="F9" s="213"/>
      <c r="G9" s="214"/>
      <c r="H9" s="214"/>
      <c r="I9" s="214"/>
      <c r="J9" s="214"/>
      <c r="K9" s="214"/>
      <c r="L9" s="214"/>
      <c r="M9" s="214"/>
      <c r="N9" s="214"/>
      <c r="P9" s="65" t="s">
        <v>575</v>
      </c>
      <c r="Q9" s="65"/>
      <c r="R9" s="66"/>
      <c r="S9" s="66"/>
      <c r="T9" s="66"/>
      <c r="U9" s="66"/>
      <c r="Y9" s="64" t="s">
        <v>510</v>
      </c>
    </row>
    <row r="10" spans="1:29" s="58" customFormat="1" ht="11.25" customHeight="1" x14ac:dyDescent="0.3">
      <c r="A10" s="215" t="s">
        <v>576</v>
      </c>
      <c r="B10" s="215"/>
      <c r="C10" s="215"/>
      <c r="D10" s="215"/>
      <c r="E10" s="215"/>
      <c r="F10" s="215"/>
      <c r="G10" s="214" t="s">
        <v>577</v>
      </c>
      <c r="H10" s="214"/>
      <c r="I10" s="214"/>
      <c r="J10" s="214"/>
      <c r="K10" s="214"/>
      <c r="L10" s="214"/>
      <c r="M10" s="214"/>
      <c r="N10" s="214"/>
      <c r="Z10" s="64" t="s">
        <v>577</v>
      </c>
    </row>
    <row r="11" spans="1:29" s="58" customFormat="1" ht="14.4" x14ac:dyDescent="0.3">
      <c r="A11" s="215" t="s">
        <v>578</v>
      </c>
      <c r="B11" s="215"/>
      <c r="C11" s="215"/>
      <c r="D11" s="215"/>
      <c r="E11" s="215"/>
      <c r="F11" s="215"/>
      <c r="G11" s="214"/>
      <c r="H11" s="214"/>
      <c r="I11" s="214"/>
      <c r="J11" s="214"/>
      <c r="K11" s="214"/>
      <c r="L11" s="214"/>
      <c r="M11" s="214"/>
      <c r="N11" s="214"/>
      <c r="AA11" s="64" t="s">
        <v>510</v>
      </c>
    </row>
    <row r="12" spans="1:29" s="58" customFormat="1" ht="3.75" customHeight="1" x14ac:dyDescent="0.3">
      <c r="A12" s="67"/>
      <c r="B12" s="29"/>
      <c r="C12" s="29"/>
      <c r="D12" s="29"/>
      <c r="E12" s="29"/>
      <c r="F12" s="62"/>
      <c r="G12" s="62"/>
      <c r="H12" s="62"/>
      <c r="I12" s="62"/>
      <c r="J12" s="62"/>
      <c r="K12" s="62"/>
      <c r="L12" s="62"/>
      <c r="M12" s="62"/>
      <c r="N12" s="62"/>
    </row>
    <row r="13" spans="1:29" s="68" customFormat="1" ht="14.4" x14ac:dyDescent="0.3">
      <c r="A13" s="225" t="s">
        <v>579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AB13" s="69" t="s">
        <v>510</v>
      </c>
    </row>
    <row r="14" spans="1:29" s="68" customFormat="1" ht="14.4" x14ac:dyDescent="0.3">
      <c r="A14" s="226" t="s">
        <v>580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</row>
    <row r="15" spans="1:29" s="68" customFormat="1" ht="5.25" customHeight="1" x14ac:dyDescent="0.3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spans="1:29" s="68" customFormat="1" ht="14.4" x14ac:dyDescent="0.3">
      <c r="A16" s="225" t="s">
        <v>579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AC16" s="69" t="s">
        <v>510</v>
      </c>
    </row>
    <row r="17" spans="1:31" s="68" customFormat="1" ht="14.4" x14ac:dyDescent="0.3">
      <c r="A17" s="226" t="s">
        <v>581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</row>
    <row r="18" spans="1:31" s="58" customFormat="1" ht="21" customHeight="1" x14ac:dyDescent="0.3">
      <c r="A18" s="227" t="s">
        <v>582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</row>
    <row r="19" spans="1:31" s="58" customFormat="1" ht="3.75" customHeight="1" x14ac:dyDescent="0.3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</row>
    <row r="20" spans="1:31" s="58" customFormat="1" ht="14.4" x14ac:dyDescent="0.3">
      <c r="A20" s="228" t="s">
        <v>583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AD20" s="64" t="s">
        <v>583</v>
      </c>
    </row>
    <row r="21" spans="1:31" s="58" customFormat="1" ht="12" customHeight="1" x14ac:dyDescent="0.3">
      <c r="A21" s="221" t="s">
        <v>584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</row>
    <row r="22" spans="1:31" s="58" customFormat="1" ht="12" customHeight="1" x14ac:dyDescent="0.3">
      <c r="A22" s="29" t="s">
        <v>585</v>
      </c>
      <c r="B22" s="72" t="s">
        <v>586</v>
      </c>
      <c r="C22" s="73" t="s">
        <v>587</v>
      </c>
      <c r="D22" s="73"/>
      <c r="E22" s="73"/>
      <c r="F22" s="63"/>
      <c r="G22" s="63"/>
      <c r="H22" s="63"/>
      <c r="I22" s="63"/>
      <c r="J22" s="63"/>
      <c r="K22" s="63"/>
      <c r="L22" s="63"/>
      <c r="M22" s="63"/>
      <c r="N22" s="63"/>
    </row>
    <row r="23" spans="1:31" s="58" customFormat="1" ht="12" customHeight="1" x14ac:dyDescent="0.3">
      <c r="A23" s="29" t="s">
        <v>588</v>
      </c>
      <c r="B23" s="216" t="s">
        <v>589</v>
      </c>
      <c r="C23" s="216"/>
      <c r="D23" s="216"/>
      <c r="E23" s="216"/>
      <c r="F23" s="216"/>
      <c r="G23" s="63"/>
      <c r="H23" s="63"/>
      <c r="I23" s="63"/>
      <c r="J23" s="63"/>
      <c r="K23" s="63"/>
      <c r="L23" s="63"/>
      <c r="M23" s="63"/>
      <c r="N23" s="63"/>
    </row>
    <row r="24" spans="1:31" s="58" customFormat="1" ht="14.4" x14ac:dyDescent="0.3">
      <c r="A24" s="29"/>
      <c r="B24" s="222" t="s">
        <v>590</v>
      </c>
      <c r="C24" s="222"/>
      <c r="D24" s="222"/>
      <c r="E24" s="222"/>
      <c r="F24" s="222"/>
      <c r="G24" s="74"/>
      <c r="H24" s="74"/>
      <c r="I24" s="74"/>
      <c r="J24" s="74"/>
      <c r="K24" s="74"/>
      <c r="L24" s="74"/>
      <c r="M24" s="75"/>
      <c r="N24" s="74"/>
    </row>
    <row r="25" spans="1:31" s="58" customFormat="1" ht="5.25" customHeight="1" x14ac:dyDescent="0.3">
      <c r="A25" s="29"/>
      <c r="B25" s="29"/>
      <c r="C25" s="29"/>
      <c r="D25" s="76"/>
      <c r="E25" s="76"/>
      <c r="F25" s="76"/>
      <c r="G25" s="76"/>
      <c r="H25" s="76"/>
      <c r="I25" s="76"/>
      <c r="J25" s="76"/>
      <c r="K25" s="76"/>
      <c r="L25" s="76"/>
      <c r="M25" s="74"/>
      <c r="N25" s="74"/>
    </row>
    <row r="26" spans="1:31" s="58" customFormat="1" ht="14.4" x14ac:dyDescent="0.3">
      <c r="A26" s="77" t="s">
        <v>591</v>
      </c>
      <c r="B26" s="29"/>
      <c r="C26" s="29"/>
      <c r="D26" s="223" t="s">
        <v>592</v>
      </c>
      <c r="E26" s="223"/>
      <c r="F26" s="223"/>
      <c r="G26" s="78"/>
      <c r="H26" s="78"/>
      <c r="I26" s="78"/>
      <c r="J26" s="78"/>
      <c r="K26" s="78"/>
      <c r="L26" s="78"/>
      <c r="M26" s="78"/>
      <c r="N26" s="78"/>
      <c r="AE26" s="64" t="s">
        <v>592</v>
      </c>
    </row>
    <row r="27" spans="1:31" s="58" customFormat="1" ht="7.5" customHeight="1" x14ac:dyDescent="0.3">
      <c r="A27" s="29"/>
      <c r="B27" s="28"/>
      <c r="C27" s="28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</row>
    <row r="28" spans="1:31" s="58" customFormat="1" ht="12" customHeight="1" x14ac:dyDescent="0.3">
      <c r="A28" s="77" t="s">
        <v>593</v>
      </c>
      <c r="B28" s="28"/>
      <c r="C28" s="80">
        <v>4505.95</v>
      </c>
      <c r="D28" s="81" t="s">
        <v>594</v>
      </c>
      <c r="E28" s="82" t="s">
        <v>511</v>
      </c>
      <c r="G28" s="28"/>
      <c r="H28" s="28"/>
      <c r="I28" s="28"/>
      <c r="J28" s="28"/>
      <c r="K28" s="28"/>
      <c r="L28" s="83"/>
      <c r="M28" s="83"/>
      <c r="N28" s="28"/>
    </row>
    <row r="29" spans="1:31" s="58" customFormat="1" ht="11.25" customHeight="1" x14ac:dyDescent="0.3">
      <c r="A29" s="29"/>
      <c r="B29" s="84" t="s">
        <v>595</v>
      </c>
      <c r="C29" s="30"/>
      <c r="D29" s="85"/>
      <c r="E29" s="82"/>
      <c r="G29" s="28"/>
    </row>
    <row r="30" spans="1:31" s="58" customFormat="1" ht="12" customHeight="1" x14ac:dyDescent="0.3">
      <c r="A30" s="29"/>
      <c r="B30" s="27" t="s">
        <v>596</v>
      </c>
      <c r="C30" s="80">
        <v>4505.95</v>
      </c>
      <c r="D30" s="81" t="s">
        <v>594</v>
      </c>
      <c r="E30" s="82" t="s">
        <v>511</v>
      </c>
      <c r="G30" s="28" t="s">
        <v>597</v>
      </c>
      <c r="I30" s="28"/>
      <c r="J30" s="28"/>
      <c r="K30" s="28"/>
      <c r="L30" s="80">
        <v>694.91</v>
      </c>
      <c r="M30" s="86" t="s">
        <v>598</v>
      </c>
      <c r="N30" s="82" t="s">
        <v>511</v>
      </c>
    </row>
    <row r="31" spans="1:31" s="58" customFormat="1" ht="12" customHeight="1" x14ac:dyDescent="0.3">
      <c r="A31" s="29"/>
      <c r="B31" s="27" t="s">
        <v>599</v>
      </c>
      <c r="C31" s="80">
        <v>0</v>
      </c>
      <c r="D31" s="87" t="s">
        <v>600</v>
      </c>
      <c r="E31" s="82" t="s">
        <v>511</v>
      </c>
      <c r="G31" s="28" t="s">
        <v>601</v>
      </c>
      <c r="I31" s="28"/>
      <c r="J31" s="28"/>
      <c r="K31" s="28"/>
      <c r="L31" s="224">
        <v>1713.79</v>
      </c>
      <c r="M31" s="224"/>
      <c r="N31" s="82" t="s">
        <v>512</v>
      </c>
    </row>
    <row r="32" spans="1:31" s="58" customFormat="1" ht="12" customHeight="1" x14ac:dyDescent="0.3">
      <c r="A32" s="29"/>
      <c r="B32" s="27" t="s">
        <v>602</v>
      </c>
      <c r="C32" s="80">
        <v>0</v>
      </c>
      <c r="D32" s="87" t="s">
        <v>600</v>
      </c>
      <c r="E32" s="82" t="s">
        <v>511</v>
      </c>
      <c r="G32" s="28" t="s">
        <v>603</v>
      </c>
      <c r="I32" s="28"/>
      <c r="J32" s="28"/>
      <c r="K32" s="28"/>
      <c r="L32" s="224">
        <v>224.72</v>
      </c>
      <c r="M32" s="224"/>
      <c r="N32" s="82" t="s">
        <v>512</v>
      </c>
    </row>
    <row r="33" spans="1:38" s="58" customFormat="1" ht="12" customHeight="1" x14ac:dyDescent="0.3">
      <c r="A33" s="29"/>
      <c r="B33" s="27" t="s">
        <v>604</v>
      </c>
      <c r="C33" s="80">
        <v>0</v>
      </c>
      <c r="D33" s="81" t="s">
        <v>600</v>
      </c>
      <c r="E33" s="82" t="s">
        <v>511</v>
      </c>
      <c r="G33" s="28"/>
      <c r="H33" s="28"/>
      <c r="I33" s="28"/>
      <c r="J33" s="28"/>
      <c r="K33" s="28"/>
      <c r="L33" s="218" t="s">
        <v>605</v>
      </c>
      <c r="M33" s="218"/>
      <c r="N33" s="28"/>
    </row>
    <row r="34" spans="1:38" s="58" customFormat="1" ht="7.5" customHeight="1" x14ac:dyDescent="0.3">
      <c r="A34" s="88"/>
    </row>
    <row r="35" spans="1:38" s="58" customFormat="1" ht="23.25" customHeight="1" x14ac:dyDescent="0.3">
      <c r="A35" s="219" t="s">
        <v>606</v>
      </c>
      <c r="B35" s="220" t="s">
        <v>513</v>
      </c>
      <c r="C35" s="220" t="s">
        <v>514</v>
      </c>
      <c r="D35" s="220"/>
      <c r="E35" s="220"/>
      <c r="F35" s="220" t="s">
        <v>515</v>
      </c>
      <c r="G35" s="220" t="s">
        <v>516</v>
      </c>
      <c r="H35" s="220"/>
      <c r="I35" s="220"/>
      <c r="J35" s="220" t="s">
        <v>607</v>
      </c>
      <c r="K35" s="220"/>
      <c r="L35" s="220"/>
      <c r="M35" s="220" t="s">
        <v>517</v>
      </c>
      <c r="N35" s="220" t="s">
        <v>518</v>
      </c>
    </row>
    <row r="36" spans="1:38" s="58" customFormat="1" ht="28.5" customHeight="1" x14ac:dyDescent="0.3">
      <c r="A36" s="219"/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</row>
    <row r="37" spans="1:38" s="58" customFormat="1" ht="20.399999999999999" x14ac:dyDescent="0.3">
      <c r="A37" s="219"/>
      <c r="B37" s="220"/>
      <c r="C37" s="220"/>
      <c r="D37" s="220"/>
      <c r="E37" s="220"/>
      <c r="F37" s="220"/>
      <c r="G37" s="89" t="s">
        <v>519</v>
      </c>
      <c r="H37" s="89" t="s">
        <v>520</v>
      </c>
      <c r="I37" s="89" t="s">
        <v>521</v>
      </c>
      <c r="J37" s="89" t="s">
        <v>519</v>
      </c>
      <c r="K37" s="89" t="s">
        <v>520</v>
      </c>
      <c r="L37" s="89" t="s">
        <v>522</v>
      </c>
      <c r="M37" s="220"/>
      <c r="N37" s="220"/>
    </row>
    <row r="38" spans="1:38" s="58" customFormat="1" ht="14.4" x14ac:dyDescent="0.3">
      <c r="A38" s="90">
        <v>1</v>
      </c>
      <c r="B38" s="91">
        <v>2</v>
      </c>
      <c r="C38" s="234">
        <v>3</v>
      </c>
      <c r="D38" s="234"/>
      <c r="E38" s="234"/>
      <c r="F38" s="91">
        <v>4</v>
      </c>
      <c r="G38" s="91">
        <v>5</v>
      </c>
      <c r="H38" s="91">
        <v>6</v>
      </c>
      <c r="I38" s="91">
        <v>7</v>
      </c>
      <c r="J38" s="91">
        <v>8</v>
      </c>
      <c r="K38" s="91">
        <v>9</v>
      </c>
      <c r="L38" s="91">
        <v>10</v>
      </c>
      <c r="M38" s="91">
        <v>11</v>
      </c>
      <c r="N38" s="91">
        <v>12</v>
      </c>
    </row>
    <row r="39" spans="1:38" s="58" customFormat="1" ht="14.4" x14ac:dyDescent="0.3">
      <c r="A39" s="235" t="s">
        <v>256</v>
      </c>
      <c r="B39" s="236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7"/>
      <c r="AF39" s="92" t="s">
        <v>256</v>
      </c>
    </row>
    <row r="40" spans="1:38" s="58" customFormat="1" ht="14.4" x14ac:dyDescent="0.3">
      <c r="A40" s="238" t="s">
        <v>257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40"/>
      <c r="AF40" s="92"/>
      <c r="AG40" s="93" t="s">
        <v>257</v>
      </c>
    </row>
    <row r="41" spans="1:38" s="58" customFormat="1" ht="31.8" x14ac:dyDescent="0.3">
      <c r="A41" s="94" t="s">
        <v>2</v>
      </c>
      <c r="B41" s="95" t="s">
        <v>258</v>
      </c>
      <c r="C41" s="231" t="s">
        <v>259</v>
      </c>
      <c r="D41" s="231"/>
      <c r="E41" s="231"/>
      <c r="F41" s="96" t="s">
        <v>8</v>
      </c>
      <c r="G41" s="97">
        <v>7.5999999999999998E-2</v>
      </c>
      <c r="H41" s="98">
        <v>1</v>
      </c>
      <c r="I41" s="99">
        <v>7.5999999999999998E-2</v>
      </c>
      <c r="J41" s="100"/>
      <c r="K41" s="97"/>
      <c r="L41" s="100"/>
      <c r="M41" s="97"/>
      <c r="N41" s="101"/>
      <c r="AF41" s="92"/>
      <c r="AG41" s="93"/>
      <c r="AH41" s="93" t="s">
        <v>259</v>
      </c>
    </row>
    <row r="42" spans="1:38" s="58" customFormat="1" ht="14.4" x14ac:dyDescent="0.3">
      <c r="A42" s="102"/>
      <c r="B42" s="103"/>
      <c r="C42" s="230" t="s">
        <v>608</v>
      </c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41"/>
      <c r="AF42" s="92"/>
      <c r="AG42" s="93"/>
      <c r="AH42" s="93"/>
      <c r="AI42" s="104" t="s">
        <v>608</v>
      </c>
    </row>
    <row r="43" spans="1:38" s="58" customFormat="1" ht="21.6" x14ac:dyDescent="0.3">
      <c r="A43" s="105"/>
      <c r="B43" s="106" t="s">
        <v>554</v>
      </c>
      <c r="C43" s="232" t="s">
        <v>555</v>
      </c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3"/>
      <c r="AF43" s="92"/>
      <c r="AG43" s="93"/>
      <c r="AH43" s="93"/>
      <c r="AJ43" s="104" t="s">
        <v>555</v>
      </c>
    </row>
    <row r="44" spans="1:38" s="58" customFormat="1" ht="21.6" x14ac:dyDescent="0.3">
      <c r="A44" s="105"/>
      <c r="B44" s="106" t="s">
        <v>609</v>
      </c>
      <c r="C44" s="232" t="s">
        <v>610</v>
      </c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3"/>
      <c r="AF44" s="92"/>
      <c r="AG44" s="93"/>
      <c r="AH44" s="93"/>
      <c r="AJ44" s="104" t="s">
        <v>610</v>
      </c>
    </row>
    <row r="45" spans="1:38" s="58" customFormat="1" ht="52.2" x14ac:dyDescent="0.3">
      <c r="A45" s="105"/>
      <c r="B45" s="106" t="s">
        <v>611</v>
      </c>
      <c r="C45" s="232" t="s">
        <v>612</v>
      </c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3"/>
      <c r="AF45" s="92"/>
      <c r="AG45" s="93"/>
      <c r="AH45" s="93"/>
      <c r="AJ45" s="104" t="s">
        <v>612</v>
      </c>
    </row>
    <row r="46" spans="1:38" s="58" customFormat="1" ht="14.4" x14ac:dyDescent="0.3">
      <c r="A46" s="107"/>
      <c r="B46" s="106" t="s">
        <v>4</v>
      </c>
      <c r="C46" s="230" t="s">
        <v>526</v>
      </c>
      <c r="D46" s="230"/>
      <c r="E46" s="230"/>
      <c r="F46" s="108"/>
      <c r="G46" s="109"/>
      <c r="H46" s="109"/>
      <c r="I46" s="109"/>
      <c r="J46" s="110">
        <v>1589.49</v>
      </c>
      <c r="K46" s="111">
        <v>1.7250000000000001</v>
      </c>
      <c r="L46" s="112">
        <v>208.38</v>
      </c>
      <c r="M46" s="113">
        <v>13.24</v>
      </c>
      <c r="N46" s="114">
        <v>2758.95</v>
      </c>
      <c r="AF46" s="92"/>
      <c r="AG46" s="93"/>
      <c r="AH46" s="93"/>
      <c r="AK46" s="104" t="s">
        <v>526</v>
      </c>
    </row>
    <row r="47" spans="1:38" s="58" customFormat="1" ht="14.4" x14ac:dyDescent="0.3">
      <c r="A47" s="107"/>
      <c r="B47" s="106" t="s">
        <v>6</v>
      </c>
      <c r="C47" s="230" t="s">
        <v>556</v>
      </c>
      <c r="D47" s="230"/>
      <c r="E47" s="230"/>
      <c r="F47" s="108"/>
      <c r="G47" s="109"/>
      <c r="H47" s="109"/>
      <c r="I47" s="109"/>
      <c r="J47" s="112">
        <v>391.5</v>
      </c>
      <c r="K47" s="111">
        <v>1.7250000000000001</v>
      </c>
      <c r="L47" s="112">
        <v>51.33</v>
      </c>
      <c r="M47" s="113">
        <v>44.77</v>
      </c>
      <c r="N47" s="114">
        <v>2298.04</v>
      </c>
      <c r="AF47" s="92"/>
      <c r="AG47" s="93"/>
      <c r="AH47" s="93"/>
      <c r="AK47" s="104" t="s">
        <v>556</v>
      </c>
    </row>
    <row r="48" spans="1:38" s="58" customFormat="1" ht="14.4" x14ac:dyDescent="0.3">
      <c r="A48" s="115"/>
      <c r="B48" s="106"/>
      <c r="C48" s="230" t="s">
        <v>558</v>
      </c>
      <c r="D48" s="230"/>
      <c r="E48" s="230"/>
      <c r="F48" s="108" t="s">
        <v>528</v>
      </c>
      <c r="G48" s="116">
        <v>29</v>
      </c>
      <c r="H48" s="111">
        <v>1.7250000000000001</v>
      </c>
      <c r="I48" s="117">
        <v>3.8018999999999998</v>
      </c>
      <c r="J48" s="118"/>
      <c r="K48" s="109"/>
      <c r="L48" s="118"/>
      <c r="M48" s="109"/>
      <c r="N48" s="119"/>
      <c r="AF48" s="92"/>
      <c r="AG48" s="93"/>
      <c r="AH48" s="93"/>
      <c r="AL48" s="104" t="s">
        <v>558</v>
      </c>
    </row>
    <row r="49" spans="1:40" s="58" customFormat="1" ht="14.4" x14ac:dyDescent="0.3">
      <c r="A49" s="107"/>
      <c r="B49" s="106"/>
      <c r="C49" s="229" t="s">
        <v>529</v>
      </c>
      <c r="D49" s="229"/>
      <c r="E49" s="229"/>
      <c r="F49" s="120"/>
      <c r="G49" s="121"/>
      <c r="H49" s="121"/>
      <c r="I49" s="121"/>
      <c r="J49" s="122">
        <v>1589.49</v>
      </c>
      <c r="K49" s="121"/>
      <c r="L49" s="123">
        <v>208.38</v>
      </c>
      <c r="M49" s="121"/>
      <c r="N49" s="124">
        <v>2758.95</v>
      </c>
      <c r="AF49" s="92"/>
      <c r="AG49" s="93"/>
      <c r="AH49" s="93"/>
      <c r="AM49" s="104" t="s">
        <v>529</v>
      </c>
    </row>
    <row r="50" spans="1:40" s="58" customFormat="1" ht="14.4" x14ac:dyDescent="0.3">
      <c r="A50" s="115"/>
      <c r="B50" s="106"/>
      <c r="C50" s="230" t="s">
        <v>530</v>
      </c>
      <c r="D50" s="230"/>
      <c r="E50" s="230"/>
      <c r="F50" s="108"/>
      <c r="G50" s="109"/>
      <c r="H50" s="109"/>
      <c r="I50" s="109"/>
      <c r="J50" s="118"/>
      <c r="K50" s="109"/>
      <c r="L50" s="112">
        <v>51.33</v>
      </c>
      <c r="M50" s="109"/>
      <c r="N50" s="114">
        <v>2298.04</v>
      </c>
      <c r="AF50" s="92"/>
      <c r="AG50" s="93"/>
      <c r="AH50" s="93"/>
      <c r="AL50" s="104" t="s">
        <v>530</v>
      </c>
    </row>
    <row r="51" spans="1:40" s="58" customFormat="1" ht="21.6" x14ac:dyDescent="0.3">
      <c r="A51" s="115"/>
      <c r="B51" s="106" t="s">
        <v>559</v>
      </c>
      <c r="C51" s="230" t="s">
        <v>560</v>
      </c>
      <c r="D51" s="230"/>
      <c r="E51" s="230"/>
      <c r="F51" s="108" t="s">
        <v>531</v>
      </c>
      <c r="G51" s="116">
        <v>92</v>
      </c>
      <c r="H51" s="109"/>
      <c r="I51" s="116">
        <v>92</v>
      </c>
      <c r="J51" s="118"/>
      <c r="K51" s="109"/>
      <c r="L51" s="112">
        <v>47.22</v>
      </c>
      <c r="M51" s="109"/>
      <c r="N51" s="114">
        <v>2114.1999999999998</v>
      </c>
      <c r="AF51" s="92"/>
      <c r="AG51" s="93"/>
      <c r="AH51" s="93"/>
      <c r="AL51" s="104" t="s">
        <v>560</v>
      </c>
    </row>
    <row r="52" spans="1:40" s="58" customFormat="1" ht="40.799999999999997" x14ac:dyDescent="0.3">
      <c r="A52" s="115"/>
      <c r="B52" s="106" t="s">
        <v>613</v>
      </c>
      <c r="C52" s="230" t="s">
        <v>561</v>
      </c>
      <c r="D52" s="230"/>
      <c r="E52" s="230"/>
      <c r="F52" s="108" t="s">
        <v>531</v>
      </c>
      <c r="G52" s="116">
        <v>46</v>
      </c>
      <c r="H52" s="113">
        <v>0.85</v>
      </c>
      <c r="I52" s="125">
        <v>39.1</v>
      </c>
      <c r="J52" s="118"/>
      <c r="K52" s="109"/>
      <c r="L52" s="112">
        <v>20.07</v>
      </c>
      <c r="M52" s="109"/>
      <c r="N52" s="126">
        <v>898.53</v>
      </c>
      <c r="AF52" s="92"/>
      <c r="AG52" s="93"/>
      <c r="AH52" s="93"/>
      <c r="AL52" s="104" t="s">
        <v>561</v>
      </c>
    </row>
    <row r="53" spans="1:40" s="58" customFormat="1" ht="14.4" x14ac:dyDescent="0.3">
      <c r="A53" s="127"/>
      <c r="B53" s="128"/>
      <c r="C53" s="231" t="s">
        <v>532</v>
      </c>
      <c r="D53" s="231"/>
      <c r="E53" s="231"/>
      <c r="F53" s="96"/>
      <c r="G53" s="97"/>
      <c r="H53" s="97"/>
      <c r="I53" s="97"/>
      <c r="J53" s="100"/>
      <c r="K53" s="97"/>
      <c r="L53" s="129">
        <v>275.67</v>
      </c>
      <c r="M53" s="121"/>
      <c r="N53" s="130">
        <v>5771.68</v>
      </c>
      <c r="AF53" s="92"/>
      <c r="AG53" s="93"/>
      <c r="AH53" s="93"/>
      <c r="AN53" s="93" t="s">
        <v>532</v>
      </c>
    </row>
    <row r="54" spans="1:40" s="58" customFormat="1" ht="31.8" x14ac:dyDescent="0.3">
      <c r="A54" s="94" t="s">
        <v>4</v>
      </c>
      <c r="B54" s="95" t="s">
        <v>260</v>
      </c>
      <c r="C54" s="231" t="s">
        <v>261</v>
      </c>
      <c r="D54" s="231"/>
      <c r="E54" s="231"/>
      <c r="F54" s="96" t="s">
        <v>8</v>
      </c>
      <c r="G54" s="97">
        <v>1.1599999999999999E-2</v>
      </c>
      <c r="H54" s="98">
        <v>1</v>
      </c>
      <c r="I54" s="131">
        <v>1.1599999999999999E-2</v>
      </c>
      <c r="J54" s="100"/>
      <c r="K54" s="97"/>
      <c r="L54" s="100"/>
      <c r="M54" s="97"/>
      <c r="N54" s="101"/>
      <c r="AF54" s="92"/>
      <c r="AG54" s="93"/>
      <c r="AH54" s="93" t="s">
        <v>261</v>
      </c>
      <c r="AN54" s="93"/>
    </row>
    <row r="55" spans="1:40" s="58" customFormat="1" ht="14.4" x14ac:dyDescent="0.3">
      <c r="A55" s="102"/>
      <c r="B55" s="103"/>
      <c r="C55" s="230" t="s">
        <v>614</v>
      </c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41"/>
      <c r="AF55" s="92"/>
      <c r="AG55" s="93"/>
      <c r="AH55" s="93"/>
      <c r="AI55" s="104" t="s">
        <v>614</v>
      </c>
      <c r="AN55" s="93"/>
    </row>
    <row r="56" spans="1:40" s="58" customFormat="1" ht="21.6" x14ac:dyDescent="0.3">
      <c r="A56" s="105"/>
      <c r="B56" s="106" t="s">
        <v>554</v>
      </c>
      <c r="C56" s="232" t="s">
        <v>555</v>
      </c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3"/>
      <c r="AF56" s="92"/>
      <c r="AG56" s="93"/>
      <c r="AH56" s="93"/>
      <c r="AJ56" s="104" t="s">
        <v>555</v>
      </c>
      <c r="AN56" s="93"/>
    </row>
    <row r="57" spans="1:40" s="58" customFormat="1" ht="21.6" x14ac:dyDescent="0.3">
      <c r="A57" s="105"/>
      <c r="B57" s="106" t="s">
        <v>609</v>
      </c>
      <c r="C57" s="232" t="s">
        <v>610</v>
      </c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3"/>
      <c r="AF57" s="92"/>
      <c r="AG57" s="93"/>
      <c r="AH57" s="93"/>
      <c r="AJ57" s="104" t="s">
        <v>610</v>
      </c>
      <c r="AN57" s="93"/>
    </row>
    <row r="58" spans="1:40" s="58" customFormat="1" ht="52.2" x14ac:dyDescent="0.3">
      <c r="A58" s="105"/>
      <c r="B58" s="106" t="s">
        <v>611</v>
      </c>
      <c r="C58" s="232" t="s">
        <v>612</v>
      </c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3"/>
      <c r="AF58" s="92"/>
      <c r="AG58" s="93"/>
      <c r="AH58" s="93"/>
      <c r="AJ58" s="104" t="s">
        <v>612</v>
      </c>
      <c r="AN58" s="93"/>
    </row>
    <row r="59" spans="1:40" s="58" customFormat="1" ht="14.4" x14ac:dyDescent="0.3">
      <c r="A59" s="107"/>
      <c r="B59" s="106" t="s">
        <v>2</v>
      </c>
      <c r="C59" s="230" t="s">
        <v>525</v>
      </c>
      <c r="D59" s="230"/>
      <c r="E59" s="230"/>
      <c r="F59" s="108"/>
      <c r="G59" s="109"/>
      <c r="H59" s="109"/>
      <c r="I59" s="109"/>
      <c r="J59" s="112">
        <v>62.4</v>
      </c>
      <c r="K59" s="111">
        <v>1.587</v>
      </c>
      <c r="L59" s="112">
        <v>1.1499999999999999</v>
      </c>
      <c r="M59" s="113">
        <v>44.77</v>
      </c>
      <c r="N59" s="126">
        <v>51.49</v>
      </c>
      <c r="AF59" s="92"/>
      <c r="AG59" s="93"/>
      <c r="AH59" s="93"/>
      <c r="AK59" s="104" t="s">
        <v>525</v>
      </c>
      <c r="AN59" s="93"/>
    </row>
    <row r="60" spans="1:40" s="58" customFormat="1" ht="14.4" x14ac:dyDescent="0.3">
      <c r="A60" s="107"/>
      <c r="B60" s="106" t="s">
        <v>4</v>
      </c>
      <c r="C60" s="230" t="s">
        <v>526</v>
      </c>
      <c r="D60" s="230"/>
      <c r="E60" s="230"/>
      <c r="F60" s="108"/>
      <c r="G60" s="109"/>
      <c r="H60" s="109"/>
      <c r="I60" s="109"/>
      <c r="J60" s="110">
        <v>2464.31</v>
      </c>
      <c r="K60" s="111">
        <v>1.7250000000000001</v>
      </c>
      <c r="L60" s="112">
        <v>49.31</v>
      </c>
      <c r="M60" s="113">
        <v>13.24</v>
      </c>
      <c r="N60" s="126">
        <v>652.86</v>
      </c>
      <c r="AF60" s="92"/>
      <c r="AG60" s="93"/>
      <c r="AH60" s="93"/>
      <c r="AK60" s="104" t="s">
        <v>526</v>
      </c>
      <c r="AN60" s="93"/>
    </row>
    <row r="61" spans="1:40" s="58" customFormat="1" ht="14.4" x14ac:dyDescent="0.3">
      <c r="A61" s="107"/>
      <c r="B61" s="106" t="s">
        <v>6</v>
      </c>
      <c r="C61" s="230" t="s">
        <v>556</v>
      </c>
      <c r="D61" s="230"/>
      <c r="E61" s="230"/>
      <c r="F61" s="108"/>
      <c r="G61" s="109"/>
      <c r="H61" s="109"/>
      <c r="I61" s="109"/>
      <c r="J61" s="112">
        <v>313.2</v>
      </c>
      <c r="K61" s="111">
        <v>1.7250000000000001</v>
      </c>
      <c r="L61" s="112">
        <v>6.27</v>
      </c>
      <c r="M61" s="113">
        <v>44.77</v>
      </c>
      <c r="N61" s="126">
        <v>280.70999999999998</v>
      </c>
      <c r="AF61" s="92"/>
      <c r="AG61" s="93"/>
      <c r="AH61" s="93"/>
      <c r="AK61" s="104" t="s">
        <v>556</v>
      </c>
      <c r="AN61" s="93"/>
    </row>
    <row r="62" spans="1:40" s="58" customFormat="1" ht="14.4" x14ac:dyDescent="0.3">
      <c r="A62" s="107"/>
      <c r="B62" s="106" t="s">
        <v>7</v>
      </c>
      <c r="C62" s="230" t="s">
        <v>557</v>
      </c>
      <c r="D62" s="230"/>
      <c r="E62" s="230"/>
      <c r="F62" s="108"/>
      <c r="G62" s="109"/>
      <c r="H62" s="109"/>
      <c r="I62" s="109"/>
      <c r="J62" s="112">
        <v>3.25</v>
      </c>
      <c r="K62" s="109"/>
      <c r="L62" s="112">
        <v>0.04</v>
      </c>
      <c r="M62" s="113">
        <v>8.16</v>
      </c>
      <c r="N62" s="126">
        <v>0.33</v>
      </c>
      <c r="AF62" s="92"/>
      <c r="AG62" s="93"/>
      <c r="AH62" s="93"/>
      <c r="AK62" s="104" t="s">
        <v>557</v>
      </c>
      <c r="AN62" s="93"/>
    </row>
    <row r="63" spans="1:40" s="58" customFormat="1" ht="14.4" x14ac:dyDescent="0.3">
      <c r="A63" s="115"/>
      <c r="B63" s="106"/>
      <c r="C63" s="230" t="s">
        <v>527</v>
      </c>
      <c r="D63" s="230"/>
      <c r="E63" s="230"/>
      <c r="F63" s="108" t="s">
        <v>528</v>
      </c>
      <c r="G63" s="116">
        <v>8</v>
      </c>
      <c r="H63" s="111">
        <v>1.587</v>
      </c>
      <c r="I63" s="132">
        <v>0.1472736</v>
      </c>
      <c r="J63" s="118"/>
      <c r="K63" s="109"/>
      <c r="L63" s="118"/>
      <c r="M63" s="109"/>
      <c r="N63" s="119"/>
      <c r="AF63" s="92"/>
      <c r="AG63" s="93"/>
      <c r="AH63" s="93"/>
      <c r="AL63" s="104" t="s">
        <v>527</v>
      </c>
      <c r="AN63" s="93"/>
    </row>
    <row r="64" spans="1:40" s="58" customFormat="1" ht="14.4" x14ac:dyDescent="0.3">
      <c r="A64" s="115"/>
      <c r="B64" s="106"/>
      <c r="C64" s="230" t="s">
        <v>558</v>
      </c>
      <c r="D64" s="230"/>
      <c r="E64" s="230"/>
      <c r="F64" s="108" t="s">
        <v>528</v>
      </c>
      <c r="G64" s="125">
        <v>23.2</v>
      </c>
      <c r="H64" s="111">
        <v>1.7250000000000001</v>
      </c>
      <c r="I64" s="133">
        <v>0.46423199999999998</v>
      </c>
      <c r="J64" s="118"/>
      <c r="K64" s="109"/>
      <c r="L64" s="118"/>
      <c r="M64" s="109"/>
      <c r="N64" s="119"/>
      <c r="AF64" s="92"/>
      <c r="AG64" s="93"/>
      <c r="AH64" s="93"/>
      <c r="AL64" s="104" t="s">
        <v>558</v>
      </c>
      <c r="AN64" s="93"/>
    </row>
    <row r="65" spans="1:40" s="58" customFormat="1" ht="14.4" x14ac:dyDescent="0.3">
      <c r="A65" s="107"/>
      <c r="B65" s="106"/>
      <c r="C65" s="229" t="s">
        <v>529</v>
      </c>
      <c r="D65" s="229"/>
      <c r="E65" s="229"/>
      <c r="F65" s="120"/>
      <c r="G65" s="121"/>
      <c r="H65" s="121"/>
      <c r="I65" s="121"/>
      <c r="J65" s="122">
        <v>2529.96</v>
      </c>
      <c r="K65" s="121"/>
      <c r="L65" s="123">
        <v>50.5</v>
      </c>
      <c r="M65" s="121"/>
      <c r="N65" s="134">
        <v>704.68</v>
      </c>
      <c r="AF65" s="92"/>
      <c r="AG65" s="93"/>
      <c r="AH65" s="93"/>
      <c r="AM65" s="104" t="s">
        <v>529</v>
      </c>
      <c r="AN65" s="93"/>
    </row>
    <row r="66" spans="1:40" s="58" customFormat="1" ht="14.4" x14ac:dyDescent="0.3">
      <c r="A66" s="115"/>
      <c r="B66" s="106"/>
      <c r="C66" s="230" t="s">
        <v>530</v>
      </c>
      <c r="D66" s="230"/>
      <c r="E66" s="230"/>
      <c r="F66" s="108"/>
      <c r="G66" s="109"/>
      <c r="H66" s="109"/>
      <c r="I66" s="109"/>
      <c r="J66" s="118"/>
      <c r="K66" s="109"/>
      <c r="L66" s="112">
        <v>7.42</v>
      </c>
      <c r="M66" s="109"/>
      <c r="N66" s="126">
        <v>332.2</v>
      </c>
      <c r="AF66" s="92"/>
      <c r="AG66" s="93"/>
      <c r="AH66" s="93"/>
      <c r="AL66" s="104" t="s">
        <v>530</v>
      </c>
      <c r="AN66" s="93"/>
    </row>
    <row r="67" spans="1:40" s="58" customFormat="1" ht="21.6" x14ac:dyDescent="0.3">
      <c r="A67" s="115"/>
      <c r="B67" s="106" t="s">
        <v>559</v>
      </c>
      <c r="C67" s="230" t="s">
        <v>560</v>
      </c>
      <c r="D67" s="230"/>
      <c r="E67" s="230"/>
      <c r="F67" s="108" t="s">
        <v>531</v>
      </c>
      <c r="G67" s="116">
        <v>92</v>
      </c>
      <c r="H67" s="109"/>
      <c r="I67" s="116">
        <v>92</v>
      </c>
      <c r="J67" s="118"/>
      <c r="K67" s="109"/>
      <c r="L67" s="112">
        <v>6.83</v>
      </c>
      <c r="M67" s="109"/>
      <c r="N67" s="126">
        <v>305.62</v>
      </c>
      <c r="AF67" s="92"/>
      <c r="AG67" s="93"/>
      <c r="AH67" s="93"/>
      <c r="AL67" s="104" t="s">
        <v>560</v>
      </c>
      <c r="AN67" s="93"/>
    </row>
    <row r="68" spans="1:40" s="58" customFormat="1" ht="40.799999999999997" x14ac:dyDescent="0.3">
      <c r="A68" s="115"/>
      <c r="B68" s="106" t="s">
        <v>613</v>
      </c>
      <c r="C68" s="230" t="s">
        <v>561</v>
      </c>
      <c r="D68" s="230"/>
      <c r="E68" s="230"/>
      <c r="F68" s="108" t="s">
        <v>531</v>
      </c>
      <c r="G68" s="116">
        <v>46</v>
      </c>
      <c r="H68" s="113">
        <v>0.85</v>
      </c>
      <c r="I68" s="125">
        <v>39.1</v>
      </c>
      <c r="J68" s="118"/>
      <c r="K68" s="109"/>
      <c r="L68" s="112">
        <v>2.9</v>
      </c>
      <c r="M68" s="109"/>
      <c r="N68" s="126">
        <v>129.88999999999999</v>
      </c>
      <c r="AF68" s="92"/>
      <c r="AG68" s="93"/>
      <c r="AH68" s="93"/>
      <c r="AL68" s="104" t="s">
        <v>561</v>
      </c>
      <c r="AN68" s="93"/>
    </row>
    <row r="69" spans="1:40" s="58" customFormat="1" ht="14.4" x14ac:dyDescent="0.3">
      <c r="A69" s="127"/>
      <c r="B69" s="128"/>
      <c r="C69" s="231" t="s">
        <v>532</v>
      </c>
      <c r="D69" s="231"/>
      <c r="E69" s="231"/>
      <c r="F69" s="96"/>
      <c r="G69" s="97"/>
      <c r="H69" s="97"/>
      <c r="I69" s="97"/>
      <c r="J69" s="100"/>
      <c r="K69" s="97"/>
      <c r="L69" s="129">
        <v>60.23</v>
      </c>
      <c r="M69" s="121"/>
      <c r="N69" s="130">
        <v>1140.19</v>
      </c>
      <c r="AF69" s="92"/>
      <c r="AG69" s="93"/>
      <c r="AH69" s="93"/>
      <c r="AN69" s="93" t="s">
        <v>532</v>
      </c>
    </row>
    <row r="70" spans="1:40" s="58" customFormat="1" ht="21.6" x14ac:dyDescent="0.3">
      <c r="A70" s="94" t="s">
        <v>6</v>
      </c>
      <c r="B70" s="95" t="s">
        <v>262</v>
      </c>
      <c r="C70" s="231" t="s">
        <v>263</v>
      </c>
      <c r="D70" s="231"/>
      <c r="E70" s="231"/>
      <c r="F70" s="96" t="s">
        <v>5</v>
      </c>
      <c r="G70" s="97">
        <v>1.4999999999999999E-2</v>
      </c>
      <c r="H70" s="98">
        <v>1</v>
      </c>
      <c r="I70" s="99">
        <v>1.4999999999999999E-2</v>
      </c>
      <c r="J70" s="100"/>
      <c r="K70" s="97"/>
      <c r="L70" s="100"/>
      <c r="M70" s="97"/>
      <c r="N70" s="101"/>
      <c r="AF70" s="92"/>
      <c r="AG70" s="93"/>
      <c r="AH70" s="93" t="s">
        <v>263</v>
      </c>
      <c r="AN70" s="93"/>
    </row>
    <row r="71" spans="1:40" s="58" customFormat="1" ht="14.4" x14ac:dyDescent="0.3">
      <c r="A71" s="102"/>
      <c r="B71" s="103"/>
      <c r="C71" s="230" t="s">
        <v>615</v>
      </c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41"/>
      <c r="AF71" s="92"/>
      <c r="AG71" s="93"/>
      <c r="AH71" s="93"/>
      <c r="AI71" s="104" t="s">
        <v>615</v>
      </c>
      <c r="AN71" s="93"/>
    </row>
    <row r="72" spans="1:40" s="58" customFormat="1" ht="14.4" x14ac:dyDescent="0.3">
      <c r="A72" s="105"/>
      <c r="B72" s="106" t="s">
        <v>616</v>
      </c>
      <c r="C72" s="232" t="s">
        <v>617</v>
      </c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3"/>
      <c r="AF72" s="92"/>
      <c r="AG72" s="93"/>
      <c r="AH72" s="93"/>
      <c r="AJ72" s="104" t="s">
        <v>617</v>
      </c>
      <c r="AN72" s="93"/>
    </row>
    <row r="73" spans="1:40" s="58" customFormat="1" ht="21.6" x14ac:dyDescent="0.3">
      <c r="A73" s="105"/>
      <c r="B73" s="106" t="s">
        <v>609</v>
      </c>
      <c r="C73" s="232" t="s">
        <v>610</v>
      </c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3"/>
      <c r="AF73" s="92"/>
      <c r="AG73" s="93"/>
      <c r="AH73" s="93"/>
      <c r="AJ73" s="104" t="s">
        <v>610</v>
      </c>
      <c r="AN73" s="93"/>
    </row>
    <row r="74" spans="1:40" s="58" customFormat="1" ht="52.2" x14ac:dyDescent="0.3">
      <c r="A74" s="105"/>
      <c r="B74" s="106" t="s">
        <v>611</v>
      </c>
      <c r="C74" s="232" t="s">
        <v>612</v>
      </c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3"/>
      <c r="AF74" s="92"/>
      <c r="AG74" s="93"/>
      <c r="AH74" s="93"/>
      <c r="AJ74" s="104" t="s">
        <v>612</v>
      </c>
      <c r="AN74" s="93"/>
    </row>
    <row r="75" spans="1:40" s="58" customFormat="1" ht="14.4" x14ac:dyDescent="0.3">
      <c r="A75" s="107"/>
      <c r="B75" s="106" t="s">
        <v>2</v>
      </c>
      <c r="C75" s="230" t="s">
        <v>525</v>
      </c>
      <c r="D75" s="230"/>
      <c r="E75" s="230"/>
      <c r="F75" s="108"/>
      <c r="G75" s="109"/>
      <c r="H75" s="109"/>
      <c r="I75" s="109"/>
      <c r="J75" s="112">
        <v>920.4</v>
      </c>
      <c r="K75" s="111">
        <v>1.587</v>
      </c>
      <c r="L75" s="112">
        <v>21.91</v>
      </c>
      <c r="M75" s="113">
        <v>44.77</v>
      </c>
      <c r="N75" s="126">
        <v>980.91</v>
      </c>
      <c r="AF75" s="92"/>
      <c r="AG75" s="93"/>
      <c r="AH75" s="93"/>
      <c r="AK75" s="104" t="s">
        <v>525</v>
      </c>
      <c r="AN75" s="93"/>
    </row>
    <row r="76" spans="1:40" s="58" customFormat="1" ht="14.4" x14ac:dyDescent="0.3">
      <c r="A76" s="115"/>
      <c r="B76" s="106"/>
      <c r="C76" s="230" t="s">
        <v>527</v>
      </c>
      <c r="D76" s="230"/>
      <c r="E76" s="230"/>
      <c r="F76" s="108" t="s">
        <v>528</v>
      </c>
      <c r="G76" s="116">
        <v>118</v>
      </c>
      <c r="H76" s="111">
        <v>1.587</v>
      </c>
      <c r="I76" s="135">
        <v>2.8089900000000001</v>
      </c>
      <c r="J76" s="118"/>
      <c r="K76" s="109"/>
      <c r="L76" s="118"/>
      <c r="M76" s="109"/>
      <c r="N76" s="119"/>
      <c r="AF76" s="92"/>
      <c r="AG76" s="93"/>
      <c r="AH76" s="93"/>
      <c r="AL76" s="104" t="s">
        <v>527</v>
      </c>
      <c r="AN76" s="93"/>
    </row>
    <row r="77" spans="1:40" s="58" customFormat="1" ht="14.4" x14ac:dyDescent="0.3">
      <c r="A77" s="107"/>
      <c r="B77" s="106"/>
      <c r="C77" s="229" t="s">
        <v>529</v>
      </c>
      <c r="D77" s="229"/>
      <c r="E77" s="229"/>
      <c r="F77" s="120"/>
      <c r="G77" s="121"/>
      <c r="H77" s="121"/>
      <c r="I77" s="121"/>
      <c r="J77" s="123">
        <v>920.4</v>
      </c>
      <c r="K77" s="121"/>
      <c r="L77" s="123">
        <v>21.91</v>
      </c>
      <c r="M77" s="121"/>
      <c r="N77" s="134">
        <v>980.91</v>
      </c>
      <c r="AF77" s="92"/>
      <c r="AG77" s="93"/>
      <c r="AH77" s="93"/>
      <c r="AM77" s="104" t="s">
        <v>529</v>
      </c>
      <c r="AN77" s="93"/>
    </row>
    <row r="78" spans="1:40" s="58" customFormat="1" ht="14.4" x14ac:dyDescent="0.3">
      <c r="A78" s="115"/>
      <c r="B78" s="106"/>
      <c r="C78" s="230" t="s">
        <v>530</v>
      </c>
      <c r="D78" s="230"/>
      <c r="E78" s="230"/>
      <c r="F78" s="108"/>
      <c r="G78" s="109"/>
      <c r="H78" s="109"/>
      <c r="I78" s="109"/>
      <c r="J78" s="118"/>
      <c r="K78" s="109"/>
      <c r="L78" s="112">
        <v>21.91</v>
      </c>
      <c r="M78" s="109"/>
      <c r="N78" s="126">
        <v>980.91</v>
      </c>
      <c r="AF78" s="92"/>
      <c r="AG78" s="93"/>
      <c r="AH78" s="93"/>
      <c r="AL78" s="104" t="s">
        <v>530</v>
      </c>
      <c r="AN78" s="93"/>
    </row>
    <row r="79" spans="1:40" s="58" customFormat="1" ht="20.399999999999999" x14ac:dyDescent="0.3">
      <c r="A79" s="115"/>
      <c r="B79" s="106" t="s">
        <v>618</v>
      </c>
      <c r="C79" s="230" t="s">
        <v>619</v>
      </c>
      <c r="D79" s="230"/>
      <c r="E79" s="230"/>
      <c r="F79" s="108" t="s">
        <v>531</v>
      </c>
      <c r="G79" s="116">
        <v>89</v>
      </c>
      <c r="H79" s="109"/>
      <c r="I79" s="116">
        <v>89</v>
      </c>
      <c r="J79" s="118"/>
      <c r="K79" s="109"/>
      <c r="L79" s="112">
        <v>19.5</v>
      </c>
      <c r="M79" s="109"/>
      <c r="N79" s="126">
        <v>873.01</v>
      </c>
      <c r="AF79" s="92"/>
      <c r="AG79" s="93"/>
      <c r="AH79" s="93"/>
      <c r="AL79" s="104" t="s">
        <v>619</v>
      </c>
      <c r="AN79" s="93"/>
    </row>
    <row r="80" spans="1:40" s="58" customFormat="1" ht="40.799999999999997" x14ac:dyDescent="0.3">
      <c r="A80" s="115"/>
      <c r="B80" s="106" t="s">
        <v>620</v>
      </c>
      <c r="C80" s="230" t="s">
        <v>621</v>
      </c>
      <c r="D80" s="230"/>
      <c r="E80" s="230"/>
      <c r="F80" s="108" t="s">
        <v>531</v>
      </c>
      <c r="G80" s="116">
        <v>40</v>
      </c>
      <c r="H80" s="113">
        <v>0.85</v>
      </c>
      <c r="I80" s="116">
        <v>34</v>
      </c>
      <c r="J80" s="118"/>
      <c r="K80" s="109"/>
      <c r="L80" s="112">
        <v>7.45</v>
      </c>
      <c r="M80" s="109"/>
      <c r="N80" s="126">
        <v>333.51</v>
      </c>
      <c r="AF80" s="92"/>
      <c r="AG80" s="93"/>
      <c r="AH80" s="93"/>
      <c r="AL80" s="104" t="s">
        <v>621</v>
      </c>
      <c r="AN80" s="93"/>
    </row>
    <row r="81" spans="1:42" s="58" customFormat="1" ht="14.4" x14ac:dyDescent="0.3">
      <c r="A81" s="127"/>
      <c r="B81" s="128"/>
      <c r="C81" s="231" t="s">
        <v>532</v>
      </c>
      <c r="D81" s="231"/>
      <c r="E81" s="231"/>
      <c r="F81" s="96"/>
      <c r="G81" s="97"/>
      <c r="H81" s="97"/>
      <c r="I81" s="97"/>
      <c r="J81" s="100"/>
      <c r="K81" s="97"/>
      <c r="L81" s="129">
        <v>48.86</v>
      </c>
      <c r="M81" s="121"/>
      <c r="N81" s="130">
        <v>2187.4299999999998</v>
      </c>
      <c r="AF81" s="92"/>
      <c r="AG81" s="93"/>
      <c r="AH81" s="93"/>
      <c r="AN81" s="93" t="s">
        <v>532</v>
      </c>
    </row>
    <row r="82" spans="1:42" s="58" customFormat="1" ht="21.6" x14ac:dyDescent="0.3">
      <c r="A82" s="94" t="s">
        <v>7</v>
      </c>
      <c r="B82" s="95" t="s">
        <v>15</v>
      </c>
      <c r="C82" s="231" t="s">
        <v>16</v>
      </c>
      <c r="D82" s="231"/>
      <c r="E82" s="231"/>
      <c r="F82" s="96" t="s">
        <v>17</v>
      </c>
      <c r="G82" s="97">
        <v>11.6</v>
      </c>
      <c r="H82" s="98">
        <v>1</v>
      </c>
      <c r="I82" s="136">
        <v>11.6</v>
      </c>
      <c r="J82" s="129">
        <v>162.38</v>
      </c>
      <c r="K82" s="97"/>
      <c r="L82" s="137">
        <v>1883.61</v>
      </c>
      <c r="M82" s="138">
        <v>8.16</v>
      </c>
      <c r="N82" s="130">
        <v>15370.26</v>
      </c>
      <c r="AF82" s="92"/>
      <c r="AG82" s="93"/>
      <c r="AH82" s="93" t="s">
        <v>16</v>
      </c>
      <c r="AN82" s="93"/>
    </row>
    <row r="83" spans="1:42" s="58" customFormat="1" ht="14.4" x14ac:dyDescent="0.3">
      <c r="A83" s="127"/>
      <c r="B83" s="128"/>
      <c r="C83" s="230" t="s">
        <v>537</v>
      </c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41"/>
      <c r="AF83" s="92"/>
      <c r="AG83" s="93"/>
      <c r="AH83" s="93"/>
      <c r="AN83" s="93"/>
      <c r="AO83" s="104" t="s">
        <v>537</v>
      </c>
    </row>
    <row r="84" spans="1:42" s="58" customFormat="1" ht="14.4" x14ac:dyDescent="0.3">
      <c r="A84" s="102"/>
      <c r="B84" s="103"/>
      <c r="C84" s="230" t="s">
        <v>622</v>
      </c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41"/>
      <c r="AF84" s="92"/>
      <c r="AG84" s="93"/>
      <c r="AH84" s="93"/>
      <c r="AN84" s="93"/>
      <c r="AP84" s="104" t="s">
        <v>622</v>
      </c>
    </row>
    <row r="85" spans="1:42" s="58" customFormat="1" ht="14.4" x14ac:dyDescent="0.3">
      <c r="A85" s="127"/>
      <c r="B85" s="128"/>
      <c r="C85" s="231" t="s">
        <v>532</v>
      </c>
      <c r="D85" s="231"/>
      <c r="E85" s="231"/>
      <c r="F85" s="96"/>
      <c r="G85" s="97"/>
      <c r="H85" s="97"/>
      <c r="I85" s="97"/>
      <c r="J85" s="100"/>
      <c r="K85" s="97"/>
      <c r="L85" s="137">
        <v>1883.61</v>
      </c>
      <c r="M85" s="121"/>
      <c r="N85" s="130">
        <v>15370.26</v>
      </c>
      <c r="AF85" s="92"/>
      <c r="AG85" s="93"/>
      <c r="AH85" s="93"/>
      <c r="AN85" s="93" t="s">
        <v>532</v>
      </c>
    </row>
    <row r="86" spans="1:42" s="58" customFormat="1" ht="31.8" x14ac:dyDescent="0.3">
      <c r="A86" s="94" t="s">
        <v>9</v>
      </c>
      <c r="B86" s="95" t="s">
        <v>145</v>
      </c>
      <c r="C86" s="231" t="s">
        <v>146</v>
      </c>
      <c r="D86" s="231"/>
      <c r="E86" s="231"/>
      <c r="F86" s="96" t="s">
        <v>8</v>
      </c>
      <c r="G86" s="97">
        <v>6.1800000000000001E-2</v>
      </c>
      <c r="H86" s="98">
        <v>1</v>
      </c>
      <c r="I86" s="131">
        <v>6.1800000000000001E-2</v>
      </c>
      <c r="J86" s="100"/>
      <c r="K86" s="97"/>
      <c r="L86" s="100"/>
      <c r="M86" s="97"/>
      <c r="N86" s="101"/>
      <c r="T86" s="58">
        <f>G86*1000+100*G98</f>
        <v>77.2</v>
      </c>
      <c r="AF86" s="92"/>
      <c r="AG86" s="93"/>
      <c r="AH86" s="93" t="s">
        <v>146</v>
      </c>
      <c r="AN86" s="93"/>
    </row>
    <row r="87" spans="1:42" s="58" customFormat="1" ht="14.4" x14ac:dyDescent="0.3">
      <c r="A87" s="102"/>
      <c r="B87" s="103"/>
      <c r="C87" s="230" t="s">
        <v>623</v>
      </c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41"/>
      <c r="AF87" s="92"/>
      <c r="AG87" s="93"/>
      <c r="AH87" s="93"/>
      <c r="AI87" s="104" t="s">
        <v>623</v>
      </c>
      <c r="AN87" s="93"/>
    </row>
    <row r="88" spans="1:42" s="58" customFormat="1" ht="21.6" x14ac:dyDescent="0.3">
      <c r="A88" s="105"/>
      <c r="B88" s="106" t="s">
        <v>609</v>
      </c>
      <c r="C88" s="232" t="s">
        <v>610</v>
      </c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3"/>
      <c r="AF88" s="92"/>
      <c r="AG88" s="93"/>
      <c r="AH88" s="93"/>
      <c r="AJ88" s="104" t="s">
        <v>610</v>
      </c>
      <c r="AN88" s="93"/>
    </row>
    <row r="89" spans="1:42" s="58" customFormat="1" ht="52.2" x14ac:dyDescent="0.3">
      <c r="A89" s="105"/>
      <c r="B89" s="106" t="s">
        <v>611</v>
      </c>
      <c r="C89" s="232" t="s">
        <v>612</v>
      </c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3"/>
      <c r="AF89" s="92"/>
      <c r="AG89" s="93"/>
      <c r="AH89" s="93"/>
      <c r="AJ89" s="104" t="s">
        <v>612</v>
      </c>
      <c r="AN89" s="93"/>
    </row>
    <row r="90" spans="1:42" s="58" customFormat="1" ht="14.4" x14ac:dyDescent="0.3">
      <c r="A90" s="107"/>
      <c r="B90" s="106" t="s">
        <v>4</v>
      </c>
      <c r="C90" s="230" t="s">
        <v>526</v>
      </c>
      <c r="D90" s="230"/>
      <c r="E90" s="230"/>
      <c r="F90" s="108"/>
      <c r="G90" s="109"/>
      <c r="H90" s="109"/>
      <c r="I90" s="109"/>
      <c r="J90" s="112">
        <v>410.94</v>
      </c>
      <c r="K90" s="117">
        <v>1.4375</v>
      </c>
      <c r="L90" s="112">
        <v>36.51</v>
      </c>
      <c r="M90" s="113">
        <v>13.24</v>
      </c>
      <c r="N90" s="126">
        <v>483.39</v>
      </c>
      <c r="AF90" s="92"/>
      <c r="AG90" s="93"/>
      <c r="AH90" s="93"/>
      <c r="AK90" s="104" t="s">
        <v>526</v>
      </c>
      <c r="AN90" s="93"/>
    </row>
    <row r="91" spans="1:42" s="58" customFormat="1" ht="14.4" x14ac:dyDescent="0.3">
      <c r="A91" s="107"/>
      <c r="B91" s="106" t="s">
        <v>6</v>
      </c>
      <c r="C91" s="230" t="s">
        <v>556</v>
      </c>
      <c r="D91" s="230"/>
      <c r="E91" s="230"/>
      <c r="F91" s="108"/>
      <c r="G91" s="109"/>
      <c r="H91" s="109"/>
      <c r="I91" s="109"/>
      <c r="J91" s="112">
        <v>80.16</v>
      </c>
      <c r="K91" s="117">
        <v>1.4375</v>
      </c>
      <c r="L91" s="112">
        <v>7.12</v>
      </c>
      <c r="M91" s="113">
        <v>44.77</v>
      </c>
      <c r="N91" s="126">
        <v>318.76</v>
      </c>
      <c r="AF91" s="92"/>
      <c r="AG91" s="93"/>
      <c r="AH91" s="93"/>
      <c r="AK91" s="104" t="s">
        <v>556</v>
      </c>
      <c r="AN91" s="93"/>
    </row>
    <row r="92" spans="1:42" s="58" customFormat="1" ht="14.4" x14ac:dyDescent="0.3">
      <c r="A92" s="115"/>
      <c r="B92" s="106"/>
      <c r="C92" s="230" t="s">
        <v>558</v>
      </c>
      <c r="D92" s="230"/>
      <c r="E92" s="230"/>
      <c r="F92" s="108" t="s">
        <v>528</v>
      </c>
      <c r="G92" s="113">
        <v>6.91</v>
      </c>
      <c r="H92" s="117">
        <v>1.4375</v>
      </c>
      <c r="I92" s="132">
        <v>0.6138671</v>
      </c>
      <c r="J92" s="118"/>
      <c r="K92" s="109"/>
      <c r="L92" s="118"/>
      <c r="M92" s="109"/>
      <c r="N92" s="119"/>
      <c r="T92" s="58">
        <f>15.4/T86</f>
        <v>0.19948186528497408</v>
      </c>
      <c r="AF92" s="92"/>
      <c r="AG92" s="93"/>
      <c r="AH92" s="93"/>
      <c r="AL92" s="104" t="s">
        <v>558</v>
      </c>
      <c r="AN92" s="93"/>
    </row>
    <row r="93" spans="1:42" s="58" customFormat="1" ht="14.4" x14ac:dyDescent="0.3">
      <c r="A93" s="107"/>
      <c r="B93" s="106"/>
      <c r="C93" s="229" t="s">
        <v>529</v>
      </c>
      <c r="D93" s="229"/>
      <c r="E93" s="229"/>
      <c r="F93" s="120"/>
      <c r="G93" s="121"/>
      <c r="H93" s="121"/>
      <c r="I93" s="121"/>
      <c r="J93" s="123">
        <v>410.94</v>
      </c>
      <c r="K93" s="121"/>
      <c r="L93" s="123">
        <v>36.51</v>
      </c>
      <c r="M93" s="121"/>
      <c r="N93" s="134">
        <v>483.39</v>
      </c>
      <c r="AF93" s="92"/>
      <c r="AG93" s="93"/>
      <c r="AH93" s="93"/>
      <c r="AM93" s="104" t="s">
        <v>529</v>
      </c>
      <c r="AN93" s="93"/>
    </row>
    <row r="94" spans="1:42" s="58" customFormat="1" ht="14.4" x14ac:dyDescent="0.3">
      <c r="A94" s="115"/>
      <c r="B94" s="106"/>
      <c r="C94" s="230" t="s">
        <v>530</v>
      </c>
      <c r="D94" s="230"/>
      <c r="E94" s="230"/>
      <c r="F94" s="108"/>
      <c r="G94" s="109"/>
      <c r="H94" s="109"/>
      <c r="I94" s="109"/>
      <c r="J94" s="118"/>
      <c r="K94" s="109"/>
      <c r="L94" s="112">
        <v>7.12</v>
      </c>
      <c r="M94" s="109"/>
      <c r="N94" s="126">
        <v>318.76</v>
      </c>
      <c r="AF94" s="92"/>
      <c r="AG94" s="93"/>
      <c r="AH94" s="93"/>
      <c r="AL94" s="104" t="s">
        <v>530</v>
      </c>
      <c r="AN94" s="93"/>
    </row>
    <row r="95" spans="1:42" s="58" customFormat="1" ht="21.6" x14ac:dyDescent="0.3">
      <c r="A95" s="115"/>
      <c r="B95" s="106" t="s">
        <v>559</v>
      </c>
      <c r="C95" s="230" t="s">
        <v>560</v>
      </c>
      <c r="D95" s="230"/>
      <c r="E95" s="230"/>
      <c r="F95" s="108" t="s">
        <v>531</v>
      </c>
      <c r="G95" s="116">
        <v>92</v>
      </c>
      <c r="H95" s="109"/>
      <c r="I95" s="116">
        <v>92</v>
      </c>
      <c r="J95" s="118"/>
      <c r="K95" s="109"/>
      <c r="L95" s="112">
        <v>6.55</v>
      </c>
      <c r="M95" s="109"/>
      <c r="N95" s="126">
        <v>293.26</v>
      </c>
      <c r="AF95" s="92"/>
      <c r="AG95" s="93"/>
      <c r="AH95" s="93"/>
      <c r="AL95" s="104" t="s">
        <v>560</v>
      </c>
      <c r="AN95" s="93"/>
    </row>
    <row r="96" spans="1:42" s="58" customFormat="1" ht="40.799999999999997" x14ac:dyDescent="0.3">
      <c r="A96" s="115"/>
      <c r="B96" s="106" t="s">
        <v>613</v>
      </c>
      <c r="C96" s="230" t="s">
        <v>561</v>
      </c>
      <c r="D96" s="230"/>
      <c r="E96" s="230"/>
      <c r="F96" s="108" t="s">
        <v>531</v>
      </c>
      <c r="G96" s="116">
        <v>46</v>
      </c>
      <c r="H96" s="113">
        <v>0.85</v>
      </c>
      <c r="I96" s="125">
        <v>39.1</v>
      </c>
      <c r="J96" s="118"/>
      <c r="K96" s="109"/>
      <c r="L96" s="112">
        <v>2.78</v>
      </c>
      <c r="M96" s="109"/>
      <c r="N96" s="126">
        <v>124.64</v>
      </c>
      <c r="AF96" s="92"/>
      <c r="AG96" s="93"/>
      <c r="AH96" s="93"/>
      <c r="AL96" s="104" t="s">
        <v>561</v>
      </c>
      <c r="AN96" s="93"/>
    </row>
    <row r="97" spans="1:40" s="58" customFormat="1" ht="14.4" x14ac:dyDescent="0.3">
      <c r="A97" s="127"/>
      <c r="B97" s="128"/>
      <c r="C97" s="231" t="s">
        <v>532</v>
      </c>
      <c r="D97" s="231"/>
      <c r="E97" s="231"/>
      <c r="F97" s="96"/>
      <c r="G97" s="97"/>
      <c r="H97" s="97"/>
      <c r="I97" s="97"/>
      <c r="J97" s="100"/>
      <c r="K97" s="97"/>
      <c r="L97" s="129">
        <v>45.84</v>
      </c>
      <c r="M97" s="121"/>
      <c r="N97" s="139">
        <v>901.29</v>
      </c>
      <c r="AF97" s="92"/>
      <c r="AG97" s="93"/>
      <c r="AH97" s="93"/>
      <c r="AN97" s="93" t="s">
        <v>532</v>
      </c>
    </row>
    <row r="98" spans="1:40" s="58" customFormat="1" ht="21.6" x14ac:dyDescent="0.3">
      <c r="A98" s="94" t="s">
        <v>13</v>
      </c>
      <c r="B98" s="95" t="s">
        <v>149</v>
      </c>
      <c r="C98" s="231" t="s">
        <v>150</v>
      </c>
      <c r="D98" s="231"/>
      <c r="E98" s="231"/>
      <c r="F98" s="96" t="s">
        <v>5</v>
      </c>
      <c r="G98" s="97">
        <v>0.154</v>
      </c>
      <c r="H98" s="98">
        <v>1</v>
      </c>
      <c r="I98" s="99">
        <v>0.154</v>
      </c>
      <c r="J98" s="100"/>
      <c r="K98" s="97"/>
      <c r="L98" s="100"/>
      <c r="M98" s="97"/>
      <c r="N98" s="101"/>
      <c r="AF98" s="92"/>
      <c r="AG98" s="93"/>
      <c r="AH98" s="93" t="s">
        <v>150</v>
      </c>
      <c r="AN98" s="93"/>
    </row>
    <row r="99" spans="1:40" s="58" customFormat="1" ht="14.4" x14ac:dyDescent="0.3">
      <c r="A99" s="102"/>
      <c r="B99" s="103"/>
      <c r="C99" s="230" t="s">
        <v>624</v>
      </c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41"/>
      <c r="AF99" s="92"/>
      <c r="AG99" s="93"/>
      <c r="AH99" s="93"/>
      <c r="AI99" s="104" t="s">
        <v>624</v>
      </c>
      <c r="AN99" s="93"/>
    </row>
    <row r="100" spans="1:40" s="58" customFormat="1" ht="21.6" x14ac:dyDescent="0.3">
      <c r="A100" s="105"/>
      <c r="B100" s="106" t="s">
        <v>609</v>
      </c>
      <c r="C100" s="232" t="s">
        <v>610</v>
      </c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3"/>
      <c r="AF100" s="92"/>
      <c r="AG100" s="93"/>
      <c r="AH100" s="93"/>
      <c r="AJ100" s="104" t="s">
        <v>610</v>
      </c>
      <c r="AN100" s="93"/>
    </row>
    <row r="101" spans="1:40" s="58" customFormat="1" ht="52.2" x14ac:dyDescent="0.3">
      <c r="A101" s="105"/>
      <c r="B101" s="106" t="s">
        <v>611</v>
      </c>
      <c r="C101" s="232" t="s">
        <v>612</v>
      </c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3"/>
      <c r="AF101" s="92"/>
      <c r="AG101" s="93"/>
      <c r="AH101" s="93"/>
      <c r="AJ101" s="104" t="s">
        <v>612</v>
      </c>
      <c r="AN101" s="93"/>
    </row>
    <row r="102" spans="1:40" s="58" customFormat="1" ht="14.4" x14ac:dyDescent="0.3">
      <c r="A102" s="107"/>
      <c r="B102" s="106" t="s">
        <v>2</v>
      </c>
      <c r="C102" s="230" t="s">
        <v>525</v>
      </c>
      <c r="D102" s="230"/>
      <c r="E102" s="230"/>
      <c r="F102" s="108"/>
      <c r="G102" s="109"/>
      <c r="H102" s="109"/>
      <c r="I102" s="109"/>
      <c r="J102" s="112">
        <v>663.75</v>
      </c>
      <c r="K102" s="117">
        <v>1.3225</v>
      </c>
      <c r="L102" s="112">
        <v>135.18</v>
      </c>
      <c r="M102" s="113">
        <v>44.77</v>
      </c>
      <c r="N102" s="114">
        <v>6052.01</v>
      </c>
      <c r="AF102" s="92"/>
      <c r="AG102" s="93"/>
      <c r="AH102" s="93"/>
      <c r="AK102" s="104" t="s">
        <v>525</v>
      </c>
      <c r="AN102" s="93"/>
    </row>
    <row r="103" spans="1:40" s="58" customFormat="1" ht="14.4" x14ac:dyDescent="0.3">
      <c r="A103" s="115"/>
      <c r="B103" s="106"/>
      <c r="C103" s="230" t="s">
        <v>527</v>
      </c>
      <c r="D103" s="230"/>
      <c r="E103" s="230"/>
      <c r="F103" s="108" t="s">
        <v>528</v>
      </c>
      <c r="G103" s="125">
        <v>88.5</v>
      </c>
      <c r="H103" s="117">
        <v>1.3225</v>
      </c>
      <c r="I103" s="132">
        <v>18.024352499999999</v>
      </c>
      <c r="J103" s="118"/>
      <c r="K103" s="109"/>
      <c r="L103" s="118"/>
      <c r="M103" s="109"/>
      <c r="N103" s="119"/>
      <c r="AF103" s="92"/>
      <c r="AG103" s="93"/>
      <c r="AH103" s="93"/>
      <c r="AL103" s="104" t="s">
        <v>527</v>
      </c>
      <c r="AN103" s="93"/>
    </row>
    <row r="104" spans="1:40" s="58" customFormat="1" ht="14.4" x14ac:dyDescent="0.3">
      <c r="A104" s="107"/>
      <c r="B104" s="106"/>
      <c r="C104" s="229" t="s">
        <v>529</v>
      </c>
      <c r="D104" s="229"/>
      <c r="E104" s="229"/>
      <c r="F104" s="120"/>
      <c r="G104" s="121"/>
      <c r="H104" s="121"/>
      <c r="I104" s="121"/>
      <c r="J104" s="123">
        <v>663.75</v>
      </c>
      <c r="K104" s="121"/>
      <c r="L104" s="123">
        <v>135.18</v>
      </c>
      <c r="M104" s="121"/>
      <c r="N104" s="124">
        <v>6052.01</v>
      </c>
      <c r="AF104" s="92"/>
      <c r="AG104" s="93"/>
      <c r="AH104" s="93"/>
      <c r="AM104" s="104" t="s">
        <v>529</v>
      </c>
      <c r="AN104" s="93"/>
    </row>
    <row r="105" spans="1:40" s="58" customFormat="1" ht="14.4" x14ac:dyDescent="0.3">
      <c r="A105" s="115"/>
      <c r="B105" s="106"/>
      <c r="C105" s="230" t="s">
        <v>530</v>
      </c>
      <c r="D105" s="230"/>
      <c r="E105" s="230"/>
      <c r="F105" s="108"/>
      <c r="G105" s="109"/>
      <c r="H105" s="109"/>
      <c r="I105" s="109"/>
      <c r="J105" s="118"/>
      <c r="K105" s="109"/>
      <c r="L105" s="112">
        <v>135.18</v>
      </c>
      <c r="M105" s="109"/>
      <c r="N105" s="114">
        <v>6052.01</v>
      </c>
      <c r="AF105" s="92"/>
      <c r="AG105" s="93"/>
      <c r="AH105" s="93"/>
      <c r="AL105" s="104" t="s">
        <v>530</v>
      </c>
      <c r="AN105" s="93"/>
    </row>
    <row r="106" spans="1:40" s="58" customFormat="1" ht="20.399999999999999" x14ac:dyDescent="0.3">
      <c r="A106" s="115"/>
      <c r="B106" s="106" t="s">
        <v>618</v>
      </c>
      <c r="C106" s="230" t="s">
        <v>619</v>
      </c>
      <c r="D106" s="230"/>
      <c r="E106" s="230"/>
      <c r="F106" s="108" t="s">
        <v>531</v>
      </c>
      <c r="G106" s="116">
        <v>89</v>
      </c>
      <c r="H106" s="109"/>
      <c r="I106" s="116">
        <v>89</v>
      </c>
      <c r="J106" s="118"/>
      <c r="K106" s="109"/>
      <c r="L106" s="112">
        <v>120.31</v>
      </c>
      <c r="M106" s="109"/>
      <c r="N106" s="114">
        <v>5386.29</v>
      </c>
      <c r="AF106" s="92"/>
      <c r="AG106" s="93"/>
      <c r="AH106" s="93"/>
      <c r="AL106" s="104" t="s">
        <v>619</v>
      </c>
      <c r="AN106" s="93"/>
    </row>
    <row r="107" spans="1:40" s="58" customFormat="1" ht="40.799999999999997" x14ac:dyDescent="0.3">
      <c r="A107" s="115"/>
      <c r="B107" s="106" t="s">
        <v>620</v>
      </c>
      <c r="C107" s="230" t="s">
        <v>621</v>
      </c>
      <c r="D107" s="230"/>
      <c r="E107" s="230"/>
      <c r="F107" s="108" t="s">
        <v>531</v>
      </c>
      <c r="G107" s="116">
        <v>40</v>
      </c>
      <c r="H107" s="113">
        <v>0.85</v>
      </c>
      <c r="I107" s="116">
        <v>34</v>
      </c>
      <c r="J107" s="118"/>
      <c r="K107" s="109"/>
      <c r="L107" s="112">
        <v>45.96</v>
      </c>
      <c r="M107" s="109"/>
      <c r="N107" s="114">
        <v>2057.6799999999998</v>
      </c>
      <c r="AF107" s="92"/>
      <c r="AG107" s="93"/>
      <c r="AH107" s="93"/>
      <c r="AL107" s="104" t="s">
        <v>621</v>
      </c>
      <c r="AN107" s="93"/>
    </row>
    <row r="108" spans="1:40" s="58" customFormat="1" ht="14.4" x14ac:dyDescent="0.3">
      <c r="A108" s="127"/>
      <c r="B108" s="128"/>
      <c r="C108" s="231" t="s">
        <v>532</v>
      </c>
      <c r="D108" s="231"/>
      <c r="E108" s="231"/>
      <c r="F108" s="96"/>
      <c r="G108" s="97"/>
      <c r="H108" s="97"/>
      <c r="I108" s="97"/>
      <c r="J108" s="100"/>
      <c r="K108" s="97"/>
      <c r="L108" s="129">
        <v>301.45</v>
      </c>
      <c r="M108" s="121"/>
      <c r="N108" s="130">
        <v>13495.98</v>
      </c>
      <c r="AF108" s="92"/>
      <c r="AG108" s="93"/>
      <c r="AH108" s="93"/>
      <c r="AN108" s="93" t="s">
        <v>532</v>
      </c>
    </row>
    <row r="109" spans="1:40" s="58" customFormat="1" ht="14.4" x14ac:dyDescent="0.3">
      <c r="A109" s="238" t="s">
        <v>264</v>
      </c>
      <c r="B109" s="239"/>
      <c r="C109" s="239"/>
      <c r="D109" s="239"/>
      <c r="E109" s="239"/>
      <c r="F109" s="239"/>
      <c r="G109" s="239"/>
      <c r="H109" s="239"/>
      <c r="I109" s="239"/>
      <c r="J109" s="239"/>
      <c r="K109" s="239"/>
      <c r="L109" s="239"/>
      <c r="M109" s="239"/>
      <c r="N109" s="240"/>
      <c r="AF109" s="92"/>
      <c r="AG109" s="93" t="s">
        <v>264</v>
      </c>
      <c r="AH109" s="93"/>
      <c r="AN109" s="93"/>
    </row>
    <row r="110" spans="1:40" s="58" customFormat="1" ht="14.4" x14ac:dyDescent="0.3">
      <c r="A110" s="238" t="s">
        <v>265</v>
      </c>
      <c r="B110" s="239"/>
      <c r="C110" s="239"/>
      <c r="D110" s="239"/>
      <c r="E110" s="239"/>
      <c r="F110" s="239"/>
      <c r="G110" s="239"/>
      <c r="H110" s="239"/>
      <c r="I110" s="239"/>
      <c r="J110" s="239"/>
      <c r="K110" s="239"/>
      <c r="L110" s="239"/>
      <c r="M110" s="239"/>
      <c r="N110" s="240"/>
      <c r="AF110" s="92"/>
      <c r="AG110" s="93" t="s">
        <v>265</v>
      </c>
      <c r="AH110" s="93"/>
      <c r="AN110" s="93"/>
    </row>
    <row r="111" spans="1:40" s="58" customFormat="1" ht="14.4" x14ac:dyDescent="0.3">
      <c r="A111" s="94" t="s">
        <v>14</v>
      </c>
      <c r="B111" s="95" t="s">
        <v>132</v>
      </c>
      <c r="C111" s="231" t="s">
        <v>133</v>
      </c>
      <c r="D111" s="231"/>
      <c r="E111" s="231"/>
      <c r="F111" s="96" t="s">
        <v>5</v>
      </c>
      <c r="G111" s="97">
        <v>0.01</v>
      </c>
      <c r="H111" s="98">
        <v>1</v>
      </c>
      <c r="I111" s="138">
        <v>0.01</v>
      </c>
      <c r="J111" s="100"/>
      <c r="K111" s="97"/>
      <c r="L111" s="100"/>
      <c r="M111" s="97"/>
      <c r="N111" s="101"/>
      <c r="AF111" s="92"/>
      <c r="AG111" s="93"/>
      <c r="AH111" s="93" t="s">
        <v>133</v>
      </c>
      <c r="AN111" s="93"/>
    </row>
    <row r="112" spans="1:40" s="58" customFormat="1" ht="14.4" x14ac:dyDescent="0.3">
      <c r="A112" s="102"/>
      <c r="B112" s="103"/>
      <c r="C112" s="230" t="s">
        <v>625</v>
      </c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41"/>
      <c r="AF112" s="92"/>
      <c r="AG112" s="93"/>
      <c r="AH112" s="93"/>
      <c r="AI112" s="104" t="s">
        <v>625</v>
      </c>
      <c r="AN112" s="93"/>
    </row>
    <row r="113" spans="1:41" s="58" customFormat="1" ht="21.6" x14ac:dyDescent="0.3">
      <c r="A113" s="105"/>
      <c r="B113" s="106" t="s">
        <v>609</v>
      </c>
      <c r="C113" s="232" t="s">
        <v>610</v>
      </c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3"/>
      <c r="AF113" s="92"/>
      <c r="AG113" s="93"/>
      <c r="AH113" s="93"/>
      <c r="AJ113" s="104" t="s">
        <v>610</v>
      </c>
      <c r="AN113" s="93"/>
    </row>
    <row r="114" spans="1:41" s="58" customFormat="1" ht="52.2" x14ac:dyDescent="0.3">
      <c r="A114" s="105"/>
      <c r="B114" s="106" t="s">
        <v>611</v>
      </c>
      <c r="C114" s="232" t="s">
        <v>612</v>
      </c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3"/>
      <c r="AF114" s="92"/>
      <c r="AG114" s="93"/>
      <c r="AH114" s="93"/>
      <c r="AJ114" s="104" t="s">
        <v>612</v>
      </c>
      <c r="AN114" s="93"/>
    </row>
    <row r="115" spans="1:41" s="58" customFormat="1" ht="14.4" x14ac:dyDescent="0.3">
      <c r="A115" s="107"/>
      <c r="B115" s="106" t="s">
        <v>2</v>
      </c>
      <c r="C115" s="230" t="s">
        <v>525</v>
      </c>
      <c r="D115" s="230"/>
      <c r="E115" s="230"/>
      <c r="F115" s="108"/>
      <c r="G115" s="109"/>
      <c r="H115" s="109"/>
      <c r="I115" s="109"/>
      <c r="J115" s="110">
        <v>1053</v>
      </c>
      <c r="K115" s="117">
        <v>1.3225</v>
      </c>
      <c r="L115" s="112">
        <v>13.93</v>
      </c>
      <c r="M115" s="113">
        <v>44.77</v>
      </c>
      <c r="N115" s="126">
        <v>623.65</v>
      </c>
      <c r="AF115" s="92"/>
      <c r="AG115" s="93"/>
      <c r="AH115" s="93"/>
      <c r="AK115" s="104" t="s">
        <v>525</v>
      </c>
      <c r="AN115" s="93"/>
    </row>
    <row r="116" spans="1:41" s="58" customFormat="1" ht="14.4" x14ac:dyDescent="0.3">
      <c r="A116" s="107"/>
      <c r="B116" s="106" t="s">
        <v>4</v>
      </c>
      <c r="C116" s="230" t="s">
        <v>526</v>
      </c>
      <c r="D116" s="230"/>
      <c r="E116" s="230"/>
      <c r="F116" s="108"/>
      <c r="G116" s="109"/>
      <c r="H116" s="109"/>
      <c r="I116" s="109"/>
      <c r="J116" s="110">
        <v>1566.06</v>
      </c>
      <c r="K116" s="117">
        <v>1.4375</v>
      </c>
      <c r="L116" s="112">
        <v>22.51</v>
      </c>
      <c r="M116" s="113">
        <v>13.24</v>
      </c>
      <c r="N116" s="126">
        <v>298.02999999999997</v>
      </c>
      <c r="AF116" s="92"/>
      <c r="AG116" s="93"/>
      <c r="AH116" s="93"/>
      <c r="AK116" s="104" t="s">
        <v>526</v>
      </c>
      <c r="AN116" s="93"/>
    </row>
    <row r="117" spans="1:41" s="58" customFormat="1" ht="14.4" x14ac:dyDescent="0.3">
      <c r="A117" s="107"/>
      <c r="B117" s="106" t="s">
        <v>6</v>
      </c>
      <c r="C117" s="230" t="s">
        <v>556</v>
      </c>
      <c r="D117" s="230"/>
      <c r="E117" s="230"/>
      <c r="F117" s="108"/>
      <c r="G117" s="109"/>
      <c r="H117" s="109"/>
      <c r="I117" s="109"/>
      <c r="J117" s="112">
        <v>244.39</v>
      </c>
      <c r="K117" s="117">
        <v>1.4375</v>
      </c>
      <c r="L117" s="112">
        <v>3.51</v>
      </c>
      <c r="M117" s="113">
        <v>44.77</v>
      </c>
      <c r="N117" s="126">
        <v>157.13999999999999</v>
      </c>
      <c r="AF117" s="92"/>
      <c r="AG117" s="93"/>
      <c r="AH117" s="93"/>
      <c r="AK117" s="104" t="s">
        <v>556</v>
      </c>
      <c r="AN117" s="93"/>
    </row>
    <row r="118" spans="1:41" s="58" customFormat="1" ht="14.4" x14ac:dyDescent="0.3">
      <c r="A118" s="107"/>
      <c r="B118" s="106" t="s">
        <v>7</v>
      </c>
      <c r="C118" s="230" t="s">
        <v>557</v>
      </c>
      <c r="D118" s="230"/>
      <c r="E118" s="230"/>
      <c r="F118" s="108"/>
      <c r="G118" s="109"/>
      <c r="H118" s="109"/>
      <c r="I118" s="109"/>
      <c r="J118" s="112">
        <v>909.27</v>
      </c>
      <c r="K118" s="109"/>
      <c r="L118" s="112">
        <v>9.09</v>
      </c>
      <c r="M118" s="113">
        <v>8.16</v>
      </c>
      <c r="N118" s="126">
        <v>74.17</v>
      </c>
      <c r="AF118" s="92"/>
      <c r="AG118" s="93"/>
      <c r="AH118" s="93"/>
      <c r="AK118" s="104" t="s">
        <v>557</v>
      </c>
      <c r="AN118" s="93"/>
    </row>
    <row r="119" spans="1:41" s="58" customFormat="1" ht="14.4" x14ac:dyDescent="0.3">
      <c r="A119" s="115"/>
      <c r="B119" s="106"/>
      <c r="C119" s="230" t="s">
        <v>527</v>
      </c>
      <c r="D119" s="230"/>
      <c r="E119" s="230"/>
      <c r="F119" s="108" t="s">
        <v>528</v>
      </c>
      <c r="G119" s="116">
        <v>135</v>
      </c>
      <c r="H119" s="117">
        <v>1.3225</v>
      </c>
      <c r="I119" s="133">
        <v>1.7853749999999999</v>
      </c>
      <c r="J119" s="118"/>
      <c r="K119" s="109"/>
      <c r="L119" s="118"/>
      <c r="M119" s="109"/>
      <c r="N119" s="119"/>
      <c r="AF119" s="92"/>
      <c r="AG119" s="93"/>
      <c r="AH119" s="93"/>
      <c r="AL119" s="104" t="s">
        <v>527</v>
      </c>
      <c r="AN119" s="93"/>
    </row>
    <row r="120" spans="1:41" s="58" customFormat="1" ht="14.4" x14ac:dyDescent="0.3">
      <c r="A120" s="115"/>
      <c r="B120" s="106"/>
      <c r="C120" s="230" t="s">
        <v>558</v>
      </c>
      <c r="D120" s="230"/>
      <c r="E120" s="230"/>
      <c r="F120" s="108" t="s">
        <v>528</v>
      </c>
      <c r="G120" s="113">
        <v>18.12</v>
      </c>
      <c r="H120" s="117">
        <v>1.4375</v>
      </c>
      <c r="I120" s="133">
        <v>0.26047500000000001</v>
      </c>
      <c r="J120" s="118"/>
      <c r="K120" s="109"/>
      <c r="L120" s="118"/>
      <c r="M120" s="109"/>
      <c r="N120" s="119"/>
      <c r="AF120" s="92"/>
      <c r="AG120" s="93"/>
      <c r="AH120" s="93"/>
      <c r="AL120" s="104" t="s">
        <v>558</v>
      </c>
      <c r="AN120" s="93"/>
    </row>
    <row r="121" spans="1:41" s="58" customFormat="1" ht="14.4" x14ac:dyDescent="0.3">
      <c r="A121" s="107"/>
      <c r="B121" s="106"/>
      <c r="C121" s="229" t="s">
        <v>529</v>
      </c>
      <c r="D121" s="229"/>
      <c r="E121" s="229"/>
      <c r="F121" s="120"/>
      <c r="G121" s="121"/>
      <c r="H121" s="121"/>
      <c r="I121" s="121"/>
      <c r="J121" s="122">
        <v>3528.33</v>
      </c>
      <c r="K121" s="121"/>
      <c r="L121" s="123">
        <v>45.53</v>
      </c>
      <c r="M121" s="121"/>
      <c r="N121" s="134">
        <v>995.85</v>
      </c>
      <c r="AF121" s="92"/>
      <c r="AG121" s="93"/>
      <c r="AH121" s="93"/>
      <c r="AM121" s="104" t="s">
        <v>529</v>
      </c>
      <c r="AN121" s="93"/>
    </row>
    <row r="122" spans="1:41" s="58" customFormat="1" ht="14.4" x14ac:dyDescent="0.3">
      <c r="A122" s="115"/>
      <c r="B122" s="106"/>
      <c r="C122" s="230" t="s">
        <v>530</v>
      </c>
      <c r="D122" s="230"/>
      <c r="E122" s="230"/>
      <c r="F122" s="108"/>
      <c r="G122" s="109"/>
      <c r="H122" s="109"/>
      <c r="I122" s="109"/>
      <c r="J122" s="118"/>
      <c r="K122" s="109"/>
      <c r="L122" s="112">
        <v>17.440000000000001</v>
      </c>
      <c r="M122" s="109"/>
      <c r="N122" s="126">
        <v>780.79</v>
      </c>
      <c r="AF122" s="92"/>
      <c r="AG122" s="93"/>
      <c r="AH122" s="93"/>
      <c r="AL122" s="104" t="s">
        <v>530</v>
      </c>
      <c r="AN122" s="93"/>
    </row>
    <row r="123" spans="1:41" s="58" customFormat="1" ht="21.6" x14ac:dyDescent="0.3">
      <c r="A123" s="115"/>
      <c r="B123" s="106" t="s">
        <v>626</v>
      </c>
      <c r="C123" s="230" t="s">
        <v>627</v>
      </c>
      <c r="D123" s="230"/>
      <c r="E123" s="230"/>
      <c r="F123" s="108" t="s">
        <v>531</v>
      </c>
      <c r="G123" s="116">
        <v>102</v>
      </c>
      <c r="H123" s="109"/>
      <c r="I123" s="116">
        <v>102</v>
      </c>
      <c r="J123" s="118"/>
      <c r="K123" s="109"/>
      <c r="L123" s="112">
        <v>17.79</v>
      </c>
      <c r="M123" s="109"/>
      <c r="N123" s="126">
        <v>796.41</v>
      </c>
      <c r="AF123" s="92"/>
      <c r="AG123" s="93"/>
      <c r="AH123" s="93"/>
      <c r="AL123" s="104" t="s">
        <v>627</v>
      </c>
      <c r="AN123" s="93"/>
    </row>
    <row r="124" spans="1:41" s="58" customFormat="1" ht="40.799999999999997" x14ac:dyDescent="0.3">
      <c r="A124" s="115"/>
      <c r="B124" s="106" t="s">
        <v>628</v>
      </c>
      <c r="C124" s="230" t="s">
        <v>629</v>
      </c>
      <c r="D124" s="230"/>
      <c r="E124" s="230"/>
      <c r="F124" s="108" t="s">
        <v>531</v>
      </c>
      <c r="G124" s="116">
        <v>58</v>
      </c>
      <c r="H124" s="113">
        <v>0.85</v>
      </c>
      <c r="I124" s="125">
        <v>49.3</v>
      </c>
      <c r="J124" s="118"/>
      <c r="K124" s="109"/>
      <c r="L124" s="112">
        <v>8.6</v>
      </c>
      <c r="M124" s="109"/>
      <c r="N124" s="126">
        <v>384.93</v>
      </c>
      <c r="AF124" s="92"/>
      <c r="AG124" s="93"/>
      <c r="AH124" s="93"/>
      <c r="AL124" s="104" t="s">
        <v>629</v>
      </c>
      <c r="AN124" s="93"/>
    </row>
    <row r="125" spans="1:41" s="58" customFormat="1" ht="14.4" x14ac:dyDescent="0.3">
      <c r="A125" s="127"/>
      <c r="B125" s="128"/>
      <c r="C125" s="231" t="s">
        <v>532</v>
      </c>
      <c r="D125" s="231"/>
      <c r="E125" s="231"/>
      <c r="F125" s="96"/>
      <c r="G125" s="97"/>
      <c r="H125" s="97"/>
      <c r="I125" s="97"/>
      <c r="J125" s="100"/>
      <c r="K125" s="97"/>
      <c r="L125" s="129">
        <v>71.92</v>
      </c>
      <c r="M125" s="121"/>
      <c r="N125" s="130">
        <v>2177.19</v>
      </c>
      <c r="AF125" s="92"/>
      <c r="AG125" s="93"/>
      <c r="AH125" s="93"/>
      <c r="AN125" s="93" t="s">
        <v>532</v>
      </c>
    </row>
    <row r="126" spans="1:41" s="58" customFormat="1" ht="21.6" x14ac:dyDescent="0.3">
      <c r="A126" s="94" t="s">
        <v>18</v>
      </c>
      <c r="B126" s="95" t="s">
        <v>188</v>
      </c>
      <c r="C126" s="231" t="s">
        <v>189</v>
      </c>
      <c r="D126" s="231"/>
      <c r="E126" s="231"/>
      <c r="F126" s="96" t="s">
        <v>17</v>
      </c>
      <c r="G126" s="97">
        <v>1.02</v>
      </c>
      <c r="H126" s="98">
        <v>1</v>
      </c>
      <c r="I126" s="138">
        <v>1.02</v>
      </c>
      <c r="J126" s="129">
        <v>490</v>
      </c>
      <c r="K126" s="97"/>
      <c r="L126" s="129">
        <v>499.8</v>
      </c>
      <c r="M126" s="138">
        <v>8.16</v>
      </c>
      <c r="N126" s="130">
        <v>4078.37</v>
      </c>
      <c r="AF126" s="92"/>
      <c r="AG126" s="93"/>
      <c r="AH126" s="93" t="s">
        <v>189</v>
      </c>
      <c r="AN126" s="93"/>
    </row>
    <row r="127" spans="1:41" s="58" customFormat="1" ht="14.4" x14ac:dyDescent="0.3">
      <c r="A127" s="127"/>
      <c r="B127" s="128"/>
      <c r="C127" s="230" t="s">
        <v>537</v>
      </c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41"/>
      <c r="AF127" s="92"/>
      <c r="AG127" s="93"/>
      <c r="AH127" s="93"/>
      <c r="AN127" s="93"/>
      <c r="AO127" s="104" t="s">
        <v>537</v>
      </c>
    </row>
    <row r="128" spans="1:41" s="58" customFormat="1" ht="14.4" x14ac:dyDescent="0.3">
      <c r="A128" s="127"/>
      <c r="B128" s="128"/>
      <c r="C128" s="231" t="s">
        <v>532</v>
      </c>
      <c r="D128" s="231"/>
      <c r="E128" s="231"/>
      <c r="F128" s="96"/>
      <c r="G128" s="97"/>
      <c r="H128" s="97"/>
      <c r="I128" s="97"/>
      <c r="J128" s="100"/>
      <c r="K128" s="97"/>
      <c r="L128" s="129">
        <v>499.8</v>
      </c>
      <c r="M128" s="121"/>
      <c r="N128" s="130">
        <v>4078.37</v>
      </c>
      <c r="AF128" s="92"/>
      <c r="AG128" s="93"/>
      <c r="AH128" s="93"/>
      <c r="AN128" s="93" t="s">
        <v>532</v>
      </c>
    </row>
    <row r="129" spans="1:40" s="58" customFormat="1" ht="21.6" x14ac:dyDescent="0.3">
      <c r="A129" s="94" t="s">
        <v>19</v>
      </c>
      <c r="B129" s="95" t="s">
        <v>266</v>
      </c>
      <c r="C129" s="231" t="s">
        <v>267</v>
      </c>
      <c r="D129" s="231"/>
      <c r="E129" s="231"/>
      <c r="F129" s="96" t="s">
        <v>5</v>
      </c>
      <c r="G129" s="97">
        <v>5.1799999999999999E-2</v>
      </c>
      <c r="H129" s="98">
        <v>1</v>
      </c>
      <c r="I129" s="131">
        <v>5.1799999999999999E-2</v>
      </c>
      <c r="J129" s="100"/>
      <c r="K129" s="97"/>
      <c r="L129" s="100"/>
      <c r="M129" s="97"/>
      <c r="N129" s="101"/>
      <c r="AF129" s="92"/>
      <c r="AG129" s="93"/>
      <c r="AH129" s="93" t="s">
        <v>267</v>
      </c>
      <c r="AN129" s="93"/>
    </row>
    <row r="130" spans="1:40" s="58" customFormat="1" ht="14.4" x14ac:dyDescent="0.3">
      <c r="A130" s="102"/>
      <c r="B130" s="103"/>
      <c r="C130" s="230" t="s">
        <v>630</v>
      </c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41"/>
      <c r="AF130" s="92"/>
      <c r="AG130" s="93"/>
      <c r="AH130" s="93"/>
      <c r="AI130" s="104" t="s">
        <v>630</v>
      </c>
      <c r="AN130" s="93"/>
    </row>
    <row r="131" spans="1:40" s="58" customFormat="1" ht="21.6" x14ac:dyDescent="0.3">
      <c r="A131" s="105"/>
      <c r="B131" s="106" t="s">
        <v>609</v>
      </c>
      <c r="C131" s="232" t="s">
        <v>610</v>
      </c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3"/>
      <c r="AF131" s="92"/>
      <c r="AG131" s="93"/>
      <c r="AH131" s="93"/>
      <c r="AJ131" s="104" t="s">
        <v>610</v>
      </c>
      <c r="AN131" s="93"/>
    </row>
    <row r="132" spans="1:40" s="58" customFormat="1" ht="52.2" x14ac:dyDescent="0.3">
      <c r="A132" s="105"/>
      <c r="B132" s="106" t="s">
        <v>611</v>
      </c>
      <c r="C132" s="232" t="s">
        <v>612</v>
      </c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3"/>
      <c r="AF132" s="92"/>
      <c r="AG132" s="93"/>
      <c r="AH132" s="93"/>
      <c r="AJ132" s="104" t="s">
        <v>612</v>
      </c>
      <c r="AN132" s="93"/>
    </row>
    <row r="133" spans="1:40" s="58" customFormat="1" ht="14.4" x14ac:dyDescent="0.3">
      <c r="A133" s="107"/>
      <c r="B133" s="106" t="s">
        <v>2</v>
      </c>
      <c r="C133" s="230" t="s">
        <v>525</v>
      </c>
      <c r="D133" s="230"/>
      <c r="E133" s="230"/>
      <c r="F133" s="108"/>
      <c r="G133" s="109"/>
      <c r="H133" s="109"/>
      <c r="I133" s="109"/>
      <c r="J133" s="110">
        <v>2260.4499999999998</v>
      </c>
      <c r="K133" s="117">
        <v>1.3225</v>
      </c>
      <c r="L133" s="112">
        <v>154.85</v>
      </c>
      <c r="M133" s="113">
        <v>44.77</v>
      </c>
      <c r="N133" s="114">
        <v>6932.63</v>
      </c>
      <c r="AF133" s="92"/>
      <c r="AG133" s="93"/>
      <c r="AH133" s="93"/>
      <c r="AK133" s="104" t="s">
        <v>525</v>
      </c>
      <c r="AN133" s="93"/>
    </row>
    <row r="134" spans="1:40" s="58" customFormat="1" ht="14.4" x14ac:dyDescent="0.3">
      <c r="A134" s="107"/>
      <c r="B134" s="106" t="s">
        <v>4</v>
      </c>
      <c r="C134" s="230" t="s">
        <v>526</v>
      </c>
      <c r="D134" s="230"/>
      <c r="E134" s="230"/>
      <c r="F134" s="108"/>
      <c r="G134" s="109"/>
      <c r="H134" s="109"/>
      <c r="I134" s="109"/>
      <c r="J134" s="110">
        <v>2046.03</v>
      </c>
      <c r="K134" s="117">
        <v>1.4375</v>
      </c>
      <c r="L134" s="112">
        <v>152.35</v>
      </c>
      <c r="M134" s="113">
        <v>13.24</v>
      </c>
      <c r="N134" s="114">
        <v>2017.11</v>
      </c>
      <c r="AF134" s="92"/>
      <c r="AG134" s="93"/>
      <c r="AH134" s="93"/>
      <c r="AK134" s="104" t="s">
        <v>526</v>
      </c>
      <c r="AN134" s="93"/>
    </row>
    <row r="135" spans="1:40" s="58" customFormat="1" ht="14.4" x14ac:dyDescent="0.3">
      <c r="A135" s="107"/>
      <c r="B135" s="106" t="s">
        <v>6</v>
      </c>
      <c r="C135" s="230" t="s">
        <v>556</v>
      </c>
      <c r="D135" s="230"/>
      <c r="E135" s="230"/>
      <c r="F135" s="108"/>
      <c r="G135" s="109"/>
      <c r="H135" s="109"/>
      <c r="I135" s="109"/>
      <c r="J135" s="112">
        <v>314.63</v>
      </c>
      <c r="K135" s="117">
        <v>1.4375</v>
      </c>
      <c r="L135" s="112">
        <v>23.43</v>
      </c>
      <c r="M135" s="113">
        <v>44.77</v>
      </c>
      <c r="N135" s="114">
        <v>1048.96</v>
      </c>
      <c r="AF135" s="92"/>
      <c r="AG135" s="93"/>
      <c r="AH135" s="93"/>
      <c r="AK135" s="104" t="s">
        <v>556</v>
      </c>
      <c r="AN135" s="93"/>
    </row>
    <row r="136" spans="1:40" s="58" customFormat="1" ht="14.4" x14ac:dyDescent="0.3">
      <c r="A136" s="107"/>
      <c r="B136" s="106" t="s">
        <v>7</v>
      </c>
      <c r="C136" s="230" t="s">
        <v>557</v>
      </c>
      <c r="D136" s="230"/>
      <c r="E136" s="230"/>
      <c r="F136" s="108"/>
      <c r="G136" s="109"/>
      <c r="H136" s="109"/>
      <c r="I136" s="109"/>
      <c r="J136" s="110">
        <v>2474.38</v>
      </c>
      <c r="K136" s="109"/>
      <c r="L136" s="112">
        <v>128.16999999999999</v>
      </c>
      <c r="M136" s="113">
        <v>8.16</v>
      </c>
      <c r="N136" s="114">
        <v>1045.8699999999999</v>
      </c>
      <c r="AF136" s="92"/>
      <c r="AG136" s="93"/>
      <c r="AH136" s="93"/>
      <c r="AK136" s="104" t="s">
        <v>557</v>
      </c>
      <c r="AN136" s="93"/>
    </row>
    <row r="137" spans="1:40" s="58" customFormat="1" ht="14.4" x14ac:dyDescent="0.3">
      <c r="A137" s="115"/>
      <c r="B137" s="106"/>
      <c r="C137" s="230" t="s">
        <v>527</v>
      </c>
      <c r="D137" s="230"/>
      <c r="E137" s="230"/>
      <c r="F137" s="108" t="s">
        <v>528</v>
      </c>
      <c r="G137" s="116">
        <v>265</v>
      </c>
      <c r="H137" s="117">
        <v>1.3225</v>
      </c>
      <c r="I137" s="132">
        <v>18.153957500000001</v>
      </c>
      <c r="J137" s="118"/>
      <c r="K137" s="109"/>
      <c r="L137" s="118"/>
      <c r="M137" s="109"/>
      <c r="N137" s="119"/>
      <c r="AF137" s="92"/>
      <c r="AG137" s="93"/>
      <c r="AH137" s="93"/>
      <c r="AL137" s="104" t="s">
        <v>527</v>
      </c>
      <c r="AN137" s="93"/>
    </row>
    <row r="138" spans="1:40" s="58" customFormat="1" ht="14.4" x14ac:dyDescent="0.3">
      <c r="A138" s="115"/>
      <c r="B138" s="106"/>
      <c r="C138" s="230" t="s">
        <v>558</v>
      </c>
      <c r="D138" s="230"/>
      <c r="E138" s="230"/>
      <c r="F138" s="108" t="s">
        <v>528</v>
      </c>
      <c r="G138" s="113">
        <v>23.41</v>
      </c>
      <c r="H138" s="117">
        <v>1.4375</v>
      </c>
      <c r="I138" s="132">
        <v>1.7431671</v>
      </c>
      <c r="J138" s="118"/>
      <c r="K138" s="109"/>
      <c r="L138" s="118"/>
      <c r="M138" s="109"/>
      <c r="N138" s="119"/>
      <c r="AF138" s="92"/>
      <c r="AG138" s="93"/>
      <c r="AH138" s="93"/>
      <c r="AL138" s="104" t="s">
        <v>558</v>
      </c>
      <c r="AN138" s="93"/>
    </row>
    <row r="139" spans="1:40" s="58" customFormat="1" ht="14.4" x14ac:dyDescent="0.3">
      <c r="A139" s="107"/>
      <c r="B139" s="106"/>
      <c r="C139" s="229" t="s">
        <v>529</v>
      </c>
      <c r="D139" s="229"/>
      <c r="E139" s="229"/>
      <c r="F139" s="120"/>
      <c r="G139" s="121"/>
      <c r="H139" s="121"/>
      <c r="I139" s="121"/>
      <c r="J139" s="122">
        <v>6780.86</v>
      </c>
      <c r="K139" s="121"/>
      <c r="L139" s="123">
        <v>435.37</v>
      </c>
      <c r="M139" s="121"/>
      <c r="N139" s="124">
        <v>9995.61</v>
      </c>
      <c r="AF139" s="92"/>
      <c r="AG139" s="93"/>
      <c r="AH139" s="93"/>
      <c r="AM139" s="104" t="s">
        <v>529</v>
      </c>
      <c r="AN139" s="93"/>
    </row>
    <row r="140" spans="1:40" s="58" customFormat="1" ht="14.4" x14ac:dyDescent="0.3">
      <c r="A140" s="115"/>
      <c r="B140" s="106"/>
      <c r="C140" s="230" t="s">
        <v>530</v>
      </c>
      <c r="D140" s="230"/>
      <c r="E140" s="230"/>
      <c r="F140" s="108"/>
      <c r="G140" s="109"/>
      <c r="H140" s="109"/>
      <c r="I140" s="109"/>
      <c r="J140" s="118"/>
      <c r="K140" s="109"/>
      <c r="L140" s="112">
        <v>178.28</v>
      </c>
      <c r="M140" s="109"/>
      <c r="N140" s="114">
        <v>7981.59</v>
      </c>
      <c r="AF140" s="92"/>
      <c r="AG140" s="93"/>
      <c r="AH140" s="93"/>
      <c r="AL140" s="104" t="s">
        <v>530</v>
      </c>
      <c r="AN140" s="93"/>
    </row>
    <row r="141" spans="1:40" s="58" customFormat="1" ht="21.6" x14ac:dyDescent="0.3">
      <c r="A141" s="115"/>
      <c r="B141" s="106" t="s">
        <v>626</v>
      </c>
      <c r="C141" s="230" t="s">
        <v>627</v>
      </c>
      <c r="D141" s="230"/>
      <c r="E141" s="230"/>
      <c r="F141" s="108" t="s">
        <v>531</v>
      </c>
      <c r="G141" s="116">
        <v>102</v>
      </c>
      <c r="H141" s="109"/>
      <c r="I141" s="116">
        <v>102</v>
      </c>
      <c r="J141" s="118"/>
      <c r="K141" s="109"/>
      <c r="L141" s="112">
        <v>181.85</v>
      </c>
      <c r="M141" s="109"/>
      <c r="N141" s="114">
        <v>8141.22</v>
      </c>
      <c r="AF141" s="92"/>
      <c r="AG141" s="93"/>
      <c r="AH141" s="93"/>
      <c r="AL141" s="104" t="s">
        <v>627</v>
      </c>
      <c r="AN141" s="93"/>
    </row>
    <row r="142" spans="1:40" s="58" customFormat="1" ht="40.799999999999997" x14ac:dyDescent="0.3">
      <c r="A142" s="115"/>
      <c r="B142" s="106" t="s">
        <v>628</v>
      </c>
      <c r="C142" s="230" t="s">
        <v>629</v>
      </c>
      <c r="D142" s="230"/>
      <c r="E142" s="230"/>
      <c r="F142" s="108" t="s">
        <v>531</v>
      </c>
      <c r="G142" s="116">
        <v>58</v>
      </c>
      <c r="H142" s="113">
        <v>0.85</v>
      </c>
      <c r="I142" s="125">
        <v>49.3</v>
      </c>
      <c r="J142" s="118"/>
      <c r="K142" s="109"/>
      <c r="L142" s="112">
        <v>87.89</v>
      </c>
      <c r="M142" s="109"/>
      <c r="N142" s="114">
        <v>3934.92</v>
      </c>
      <c r="AF142" s="92"/>
      <c r="AG142" s="93"/>
      <c r="AH142" s="93"/>
      <c r="AL142" s="104" t="s">
        <v>629</v>
      </c>
      <c r="AN142" s="93"/>
    </row>
    <row r="143" spans="1:40" s="58" customFormat="1" ht="14.4" x14ac:dyDescent="0.3">
      <c r="A143" s="127"/>
      <c r="B143" s="128"/>
      <c r="C143" s="231" t="s">
        <v>532</v>
      </c>
      <c r="D143" s="231"/>
      <c r="E143" s="231"/>
      <c r="F143" s="96"/>
      <c r="G143" s="97"/>
      <c r="H143" s="97"/>
      <c r="I143" s="97"/>
      <c r="J143" s="100"/>
      <c r="K143" s="97"/>
      <c r="L143" s="129">
        <v>705.11</v>
      </c>
      <c r="M143" s="121"/>
      <c r="N143" s="130">
        <v>22071.75</v>
      </c>
      <c r="AF143" s="92"/>
      <c r="AG143" s="93"/>
      <c r="AH143" s="93"/>
      <c r="AN143" s="93" t="s">
        <v>532</v>
      </c>
    </row>
    <row r="144" spans="1:40" s="58" customFormat="1" ht="21.6" x14ac:dyDescent="0.3">
      <c r="A144" s="94" t="s">
        <v>20</v>
      </c>
      <c r="B144" s="95" t="s">
        <v>268</v>
      </c>
      <c r="C144" s="231" t="s">
        <v>269</v>
      </c>
      <c r="D144" s="231"/>
      <c r="E144" s="231"/>
      <c r="F144" s="96" t="s">
        <v>5</v>
      </c>
      <c r="G144" s="97">
        <v>5.1799999999999999E-2</v>
      </c>
      <c r="H144" s="98">
        <v>1</v>
      </c>
      <c r="I144" s="131">
        <v>5.1799999999999999E-2</v>
      </c>
      <c r="J144" s="100"/>
      <c r="K144" s="97"/>
      <c r="L144" s="100"/>
      <c r="M144" s="97"/>
      <c r="N144" s="101"/>
      <c r="AF144" s="92"/>
      <c r="AG144" s="93"/>
      <c r="AH144" s="93" t="s">
        <v>269</v>
      </c>
      <c r="AN144" s="93"/>
    </row>
    <row r="145" spans="1:41" s="58" customFormat="1" ht="21.6" x14ac:dyDescent="0.3">
      <c r="A145" s="105"/>
      <c r="B145" s="106" t="s">
        <v>609</v>
      </c>
      <c r="C145" s="232" t="s">
        <v>610</v>
      </c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3"/>
      <c r="AF145" s="92"/>
      <c r="AG145" s="93"/>
      <c r="AH145" s="93"/>
      <c r="AJ145" s="104" t="s">
        <v>610</v>
      </c>
      <c r="AN145" s="93"/>
    </row>
    <row r="146" spans="1:41" s="58" customFormat="1" ht="52.2" x14ac:dyDescent="0.3">
      <c r="A146" s="105"/>
      <c r="B146" s="106" t="s">
        <v>611</v>
      </c>
      <c r="C146" s="232" t="s">
        <v>612</v>
      </c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3"/>
      <c r="AF146" s="92"/>
      <c r="AG146" s="93"/>
      <c r="AH146" s="93"/>
      <c r="AJ146" s="104" t="s">
        <v>612</v>
      </c>
      <c r="AN146" s="93"/>
    </row>
    <row r="147" spans="1:41" s="58" customFormat="1" ht="14.4" x14ac:dyDescent="0.3">
      <c r="A147" s="107"/>
      <c r="B147" s="106" t="s">
        <v>2</v>
      </c>
      <c r="C147" s="230" t="s">
        <v>525</v>
      </c>
      <c r="D147" s="230"/>
      <c r="E147" s="230"/>
      <c r="F147" s="108"/>
      <c r="G147" s="109"/>
      <c r="H147" s="109"/>
      <c r="I147" s="109"/>
      <c r="J147" s="112">
        <v>527.04</v>
      </c>
      <c r="K147" s="117">
        <v>1.3225</v>
      </c>
      <c r="L147" s="112">
        <v>36.11</v>
      </c>
      <c r="M147" s="113">
        <v>44.77</v>
      </c>
      <c r="N147" s="114">
        <v>1616.64</v>
      </c>
      <c r="AF147" s="92"/>
      <c r="AG147" s="93"/>
      <c r="AH147" s="93"/>
      <c r="AK147" s="104" t="s">
        <v>525</v>
      </c>
      <c r="AN147" s="93"/>
    </row>
    <row r="148" spans="1:41" s="58" customFormat="1" ht="14.4" x14ac:dyDescent="0.3">
      <c r="A148" s="107"/>
      <c r="B148" s="106" t="s">
        <v>4</v>
      </c>
      <c r="C148" s="230" t="s">
        <v>526</v>
      </c>
      <c r="D148" s="230"/>
      <c r="E148" s="230"/>
      <c r="F148" s="108"/>
      <c r="G148" s="109"/>
      <c r="H148" s="109"/>
      <c r="I148" s="109"/>
      <c r="J148" s="112">
        <v>24.96</v>
      </c>
      <c r="K148" s="117">
        <v>1.4375</v>
      </c>
      <c r="L148" s="112">
        <v>1.86</v>
      </c>
      <c r="M148" s="113">
        <v>13.24</v>
      </c>
      <c r="N148" s="126">
        <v>24.63</v>
      </c>
      <c r="AF148" s="92"/>
      <c r="AG148" s="93"/>
      <c r="AH148" s="93"/>
      <c r="AK148" s="104" t="s">
        <v>526</v>
      </c>
      <c r="AN148" s="93"/>
    </row>
    <row r="149" spans="1:41" s="58" customFormat="1" ht="14.4" x14ac:dyDescent="0.3">
      <c r="A149" s="107"/>
      <c r="B149" s="106" t="s">
        <v>6</v>
      </c>
      <c r="C149" s="230" t="s">
        <v>556</v>
      </c>
      <c r="D149" s="230"/>
      <c r="E149" s="230"/>
      <c r="F149" s="108"/>
      <c r="G149" s="109"/>
      <c r="H149" s="109"/>
      <c r="I149" s="109"/>
      <c r="J149" s="112">
        <v>2.89</v>
      </c>
      <c r="K149" s="117">
        <v>1.4375</v>
      </c>
      <c r="L149" s="112">
        <v>0.22</v>
      </c>
      <c r="M149" s="113">
        <v>44.77</v>
      </c>
      <c r="N149" s="126">
        <v>9.85</v>
      </c>
      <c r="AF149" s="92"/>
      <c r="AG149" s="93"/>
      <c r="AH149" s="93"/>
      <c r="AK149" s="104" t="s">
        <v>556</v>
      </c>
      <c r="AN149" s="93"/>
    </row>
    <row r="150" spans="1:41" s="58" customFormat="1" ht="14.4" x14ac:dyDescent="0.3">
      <c r="A150" s="107"/>
      <c r="B150" s="106" t="s">
        <v>7</v>
      </c>
      <c r="C150" s="230" t="s">
        <v>557</v>
      </c>
      <c r="D150" s="230"/>
      <c r="E150" s="230"/>
      <c r="F150" s="108"/>
      <c r="G150" s="109"/>
      <c r="H150" s="109"/>
      <c r="I150" s="109"/>
      <c r="J150" s="112">
        <v>300.95</v>
      </c>
      <c r="K150" s="109"/>
      <c r="L150" s="112">
        <v>15.59</v>
      </c>
      <c r="M150" s="113">
        <v>8.16</v>
      </c>
      <c r="N150" s="126">
        <v>127.21</v>
      </c>
      <c r="AF150" s="92"/>
      <c r="AG150" s="93"/>
      <c r="AH150" s="93"/>
      <c r="AK150" s="104" t="s">
        <v>557</v>
      </c>
      <c r="AN150" s="93"/>
    </row>
    <row r="151" spans="1:41" s="58" customFormat="1" ht="14.4" x14ac:dyDescent="0.3">
      <c r="A151" s="115"/>
      <c r="B151" s="106"/>
      <c r="C151" s="230" t="s">
        <v>527</v>
      </c>
      <c r="D151" s="230"/>
      <c r="E151" s="230"/>
      <c r="F151" s="108" t="s">
        <v>528</v>
      </c>
      <c r="G151" s="116">
        <v>61</v>
      </c>
      <c r="H151" s="117">
        <v>1.3225</v>
      </c>
      <c r="I151" s="132">
        <v>4.1788354999999999</v>
      </c>
      <c r="J151" s="118"/>
      <c r="K151" s="109"/>
      <c r="L151" s="118"/>
      <c r="M151" s="109"/>
      <c r="N151" s="119"/>
      <c r="AF151" s="92"/>
      <c r="AG151" s="93"/>
      <c r="AH151" s="93"/>
      <c r="AL151" s="104" t="s">
        <v>527</v>
      </c>
      <c r="AN151" s="93"/>
    </row>
    <row r="152" spans="1:41" s="58" customFormat="1" ht="14.4" x14ac:dyDescent="0.3">
      <c r="A152" s="115"/>
      <c r="B152" s="106"/>
      <c r="C152" s="230" t="s">
        <v>558</v>
      </c>
      <c r="D152" s="230"/>
      <c r="E152" s="230"/>
      <c r="F152" s="108" t="s">
        <v>528</v>
      </c>
      <c r="G152" s="113">
        <v>0.28000000000000003</v>
      </c>
      <c r="H152" s="117">
        <v>1.4375</v>
      </c>
      <c r="I152" s="132">
        <v>2.08495E-2</v>
      </c>
      <c r="J152" s="118"/>
      <c r="K152" s="109"/>
      <c r="L152" s="118"/>
      <c r="M152" s="109"/>
      <c r="N152" s="119"/>
      <c r="AF152" s="92"/>
      <c r="AG152" s="93"/>
      <c r="AH152" s="93"/>
      <c r="AL152" s="104" t="s">
        <v>558</v>
      </c>
      <c r="AN152" s="93"/>
    </row>
    <row r="153" spans="1:41" s="58" customFormat="1" ht="14.4" x14ac:dyDescent="0.3">
      <c r="A153" s="107"/>
      <c r="B153" s="106"/>
      <c r="C153" s="229" t="s">
        <v>529</v>
      </c>
      <c r="D153" s="229"/>
      <c r="E153" s="229"/>
      <c r="F153" s="120"/>
      <c r="G153" s="121"/>
      <c r="H153" s="121"/>
      <c r="I153" s="121"/>
      <c r="J153" s="123">
        <v>852.95</v>
      </c>
      <c r="K153" s="121"/>
      <c r="L153" s="123">
        <v>53.56</v>
      </c>
      <c r="M153" s="121"/>
      <c r="N153" s="124">
        <v>1768.48</v>
      </c>
      <c r="AF153" s="92"/>
      <c r="AG153" s="93"/>
      <c r="AH153" s="93"/>
      <c r="AM153" s="104" t="s">
        <v>529</v>
      </c>
      <c r="AN153" s="93"/>
    </row>
    <row r="154" spans="1:41" s="58" customFormat="1" ht="14.4" x14ac:dyDescent="0.3">
      <c r="A154" s="115"/>
      <c r="B154" s="106"/>
      <c r="C154" s="230" t="s">
        <v>530</v>
      </c>
      <c r="D154" s="230"/>
      <c r="E154" s="230"/>
      <c r="F154" s="108"/>
      <c r="G154" s="109"/>
      <c r="H154" s="109"/>
      <c r="I154" s="109"/>
      <c r="J154" s="118"/>
      <c r="K154" s="109"/>
      <c r="L154" s="112">
        <v>36.33</v>
      </c>
      <c r="M154" s="109"/>
      <c r="N154" s="114">
        <v>1626.49</v>
      </c>
      <c r="AF154" s="92"/>
      <c r="AG154" s="93"/>
      <c r="AH154" s="93"/>
      <c r="AL154" s="104" t="s">
        <v>530</v>
      </c>
      <c r="AN154" s="93"/>
    </row>
    <row r="155" spans="1:41" s="58" customFormat="1" ht="21.6" x14ac:dyDescent="0.3">
      <c r="A155" s="115"/>
      <c r="B155" s="106" t="s">
        <v>626</v>
      </c>
      <c r="C155" s="230" t="s">
        <v>627</v>
      </c>
      <c r="D155" s="230"/>
      <c r="E155" s="230"/>
      <c r="F155" s="108" t="s">
        <v>531</v>
      </c>
      <c r="G155" s="116">
        <v>102</v>
      </c>
      <c r="H155" s="109"/>
      <c r="I155" s="116">
        <v>102</v>
      </c>
      <c r="J155" s="118"/>
      <c r="K155" s="109"/>
      <c r="L155" s="112">
        <v>37.06</v>
      </c>
      <c r="M155" s="109"/>
      <c r="N155" s="114">
        <v>1659.02</v>
      </c>
      <c r="AF155" s="92"/>
      <c r="AG155" s="93"/>
      <c r="AH155" s="93"/>
      <c r="AL155" s="104" t="s">
        <v>627</v>
      </c>
      <c r="AN155" s="93"/>
    </row>
    <row r="156" spans="1:41" s="58" customFormat="1" ht="40.799999999999997" x14ac:dyDescent="0.3">
      <c r="A156" s="115"/>
      <c r="B156" s="106" t="s">
        <v>628</v>
      </c>
      <c r="C156" s="230" t="s">
        <v>629</v>
      </c>
      <c r="D156" s="230"/>
      <c r="E156" s="230"/>
      <c r="F156" s="108" t="s">
        <v>531</v>
      </c>
      <c r="G156" s="116">
        <v>58</v>
      </c>
      <c r="H156" s="113">
        <v>0.85</v>
      </c>
      <c r="I156" s="125">
        <v>49.3</v>
      </c>
      <c r="J156" s="118"/>
      <c r="K156" s="109"/>
      <c r="L156" s="112">
        <v>17.91</v>
      </c>
      <c r="M156" s="109"/>
      <c r="N156" s="126">
        <v>801.86</v>
      </c>
      <c r="AF156" s="92"/>
      <c r="AG156" s="93"/>
      <c r="AH156" s="93"/>
      <c r="AL156" s="104" t="s">
        <v>629</v>
      </c>
      <c r="AN156" s="93"/>
    </row>
    <row r="157" spans="1:41" s="58" customFormat="1" ht="14.4" x14ac:dyDescent="0.3">
      <c r="A157" s="127"/>
      <c r="B157" s="128"/>
      <c r="C157" s="231" t="s">
        <v>532</v>
      </c>
      <c r="D157" s="231"/>
      <c r="E157" s="231"/>
      <c r="F157" s="96"/>
      <c r="G157" s="97"/>
      <c r="H157" s="97"/>
      <c r="I157" s="97"/>
      <c r="J157" s="100"/>
      <c r="K157" s="97"/>
      <c r="L157" s="129">
        <v>108.53</v>
      </c>
      <c r="M157" s="121"/>
      <c r="N157" s="130">
        <v>4229.3599999999997</v>
      </c>
      <c r="AF157" s="92"/>
      <c r="AG157" s="93"/>
      <c r="AH157" s="93"/>
      <c r="AN157" s="93" t="s">
        <v>532</v>
      </c>
    </row>
    <row r="158" spans="1:41" s="58" customFormat="1" ht="21.6" x14ac:dyDescent="0.3">
      <c r="A158" s="94" t="s">
        <v>21</v>
      </c>
      <c r="B158" s="95" t="s">
        <v>136</v>
      </c>
      <c r="C158" s="231" t="s">
        <v>137</v>
      </c>
      <c r="D158" s="231"/>
      <c r="E158" s="231"/>
      <c r="F158" s="96" t="s">
        <v>17</v>
      </c>
      <c r="G158" s="97">
        <v>5.28</v>
      </c>
      <c r="H158" s="98">
        <v>1</v>
      </c>
      <c r="I158" s="138">
        <v>5.28</v>
      </c>
      <c r="J158" s="129">
        <v>725.69</v>
      </c>
      <c r="K158" s="97"/>
      <c r="L158" s="137">
        <v>3831.64</v>
      </c>
      <c r="M158" s="138">
        <v>8.16</v>
      </c>
      <c r="N158" s="130">
        <v>31266.18</v>
      </c>
      <c r="AF158" s="92"/>
      <c r="AG158" s="93"/>
      <c r="AH158" s="93" t="s">
        <v>137</v>
      </c>
      <c r="AN158" s="93"/>
    </row>
    <row r="159" spans="1:41" s="58" customFormat="1" ht="14.4" x14ac:dyDescent="0.3">
      <c r="A159" s="127"/>
      <c r="B159" s="128"/>
      <c r="C159" s="230" t="s">
        <v>537</v>
      </c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41"/>
      <c r="AF159" s="92"/>
      <c r="AG159" s="93"/>
      <c r="AH159" s="93"/>
      <c r="AN159" s="93"/>
      <c r="AO159" s="104" t="s">
        <v>537</v>
      </c>
    </row>
    <row r="160" spans="1:41" s="58" customFormat="1" ht="14.4" x14ac:dyDescent="0.3">
      <c r="A160" s="127"/>
      <c r="B160" s="128"/>
      <c r="C160" s="231" t="s">
        <v>532</v>
      </c>
      <c r="D160" s="231"/>
      <c r="E160" s="231"/>
      <c r="F160" s="96"/>
      <c r="G160" s="97"/>
      <c r="H160" s="97"/>
      <c r="I160" s="97"/>
      <c r="J160" s="100"/>
      <c r="K160" s="97"/>
      <c r="L160" s="137">
        <v>3831.64</v>
      </c>
      <c r="M160" s="121"/>
      <c r="N160" s="130">
        <v>31266.18</v>
      </c>
      <c r="AF160" s="92"/>
      <c r="AG160" s="93"/>
      <c r="AH160" s="93"/>
      <c r="AN160" s="93" t="s">
        <v>532</v>
      </c>
    </row>
    <row r="161" spans="1:41" s="58" customFormat="1" ht="21.6" x14ac:dyDescent="0.3">
      <c r="A161" s="94" t="s">
        <v>22</v>
      </c>
      <c r="B161" s="95" t="s">
        <v>136</v>
      </c>
      <c r="C161" s="231" t="s">
        <v>137</v>
      </c>
      <c r="D161" s="231"/>
      <c r="E161" s="231"/>
      <c r="F161" s="96" t="s">
        <v>17</v>
      </c>
      <c r="G161" s="97">
        <v>5.28</v>
      </c>
      <c r="H161" s="98">
        <v>1</v>
      </c>
      <c r="I161" s="138">
        <v>5.28</v>
      </c>
      <c r="J161" s="129">
        <v>725.69</v>
      </c>
      <c r="K161" s="140">
        <v>1.3346999999999999E-2</v>
      </c>
      <c r="L161" s="129">
        <v>51.14</v>
      </c>
      <c r="M161" s="138">
        <v>8.16</v>
      </c>
      <c r="N161" s="139">
        <v>417.3</v>
      </c>
      <c r="AF161" s="92"/>
      <c r="AG161" s="93"/>
      <c r="AH161" s="93" t="s">
        <v>137</v>
      </c>
      <c r="AN161" s="93"/>
    </row>
    <row r="162" spans="1:41" s="58" customFormat="1" ht="14.4" x14ac:dyDescent="0.3">
      <c r="A162" s="127"/>
      <c r="B162" s="128"/>
      <c r="C162" s="230" t="s">
        <v>537</v>
      </c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41"/>
      <c r="AF162" s="92"/>
      <c r="AG162" s="93"/>
      <c r="AH162" s="93"/>
      <c r="AN162" s="93"/>
      <c r="AO162" s="104" t="s">
        <v>537</v>
      </c>
    </row>
    <row r="163" spans="1:41" s="58" customFormat="1" ht="14.4" x14ac:dyDescent="0.3">
      <c r="A163" s="105"/>
      <c r="B163" s="106"/>
      <c r="C163" s="232" t="s">
        <v>631</v>
      </c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3"/>
      <c r="AF163" s="92"/>
      <c r="AG163" s="93"/>
      <c r="AH163" s="93"/>
      <c r="AJ163" s="104" t="s">
        <v>631</v>
      </c>
      <c r="AN163" s="93"/>
    </row>
    <row r="164" spans="1:41" s="58" customFormat="1" ht="14.4" x14ac:dyDescent="0.3">
      <c r="A164" s="105"/>
      <c r="B164" s="106" t="s">
        <v>632</v>
      </c>
      <c r="C164" s="232" t="s">
        <v>633</v>
      </c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3"/>
      <c r="AF164" s="92"/>
      <c r="AG164" s="93"/>
      <c r="AH164" s="93"/>
      <c r="AJ164" s="104" t="s">
        <v>633</v>
      </c>
      <c r="AN164" s="93"/>
    </row>
    <row r="165" spans="1:41" s="58" customFormat="1" ht="14.4" x14ac:dyDescent="0.3">
      <c r="A165" s="127"/>
      <c r="B165" s="128"/>
      <c r="C165" s="231" t="s">
        <v>532</v>
      </c>
      <c r="D165" s="231"/>
      <c r="E165" s="231"/>
      <c r="F165" s="96"/>
      <c r="G165" s="97"/>
      <c r="H165" s="97"/>
      <c r="I165" s="97"/>
      <c r="J165" s="100"/>
      <c r="K165" s="97"/>
      <c r="L165" s="129">
        <v>51.14</v>
      </c>
      <c r="M165" s="121"/>
      <c r="N165" s="139">
        <v>417.3</v>
      </c>
      <c r="AF165" s="92"/>
      <c r="AG165" s="93"/>
      <c r="AH165" s="93"/>
      <c r="AN165" s="93" t="s">
        <v>532</v>
      </c>
    </row>
    <row r="166" spans="1:41" s="58" customFormat="1" ht="21.6" x14ac:dyDescent="0.3">
      <c r="A166" s="94" t="s">
        <v>23</v>
      </c>
      <c r="B166" s="95" t="s">
        <v>270</v>
      </c>
      <c r="C166" s="231" t="s">
        <v>271</v>
      </c>
      <c r="D166" s="231"/>
      <c r="E166" s="231"/>
      <c r="F166" s="96" t="s">
        <v>47</v>
      </c>
      <c r="G166" s="97">
        <v>4.2720000000000001E-2</v>
      </c>
      <c r="H166" s="98">
        <v>1</v>
      </c>
      <c r="I166" s="141">
        <v>4.2720000000000001E-2</v>
      </c>
      <c r="J166" s="137">
        <v>7418.82</v>
      </c>
      <c r="K166" s="97"/>
      <c r="L166" s="129">
        <v>316.93</v>
      </c>
      <c r="M166" s="138">
        <v>8.16</v>
      </c>
      <c r="N166" s="130">
        <v>2586.15</v>
      </c>
      <c r="AF166" s="92"/>
      <c r="AG166" s="93"/>
      <c r="AH166" s="93" t="s">
        <v>271</v>
      </c>
      <c r="AN166" s="93"/>
    </row>
    <row r="167" spans="1:41" s="58" customFormat="1" ht="14.4" x14ac:dyDescent="0.3">
      <c r="A167" s="127"/>
      <c r="B167" s="128"/>
      <c r="C167" s="230" t="s">
        <v>537</v>
      </c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41"/>
      <c r="AF167" s="92"/>
      <c r="AG167" s="93"/>
      <c r="AH167" s="93"/>
      <c r="AN167" s="93"/>
      <c r="AO167" s="104" t="s">
        <v>537</v>
      </c>
    </row>
    <row r="168" spans="1:41" s="58" customFormat="1" ht="14.4" x14ac:dyDescent="0.3">
      <c r="A168" s="102"/>
      <c r="B168" s="103"/>
      <c r="C168" s="230" t="s">
        <v>634</v>
      </c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41"/>
      <c r="AF168" s="92"/>
      <c r="AG168" s="93"/>
      <c r="AH168" s="93"/>
      <c r="AI168" s="104" t="s">
        <v>634</v>
      </c>
      <c r="AN168" s="93"/>
    </row>
    <row r="169" spans="1:41" s="58" customFormat="1" ht="14.4" x14ac:dyDescent="0.3">
      <c r="A169" s="127"/>
      <c r="B169" s="128"/>
      <c r="C169" s="231" t="s">
        <v>532</v>
      </c>
      <c r="D169" s="231"/>
      <c r="E169" s="231"/>
      <c r="F169" s="96"/>
      <c r="G169" s="97"/>
      <c r="H169" s="97"/>
      <c r="I169" s="97"/>
      <c r="J169" s="100"/>
      <c r="K169" s="97"/>
      <c r="L169" s="129">
        <v>316.93</v>
      </c>
      <c r="M169" s="121"/>
      <c r="N169" s="130">
        <v>2586.15</v>
      </c>
      <c r="AF169" s="92"/>
      <c r="AG169" s="93"/>
      <c r="AH169" s="93"/>
      <c r="AN169" s="93" t="s">
        <v>532</v>
      </c>
    </row>
    <row r="170" spans="1:41" s="58" customFormat="1" ht="21.6" x14ac:dyDescent="0.3">
      <c r="A170" s="94" t="s">
        <v>24</v>
      </c>
      <c r="B170" s="95" t="s">
        <v>272</v>
      </c>
      <c r="C170" s="231" t="s">
        <v>273</v>
      </c>
      <c r="D170" s="231"/>
      <c r="E170" s="231"/>
      <c r="F170" s="96" t="s">
        <v>47</v>
      </c>
      <c r="G170" s="97">
        <v>0.26979999999999998</v>
      </c>
      <c r="H170" s="98">
        <v>1</v>
      </c>
      <c r="I170" s="131">
        <v>0.26979999999999998</v>
      </c>
      <c r="J170" s="137">
        <v>5488.69</v>
      </c>
      <c r="K170" s="97"/>
      <c r="L170" s="137">
        <v>1480.85</v>
      </c>
      <c r="M170" s="138">
        <v>8.16</v>
      </c>
      <c r="N170" s="130">
        <v>12083.74</v>
      </c>
      <c r="AF170" s="92"/>
      <c r="AG170" s="93"/>
      <c r="AH170" s="93" t="s">
        <v>273</v>
      </c>
      <c r="AN170" s="93"/>
    </row>
    <row r="171" spans="1:41" s="58" customFormat="1" ht="14.4" x14ac:dyDescent="0.3">
      <c r="A171" s="127"/>
      <c r="B171" s="128"/>
      <c r="C171" s="230" t="s">
        <v>537</v>
      </c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41"/>
      <c r="AF171" s="92"/>
      <c r="AG171" s="93"/>
      <c r="AH171" s="93"/>
      <c r="AN171" s="93"/>
      <c r="AO171" s="104" t="s">
        <v>537</v>
      </c>
    </row>
    <row r="172" spans="1:41" s="58" customFormat="1" ht="14.4" x14ac:dyDescent="0.3">
      <c r="A172" s="102"/>
      <c r="B172" s="103"/>
      <c r="C172" s="230" t="s">
        <v>635</v>
      </c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41"/>
      <c r="AF172" s="92"/>
      <c r="AG172" s="93"/>
      <c r="AH172" s="93"/>
      <c r="AI172" s="104" t="s">
        <v>635</v>
      </c>
      <c r="AN172" s="93"/>
    </row>
    <row r="173" spans="1:41" s="58" customFormat="1" ht="14.4" x14ac:dyDescent="0.3">
      <c r="A173" s="127"/>
      <c r="B173" s="128"/>
      <c r="C173" s="231" t="s">
        <v>532</v>
      </c>
      <c r="D173" s="231"/>
      <c r="E173" s="231"/>
      <c r="F173" s="96"/>
      <c r="G173" s="97"/>
      <c r="H173" s="97"/>
      <c r="I173" s="97"/>
      <c r="J173" s="100"/>
      <c r="K173" s="97"/>
      <c r="L173" s="137">
        <v>1480.85</v>
      </c>
      <c r="M173" s="121"/>
      <c r="N173" s="130">
        <v>12083.74</v>
      </c>
      <c r="AF173" s="92"/>
      <c r="AG173" s="93"/>
      <c r="AH173" s="93"/>
      <c r="AN173" s="93" t="s">
        <v>532</v>
      </c>
    </row>
    <row r="174" spans="1:41" s="58" customFormat="1" ht="21.6" x14ac:dyDescent="0.3">
      <c r="A174" s="94" t="s">
        <v>25</v>
      </c>
      <c r="B174" s="95" t="s">
        <v>274</v>
      </c>
      <c r="C174" s="231" t="s">
        <v>275</v>
      </c>
      <c r="D174" s="231"/>
      <c r="E174" s="231"/>
      <c r="F174" s="96" t="s">
        <v>47</v>
      </c>
      <c r="G174" s="97">
        <v>2.7359999999999999E-2</v>
      </c>
      <c r="H174" s="98">
        <v>1</v>
      </c>
      <c r="I174" s="141">
        <v>2.7359999999999999E-2</v>
      </c>
      <c r="J174" s="100"/>
      <c r="K174" s="97"/>
      <c r="L174" s="100"/>
      <c r="M174" s="97"/>
      <c r="N174" s="101"/>
      <c r="AF174" s="92"/>
      <c r="AG174" s="93"/>
      <c r="AH174" s="93" t="s">
        <v>275</v>
      </c>
      <c r="AN174" s="93"/>
    </row>
    <row r="175" spans="1:41" s="58" customFormat="1" ht="14.4" x14ac:dyDescent="0.3">
      <c r="A175" s="102"/>
      <c r="B175" s="103"/>
      <c r="C175" s="230" t="s">
        <v>636</v>
      </c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41"/>
      <c r="AF175" s="92"/>
      <c r="AG175" s="93"/>
      <c r="AH175" s="93"/>
      <c r="AI175" s="104" t="s">
        <v>636</v>
      </c>
      <c r="AN175" s="93"/>
    </row>
    <row r="176" spans="1:41" s="58" customFormat="1" ht="21.6" x14ac:dyDescent="0.3">
      <c r="A176" s="105"/>
      <c r="B176" s="106" t="s">
        <v>609</v>
      </c>
      <c r="C176" s="232" t="s">
        <v>610</v>
      </c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3"/>
      <c r="AF176" s="92"/>
      <c r="AG176" s="93"/>
      <c r="AH176" s="93"/>
      <c r="AJ176" s="104" t="s">
        <v>610</v>
      </c>
      <c r="AN176" s="93"/>
    </row>
    <row r="177" spans="1:41" s="58" customFormat="1" ht="52.2" x14ac:dyDescent="0.3">
      <c r="A177" s="105"/>
      <c r="B177" s="106" t="s">
        <v>611</v>
      </c>
      <c r="C177" s="232" t="s">
        <v>612</v>
      </c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3"/>
      <c r="AF177" s="92"/>
      <c r="AG177" s="93"/>
      <c r="AH177" s="93"/>
      <c r="AJ177" s="104" t="s">
        <v>612</v>
      </c>
      <c r="AN177" s="93"/>
    </row>
    <row r="178" spans="1:41" s="58" customFormat="1" ht="14.4" x14ac:dyDescent="0.3">
      <c r="A178" s="107"/>
      <c r="B178" s="106" t="s">
        <v>2</v>
      </c>
      <c r="C178" s="230" t="s">
        <v>525</v>
      </c>
      <c r="D178" s="230"/>
      <c r="E178" s="230"/>
      <c r="F178" s="108"/>
      <c r="G178" s="109"/>
      <c r="H178" s="109"/>
      <c r="I178" s="109"/>
      <c r="J178" s="112">
        <v>300.22000000000003</v>
      </c>
      <c r="K178" s="117">
        <v>1.3225</v>
      </c>
      <c r="L178" s="112">
        <v>10.86</v>
      </c>
      <c r="M178" s="113">
        <v>44.77</v>
      </c>
      <c r="N178" s="126">
        <v>486.2</v>
      </c>
      <c r="AF178" s="92"/>
      <c r="AG178" s="93"/>
      <c r="AH178" s="93"/>
      <c r="AK178" s="104" t="s">
        <v>525</v>
      </c>
      <c r="AN178" s="93"/>
    </row>
    <row r="179" spans="1:41" s="58" customFormat="1" ht="14.4" x14ac:dyDescent="0.3">
      <c r="A179" s="107"/>
      <c r="B179" s="106" t="s">
        <v>4</v>
      </c>
      <c r="C179" s="230" t="s">
        <v>526</v>
      </c>
      <c r="D179" s="230"/>
      <c r="E179" s="230"/>
      <c r="F179" s="108"/>
      <c r="G179" s="109"/>
      <c r="H179" s="109"/>
      <c r="I179" s="109"/>
      <c r="J179" s="112">
        <v>70.540000000000006</v>
      </c>
      <c r="K179" s="117">
        <v>1.4375</v>
      </c>
      <c r="L179" s="112">
        <v>2.77</v>
      </c>
      <c r="M179" s="113">
        <v>13.24</v>
      </c>
      <c r="N179" s="126">
        <v>36.67</v>
      </c>
      <c r="AF179" s="92"/>
      <c r="AG179" s="93"/>
      <c r="AH179" s="93"/>
      <c r="AK179" s="104" t="s">
        <v>526</v>
      </c>
      <c r="AN179" s="93"/>
    </row>
    <row r="180" spans="1:41" s="58" customFormat="1" ht="14.4" x14ac:dyDescent="0.3">
      <c r="A180" s="107"/>
      <c r="B180" s="106" t="s">
        <v>6</v>
      </c>
      <c r="C180" s="230" t="s">
        <v>556</v>
      </c>
      <c r="D180" s="230"/>
      <c r="E180" s="230"/>
      <c r="F180" s="108"/>
      <c r="G180" s="109"/>
      <c r="H180" s="109"/>
      <c r="I180" s="109"/>
      <c r="J180" s="112">
        <v>7.78</v>
      </c>
      <c r="K180" s="117">
        <v>1.4375</v>
      </c>
      <c r="L180" s="112">
        <v>0.31</v>
      </c>
      <c r="M180" s="113">
        <v>44.77</v>
      </c>
      <c r="N180" s="126">
        <v>13.88</v>
      </c>
      <c r="AF180" s="92"/>
      <c r="AG180" s="93"/>
      <c r="AH180" s="93"/>
      <c r="AK180" s="104" t="s">
        <v>556</v>
      </c>
      <c r="AN180" s="93"/>
    </row>
    <row r="181" spans="1:41" s="58" customFormat="1" ht="14.4" x14ac:dyDescent="0.3">
      <c r="A181" s="107"/>
      <c r="B181" s="106" t="s">
        <v>7</v>
      </c>
      <c r="C181" s="230" t="s">
        <v>557</v>
      </c>
      <c r="D181" s="230"/>
      <c r="E181" s="230"/>
      <c r="F181" s="108"/>
      <c r="G181" s="109"/>
      <c r="H181" s="109"/>
      <c r="I181" s="109"/>
      <c r="J181" s="110">
        <v>10124.09</v>
      </c>
      <c r="K181" s="109"/>
      <c r="L181" s="112">
        <v>277</v>
      </c>
      <c r="M181" s="113">
        <v>8.16</v>
      </c>
      <c r="N181" s="114">
        <v>2260.3200000000002</v>
      </c>
      <c r="AF181" s="92"/>
      <c r="AG181" s="93"/>
      <c r="AH181" s="93"/>
      <c r="AK181" s="104" t="s">
        <v>557</v>
      </c>
      <c r="AN181" s="93"/>
    </row>
    <row r="182" spans="1:41" s="58" customFormat="1" ht="14.4" x14ac:dyDescent="0.3">
      <c r="A182" s="115"/>
      <c r="B182" s="106"/>
      <c r="C182" s="230" t="s">
        <v>527</v>
      </c>
      <c r="D182" s="230"/>
      <c r="E182" s="230"/>
      <c r="F182" s="108" t="s">
        <v>528</v>
      </c>
      <c r="G182" s="125">
        <v>33.1</v>
      </c>
      <c r="H182" s="117">
        <v>1.3225</v>
      </c>
      <c r="I182" s="132">
        <v>1.1976772</v>
      </c>
      <c r="J182" s="118"/>
      <c r="K182" s="109"/>
      <c r="L182" s="118"/>
      <c r="M182" s="109"/>
      <c r="N182" s="119"/>
      <c r="AF182" s="92"/>
      <c r="AG182" s="93"/>
      <c r="AH182" s="93"/>
      <c r="AL182" s="104" t="s">
        <v>527</v>
      </c>
      <c r="AN182" s="93"/>
    </row>
    <row r="183" spans="1:41" s="58" customFormat="1" ht="14.4" x14ac:dyDescent="0.3">
      <c r="A183" s="115"/>
      <c r="B183" s="106"/>
      <c r="C183" s="230" t="s">
        <v>558</v>
      </c>
      <c r="D183" s="230"/>
      <c r="E183" s="230"/>
      <c r="F183" s="108" t="s">
        <v>528</v>
      </c>
      <c r="G183" s="113">
        <v>0.61</v>
      </c>
      <c r="H183" s="117">
        <v>1.4375</v>
      </c>
      <c r="I183" s="132">
        <v>2.39913E-2</v>
      </c>
      <c r="J183" s="118"/>
      <c r="K183" s="109"/>
      <c r="L183" s="118"/>
      <c r="M183" s="109"/>
      <c r="N183" s="119"/>
      <c r="AF183" s="92"/>
      <c r="AG183" s="93"/>
      <c r="AH183" s="93"/>
      <c r="AL183" s="104" t="s">
        <v>558</v>
      </c>
      <c r="AN183" s="93"/>
    </row>
    <row r="184" spans="1:41" s="58" customFormat="1" ht="14.4" x14ac:dyDescent="0.3">
      <c r="A184" s="107"/>
      <c r="B184" s="106"/>
      <c r="C184" s="229" t="s">
        <v>529</v>
      </c>
      <c r="D184" s="229"/>
      <c r="E184" s="229"/>
      <c r="F184" s="120"/>
      <c r="G184" s="121"/>
      <c r="H184" s="121"/>
      <c r="I184" s="121"/>
      <c r="J184" s="122">
        <v>10494.85</v>
      </c>
      <c r="K184" s="121"/>
      <c r="L184" s="123">
        <v>290.63</v>
      </c>
      <c r="M184" s="121"/>
      <c r="N184" s="124">
        <v>2783.19</v>
      </c>
      <c r="AF184" s="92"/>
      <c r="AG184" s="93"/>
      <c r="AH184" s="93"/>
      <c r="AM184" s="104" t="s">
        <v>529</v>
      </c>
      <c r="AN184" s="93"/>
    </row>
    <row r="185" spans="1:41" s="58" customFormat="1" ht="14.4" x14ac:dyDescent="0.3">
      <c r="A185" s="115"/>
      <c r="B185" s="106"/>
      <c r="C185" s="230" t="s">
        <v>530</v>
      </c>
      <c r="D185" s="230"/>
      <c r="E185" s="230"/>
      <c r="F185" s="108"/>
      <c r="G185" s="109"/>
      <c r="H185" s="109"/>
      <c r="I185" s="109"/>
      <c r="J185" s="118"/>
      <c r="K185" s="109"/>
      <c r="L185" s="112">
        <v>11.17</v>
      </c>
      <c r="M185" s="109"/>
      <c r="N185" s="126">
        <v>500.08</v>
      </c>
      <c r="AF185" s="92"/>
      <c r="AG185" s="93"/>
      <c r="AH185" s="93"/>
      <c r="AL185" s="104" t="s">
        <v>530</v>
      </c>
      <c r="AN185" s="93"/>
    </row>
    <row r="186" spans="1:41" s="58" customFormat="1" ht="21.6" x14ac:dyDescent="0.3">
      <c r="A186" s="115"/>
      <c r="B186" s="106" t="s">
        <v>626</v>
      </c>
      <c r="C186" s="230" t="s">
        <v>627</v>
      </c>
      <c r="D186" s="230"/>
      <c r="E186" s="230"/>
      <c r="F186" s="108" t="s">
        <v>531</v>
      </c>
      <c r="G186" s="116">
        <v>102</v>
      </c>
      <c r="H186" s="109"/>
      <c r="I186" s="116">
        <v>102</v>
      </c>
      <c r="J186" s="118"/>
      <c r="K186" s="109"/>
      <c r="L186" s="112">
        <v>11.39</v>
      </c>
      <c r="M186" s="109"/>
      <c r="N186" s="126">
        <v>510.08</v>
      </c>
      <c r="AF186" s="92"/>
      <c r="AG186" s="93"/>
      <c r="AH186" s="93"/>
      <c r="AL186" s="104" t="s">
        <v>627</v>
      </c>
      <c r="AN186" s="93"/>
    </row>
    <row r="187" spans="1:41" s="58" customFormat="1" ht="40.799999999999997" x14ac:dyDescent="0.3">
      <c r="A187" s="115"/>
      <c r="B187" s="106" t="s">
        <v>628</v>
      </c>
      <c r="C187" s="230" t="s">
        <v>629</v>
      </c>
      <c r="D187" s="230"/>
      <c r="E187" s="230"/>
      <c r="F187" s="108" t="s">
        <v>531</v>
      </c>
      <c r="G187" s="116">
        <v>58</v>
      </c>
      <c r="H187" s="113">
        <v>0.85</v>
      </c>
      <c r="I187" s="125">
        <v>49.3</v>
      </c>
      <c r="J187" s="118"/>
      <c r="K187" s="109"/>
      <c r="L187" s="112">
        <v>5.51</v>
      </c>
      <c r="M187" s="109"/>
      <c r="N187" s="126">
        <v>246.54</v>
      </c>
      <c r="AF187" s="92"/>
      <c r="AG187" s="93"/>
      <c r="AH187" s="93"/>
      <c r="AL187" s="104" t="s">
        <v>629</v>
      </c>
      <c r="AN187" s="93"/>
    </row>
    <row r="188" spans="1:41" s="58" customFormat="1" ht="14.4" x14ac:dyDescent="0.3">
      <c r="A188" s="127"/>
      <c r="B188" s="128"/>
      <c r="C188" s="231" t="s">
        <v>532</v>
      </c>
      <c r="D188" s="231"/>
      <c r="E188" s="231"/>
      <c r="F188" s="96"/>
      <c r="G188" s="97"/>
      <c r="H188" s="97"/>
      <c r="I188" s="97"/>
      <c r="J188" s="100"/>
      <c r="K188" s="97"/>
      <c r="L188" s="129">
        <v>307.52999999999997</v>
      </c>
      <c r="M188" s="121"/>
      <c r="N188" s="130">
        <v>3539.81</v>
      </c>
      <c r="AF188" s="92"/>
      <c r="AG188" s="93"/>
      <c r="AH188" s="93"/>
      <c r="AN188" s="93" t="s">
        <v>532</v>
      </c>
    </row>
    <row r="189" spans="1:41" s="58" customFormat="1" ht="21.6" x14ac:dyDescent="0.3">
      <c r="A189" s="94" t="s">
        <v>26</v>
      </c>
      <c r="B189" s="95" t="s">
        <v>276</v>
      </c>
      <c r="C189" s="231" t="s">
        <v>277</v>
      </c>
      <c r="D189" s="231"/>
      <c r="E189" s="231"/>
      <c r="F189" s="96" t="s">
        <v>47</v>
      </c>
      <c r="G189" s="97">
        <v>-2.7359999999999999E-2</v>
      </c>
      <c r="H189" s="98">
        <v>1</v>
      </c>
      <c r="I189" s="141">
        <v>-2.7359999999999999E-2</v>
      </c>
      <c r="J189" s="137">
        <v>10100</v>
      </c>
      <c r="K189" s="97"/>
      <c r="L189" s="129">
        <v>-276.33999999999997</v>
      </c>
      <c r="M189" s="138">
        <v>8.16</v>
      </c>
      <c r="N189" s="130">
        <v>-2254.9299999999998</v>
      </c>
      <c r="AF189" s="92"/>
      <c r="AG189" s="93"/>
      <c r="AH189" s="93" t="s">
        <v>277</v>
      </c>
      <c r="AN189" s="93"/>
    </row>
    <row r="190" spans="1:41" s="58" customFormat="1" ht="14.4" x14ac:dyDescent="0.3">
      <c r="A190" s="127"/>
      <c r="B190" s="128"/>
      <c r="C190" s="230" t="s">
        <v>637</v>
      </c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41"/>
      <c r="AF190" s="92"/>
      <c r="AG190" s="93"/>
      <c r="AH190" s="93"/>
      <c r="AN190" s="93"/>
      <c r="AO190" s="104" t="s">
        <v>637</v>
      </c>
    </row>
    <row r="191" spans="1:41" s="58" customFormat="1" ht="14.4" x14ac:dyDescent="0.3">
      <c r="A191" s="127"/>
      <c r="B191" s="128"/>
      <c r="C191" s="231" t="s">
        <v>532</v>
      </c>
      <c r="D191" s="231"/>
      <c r="E191" s="231"/>
      <c r="F191" s="96"/>
      <c r="G191" s="97"/>
      <c r="H191" s="97"/>
      <c r="I191" s="97"/>
      <c r="J191" s="100"/>
      <c r="K191" s="97"/>
      <c r="L191" s="129">
        <v>-276.33999999999997</v>
      </c>
      <c r="M191" s="121"/>
      <c r="N191" s="130">
        <v>-2254.9299999999998</v>
      </c>
      <c r="AF191" s="92"/>
      <c r="AG191" s="93"/>
      <c r="AH191" s="93"/>
      <c r="AN191" s="93" t="s">
        <v>532</v>
      </c>
    </row>
    <row r="192" spans="1:41" s="58" customFormat="1" ht="14.4" x14ac:dyDescent="0.3">
      <c r="A192" s="94" t="s">
        <v>27</v>
      </c>
      <c r="B192" s="95" t="s">
        <v>278</v>
      </c>
      <c r="C192" s="231" t="s">
        <v>279</v>
      </c>
      <c r="D192" s="231"/>
      <c r="E192" s="231"/>
      <c r="F192" s="96" t="s">
        <v>47</v>
      </c>
      <c r="G192" s="97">
        <v>2.7E-2</v>
      </c>
      <c r="H192" s="98">
        <v>1</v>
      </c>
      <c r="I192" s="99">
        <v>2.7E-2</v>
      </c>
      <c r="J192" s="137">
        <v>25542.66</v>
      </c>
      <c r="K192" s="97"/>
      <c r="L192" s="129">
        <v>689.65</v>
      </c>
      <c r="M192" s="138">
        <v>8.16</v>
      </c>
      <c r="N192" s="130">
        <v>5627.54</v>
      </c>
      <c r="AF192" s="92"/>
      <c r="AG192" s="93"/>
      <c r="AH192" s="93" t="s">
        <v>279</v>
      </c>
      <c r="AN192" s="93"/>
    </row>
    <row r="193" spans="1:41" s="58" customFormat="1" ht="14.4" x14ac:dyDescent="0.3">
      <c r="A193" s="127"/>
      <c r="B193" s="128"/>
      <c r="C193" s="230" t="s">
        <v>537</v>
      </c>
      <c r="D193" s="230"/>
      <c r="E193" s="230"/>
      <c r="F193" s="230"/>
      <c r="G193" s="230"/>
      <c r="H193" s="230"/>
      <c r="I193" s="230"/>
      <c r="J193" s="230"/>
      <c r="K193" s="230"/>
      <c r="L193" s="230"/>
      <c r="M193" s="230"/>
      <c r="N193" s="241"/>
      <c r="AF193" s="92"/>
      <c r="AG193" s="93"/>
      <c r="AH193" s="93"/>
      <c r="AN193" s="93"/>
      <c r="AO193" s="104" t="s">
        <v>537</v>
      </c>
    </row>
    <row r="194" spans="1:41" s="58" customFormat="1" ht="14.4" x14ac:dyDescent="0.3">
      <c r="A194" s="102"/>
      <c r="B194" s="103"/>
      <c r="C194" s="230" t="s">
        <v>638</v>
      </c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41"/>
      <c r="AF194" s="92"/>
      <c r="AG194" s="93"/>
      <c r="AH194" s="93"/>
      <c r="AI194" s="104" t="s">
        <v>638</v>
      </c>
      <c r="AN194" s="93"/>
    </row>
    <row r="195" spans="1:41" s="58" customFormat="1" ht="14.4" x14ac:dyDescent="0.3">
      <c r="A195" s="127"/>
      <c r="B195" s="128"/>
      <c r="C195" s="231" t="s">
        <v>532</v>
      </c>
      <c r="D195" s="231"/>
      <c r="E195" s="231"/>
      <c r="F195" s="96"/>
      <c r="G195" s="97"/>
      <c r="H195" s="97"/>
      <c r="I195" s="97"/>
      <c r="J195" s="100"/>
      <c r="K195" s="97"/>
      <c r="L195" s="129">
        <v>689.65</v>
      </c>
      <c r="M195" s="121"/>
      <c r="N195" s="130">
        <v>5627.54</v>
      </c>
      <c r="AF195" s="92"/>
      <c r="AG195" s="93"/>
      <c r="AH195" s="93"/>
      <c r="AN195" s="93" t="s">
        <v>532</v>
      </c>
    </row>
    <row r="196" spans="1:41" s="58" customFormat="1" ht="14.4" x14ac:dyDescent="0.3">
      <c r="A196" s="94" t="s">
        <v>28</v>
      </c>
      <c r="B196" s="95" t="s">
        <v>280</v>
      </c>
      <c r="C196" s="231" t="s">
        <v>281</v>
      </c>
      <c r="D196" s="231"/>
      <c r="E196" s="231"/>
      <c r="F196" s="96" t="s">
        <v>47</v>
      </c>
      <c r="G196" s="97">
        <v>2.0559999999999998E-2</v>
      </c>
      <c r="H196" s="98">
        <v>1</v>
      </c>
      <c r="I196" s="141">
        <v>2.0559999999999998E-2</v>
      </c>
      <c r="J196" s="100"/>
      <c r="K196" s="97"/>
      <c r="L196" s="100"/>
      <c r="M196" s="97"/>
      <c r="N196" s="101"/>
      <c r="AF196" s="92"/>
      <c r="AG196" s="93"/>
      <c r="AH196" s="93" t="s">
        <v>281</v>
      </c>
      <c r="AN196" s="93"/>
    </row>
    <row r="197" spans="1:41" s="58" customFormat="1" ht="21.6" x14ac:dyDescent="0.3">
      <c r="A197" s="105"/>
      <c r="B197" s="106" t="s">
        <v>609</v>
      </c>
      <c r="C197" s="232" t="s">
        <v>610</v>
      </c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3"/>
      <c r="AF197" s="92"/>
      <c r="AG197" s="93"/>
      <c r="AH197" s="93"/>
      <c r="AJ197" s="104" t="s">
        <v>610</v>
      </c>
      <c r="AN197" s="93"/>
    </row>
    <row r="198" spans="1:41" s="58" customFormat="1" ht="52.2" x14ac:dyDescent="0.3">
      <c r="A198" s="105"/>
      <c r="B198" s="106" t="s">
        <v>611</v>
      </c>
      <c r="C198" s="232" t="s">
        <v>612</v>
      </c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3"/>
      <c r="AF198" s="92"/>
      <c r="AG198" s="93"/>
      <c r="AH198" s="93"/>
      <c r="AJ198" s="104" t="s">
        <v>612</v>
      </c>
      <c r="AN198" s="93"/>
    </row>
    <row r="199" spans="1:41" s="58" customFormat="1" ht="14.4" x14ac:dyDescent="0.3">
      <c r="A199" s="107"/>
      <c r="B199" s="106" t="s">
        <v>2</v>
      </c>
      <c r="C199" s="230" t="s">
        <v>525</v>
      </c>
      <c r="D199" s="230"/>
      <c r="E199" s="230"/>
      <c r="F199" s="108"/>
      <c r="G199" s="109"/>
      <c r="H199" s="109"/>
      <c r="I199" s="109"/>
      <c r="J199" s="110">
        <v>1795.86</v>
      </c>
      <c r="K199" s="117">
        <v>1.3225</v>
      </c>
      <c r="L199" s="112">
        <v>48.83</v>
      </c>
      <c r="M199" s="113">
        <v>44.77</v>
      </c>
      <c r="N199" s="114">
        <v>2186.12</v>
      </c>
      <c r="AF199" s="92"/>
      <c r="AG199" s="93"/>
      <c r="AH199" s="93"/>
      <c r="AK199" s="104" t="s">
        <v>525</v>
      </c>
      <c r="AN199" s="93"/>
    </row>
    <row r="200" spans="1:41" s="58" customFormat="1" ht="14.4" x14ac:dyDescent="0.3">
      <c r="A200" s="107"/>
      <c r="B200" s="106" t="s">
        <v>4</v>
      </c>
      <c r="C200" s="230" t="s">
        <v>526</v>
      </c>
      <c r="D200" s="230"/>
      <c r="E200" s="230"/>
      <c r="F200" s="108"/>
      <c r="G200" s="109"/>
      <c r="H200" s="109"/>
      <c r="I200" s="109"/>
      <c r="J200" s="112">
        <v>28.64</v>
      </c>
      <c r="K200" s="117">
        <v>1.4375</v>
      </c>
      <c r="L200" s="112">
        <v>0.85</v>
      </c>
      <c r="M200" s="113">
        <v>13.24</v>
      </c>
      <c r="N200" s="126">
        <v>11.25</v>
      </c>
      <c r="AF200" s="92"/>
      <c r="AG200" s="93"/>
      <c r="AH200" s="93"/>
      <c r="AK200" s="104" t="s">
        <v>526</v>
      </c>
      <c r="AN200" s="93"/>
    </row>
    <row r="201" spans="1:41" s="58" customFormat="1" ht="14.4" x14ac:dyDescent="0.3">
      <c r="A201" s="107"/>
      <c r="B201" s="106" t="s">
        <v>6</v>
      </c>
      <c r="C201" s="230" t="s">
        <v>556</v>
      </c>
      <c r="D201" s="230"/>
      <c r="E201" s="230"/>
      <c r="F201" s="108"/>
      <c r="G201" s="109"/>
      <c r="H201" s="109"/>
      <c r="I201" s="109"/>
      <c r="J201" s="112">
        <v>4.09</v>
      </c>
      <c r="K201" s="117">
        <v>1.4375</v>
      </c>
      <c r="L201" s="112">
        <v>0.12</v>
      </c>
      <c r="M201" s="113">
        <v>44.77</v>
      </c>
      <c r="N201" s="126">
        <v>5.37</v>
      </c>
      <c r="AF201" s="92"/>
      <c r="AG201" s="93"/>
      <c r="AH201" s="93"/>
      <c r="AK201" s="104" t="s">
        <v>556</v>
      </c>
      <c r="AN201" s="93"/>
    </row>
    <row r="202" spans="1:41" s="58" customFormat="1" ht="14.4" x14ac:dyDescent="0.3">
      <c r="A202" s="115"/>
      <c r="B202" s="106"/>
      <c r="C202" s="230" t="s">
        <v>527</v>
      </c>
      <c r="D202" s="230"/>
      <c r="E202" s="230"/>
      <c r="F202" s="108" t="s">
        <v>528</v>
      </c>
      <c r="G202" s="116">
        <v>198</v>
      </c>
      <c r="H202" s="117">
        <v>1.3225</v>
      </c>
      <c r="I202" s="132">
        <v>5.3837387999999997</v>
      </c>
      <c r="J202" s="118"/>
      <c r="K202" s="109"/>
      <c r="L202" s="118"/>
      <c r="M202" s="109"/>
      <c r="N202" s="119"/>
      <c r="AF202" s="92"/>
      <c r="AG202" s="93"/>
      <c r="AH202" s="93"/>
      <c r="AL202" s="104" t="s">
        <v>527</v>
      </c>
      <c r="AN202" s="93"/>
    </row>
    <row r="203" spans="1:41" s="58" customFormat="1" ht="14.4" x14ac:dyDescent="0.3">
      <c r="A203" s="115"/>
      <c r="B203" s="106"/>
      <c r="C203" s="230" t="s">
        <v>558</v>
      </c>
      <c r="D203" s="230"/>
      <c r="E203" s="230"/>
      <c r="F203" s="108" t="s">
        <v>528</v>
      </c>
      <c r="G203" s="113">
        <v>0.33</v>
      </c>
      <c r="H203" s="117">
        <v>1.4375</v>
      </c>
      <c r="I203" s="132">
        <v>9.7532000000000001E-3</v>
      </c>
      <c r="J203" s="118"/>
      <c r="K203" s="109"/>
      <c r="L203" s="118"/>
      <c r="M203" s="109"/>
      <c r="N203" s="119"/>
      <c r="AF203" s="92"/>
      <c r="AG203" s="93"/>
      <c r="AH203" s="93"/>
      <c r="AL203" s="104" t="s">
        <v>558</v>
      </c>
      <c r="AN203" s="93"/>
    </row>
    <row r="204" spans="1:41" s="58" customFormat="1" ht="14.4" x14ac:dyDescent="0.3">
      <c r="A204" s="107"/>
      <c r="B204" s="106"/>
      <c r="C204" s="229" t="s">
        <v>529</v>
      </c>
      <c r="D204" s="229"/>
      <c r="E204" s="229"/>
      <c r="F204" s="120"/>
      <c r="G204" s="121"/>
      <c r="H204" s="121"/>
      <c r="I204" s="121"/>
      <c r="J204" s="122">
        <v>1824.5</v>
      </c>
      <c r="K204" s="121"/>
      <c r="L204" s="123">
        <v>49.68</v>
      </c>
      <c r="M204" s="121"/>
      <c r="N204" s="124">
        <v>2197.37</v>
      </c>
      <c r="AF204" s="92"/>
      <c r="AG204" s="93"/>
      <c r="AH204" s="93"/>
      <c r="AM204" s="104" t="s">
        <v>529</v>
      </c>
      <c r="AN204" s="93"/>
    </row>
    <row r="205" spans="1:41" s="58" customFormat="1" ht="14.4" x14ac:dyDescent="0.3">
      <c r="A205" s="115"/>
      <c r="B205" s="106"/>
      <c r="C205" s="230" t="s">
        <v>530</v>
      </c>
      <c r="D205" s="230"/>
      <c r="E205" s="230"/>
      <c r="F205" s="108"/>
      <c r="G205" s="109"/>
      <c r="H205" s="109"/>
      <c r="I205" s="109"/>
      <c r="J205" s="118"/>
      <c r="K205" s="109"/>
      <c r="L205" s="112">
        <v>48.95</v>
      </c>
      <c r="M205" s="109"/>
      <c r="N205" s="114">
        <v>2191.4899999999998</v>
      </c>
      <c r="AF205" s="92"/>
      <c r="AG205" s="93"/>
      <c r="AH205" s="93"/>
      <c r="AL205" s="104" t="s">
        <v>530</v>
      </c>
      <c r="AN205" s="93"/>
    </row>
    <row r="206" spans="1:41" s="58" customFormat="1" ht="21.6" x14ac:dyDescent="0.3">
      <c r="A206" s="115"/>
      <c r="B206" s="106" t="s">
        <v>626</v>
      </c>
      <c r="C206" s="230" t="s">
        <v>627</v>
      </c>
      <c r="D206" s="230"/>
      <c r="E206" s="230"/>
      <c r="F206" s="108" t="s">
        <v>531</v>
      </c>
      <c r="G206" s="116">
        <v>102</v>
      </c>
      <c r="H206" s="109"/>
      <c r="I206" s="116">
        <v>102</v>
      </c>
      <c r="J206" s="118"/>
      <c r="K206" s="109"/>
      <c r="L206" s="112">
        <v>49.93</v>
      </c>
      <c r="M206" s="109"/>
      <c r="N206" s="114">
        <v>2235.3200000000002</v>
      </c>
      <c r="AF206" s="92"/>
      <c r="AG206" s="93"/>
      <c r="AH206" s="93"/>
      <c r="AL206" s="104" t="s">
        <v>627</v>
      </c>
      <c r="AN206" s="93"/>
    </row>
    <row r="207" spans="1:41" s="58" customFormat="1" ht="40.799999999999997" x14ac:dyDescent="0.3">
      <c r="A207" s="115"/>
      <c r="B207" s="106" t="s">
        <v>628</v>
      </c>
      <c r="C207" s="230" t="s">
        <v>629</v>
      </c>
      <c r="D207" s="230"/>
      <c r="E207" s="230"/>
      <c r="F207" s="108" t="s">
        <v>531</v>
      </c>
      <c r="G207" s="116">
        <v>58</v>
      </c>
      <c r="H207" s="113">
        <v>0.85</v>
      </c>
      <c r="I207" s="125">
        <v>49.3</v>
      </c>
      <c r="J207" s="118"/>
      <c r="K207" s="109"/>
      <c r="L207" s="112">
        <v>24.13</v>
      </c>
      <c r="M207" s="109"/>
      <c r="N207" s="114">
        <v>1080.4000000000001</v>
      </c>
      <c r="AF207" s="92"/>
      <c r="AG207" s="93"/>
      <c r="AH207" s="93"/>
      <c r="AL207" s="104" t="s">
        <v>629</v>
      </c>
      <c r="AN207" s="93"/>
    </row>
    <row r="208" spans="1:41" s="58" customFormat="1" ht="14.4" x14ac:dyDescent="0.3">
      <c r="A208" s="127"/>
      <c r="B208" s="128"/>
      <c r="C208" s="231" t="s">
        <v>532</v>
      </c>
      <c r="D208" s="231"/>
      <c r="E208" s="231"/>
      <c r="F208" s="96"/>
      <c r="G208" s="97"/>
      <c r="H208" s="97"/>
      <c r="I208" s="97"/>
      <c r="J208" s="100"/>
      <c r="K208" s="97"/>
      <c r="L208" s="129">
        <v>123.74</v>
      </c>
      <c r="M208" s="121"/>
      <c r="N208" s="130">
        <v>5513.09</v>
      </c>
      <c r="AF208" s="92"/>
      <c r="AG208" s="93"/>
      <c r="AH208" s="93"/>
      <c r="AN208" s="93" t="s">
        <v>532</v>
      </c>
    </row>
    <row r="209" spans="1:41" s="58" customFormat="1" ht="21.6" x14ac:dyDescent="0.3">
      <c r="A209" s="94" t="s">
        <v>29</v>
      </c>
      <c r="B209" s="95" t="s">
        <v>282</v>
      </c>
      <c r="C209" s="231" t="s">
        <v>283</v>
      </c>
      <c r="D209" s="231"/>
      <c r="E209" s="231"/>
      <c r="F209" s="96" t="s">
        <v>47</v>
      </c>
      <c r="G209" s="97">
        <v>2.1000000000000001E-2</v>
      </c>
      <c r="H209" s="98">
        <v>1</v>
      </c>
      <c r="I209" s="99">
        <v>2.1000000000000001E-2</v>
      </c>
      <c r="J209" s="137">
        <v>4840.6499999999996</v>
      </c>
      <c r="K209" s="97"/>
      <c r="L209" s="129">
        <v>101.65</v>
      </c>
      <c r="M209" s="138">
        <v>8.16</v>
      </c>
      <c r="N209" s="139">
        <v>829.46</v>
      </c>
      <c r="AF209" s="92"/>
      <c r="AG209" s="93"/>
      <c r="AH209" s="93" t="s">
        <v>283</v>
      </c>
      <c r="AN209" s="93"/>
    </row>
    <row r="210" spans="1:41" s="58" customFormat="1" ht="14.4" x14ac:dyDescent="0.3">
      <c r="A210" s="127"/>
      <c r="B210" s="128"/>
      <c r="C210" s="230" t="s">
        <v>537</v>
      </c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41"/>
      <c r="AF210" s="92"/>
      <c r="AG210" s="93"/>
      <c r="AH210" s="93"/>
      <c r="AN210" s="93"/>
      <c r="AO210" s="104" t="s">
        <v>537</v>
      </c>
    </row>
    <row r="211" spans="1:41" s="58" customFormat="1" ht="14.4" x14ac:dyDescent="0.3">
      <c r="A211" s="102"/>
      <c r="B211" s="103"/>
      <c r="C211" s="230" t="s">
        <v>639</v>
      </c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41"/>
      <c r="AF211" s="92"/>
      <c r="AG211" s="93"/>
      <c r="AH211" s="93"/>
      <c r="AI211" s="104" t="s">
        <v>639</v>
      </c>
      <c r="AN211" s="93"/>
    </row>
    <row r="212" spans="1:41" s="58" customFormat="1" ht="14.4" x14ac:dyDescent="0.3">
      <c r="A212" s="127"/>
      <c r="B212" s="128"/>
      <c r="C212" s="231" t="s">
        <v>532</v>
      </c>
      <c r="D212" s="231"/>
      <c r="E212" s="231"/>
      <c r="F212" s="96"/>
      <c r="G212" s="97"/>
      <c r="H212" s="97"/>
      <c r="I212" s="97"/>
      <c r="J212" s="100"/>
      <c r="K212" s="97"/>
      <c r="L212" s="129">
        <v>101.65</v>
      </c>
      <c r="M212" s="121"/>
      <c r="N212" s="139">
        <v>829.46</v>
      </c>
      <c r="AF212" s="92"/>
      <c r="AG212" s="93"/>
      <c r="AH212" s="93"/>
      <c r="AN212" s="93" t="s">
        <v>532</v>
      </c>
    </row>
    <row r="213" spans="1:41" s="58" customFormat="1" ht="14.4" x14ac:dyDescent="0.3">
      <c r="A213" s="238" t="s">
        <v>284</v>
      </c>
      <c r="B213" s="239"/>
      <c r="C213" s="239"/>
      <c r="D213" s="239"/>
      <c r="E213" s="239"/>
      <c r="F213" s="239"/>
      <c r="G213" s="239"/>
      <c r="H213" s="239"/>
      <c r="I213" s="239"/>
      <c r="J213" s="239"/>
      <c r="K213" s="239"/>
      <c r="L213" s="239"/>
      <c r="M213" s="239"/>
      <c r="N213" s="240"/>
      <c r="AF213" s="92"/>
      <c r="AG213" s="93" t="s">
        <v>284</v>
      </c>
      <c r="AH213" s="93"/>
      <c r="AN213" s="93"/>
    </row>
    <row r="214" spans="1:41" s="58" customFormat="1" ht="14.4" x14ac:dyDescent="0.3">
      <c r="A214" s="94" t="s">
        <v>30</v>
      </c>
      <c r="B214" s="95" t="s">
        <v>132</v>
      </c>
      <c r="C214" s="231" t="s">
        <v>133</v>
      </c>
      <c r="D214" s="231"/>
      <c r="E214" s="231"/>
      <c r="F214" s="96" t="s">
        <v>5</v>
      </c>
      <c r="G214" s="97">
        <v>1.8700000000000001E-2</v>
      </c>
      <c r="H214" s="98">
        <v>1</v>
      </c>
      <c r="I214" s="131">
        <v>1.8700000000000001E-2</v>
      </c>
      <c r="J214" s="100"/>
      <c r="K214" s="97"/>
      <c r="L214" s="100"/>
      <c r="M214" s="97"/>
      <c r="N214" s="101"/>
      <c r="AF214" s="92"/>
      <c r="AG214" s="93"/>
      <c r="AH214" s="93" t="s">
        <v>133</v>
      </c>
      <c r="AN214" s="93"/>
    </row>
    <row r="215" spans="1:41" s="58" customFormat="1" ht="14.4" x14ac:dyDescent="0.3">
      <c r="A215" s="102"/>
      <c r="B215" s="103"/>
      <c r="C215" s="230" t="s">
        <v>640</v>
      </c>
      <c r="D215" s="230"/>
      <c r="E215" s="230"/>
      <c r="F215" s="230"/>
      <c r="G215" s="230"/>
      <c r="H215" s="230"/>
      <c r="I215" s="230"/>
      <c r="J215" s="230"/>
      <c r="K215" s="230"/>
      <c r="L215" s="230"/>
      <c r="M215" s="230"/>
      <c r="N215" s="241"/>
      <c r="AF215" s="92"/>
      <c r="AG215" s="93"/>
      <c r="AH215" s="93"/>
      <c r="AI215" s="104" t="s">
        <v>640</v>
      </c>
      <c r="AN215" s="93"/>
    </row>
    <row r="216" spans="1:41" s="58" customFormat="1" ht="21.6" x14ac:dyDescent="0.3">
      <c r="A216" s="105"/>
      <c r="B216" s="106" t="s">
        <v>609</v>
      </c>
      <c r="C216" s="232" t="s">
        <v>610</v>
      </c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3"/>
      <c r="AF216" s="92"/>
      <c r="AG216" s="93"/>
      <c r="AH216" s="93"/>
      <c r="AJ216" s="104" t="s">
        <v>610</v>
      </c>
      <c r="AN216" s="93"/>
    </row>
    <row r="217" spans="1:41" s="58" customFormat="1" ht="52.2" x14ac:dyDescent="0.3">
      <c r="A217" s="105"/>
      <c r="B217" s="106" t="s">
        <v>611</v>
      </c>
      <c r="C217" s="232" t="s">
        <v>612</v>
      </c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3"/>
      <c r="AF217" s="92"/>
      <c r="AG217" s="93"/>
      <c r="AH217" s="93"/>
      <c r="AJ217" s="104" t="s">
        <v>612</v>
      </c>
      <c r="AN217" s="93"/>
    </row>
    <row r="218" spans="1:41" s="58" customFormat="1" ht="14.4" x14ac:dyDescent="0.3">
      <c r="A218" s="107"/>
      <c r="B218" s="106" t="s">
        <v>2</v>
      </c>
      <c r="C218" s="230" t="s">
        <v>525</v>
      </c>
      <c r="D218" s="230"/>
      <c r="E218" s="230"/>
      <c r="F218" s="108"/>
      <c r="G218" s="109"/>
      <c r="H218" s="109"/>
      <c r="I218" s="109"/>
      <c r="J218" s="110">
        <v>1053</v>
      </c>
      <c r="K218" s="117">
        <v>1.3225</v>
      </c>
      <c r="L218" s="112">
        <v>26.04</v>
      </c>
      <c r="M218" s="113">
        <v>44.77</v>
      </c>
      <c r="N218" s="114">
        <v>1165.81</v>
      </c>
      <c r="AF218" s="92"/>
      <c r="AG218" s="93"/>
      <c r="AH218" s="93"/>
      <c r="AK218" s="104" t="s">
        <v>525</v>
      </c>
      <c r="AN218" s="93"/>
    </row>
    <row r="219" spans="1:41" s="58" customFormat="1" ht="14.4" x14ac:dyDescent="0.3">
      <c r="A219" s="107"/>
      <c r="B219" s="106" t="s">
        <v>4</v>
      </c>
      <c r="C219" s="230" t="s">
        <v>526</v>
      </c>
      <c r="D219" s="230"/>
      <c r="E219" s="230"/>
      <c r="F219" s="108"/>
      <c r="G219" s="109"/>
      <c r="H219" s="109"/>
      <c r="I219" s="109"/>
      <c r="J219" s="110">
        <v>1566.06</v>
      </c>
      <c r="K219" s="117">
        <v>1.4375</v>
      </c>
      <c r="L219" s="112">
        <v>42.1</v>
      </c>
      <c r="M219" s="113">
        <v>13.24</v>
      </c>
      <c r="N219" s="126">
        <v>557.4</v>
      </c>
      <c r="AF219" s="92"/>
      <c r="AG219" s="93"/>
      <c r="AH219" s="93"/>
      <c r="AK219" s="104" t="s">
        <v>526</v>
      </c>
      <c r="AN219" s="93"/>
    </row>
    <row r="220" spans="1:41" s="58" customFormat="1" ht="14.4" x14ac:dyDescent="0.3">
      <c r="A220" s="107"/>
      <c r="B220" s="106" t="s">
        <v>6</v>
      </c>
      <c r="C220" s="230" t="s">
        <v>556</v>
      </c>
      <c r="D220" s="230"/>
      <c r="E220" s="230"/>
      <c r="F220" s="108"/>
      <c r="G220" s="109"/>
      <c r="H220" s="109"/>
      <c r="I220" s="109"/>
      <c r="J220" s="112">
        <v>244.39</v>
      </c>
      <c r="K220" s="117">
        <v>1.4375</v>
      </c>
      <c r="L220" s="112">
        <v>6.57</v>
      </c>
      <c r="M220" s="113">
        <v>44.77</v>
      </c>
      <c r="N220" s="126">
        <v>294.14</v>
      </c>
      <c r="AF220" s="92"/>
      <c r="AG220" s="93"/>
      <c r="AH220" s="93"/>
      <c r="AK220" s="104" t="s">
        <v>556</v>
      </c>
      <c r="AN220" s="93"/>
    </row>
    <row r="221" spans="1:41" s="58" customFormat="1" ht="14.4" x14ac:dyDescent="0.3">
      <c r="A221" s="107"/>
      <c r="B221" s="106" t="s">
        <v>7</v>
      </c>
      <c r="C221" s="230" t="s">
        <v>557</v>
      </c>
      <c r="D221" s="230"/>
      <c r="E221" s="230"/>
      <c r="F221" s="108"/>
      <c r="G221" s="109"/>
      <c r="H221" s="109"/>
      <c r="I221" s="109"/>
      <c r="J221" s="112">
        <v>909.27</v>
      </c>
      <c r="K221" s="109"/>
      <c r="L221" s="112">
        <v>17</v>
      </c>
      <c r="M221" s="113">
        <v>8.16</v>
      </c>
      <c r="N221" s="126">
        <v>138.72</v>
      </c>
      <c r="AF221" s="92"/>
      <c r="AG221" s="93"/>
      <c r="AH221" s="93"/>
      <c r="AK221" s="104" t="s">
        <v>557</v>
      </c>
      <c r="AN221" s="93"/>
    </row>
    <row r="222" spans="1:41" s="58" customFormat="1" ht="14.4" x14ac:dyDescent="0.3">
      <c r="A222" s="115"/>
      <c r="B222" s="106"/>
      <c r="C222" s="230" t="s">
        <v>527</v>
      </c>
      <c r="D222" s="230"/>
      <c r="E222" s="230"/>
      <c r="F222" s="108" t="s">
        <v>528</v>
      </c>
      <c r="G222" s="116">
        <v>135</v>
      </c>
      <c r="H222" s="117">
        <v>1.3225</v>
      </c>
      <c r="I222" s="132">
        <v>3.3386513</v>
      </c>
      <c r="J222" s="118"/>
      <c r="K222" s="109"/>
      <c r="L222" s="118"/>
      <c r="M222" s="109"/>
      <c r="N222" s="119"/>
      <c r="AF222" s="92"/>
      <c r="AG222" s="93"/>
      <c r="AH222" s="93"/>
      <c r="AL222" s="104" t="s">
        <v>527</v>
      </c>
      <c r="AN222" s="93"/>
    </row>
    <row r="223" spans="1:41" s="58" customFormat="1" ht="14.4" x14ac:dyDescent="0.3">
      <c r="A223" s="115"/>
      <c r="B223" s="106"/>
      <c r="C223" s="230" t="s">
        <v>558</v>
      </c>
      <c r="D223" s="230"/>
      <c r="E223" s="230"/>
      <c r="F223" s="108" t="s">
        <v>528</v>
      </c>
      <c r="G223" s="113">
        <v>18.12</v>
      </c>
      <c r="H223" s="117">
        <v>1.4375</v>
      </c>
      <c r="I223" s="132">
        <v>0.48708829999999997</v>
      </c>
      <c r="J223" s="118"/>
      <c r="K223" s="109"/>
      <c r="L223" s="118"/>
      <c r="M223" s="109"/>
      <c r="N223" s="119"/>
      <c r="AF223" s="92"/>
      <c r="AG223" s="93"/>
      <c r="AH223" s="93"/>
      <c r="AL223" s="104" t="s">
        <v>558</v>
      </c>
      <c r="AN223" s="93"/>
    </row>
    <row r="224" spans="1:41" s="58" customFormat="1" ht="14.4" x14ac:dyDescent="0.3">
      <c r="A224" s="107"/>
      <c r="B224" s="106"/>
      <c r="C224" s="229" t="s">
        <v>529</v>
      </c>
      <c r="D224" s="229"/>
      <c r="E224" s="229"/>
      <c r="F224" s="120"/>
      <c r="G224" s="121"/>
      <c r="H224" s="121"/>
      <c r="I224" s="121"/>
      <c r="J224" s="122">
        <v>3528.33</v>
      </c>
      <c r="K224" s="121"/>
      <c r="L224" s="123">
        <v>85.14</v>
      </c>
      <c r="M224" s="121"/>
      <c r="N224" s="124">
        <v>1861.93</v>
      </c>
      <c r="AF224" s="92"/>
      <c r="AG224" s="93"/>
      <c r="AH224" s="93"/>
      <c r="AM224" s="104" t="s">
        <v>529</v>
      </c>
      <c r="AN224" s="93"/>
    </row>
    <row r="225" spans="1:41" s="58" customFormat="1" ht="14.4" x14ac:dyDescent="0.3">
      <c r="A225" s="115"/>
      <c r="B225" s="106"/>
      <c r="C225" s="230" t="s">
        <v>530</v>
      </c>
      <c r="D225" s="230"/>
      <c r="E225" s="230"/>
      <c r="F225" s="108"/>
      <c r="G225" s="109"/>
      <c r="H225" s="109"/>
      <c r="I225" s="109"/>
      <c r="J225" s="118"/>
      <c r="K225" s="109"/>
      <c r="L225" s="112">
        <v>32.61</v>
      </c>
      <c r="M225" s="109"/>
      <c r="N225" s="114">
        <v>1459.95</v>
      </c>
      <c r="AF225" s="92"/>
      <c r="AG225" s="93"/>
      <c r="AH225" s="93"/>
      <c r="AL225" s="104" t="s">
        <v>530</v>
      </c>
      <c r="AN225" s="93"/>
    </row>
    <row r="226" spans="1:41" s="58" customFormat="1" ht="21.6" x14ac:dyDescent="0.3">
      <c r="A226" s="115"/>
      <c r="B226" s="106" t="s">
        <v>626</v>
      </c>
      <c r="C226" s="230" t="s">
        <v>627</v>
      </c>
      <c r="D226" s="230"/>
      <c r="E226" s="230"/>
      <c r="F226" s="108" t="s">
        <v>531</v>
      </c>
      <c r="G226" s="116">
        <v>102</v>
      </c>
      <c r="H226" s="109"/>
      <c r="I226" s="116">
        <v>102</v>
      </c>
      <c r="J226" s="118"/>
      <c r="K226" s="109"/>
      <c r="L226" s="112">
        <v>33.26</v>
      </c>
      <c r="M226" s="109"/>
      <c r="N226" s="114">
        <v>1489.15</v>
      </c>
      <c r="AF226" s="92"/>
      <c r="AG226" s="93"/>
      <c r="AH226" s="93"/>
      <c r="AL226" s="104" t="s">
        <v>627</v>
      </c>
      <c r="AN226" s="93"/>
    </row>
    <row r="227" spans="1:41" s="58" customFormat="1" ht="40.799999999999997" x14ac:dyDescent="0.3">
      <c r="A227" s="115"/>
      <c r="B227" s="106" t="s">
        <v>628</v>
      </c>
      <c r="C227" s="230" t="s">
        <v>629</v>
      </c>
      <c r="D227" s="230"/>
      <c r="E227" s="230"/>
      <c r="F227" s="108" t="s">
        <v>531</v>
      </c>
      <c r="G227" s="116">
        <v>58</v>
      </c>
      <c r="H227" s="113">
        <v>0.85</v>
      </c>
      <c r="I227" s="125">
        <v>49.3</v>
      </c>
      <c r="J227" s="118"/>
      <c r="K227" s="109"/>
      <c r="L227" s="112">
        <v>16.079999999999998</v>
      </c>
      <c r="M227" s="109"/>
      <c r="N227" s="126">
        <v>719.76</v>
      </c>
      <c r="AF227" s="92"/>
      <c r="AG227" s="93"/>
      <c r="AH227" s="93"/>
      <c r="AL227" s="104" t="s">
        <v>629</v>
      </c>
      <c r="AN227" s="93"/>
    </row>
    <row r="228" spans="1:41" s="58" customFormat="1" ht="14.4" x14ac:dyDescent="0.3">
      <c r="A228" s="127"/>
      <c r="B228" s="128"/>
      <c r="C228" s="231" t="s">
        <v>532</v>
      </c>
      <c r="D228" s="231"/>
      <c r="E228" s="231"/>
      <c r="F228" s="96"/>
      <c r="G228" s="97"/>
      <c r="H228" s="97"/>
      <c r="I228" s="97"/>
      <c r="J228" s="100"/>
      <c r="K228" s="97"/>
      <c r="L228" s="129">
        <v>134.47999999999999</v>
      </c>
      <c r="M228" s="121"/>
      <c r="N228" s="130">
        <v>4070.84</v>
      </c>
      <c r="AF228" s="92"/>
      <c r="AG228" s="93"/>
      <c r="AH228" s="93"/>
      <c r="AN228" s="93" t="s">
        <v>532</v>
      </c>
    </row>
    <row r="229" spans="1:41" s="58" customFormat="1" ht="21.6" x14ac:dyDescent="0.3">
      <c r="A229" s="94" t="s">
        <v>31</v>
      </c>
      <c r="B229" s="95" t="s">
        <v>188</v>
      </c>
      <c r="C229" s="231" t="s">
        <v>189</v>
      </c>
      <c r="D229" s="231"/>
      <c r="E229" s="231"/>
      <c r="F229" s="96" t="s">
        <v>17</v>
      </c>
      <c r="G229" s="97">
        <v>1.9074</v>
      </c>
      <c r="H229" s="98">
        <v>1</v>
      </c>
      <c r="I229" s="131">
        <v>1.9074</v>
      </c>
      <c r="J229" s="129">
        <v>490</v>
      </c>
      <c r="K229" s="97"/>
      <c r="L229" s="129">
        <v>934.63</v>
      </c>
      <c r="M229" s="138">
        <v>8.16</v>
      </c>
      <c r="N229" s="130">
        <v>7626.58</v>
      </c>
      <c r="AF229" s="92"/>
      <c r="AG229" s="93"/>
      <c r="AH229" s="93" t="s">
        <v>189</v>
      </c>
      <c r="AN229" s="93"/>
    </row>
    <row r="230" spans="1:41" s="58" customFormat="1" ht="14.4" x14ac:dyDescent="0.3">
      <c r="A230" s="127"/>
      <c r="B230" s="128"/>
      <c r="C230" s="230" t="s">
        <v>537</v>
      </c>
      <c r="D230" s="230"/>
      <c r="E230" s="230"/>
      <c r="F230" s="230"/>
      <c r="G230" s="230"/>
      <c r="H230" s="230"/>
      <c r="I230" s="230"/>
      <c r="J230" s="230"/>
      <c r="K230" s="230"/>
      <c r="L230" s="230"/>
      <c r="M230" s="230"/>
      <c r="N230" s="241"/>
      <c r="AF230" s="92"/>
      <c r="AG230" s="93"/>
      <c r="AH230" s="93"/>
      <c r="AN230" s="93"/>
      <c r="AO230" s="104" t="s">
        <v>537</v>
      </c>
    </row>
    <row r="231" spans="1:41" s="58" customFormat="1" ht="14.4" x14ac:dyDescent="0.3">
      <c r="A231" s="127"/>
      <c r="B231" s="128"/>
      <c r="C231" s="231" t="s">
        <v>532</v>
      </c>
      <c r="D231" s="231"/>
      <c r="E231" s="231"/>
      <c r="F231" s="96"/>
      <c r="G231" s="97"/>
      <c r="H231" s="97"/>
      <c r="I231" s="97"/>
      <c r="J231" s="100"/>
      <c r="K231" s="97"/>
      <c r="L231" s="129">
        <v>934.63</v>
      </c>
      <c r="M231" s="121"/>
      <c r="N231" s="130">
        <v>7626.58</v>
      </c>
      <c r="AF231" s="92"/>
      <c r="AG231" s="93"/>
      <c r="AH231" s="93"/>
      <c r="AN231" s="93" t="s">
        <v>532</v>
      </c>
    </row>
    <row r="232" spans="1:41" s="58" customFormat="1" ht="14.4" x14ac:dyDescent="0.3">
      <c r="A232" s="94" t="s">
        <v>32</v>
      </c>
      <c r="B232" s="95" t="s">
        <v>285</v>
      </c>
      <c r="C232" s="231" t="s">
        <v>286</v>
      </c>
      <c r="D232" s="231"/>
      <c r="E232" s="231"/>
      <c r="F232" s="96" t="s">
        <v>5</v>
      </c>
      <c r="G232" s="97">
        <v>2.7E-2</v>
      </c>
      <c r="H232" s="98">
        <v>1</v>
      </c>
      <c r="I232" s="99">
        <v>2.7E-2</v>
      </c>
      <c r="J232" s="100"/>
      <c r="K232" s="97"/>
      <c r="L232" s="100"/>
      <c r="M232" s="97"/>
      <c r="N232" s="101"/>
      <c r="AF232" s="92"/>
      <c r="AG232" s="93"/>
      <c r="AH232" s="93" t="s">
        <v>286</v>
      </c>
      <c r="AN232" s="93"/>
    </row>
    <row r="233" spans="1:41" s="58" customFormat="1" ht="14.4" x14ac:dyDescent="0.3">
      <c r="A233" s="102"/>
      <c r="B233" s="103"/>
      <c r="C233" s="230" t="s">
        <v>641</v>
      </c>
      <c r="D233" s="230"/>
      <c r="E233" s="230"/>
      <c r="F233" s="230"/>
      <c r="G233" s="230"/>
      <c r="H233" s="230"/>
      <c r="I233" s="230"/>
      <c r="J233" s="230"/>
      <c r="K233" s="230"/>
      <c r="L233" s="230"/>
      <c r="M233" s="230"/>
      <c r="N233" s="241"/>
      <c r="AF233" s="92"/>
      <c r="AG233" s="93"/>
      <c r="AH233" s="93"/>
      <c r="AI233" s="104" t="s">
        <v>641</v>
      </c>
      <c r="AN233" s="93"/>
    </row>
    <row r="234" spans="1:41" s="58" customFormat="1" ht="21.6" x14ac:dyDescent="0.3">
      <c r="A234" s="105"/>
      <c r="B234" s="106" t="s">
        <v>609</v>
      </c>
      <c r="C234" s="232" t="s">
        <v>610</v>
      </c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3"/>
      <c r="AF234" s="92"/>
      <c r="AG234" s="93"/>
      <c r="AH234" s="93"/>
      <c r="AJ234" s="104" t="s">
        <v>610</v>
      </c>
      <c r="AN234" s="93"/>
    </row>
    <row r="235" spans="1:41" s="58" customFormat="1" ht="52.2" x14ac:dyDescent="0.3">
      <c r="A235" s="105"/>
      <c r="B235" s="106" t="s">
        <v>611</v>
      </c>
      <c r="C235" s="232" t="s">
        <v>612</v>
      </c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3"/>
      <c r="AF235" s="92"/>
      <c r="AG235" s="93"/>
      <c r="AH235" s="93"/>
      <c r="AJ235" s="104" t="s">
        <v>612</v>
      </c>
      <c r="AN235" s="93"/>
    </row>
    <row r="236" spans="1:41" s="58" customFormat="1" ht="14.4" x14ac:dyDescent="0.3">
      <c r="A236" s="107"/>
      <c r="B236" s="106" t="s">
        <v>2</v>
      </c>
      <c r="C236" s="230" t="s">
        <v>525</v>
      </c>
      <c r="D236" s="230"/>
      <c r="E236" s="230"/>
      <c r="F236" s="108"/>
      <c r="G236" s="109"/>
      <c r="H236" s="109"/>
      <c r="I236" s="109"/>
      <c r="J236" s="110">
        <v>9504</v>
      </c>
      <c r="K236" s="117">
        <v>1.3225</v>
      </c>
      <c r="L236" s="112">
        <v>339.36</v>
      </c>
      <c r="M236" s="113">
        <v>44.77</v>
      </c>
      <c r="N236" s="114">
        <v>15193.15</v>
      </c>
      <c r="AF236" s="92"/>
      <c r="AG236" s="93"/>
      <c r="AH236" s="93"/>
      <c r="AK236" s="104" t="s">
        <v>525</v>
      </c>
      <c r="AN236" s="93"/>
    </row>
    <row r="237" spans="1:41" s="58" customFormat="1" ht="14.4" x14ac:dyDescent="0.3">
      <c r="A237" s="107"/>
      <c r="B237" s="106" t="s">
        <v>4</v>
      </c>
      <c r="C237" s="230" t="s">
        <v>526</v>
      </c>
      <c r="D237" s="230"/>
      <c r="E237" s="230"/>
      <c r="F237" s="108"/>
      <c r="G237" s="109"/>
      <c r="H237" s="109"/>
      <c r="I237" s="109"/>
      <c r="J237" s="110">
        <v>6320.79</v>
      </c>
      <c r="K237" s="117">
        <v>1.4375</v>
      </c>
      <c r="L237" s="112">
        <v>245.33</v>
      </c>
      <c r="M237" s="113">
        <v>13.24</v>
      </c>
      <c r="N237" s="114">
        <v>3248.17</v>
      </c>
      <c r="AF237" s="92"/>
      <c r="AG237" s="93"/>
      <c r="AH237" s="93"/>
      <c r="AK237" s="104" t="s">
        <v>526</v>
      </c>
      <c r="AN237" s="93"/>
    </row>
    <row r="238" spans="1:41" s="58" customFormat="1" ht="14.4" x14ac:dyDescent="0.3">
      <c r="A238" s="107"/>
      <c r="B238" s="106" t="s">
        <v>6</v>
      </c>
      <c r="C238" s="230" t="s">
        <v>556</v>
      </c>
      <c r="D238" s="230"/>
      <c r="E238" s="230"/>
      <c r="F238" s="108"/>
      <c r="G238" s="109"/>
      <c r="H238" s="109"/>
      <c r="I238" s="109"/>
      <c r="J238" s="112">
        <v>817.54</v>
      </c>
      <c r="K238" s="117">
        <v>1.4375</v>
      </c>
      <c r="L238" s="112">
        <v>31.73</v>
      </c>
      <c r="M238" s="113">
        <v>44.77</v>
      </c>
      <c r="N238" s="114">
        <v>1420.55</v>
      </c>
      <c r="AF238" s="92"/>
      <c r="AG238" s="93"/>
      <c r="AH238" s="93"/>
      <c r="AK238" s="104" t="s">
        <v>556</v>
      </c>
      <c r="AN238" s="93"/>
    </row>
    <row r="239" spans="1:41" s="58" customFormat="1" ht="14.4" x14ac:dyDescent="0.3">
      <c r="A239" s="107"/>
      <c r="B239" s="106" t="s">
        <v>7</v>
      </c>
      <c r="C239" s="230" t="s">
        <v>557</v>
      </c>
      <c r="D239" s="230"/>
      <c r="E239" s="230"/>
      <c r="F239" s="108"/>
      <c r="G239" s="109"/>
      <c r="H239" s="109"/>
      <c r="I239" s="109"/>
      <c r="J239" s="110">
        <v>18226.7</v>
      </c>
      <c r="K239" s="109"/>
      <c r="L239" s="112">
        <v>492.12</v>
      </c>
      <c r="M239" s="113">
        <v>8.16</v>
      </c>
      <c r="N239" s="114">
        <v>4015.7</v>
      </c>
      <c r="AF239" s="92"/>
      <c r="AG239" s="93"/>
      <c r="AH239" s="93"/>
      <c r="AK239" s="104" t="s">
        <v>557</v>
      </c>
      <c r="AN239" s="93"/>
    </row>
    <row r="240" spans="1:41" s="58" customFormat="1" ht="14.4" x14ac:dyDescent="0.3">
      <c r="A240" s="115"/>
      <c r="B240" s="106"/>
      <c r="C240" s="230" t="s">
        <v>527</v>
      </c>
      <c r="D240" s="230"/>
      <c r="E240" s="230"/>
      <c r="F240" s="108" t="s">
        <v>528</v>
      </c>
      <c r="G240" s="116">
        <v>1100</v>
      </c>
      <c r="H240" s="117">
        <v>1.3225</v>
      </c>
      <c r="I240" s="135">
        <v>39.27825</v>
      </c>
      <c r="J240" s="118"/>
      <c r="K240" s="109"/>
      <c r="L240" s="118"/>
      <c r="M240" s="109"/>
      <c r="N240" s="119"/>
      <c r="AF240" s="92"/>
      <c r="AG240" s="93"/>
      <c r="AH240" s="93"/>
      <c r="AL240" s="104" t="s">
        <v>527</v>
      </c>
      <c r="AN240" s="93"/>
    </row>
    <row r="241" spans="1:41" s="58" customFormat="1" ht="14.4" x14ac:dyDescent="0.3">
      <c r="A241" s="115"/>
      <c r="B241" s="106"/>
      <c r="C241" s="230" t="s">
        <v>558</v>
      </c>
      <c r="D241" s="230"/>
      <c r="E241" s="230"/>
      <c r="F241" s="108" t="s">
        <v>528</v>
      </c>
      <c r="G241" s="125">
        <v>60.8</v>
      </c>
      <c r="H241" s="117">
        <v>1.4375</v>
      </c>
      <c r="I241" s="117">
        <v>2.3597999999999999</v>
      </c>
      <c r="J241" s="118"/>
      <c r="K241" s="109"/>
      <c r="L241" s="118"/>
      <c r="M241" s="109"/>
      <c r="N241" s="119"/>
      <c r="AF241" s="92"/>
      <c r="AG241" s="93"/>
      <c r="AH241" s="93"/>
      <c r="AL241" s="104" t="s">
        <v>558</v>
      </c>
      <c r="AN241" s="93"/>
    </row>
    <row r="242" spans="1:41" s="58" customFormat="1" ht="14.4" x14ac:dyDescent="0.3">
      <c r="A242" s="107"/>
      <c r="B242" s="106"/>
      <c r="C242" s="229" t="s">
        <v>529</v>
      </c>
      <c r="D242" s="229"/>
      <c r="E242" s="229"/>
      <c r="F242" s="120"/>
      <c r="G242" s="121"/>
      <c r="H242" s="121"/>
      <c r="I242" s="121"/>
      <c r="J242" s="122">
        <v>34051.49</v>
      </c>
      <c r="K242" s="121"/>
      <c r="L242" s="122">
        <v>1076.81</v>
      </c>
      <c r="M242" s="121"/>
      <c r="N242" s="124">
        <v>22457.02</v>
      </c>
      <c r="AF242" s="92"/>
      <c r="AG242" s="93"/>
      <c r="AH242" s="93"/>
      <c r="AM242" s="104" t="s">
        <v>529</v>
      </c>
      <c r="AN242" s="93"/>
    </row>
    <row r="243" spans="1:41" s="58" customFormat="1" ht="14.4" x14ac:dyDescent="0.3">
      <c r="A243" s="115"/>
      <c r="B243" s="106"/>
      <c r="C243" s="230" t="s">
        <v>530</v>
      </c>
      <c r="D243" s="230"/>
      <c r="E243" s="230"/>
      <c r="F243" s="108"/>
      <c r="G243" s="109"/>
      <c r="H243" s="109"/>
      <c r="I243" s="109"/>
      <c r="J243" s="118"/>
      <c r="K243" s="109"/>
      <c r="L243" s="112">
        <v>371.09</v>
      </c>
      <c r="M243" s="109"/>
      <c r="N243" s="114">
        <v>16613.7</v>
      </c>
      <c r="AF243" s="92"/>
      <c r="AG243" s="93"/>
      <c r="AH243" s="93"/>
      <c r="AL243" s="104" t="s">
        <v>530</v>
      </c>
      <c r="AN243" s="93"/>
    </row>
    <row r="244" spans="1:41" s="58" customFormat="1" ht="21.6" x14ac:dyDescent="0.3">
      <c r="A244" s="115"/>
      <c r="B244" s="106" t="s">
        <v>626</v>
      </c>
      <c r="C244" s="230" t="s">
        <v>627</v>
      </c>
      <c r="D244" s="230"/>
      <c r="E244" s="230"/>
      <c r="F244" s="108" t="s">
        <v>531</v>
      </c>
      <c r="G244" s="116">
        <v>102</v>
      </c>
      <c r="H244" s="109"/>
      <c r="I244" s="116">
        <v>102</v>
      </c>
      <c r="J244" s="118"/>
      <c r="K244" s="109"/>
      <c r="L244" s="112">
        <v>378.51</v>
      </c>
      <c r="M244" s="109"/>
      <c r="N244" s="114">
        <v>16945.97</v>
      </c>
      <c r="AF244" s="92"/>
      <c r="AG244" s="93"/>
      <c r="AH244" s="93"/>
      <c r="AL244" s="104" t="s">
        <v>627</v>
      </c>
      <c r="AN244" s="93"/>
    </row>
    <row r="245" spans="1:41" s="58" customFormat="1" ht="40.799999999999997" x14ac:dyDescent="0.3">
      <c r="A245" s="115"/>
      <c r="B245" s="106" t="s">
        <v>628</v>
      </c>
      <c r="C245" s="230" t="s">
        <v>629</v>
      </c>
      <c r="D245" s="230"/>
      <c r="E245" s="230"/>
      <c r="F245" s="108" t="s">
        <v>531</v>
      </c>
      <c r="G245" s="116">
        <v>58</v>
      </c>
      <c r="H245" s="113">
        <v>0.85</v>
      </c>
      <c r="I245" s="125">
        <v>49.3</v>
      </c>
      <c r="J245" s="118"/>
      <c r="K245" s="109"/>
      <c r="L245" s="112">
        <v>182.95</v>
      </c>
      <c r="M245" s="109"/>
      <c r="N245" s="114">
        <v>8190.55</v>
      </c>
      <c r="AF245" s="92"/>
      <c r="AG245" s="93"/>
      <c r="AH245" s="93"/>
      <c r="AL245" s="104" t="s">
        <v>629</v>
      </c>
      <c r="AN245" s="93"/>
    </row>
    <row r="246" spans="1:41" s="58" customFormat="1" ht="14.4" x14ac:dyDescent="0.3">
      <c r="A246" s="127"/>
      <c r="B246" s="128"/>
      <c r="C246" s="231" t="s">
        <v>532</v>
      </c>
      <c r="D246" s="231"/>
      <c r="E246" s="231"/>
      <c r="F246" s="96"/>
      <c r="G246" s="97"/>
      <c r="H246" s="97"/>
      <c r="I246" s="97"/>
      <c r="J246" s="100"/>
      <c r="K246" s="97"/>
      <c r="L246" s="137">
        <v>1638.27</v>
      </c>
      <c r="M246" s="121"/>
      <c r="N246" s="130">
        <v>47593.54</v>
      </c>
      <c r="AF246" s="92"/>
      <c r="AG246" s="93"/>
      <c r="AH246" s="93"/>
      <c r="AN246" s="93" t="s">
        <v>532</v>
      </c>
    </row>
    <row r="247" spans="1:41" s="58" customFormat="1" ht="21.6" x14ac:dyDescent="0.3">
      <c r="A247" s="94" t="s">
        <v>33</v>
      </c>
      <c r="B247" s="95" t="s">
        <v>136</v>
      </c>
      <c r="C247" s="231" t="s">
        <v>137</v>
      </c>
      <c r="D247" s="231"/>
      <c r="E247" s="231"/>
      <c r="F247" s="96" t="s">
        <v>17</v>
      </c>
      <c r="G247" s="97">
        <v>2.74</v>
      </c>
      <c r="H247" s="98">
        <v>1</v>
      </c>
      <c r="I247" s="138">
        <v>2.74</v>
      </c>
      <c r="J247" s="129">
        <v>725.69</v>
      </c>
      <c r="K247" s="97"/>
      <c r="L247" s="137">
        <v>1988.39</v>
      </c>
      <c r="M247" s="138">
        <v>8.16</v>
      </c>
      <c r="N247" s="130">
        <v>16225.26</v>
      </c>
      <c r="AF247" s="92"/>
      <c r="AG247" s="93"/>
      <c r="AH247" s="93" t="s">
        <v>137</v>
      </c>
      <c r="AN247" s="93"/>
    </row>
    <row r="248" spans="1:41" s="58" customFormat="1" ht="14.4" x14ac:dyDescent="0.3">
      <c r="A248" s="127"/>
      <c r="B248" s="128"/>
      <c r="C248" s="230" t="s">
        <v>537</v>
      </c>
      <c r="D248" s="230"/>
      <c r="E248" s="230"/>
      <c r="F248" s="230"/>
      <c r="G248" s="230"/>
      <c r="H248" s="230"/>
      <c r="I248" s="230"/>
      <c r="J248" s="230"/>
      <c r="K248" s="230"/>
      <c r="L248" s="230"/>
      <c r="M248" s="230"/>
      <c r="N248" s="241"/>
      <c r="AF248" s="92"/>
      <c r="AG248" s="93"/>
      <c r="AH248" s="93"/>
      <c r="AN248" s="93"/>
      <c r="AO248" s="104" t="s">
        <v>537</v>
      </c>
    </row>
    <row r="249" spans="1:41" s="58" customFormat="1" ht="14.4" x14ac:dyDescent="0.3">
      <c r="A249" s="127"/>
      <c r="B249" s="128"/>
      <c r="C249" s="231" t="s">
        <v>532</v>
      </c>
      <c r="D249" s="231"/>
      <c r="E249" s="231"/>
      <c r="F249" s="96"/>
      <c r="G249" s="97"/>
      <c r="H249" s="97"/>
      <c r="I249" s="97"/>
      <c r="J249" s="100"/>
      <c r="K249" s="97"/>
      <c r="L249" s="137">
        <v>1988.39</v>
      </c>
      <c r="M249" s="121"/>
      <c r="N249" s="130">
        <v>16225.26</v>
      </c>
      <c r="AF249" s="92"/>
      <c r="AG249" s="93"/>
      <c r="AH249" s="93"/>
      <c r="AN249" s="93" t="s">
        <v>532</v>
      </c>
    </row>
    <row r="250" spans="1:41" s="58" customFormat="1" ht="21.6" x14ac:dyDescent="0.3">
      <c r="A250" s="94" t="s">
        <v>34</v>
      </c>
      <c r="B250" s="95" t="s">
        <v>136</v>
      </c>
      <c r="C250" s="231" t="s">
        <v>137</v>
      </c>
      <c r="D250" s="231"/>
      <c r="E250" s="231"/>
      <c r="F250" s="96" t="s">
        <v>17</v>
      </c>
      <c r="G250" s="97">
        <v>2.74</v>
      </c>
      <c r="H250" s="98">
        <v>1</v>
      </c>
      <c r="I250" s="138">
        <v>2.74</v>
      </c>
      <c r="J250" s="129">
        <v>725.69</v>
      </c>
      <c r="K250" s="140">
        <v>1.3346999999999999E-2</v>
      </c>
      <c r="L250" s="129">
        <v>26.54</v>
      </c>
      <c r="M250" s="138">
        <v>8.16</v>
      </c>
      <c r="N250" s="139">
        <v>216.57</v>
      </c>
      <c r="AF250" s="92"/>
      <c r="AG250" s="93"/>
      <c r="AH250" s="93" t="s">
        <v>137</v>
      </c>
      <c r="AN250" s="93"/>
    </row>
    <row r="251" spans="1:41" s="58" customFormat="1" ht="14.4" x14ac:dyDescent="0.3">
      <c r="A251" s="127"/>
      <c r="B251" s="128"/>
      <c r="C251" s="230" t="s">
        <v>537</v>
      </c>
      <c r="D251" s="230"/>
      <c r="E251" s="230"/>
      <c r="F251" s="230"/>
      <c r="G251" s="230"/>
      <c r="H251" s="230"/>
      <c r="I251" s="230"/>
      <c r="J251" s="230"/>
      <c r="K251" s="230"/>
      <c r="L251" s="230"/>
      <c r="M251" s="230"/>
      <c r="N251" s="241"/>
      <c r="AF251" s="92"/>
      <c r="AG251" s="93"/>
      <c r="AH251" s="93"/>
      <c r="AN251" s="93"/>
      <c r="AO251" s="104" t="s">
        <v>537</v>
      </c>
    </row>
    <row r="252" spans="1:41" s="58" customFormat="1" ht="14.4" x14ac:dyDescent="0.3">
      <c r="A252" s="105"/>
      <c r="B252" s="106"/>
      <c r="C252" s="232" t="s">
        <v>631</v>
      </c>
      <c r="D252" s="232"/>
      <c r="E252" s="232"/>
      <c r="F252" s="232"/>
      <c r="G252" s="232"/>
      <c r="H252" s="232"/>
      <c r="I252" s="232"/>
      <c r="J252" s="232"/>
      <c r="K252" s="232"/>
      <c r="L252" s="232"/>
      <c r="M252" s="232"/>
      <c r="N252" s="233"/>
      <c r="AF252" s="92"/>
      <c r="AG252" s="93"/>
      <c r="AH252" s="93"/>
      <c r="AJ252" s="104" t="s">
        <v>631</v>
      </c>
      <c r="AN252" s="93"/>
    </row>
    <row r="253" spans="1:41" s="58" customFormat="1" ht="14.4" x14ac:dyDescent="0.3">
      <c r="A253" s="105"/>
      <c r="B253" s="106" t="s">
        <v>632</v>
      </c>
      <c r="C253" s="232" t="s">
        <v>633</v>
      </c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3"/>
      <c r="AF253" s="92"/>
      <c r="AG253" s="93"/>
      <c r="AH253" s="93"/>
      <c r="AJ253" s="104" t="s">
        <v>633</v>
      </c>
      <c r="AN253" s="93"/>
    </row>
    <row r="254" spans="1:41" s="58" customFormat="1" ht="14.4" x14ac:dyDescent="0.3">
      <c r="A254" s="127"/>
      <c r="B254" s="128"/>
      <c r="C254" s="231" t="s">
        <v>532</v>
      </c>
      <c r="D254" s="231"/>
      <c r="E254" s="231"/>
      <c r="F254" s="96"/>
      <c r="G254" s="97"/>
      <c r="H254" s="97"/>
      <c r="I254" s="97"/>
      <c r="J254" s="100"/>
      <c r="K254" s="97"/>
      <c r="L254" s="129">
        <v>26.54</v>
      </c>
      <c r="M254" s="121"/>
      <c r="N254" s="139">
        <v>216.57</v>
      </c>
      <c r="AF254" s="92"/>
      <c r="AG254" s="93"/>
      <c r="AH254" s="93"/>
      <c r="AN254" s="93" t="s">
        <v>532</v>
      </c>
    </row>
    <row r="255" spans="1:41" s="58" customFormat="1" ht="31.8" x14ac:dyDescent="0.3">
      <c r="A255" s="94" t="s">
        <v>35</v>
      </c>
      <c r="B255" s="95" t="s">
        <v>287</v>
      </c>
      <c r="C255" s="231" t="s">
        <v>288</v>
      </c>
      <c r="D255" s="231"/>
      <c r="E255" s="231"/>
      <c r="F255" s="96" t="s">
        <v>47</v>
      </c>
      <c r="G255" s="97">
        <v>1.8599999999999998E-2</v>
      </c>
      <c r="H255" s="98">
        <v>1</v>
      </c>
      <c r="I255" s="131">
        <v>1.8599999999999998E-2</v>
      </c>
      <c r="J255" s="100"/>
      <c r="K255" s="97"/>
      <c r="L255" s="100"/>
      <c r="M255" s="97"/>
      <c r="N255" s="101"/>
      <c r="AF255" s="92"/>
      <c r="AG255" s="93"/>
      <c r="AH255" s="93" t="s">
        <v>288</v>
      </c>
      <c r="AN255" s="93"/>
    </row>
    <row r="256" spans="1:41" s="58" customFormat="1" ht="14.4" x14ac:dyDescent="0.3">
      <c r="A256" s="102"/>
      <c r="B256" s="103"/>
      <c r="C256" s="230" t="s">
        <v>642</v>
      </c>
      <c r="D256" s="230"/>
      <c r="E256" s="230"/>
      <c r="F256" s="230"/>
      <c r="G256" s="230"/>
      <c r="H256" s="230"/>
      <c r="I256" s="230"/>
      <c r="J256" s="230"/>
      <c r="K256" s="230"/>
      <c r="L256" s="230"/>
      <c r="M256" s="230"/>
      <c r="N256" s="241"/>
      <c r="AF256" s="92"/>
      <c r="AG256" s="93"/>
      <c r="AH256" s="93"/>
      <c r="AI256" s="104" t="s">
        <v>642</v>
      </c>
      <c r="AN256" s="93"/>
    </row>
    <row r="257" spans="1:41" s="58" customFormat="1" ht="52.2" x14ac:dyDescent="0.3">
      <c r="A257" s="105"/>
      <c r="B257" s="106" t="s">
        <v>611</v>
      </c>
      <c r="C257" s="232" t="s">
        <v>612</v>
      </c>
      <c r="D257" s="232"/>
      <c r="E257" s="232"/>
      <c r="F257" s="232"/>
      <c r="G257" s="232"/>
      <c r="H257" s="232"/>
      <c r="I257" s="232"/>
      <c r="J257" s="232"/>
      <c r="K257" s="232"/>
      <c r="L257" s="232"/>
      <c r="M257" s="232"/>
      <c r="N257" s="233"/>
      <c r="AF257" s="92"/>
      <c r="AG257" s="93"/>
      <c r="AH257" s="93"/>
      <c r="AJ257" s="104" t="s">
        <v>612</v>
      </c>
      <c r="AN257" s="93"/>
    </row>
    <row r="258" spans="1:41" s="58" customFormat="1" ht="14.4" x14ac:dyDescent="0.3">
      <c r="A258" s="107"/>
      <c r="B258" s="106" t="s">
        <v>2</v>
      </c>
      <c r="C258" s="230" t="s">
        <v>525</v>
      </c>
      <c r="D258" s="230"/>
      <c r="E258" s="230"/>
      <c r="F258" s="108"/>
      <c r="G258" s="109"/>
      <c r="H258" s="109"/>
      <c r="I258" s="109"/>
      <c r="J258" s="112">
        <v>761.86</v>
      </c>
      <c r="K258" s="113">
        <v>1.1499999999999999</v>
      </c>
      <c r="L258" s="112">
        <v>16.3</v>
      </c>
      <c r="M258" s="113">
        <v>44.77</v>
      </c>
      <c r="N258" s="126">
        <v>729.75</v>
      </c>
      <c r="AF258" s="92"/>
      <c r="AG258" s="93"/>
      <c r="AH258" s="93"/>
      <c r="AK258" s="104" t="s">
        <v>525</v>
      </c>
      <c r="AN258" s="93"/>
    </row>
    <row r="259" spans="1:41" s="58" customFormat="1" ht="14.4" x14ac:dyDescent="0.3">
      <c r="A259" s="107"/>
      <c r="B259" s="106" t="s">
        <v>4</v>
      </c>
      <c r="C259" s="230" t="s">
        <v>526</v>
      </c>
      <c r="D259" s="230"/>
      <c r="E259" s="230"/>
      <c r="F259" s="108"/>
      <c r="G259" s="109"/>
      <c r="H259" s="109"/>
      <c r="I259" s="109"/>
      <c r="J259" s="112">
        <v>660.26</v>
      </c>
      <c r="K259" s="113">
        <v>1.1499999999999999</v>
      </c>
      <c r="L259" s="112">
        <v>14.12</v>
      </c>
      <c r="M259" s="113">
        <v>13.24</v>
      </c>
      <c r="N259" s="126">
        <v>186.95</v>
      </c>
      <c r="AF259" s="92"/>
      <c r="AG259" s="93"/>
      <c r="AH259" s="93"/>
      <c r="AK259" s="104" t="s">
        <v>526</v>
      </c>
      <c r="AN259" s="93"/>
    </row>
    <row r="260" spans="1:41" s="58" customFormat="1" ht="14.4" x14ac:dyDescent="0.3">
      <c r="A260" s="107"/>
      <c r="B260" s="106" t="s">
        <v>6</v>
      </c>
      <c r="C260" s="230" t="s">
        <v>556</v>
      </c>
      <c r="D260" s="230"/>
      <c r="E260" s="230"/>
      <c r="F260" s="108"/>
      <c r="G260" s="109"/>
      <c r="H260" s="109"/>
      <c r="I260" s="109"/>
      <c r="J260" s="112">
        <v>1.22</v>
      </c>
      <c r="K260" s="113">
        <v>1.1499999999999999</v>
      </c>
      <c r="L260" s="112">
        <v>0.03</v>
      </c>
      <c r="M260" s="113">
        <v>44.77</v>
      </c>
      <c r="N260" s="126">
        <v>1.34</v>
      </c>
      <c r="AF260" s="92"/>
      <c r="AG260" s="93"/>
      <c r="AH260" s="93"/>
      <c r="AK260" s="104" t="s">
        <v>556</v>
      </c>
      <c r="AN260" s="93"/>
    </row>
    <row r="261" spans="1:41" s="58" customFormat="1" ht="14.4" x14ac:dyDescent="0.3">
      <c r="A261" s="107"/>
      <c r="B261" s="106" t="s">
        <v>7</v>
      </c>
      <c r="C261" s="230" t="s">
        <v>557</v>
      </c>
      <c r="D261" s="230"/>
      <c r="E261" s="230"/>
      <c r="F261" s="108"/>
      <c r="G261" s="109"/>
      <c r="H261" s="109"/>
      <c r="I261" s="109"/>
      <c r="J261" s="112">
        <v>336.27</v>
      </c>
      <c r="K261" s="109"/>
      <c r="L261" s="112">
        <v>6.25</v>
      </c>
      <c r="M261" s="113">
        <v>8.16</v>
      </c>
      <c r="N261" s="126">
        <v>51</v>
      </c>
      <c r="AF261" s="92"/>
      <c r="AG261" s="93"/>
      <c r="AH261" s="93"/>
      <c r="AK261" s="104" t="s">
        <v>557</v>
      </c>
      <c r="AN261" s="93"/>
    </row>
    <row r="262" spans="1:41" s="58" customFormat="1" ht="14.4" x14ac:dyDescent="0.3">
      <c r="A262" s="115"/>
      <c r="B262" s="106"/>
      <c r="C262" s="230" t="s">
        <v>527</v>
      </c>
      <c r="D262" s="230"/>
      <c r="E262" s="230"/>
      <c r="F262" s="108" t="s">
        <v>528</v>
      </c>
      <c r="G262" s="113">
        <v>73.61</v>
      </c>
      <c r="H262" s="113">
        <v>1.1499999999999999</v>
      </c>
      <c r="I262" s="132">
        <v>1.5745179</v>
      </c>
      <c r="J262" s="118"/>
      <c r="K262" s="109"/>
      <c r="L262" s="118"/>
      <c r="M262" s="109"/>
      <c r="N262" s="119"/>
      <c r="AF262" s="92"/>
      <c r="AG262" s="93"/>
      <c r="AH262" s="93"/>
      <c r="AL262" s="104" t="s">
        <v>527</v>
      </c>
      <c r="AN262" s="93"/>
    </row>
    <row r="263" spans="1:41" s="58" customFormat="1" ht="14.4" x14ac:dyDescent="0.3">
      <c r="A263" s="115"/>
      <c r="B263" s="106"/>
      <c r="C263" s="230" t="s">
        <v>558</v>
      </c>
      <c r="D263" s="230"/>
      <c r="E263" s="230"/>
      <c r="F263" s="108" t="s">
        <v>528</v>
      </c>
      <c r="G263" s="113">
        <v>0.09</v>
      </c>
      <c r="H263" s="113">
        <v>1.1499999999999999</v>
      </c>
      <c r="I263" s="132">
        <v>1.9250999999999999E-3</v>
      </c>
      <c r="J263" s="118"/>
      <c r="K263" s="109"/>
      <c r="L263" s="118"/>
      <c r="M263" s="109"/>
      <c r="N263" s="119"/>
      <c r="AF263" s="92"/>
      <c r="AG263" s="93"/>
      <c r="AH263" s="93"/>
      <c r="AL263" s="104" t="s">
        <v>558</v>
      </c>
      <c r="AN263" s="93"/>
    </row>
    <row r="264" spans="1:41" s="58" customFormat="1" ht="14.4" x14ac:dyDescent="0.3">
      <c r="A264" s="107"/>
      <c r="B264" s="106"/>
      <c r="C264" s="229" t="s">
        <v>529</v>
      </c>
      <c r="D264" s="229"/>
      <c r="E264" s="229"/>
      <c r="F264" s="120"/>
      <c r="G264" s="121"/>
      <c r="H264" s="121"/>
      <c r="I264" s="121"/>
      <c r="J264" s="122">
        <v>1758.39</v>
      </c>
      <c r="K264" s="121"/>
      <c r="L264" s="123">
        <v>36.67</v>
      </c>
      <c r="M264" s="121"/>
      <c r="N264" s="134">
        <v>967.7</v>
      </c>
      <c r="AF264" s="92"/>
      <c r="AG264" s="93"/>
      <c r="AH264" s="93"/>
      <c r="AM264" s="104" t="s">
        <v>529</v>
      </c>
      <c r="AN264" s="93"/>
    </row>
    <row r="265" spans="1:41" s="58" customFormat="1" ht="14.4" x14ac:dyDescent="0.3">
      <c r="A265" s="115"/>
      <c r="B265" s="106"/>
      <c r="C265" s="230" t="s">
        <v>530</v>
      </c>
      <c r="D265" s="230"/>
      <c r="E265" s="230"/>
      <c r="F265" s="108"/>
      <c r="G265" s="109"/>
      <c r="H265" s="109"/>
      <c r="I265" s="109"/>
      <c r="J265" s="118"/>
      <c r="K265" s="109"/>
      <c r="L265" s="112">
        <v>16.329999999999998</v>
      </c>
      <c r="M265" s="109"/>
      <c r="N265" s="126">
        <v>731.09</v>
      </c>
      <c r="AF265" s="92"/>
      <c r="AG265" s="93"/>
      <c r="AH265" s="93"/>
      <c r="AL265" s="104" t="s">
        <v>530</v>
      </c>
      <c r="AN265" s="93"/>
    </row>
    <row r="266" spans="1:41" s="58" customFormat="1" ht="31.8" x14ac:dyDescent="0.3">
      <c r="A266" s="115"/>
      <c r="B266" s="106" t="s">
        <v>643</v>
      </c>
      <c r="C266" s="230" t="s">
        <v>644</v>
      </c>
      <c r="D266" s="230"/>
      <c r="E266" s="230"/>
      <c r="F266" s="108" t="s">
        <v>531</v>
      </c>
      <c r="G266" s="116">
        <v>73</v>
      </c>
      <c r="H266" s="109"/>
      <c r="I266" s="116">
        <v>73</v>
      </c>
      <c r="J266" s="118"/>
      <c r="K266" s="109"/>
      <c r="L266" s="112">
        <v>11.92</v>
      </c>
      <c r="M266" s="109"/>
      <c r="N266" s="126">
        <v>533.70000000000005</v>
      </c>
      <c r="AF266" s="92"/>
      <c r="AG266" s="93"/>
      <c r="AH266" s="93"/>
      <c r="AL266" s="104" t="s">
        <v>644</v>
      </c>
      <c r="AN266" s="93"/>
    </row>
    <row r="267" spans="1:41" s="58" customFormat="1" ht="31.8" x14ac:dyDescent="0.3">
      <c r="A267" s="115"/>
      <c r="B267" s="106" t="s">
        <v>645</v>
      </c>
      <c r="C267" s="230" t="s">
        <v>646</v>
      </c>
      <c r="D267" s="230"/>
      <c r="E267" s="230"/>
      <c r="F267" s="108" t="s">
        <v>531</v>
      </c>
      <c r="G267" s="116">
        <v>34</v>
      </c>
      <c r="H267" s="109"/>
      <c r="I267" s="116">
        <v>34</v>
      </c>
      <c r="J267" s="118"/>
      <c r="K267" s="109"/>
      <c r="L267" s="112">
        <v>5.55</v>
      </c>
      <c r="M267" s="109"/>
      <c r="N267" s="126">
        <v>248.57</v>
      </c>
      <c r="AF267" s="92"/>
      <c r="AG267" s="93"/>
      <c r="AH267" s="93"/>
      <c r="AL267" s="104" t="s">
        <v>646</v>
      </c>
      <c r="AN267" s="93"/>
    </row>
    <row r="268" spans="1:41" s="58" customFormat="1" ht="14.4" x14ac:dyDescent="0.3">
      <c r="A268" s="127"/>
      <c r="B268" s="128"/>
      <c r="C268" s="231" t="s">
        <v>532</v>
      </c>
      <c r="D268" s="231"/>
      <c r="E268" s="231"/>
      <c r="F268" s="96"/>
      <c r="G268" s="97"/>
      <c r="H268" s="97"/>
      <c r="I268" s="97"/>
      <c r="J268" s="100"/>
      <c r="K268" s="97"/>
      <c r="L268" s="129">
        <v>54.14</v>
      </c>
      <c r="M268" s="121"/>
      <c r="N268" s="130">
        <v>1749.97</v>
      </c>
      <c r="AF268" s="92"/>
      <c r="AG268" s="93"/>
      <c r="AH268" s="93"/>
      <c r="AN268" s="93" t="s">
        <v>532</v>
      </c>
    </row>
    <row r="269" spans="1:41" s="58" customFormat="1" ht="21.6" x14ac:dyDescent="0.3">
      <c r="A269" s="94" t="s">
        <v>36</v>
      </c>
      <c r="B269" s="95" t="s">
        <v>270</v>
      </c>
      <c r="C269" s="231" t="s">
        <v>271</v>
      </c>
      <c r="D269" s="231"/>
      <c r="E269" s="231"/>
      <c r="F269" s="96" t="s">
        <v>47</v>
      </c>
      <c r="G269" s="97">
        <v>1.8599999999999998E-2</v>
      </c>
      <c r="H269" s="98">
        <v>1</v>
      </c>
      <c r="I269" s="131">
        <v>1.8599999999999998E-2</v>
      </c>
      <c r="J269" s="137">
        <v>7418.82</v>
      </c>
      <c r="K269" s="97"/>
      <c r="L269" s="129">
        <v>137.99</v>
      </c>
      <c r="M269" s="138">
        <v>8.16</v>
      </c>
      <c r="N269" s="130">
        <v>1126</v>
      </c>
      <c r="AF269" s="92"/>
      <c r="AG269" s="93"/>
      <c r="AH269" s="93" t="s">
        <v>271</v>
      </c>
      <c r="AN269" s="93"/>
    </row>
    <row r="270" spans="1:41" s="58" customFormat="1" ht="14.4" x14ac:dyDescent="0.3">
      <c r="A270" s="127"/>
      <c r="B270" s="128"/>
      <c r="C270" s="230" t="s">
        <v>537</v>
      </c>
      <c r="D270" s="230"/>
      <c r="E270" s="230"/>
      <c r="F270" s="230"/>
      <c r="G270" s="230"/>
      <c r="H270" s="230"/>
      <c r="I270" s="230"/>
      <c r="J270" s="230"/>
      <c r="K270" s="230"/>
      <c r="L270" s="230"/>
      <c r="M270" s="230"/>
      <c r="N270" s="241"/>
      <c r="AF270" s="92"/>
      <c r="AG270" s="93"/>
      <c r="AH270" s="93"/>
      <c r="AN270" s="93"/>
      <c r="AO270" s="104" t="s">
        <v>537</v>
      </c>
    </row>
    <row r="271" spans="1:41" s="58" customFormat="1" ht="14.4" x14ac:dyDescent="0.3">
      <c r="A271" s="102"/>
      <c r="B271" s="103"/>
      <c r="C271" s="230" t="s">
        <v>642</v>
      </c>
      <c r="D271" s="230"/>
      <c r="E271" s="230"/>
      <c r="F271" s="230"/>
      <c r="G271" s="230"/>
      <c r="H271" s="230"/>
      <c r="I271" s="230"/>
      <c r="J271" s="230"/>
      <c r="K271" s="230"/>
      <c r="L271" s="230"/>
      <c r="M271" s="230"/>
      <c r="N271" s="241"/>
      <c r="AF271" s="92"/>
      <c r="AG271" s="93"/>
      <c r="AH271" s="93"/>
      <c r="AI271" s="104" t="s">
        <v>642</v>
      </c>
      <c r="AN271" s="93"/>
    </row>
    <row r="272" spans="1:41" s="58" customFormat="1" ht="14.4" x14ac:dyDescent="0.3">
      <c r="A272" s="127"/>
      <c r="B272" s="128"/>
      <c r="C272" s="231" t="s">
        <v>532</v>
      </c>
      <c r="D272" s="231"/>
      <c r="E272" s="231"/>
      <c r="F272" s="96"/>
      <c r="G272" s="97"/>
      <c r="H272" s="97"/>
      <c r="I272" s="97"/>
      <c r="J272" s="100"/>
      <c r="K272" s="97"/>
      <c r="L272" s="129">
        <v>137.99</v>
      </c>
      <c r="M272" s="121"/>
      <c r="N272" s="130">
        <v>1126</v>
      </c>
      <c r="AF272" s="92"/>
      <c r="AG272" s="93"/>
      <c r="AH272" s="93"/>
      <c r="AN272" s="93" t="s">
        <v>532</v>
      </c>
    </row>
    <row r="273" spans="1:41" s="58" customFormat="1" ht="31.8" x14ac:dyDescent="0.3">
      <c r="A273" s="94" t="s">
        <v>37</v>
      </c>
      <c r="B273" s="95" t="s">
        <v>289</v>
      </c>
      <c r="C273" s="231" t="s">
        <v>290</v>
      </c>
      <c r="D273" s="231"/>
      <c r="E273" s="231"/>
      <c r="F273" s="96" t="s">
        <v>47</v>
      </c>
      <c r="G273" s="97">
        <v>0.21945000000000001</v>
      </c>
      <c r="H273" s="98">
        <v>1</v>
      </c>
      <c r="I273" s="141">
        <v>0.21945000000000001</v>
      </c>
      <c r="J273" s="100"/>
      <c r="K273" s="97"/>
      <c r="L273" s="100"/>
      <c r="M273" s="97"/>
      <c r="N273" s="101"/>
      <c r="AF273" s="92"/>
      <c r="AG273" s="93"/>
      <c r="AH273" s="93" t="s">
        <v>290</v>
      </c>
      <c r="AN273" s="93"/>
    </row>
    <row r="274" spans="1:41" s="58" customFormat="1" ht="14.4" x14ac:dyDescent="0.3">
      <c r="A274" s="102"/>
      <c r="B274" s="103"/>
      <c r="C274" s="230" t="s">
        <v>647</v>
      </c>
      <c r="D274" s="230"/>
      <c r="E274" s="230"/>
      <c r="F274" s="230"/>
      <c r="G274" s="230"/>
      <c r="H274" s="230"/>
      <c r="I274" s="230"/>
      <c r="J274" s="230"/>
      <c r="K274" s="230"/>
      <c r="L274" s="230"/>
      <c r="M274" s="230"/>
      <c r="N274" s="241"/>
      <c r="AF274" s="92"/>
      <c r="AG274" s="93"/>
      <c r="AH274" s="93"/>
      <c r="AI274" s="104" t="s">
        <v>647</v>
      </c>
      <c r="AN274" s="93"/>
    </row>
    <row r="275" spans="1:41" s="58" customFormat="1" ht="52.2" x14ac:dyDescent="0.3">
      <c r="A275" s="105"/>
      <c r="B275" s="106" t="s">
        <v>611</v>
      </c>
      <c r="C275" s="232" t="s">
        <v>612</v>
      </c>
      <c r="D275" s="232"/>
      <c r="E275" s="232"/>
      <c r="F275" s="232"/>
      <c r="G275" s="232"/>
      <c r="H275" s="232"/>
      <c r="I275" s="232"/>
      <c r="J275" s="232"/>
      <c r="K275" s="232"/>
      <c r="L275" s="232"/>
      <c r="M275" s="232"/>
      <c r="N275" s="233"/>
      <c r="AF275" s="92"/>
      <c r="AG275" s="93"/>
      <c r="AH275" s="93"/>
      <c r="AJ275" s="104" t="s">
        <v>612</v>
      </c>
      <c r="AN275" s="93"/>
    </row>
    <row r="276" spans="1:41" s="58" customFormat="1" ht="14.4" x14ac:dyDescent="0.3">
      <c r="A276" s="107"/>
      <c r="B276" s="106" t="s">
        <v>2</v>
      </c>
      <c r="C276" s="230" t="s">
        <v>525</v>
      </c>
      <c r="D276" s="230"/>
      <c r="E276" s="230"/>
      <c r="F276" s="108"/>
      <c r="G276" s="109"/>
      <c r="H276" s="109"/>
      <c r="I276" s="109"/>
      <c r="J276" s="112">
        <v>260.29000000000002</v>
      </c>
      <c r="K276" s="113">
        <v>1.1499999999999999</v>
      </c>
      <c r="L276" s="112">
        <v>65.69</v>
      </c>
      <c r="M276" s="113">
        <v>44.77</v>
      </c>
      <c r="N276" s="114">
        <v>2940.94</v>
      </c>
      <c r="AF276" s="92"/>
      <c r="AG276" s="93"/>
      <c r="AH276" s="93"/>
      <c r="AK276" s="104" t="s">
        <v>525</v>
      </c>
      <c r="AN276" s="93"/>
    </row>
    <row r="277" spans="1:41" s="58" customFormat="1" ht="14.4" x14ac:dyDescent="0.3">
      <c r="A277" s="107"/>
      <c r="B277" s="106" t="s">
        <v>4</v>
      </c>
      <c r="C277" s="230" t="s">
        <v>526</v>
      </c>
      <c r="D277" s="230"/>
      <c r="E277" s="230"/>
      <c r="F277" s="108"/>
      <c r="G277" s="109"/>
      <c r="H277" s="109"/>
      <c r="I277" s="109"/>
      <c r="J277" s="112">
        <v>155.07</v>
      </c>
      <c r="K277" s="113">
        <v>1.1499999999999999</v>
      </c>
      <c r="L277" s="112">
        <v>39.130000000000003</v>
      </c>
      <c r="M277" s="113">
        <v>13.24</v>
      </c>
      <c r="N277" s="126">
        <v>518.08000000000004</v>
      </c>
      <c r="AF277" s="92"/>
      <c r="AG277" s="93"/>
      <c r="AH277" s="93"/>
      <c r="AK277" s="104" t="s">
        <v>526</v>
      </c>
      <c r="AN277" s="93"/>
    </row>
    <row r="278" spans="1:41" s="58" customFormat="1" ht="14.4" x14ac:dyDescent="0.3">
      <c r="A278" s="107"/>
      <c r="B278" s="106" t="s">
        <v>6</v>
      </c>
      <c r="C278" s="230" t="s">
        <v>556</v>
      </c>
      <c r="D278" s="230"/>
      <c r="E278" s="230"/>
      <c r="F278" s="108"/>
      <c r="G278" s="109"/>
      <c r="H278" s="109"/>
      <c r="I278" s="109"/>
      <c r="J278" s="112">
        <v>1.22</v>
      </c>
      <c r="K278" s="113">
        <v>1.1499999999999999</v>
      </c>
      <c r="L278" s="112">
        <v>0.31</v>
      </c>
      <c r="M278" s="113">
        <v>44.77</v>
      </c>
      <c r="N278" s="126">
        <v>13.88</v>
      </c>
      <c r="AF278" s="92"/>
      <c r="AG278" s="93"/>
      <c r="AH278" s="93"/>
      <c r="AK278" s="104" t="s">
        <v>556</v>
      </c>
      <c r="AN278" s="93"/>
    </row>
    <row r="279" spans="1:41" s="58" customFormat="1" ht="14.4" x14ac:dyDescent="0.3">
      <c r="A279" s="107"/>
      <c r="B279" s="106" t="s">
        <v>7</v>
      </c>
      <c r="C279" s="230" t="s">
        <v>557</v>
      </c>
      <c r="D279" s="230"/>
      <c r="E279" s="230"/>
      <c r="F279" s="108"/>
      <c r="G279" s="109"/>
      <c r="H279" s="109"/>
      <c r="I279" s="109"/>
      <c r="J279" s="112">
        <v>32.979999999999997</v>
      </c>
      <c r="K279" s="109"/>
      <c r="L279" s="112">
        <v>7.24</v>
      </c>
      <c r="M279" s="113">
        <v>8.16</v>
      </c>
      <c r="N279" s="126">
        <v>59.08</v>
      </c>
      <c r="AF279" s="92"/>
      <c r="AG279" s="93"/>
      <c r="AH279" s="93"/>
      <c r="AK279" s="104" t="s">
        <v>557</v>
      </c>
      <c r="AN279" s="93"/>
    </row>
    <row r="280" spans="1:41" s="58" customFormat="1" ht="14.4" x14ac:dyDescent="0.3">
      <c r="A280" s="115"/>
      <c r="B280" s="106"/>
      <c r="C280" s="230" t="s">
        <v>527</v>
      </c>
      <c r="D280" s="230"/>
      <c r="E280" s="230"/>
      <c r="F280" s="108" t="s">
        <v>528</v>
      </c>
      <c r="G280" s="113">
        <v>27.69</v>
      </c>
      <c r="H280" s="113">
        <v>1.1499999999999999</v>
      </c>
      <c r="I280" s="132">
        <v>6.9880560999999997</v>
      </c>
      <c r="J280" s="118"/>
      <c r="K280" s="109"/>
      <c r="L280" s="118"/>
      <c r="M280" s="109"/>
      <c r="N280" s="119"/>
      <c r="AF280" s="92"/>
      <c r="AG280" s="93"/>
      <c r="AH280" s="93"/>
      <c r="AL280" s="104" t="s">
        <v>527</v>
      </c>
      <c r="AN280" s="93"/>
    </row>
    <row r="281" spans="1:41" s="58" customFormat="1" ht="14.4" x14ac:dyDescent="0.3">
      <c r="A281" s="115"/>
      <c r="B281" s="106"/>
      <c r="C281" s="230" t="s">
        <v>558</v>
      </c>
      <c r="D281" s="230"/>
      <c r="E281" s="230"/>
      <c r="F281" s="108" t="s">
        <v>528</v>
      </c>
      <c r="G281" s="113">
        <v>0.09</v>
      </c>
      <c r="H281" s="113">
        <v>1.1499999999999999</v>
      </c>
      <c r="I281" s="132">
        <v>2.27131E-2</v>
      </c>
      <c r="J281" s="118"/>
      <c r="K281" s="109"/>
      <c r="L281" s="118"/>
      <c r="M281" s="109"/>
      <c r="N281" s="119"/>
      <c r="AF281" s="92"/>
      <c r="AG281" s="93"/>
      <c r="AH281" s="93"/>
      <c r="AL281" s="104" t="s">
        <v>558</v>
      </c>
      <c r="AN281" s="93"/>
    </row>
    <row r="282" spans="1:41" s="58" customFormat="1" ht="14.4" x14ac:dyDescent="0.3">
      <c r="A282" s="107"/>
      <c r="B282" s="106"/>
      <c r="C282" s="229" t="s">
        <v>529</v>
      </c>
      <c r="D282" s="229"/>
      <c r="E282" s="229"/>
      <c r="F282" s="120"/>
      <c r="G282" s="121"/>
      <c r="H282" s="121"/>
      <c r="I282" s="121"/>
      <c r="J282" s="123">
        <v>448.34</v>
      </c>
      <c r="K282" s="121"/>
      <c r="L282" s="123">
        <v>112.06</v>
      </c>
      <c r="M282" s="121"/>
      <c r="N282" s="124">
        <v>3518.1</v>
      </c>
      <c r="AF282" s="92"/>
      <c r="AG282" s="93"/>
      <c r="AH282" s="93"/>
      <c r="AM282" s="104" t="s">
        <v>529</v>
      </c>
      <c r="AN282" s="93"/>
    </row>
    <row r="283" spans="1:41" s="58" customFormat="1" ht="14.4" x14ac:dyDescent="0.3">
      <c r="A283" s="115"/>
      <c r="B283" s="106"/>
      <c r="C283" s="230" t="s">
        <v>530</v>
      </c>
      <c r="D283" s="230"/>
      <c r="E283" s="230"/>
      <c r="F283" s="108"/>
      <c r="G283" s="109"/>
      <c r="H283" s="109"/>
      <c r="I283" s="109"/>
      <c r="J283" s="118"/>
      <c r="K283" s="109"/>
      <c r="L283" s="112">
        <v>66</v>
      </c>
      <c r="M283" s="109"/>
      <c r="N283" s="114">
        <v>2954.82</v>
      </c>
      <c r="AF283" s="92"/>
      <c r="AG283" s="93"/>
      <c r="AH283" s="93"/>
      <c r="AL283" s="104" t="s">
        <v>530</v>
      </c>
      <c r="AN283" s="93"/>
    </row>
    <row r="284" spans="1:41" s="58" customFormat="1" ht="31.8" x14ac:dyDescent="0.3">
      <c r="A284" s="115"/>
      <c r="B284" s="106" t="s">
        <v>643</v>
      </c>
      <c r="C284" s="230" t="s">
        <v>644</v>
      </c>
      <c r="D284" s="230"/>
      <c r="E284" s="230"/>
      <c r="F284" s="108" t="s">
        <v>531</v>
      </c>
      <c r="G284" s="116">
        <v>73</v>
      </c>
      <c r="H284" s="109"/>
      <c r="I284" s="116">
        <v>73</v>
      </c>
      <c r="J284" s="118"/>
      <c r="K284" s="109"/>
      <c r="L284" s="112">
        <v>48.18</v>
      </c>
      <c r="M284" s="109"/>
      <c r="N284" s="114">
        <v>2157.02</v>
      </c>
      <c r="AF284" s="92"/>
      <c r="AG284" s="93"/>
      <c r="AH284" s="93"/>
      <c r="AL284" s="104" t="s">
        <v>644</v>
      </c>
      <c r="AN284" s="93"/>
    </row>
    <row r="285" spans="1:41" s="58" customFormat="1" ht="31.8" x14ac:dyDescent="0.3">
      <c r="A285" s="115"/>
      <c r="B285" s="106" t="s">
        <v>645</v>
      </c>
      <c r="C285" s="230" t="s">
        <v>646</v>
      </c>
      <c r="D285" s="230"/>
      <c r="E285" s="230"/>
      <c r="F285" s="108" t="s">
        <v>531</v>
      </c>
      <c r="G285" s="116">
        <v>34</v>
      </c>
      <c r="H285" s="109"/>
      <c r="I285" s="116">
        <v>34</v>
      </c>
      <c r="J285" s="118"/>
      <c r="K285" s="109"/>
      <c r="L285" s="112">
        <v>22.44</v>
      </c>
      <c r="M285" s="109"/>
      <c r="N285" s="114">
        <v>1004.64</v>
      </c>
      <c r="AF285" s="92"/>
      <c r="AG285" s="93"/>
      <c r="AH285" s="93"/>
      <c r="AL285" s="104" t="s">
        <v>646</v>
      </c>
      <c r="AN285" s="93"/>
    </row>
    <row r="286" spans="1:41" s="58" customFormat="1" ht="14.4" x14ac:dyDescent="0.3">
      <c r="A286" s="127"/>
      <c r="B286" s="128"/>
      <c r="C286" s="231" t="s">
        <v>532</v>
      </c>
      <c r="D286" s="231"/>
      <c r="E286" s="231"/>
      <c r="F286" s="96"/>
      <c r="G286" s="97"/>
      <c r="H286" s="97"/>
      <c r="I286" s="97"/>
      <c r="J286" s="100"/>
      <c r="K286" s="97"/>
      <c r="L286" s="129">
        <v>182.68</v>
      </c>
      <c r="M286" s="121"/>
      <c r="N286" s="130">
        <v>6679.76</v>
      </c>
      <c r="AF286" s="92"/>
      <c r="AG286" s="93"/>
      <c r="AH286" s="93"/>
      <c r="AN286" s="93" t="s">
        <v>532</v>
      </c>
    </row>
    <row r="287" spans="1:41" s="58" customFormat="1" ht="21.6" x14ac:dyDescent="0.3">
      <c r="A287" s="94" t="s">
        <v>38</v>
      </c>
      <c r="B287" s="95" t="s">
        <v>291</v>
      </c>
      <c r="C287" s="231" t="s">
        <v>292</v>
      </c>
      <c r="D287" s="231"/>
      <c r="E287" s="231"/>
      <c r="F287" s="96" t="s">
        <v>47</v>
      </c>
      <c r="G287" s="97">
        <v>0.21945000000000001</v>
      </c>
      <c r="H287" s="98">
        <v>1</v>
      </c>
      <c r="I287" s="141">
        <v>0.21945000000000001</v>
      </c>
      <c r="J287" s="137">
        <v>5488.69</v>
      </c>
      <c r="K287" s="97"/>
      <c r="L287" s="137">
        <v>1204.49</v>
      </c>
      <c r="M287" s="138">
        <v>8.16</v>
      </c>
      <c r="N287" s="130">
        <v>9828.64</v>
      </c>
      <c r="AF287" s="92"/>
      <c r="AG287" s="93"/>
      <c r="AH287" s="93" t="s">
        <v>292</v>
      </c>
      <c r="AN287" s="93"/>
    </row>
    <row r="288" spans="1:41" s="58" customFormat="1" ht="14.4" x14ac:dyDescent="0.3">
      <c r="A288" s="127"/>
      <c r="B288" s="128"/>
      <c r="C288" s="230" t="s">
        <v>537</v>
      </c>
      <c r="D288" s="230"/>
      <c r="E288" s="230"/>
      <c r="F288" s="230"/>
      <c r="G288" s="230"/>
      <c r="H288" s="230"/>
      <c r="I288" s="230"/>
      <c r="J288" s="230"/>
      <c r="K288" s="230"/>
      <c r="L288" s="230"/>
      <c r="M288" s="230"/>
      <c r="N288" s="241"/>
      <c r="AF288" s="92"/>
      <c r="AG288" s="93"/>
      <c r="AH288" s="93"/>
      <c r="AN288" s="93"/>
      <c r="AO288" s="104" t="s">
        <v>537</v>
      </c>
    </row>
    <row r="289" spans="1:40" s="58" customFormat="1" ht="14.4" x14ac:dyDescent="0.3">
      <c r="A289" s="102"/>
      <c r="B289" s="103"/>
      <c r="C289" s="230" t="s">
        <v>647</v>
      </c>
      <c r="D289" s="230"/>
      <c r="E289" s="230"/>
      <c r="F289" s="230"/>
      <c r="G289" s="230"/>
      <c r="H289" s="230"/>
      <c r="I289" s="230"/>
      <c r="J289" s="230"/>
      <c r="K289" s="230"/>
      <c r="L289" s="230"/>
      <c r="M289" s="230"/>
      <c r="N289" s="241"/>
      <c r="AF289" s="92"/>
      <c r="AG289" s="93"/>
      <c r="AH289" s="93"/>
      <c r="AI289" s="104" t="s">
        <v>647</v>
      </c>
      <c r="AN289" s="93"/>
    </row>
    <row r="290" spans="1:40" s="58" customFormat="1" ht="14.4" x14ac:dyDescent="0.3">
      <c r="A290" s="127"/>
      <c r="B290" s="128"/>
      <c r="C290" s="231" t="s">
        <v>532</v>
      </c>
      <c r="D290" s="231"/>
      <c r="E290" s="231"/>
      <c r="F290" s="96"/>
      <c r="G290" s="97"/>
      <c r="H290" s="97"/>
      <c r="I290" s="97"/>
      <c r="J290" s="100"/>
      <c r="K290" s="97"/>
      <c r="L290" s="137">
        <v>1204.49</v>
      </c>
      <c r="M290" s="121"/>
      <c r="N290" s="130">
        <v>9828.64</v>
      </c>
      <c r="AF290" s="92"/>
      <c r="AG290" s="93"/>
      <c r="AH290" s="93"/>
      <c r="AN290" s="93" t="s">
        <v>532</v>
      </c>
    </row>
    <row r="291" spans="1:40" s="58" customFormat="1" ht="14.4" x14ac:dyDescent="0.3">
      <c r="A291" s="238" t="s">
        <v>140</v>
      </c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40"/>
      <c r="AF291" s="92"/>
      <c r="AG291" s="93" t="s">
        <v>140</v>
      </c>
      <c r="AH291" s="93"/>
      <c r="AN291" s="93"/>
    </row>
    <row r="292" spans="1:40" s="58" customFormat="1" ht="14.4" x14ac:dyDescent="0.3">
      <c r="A292" s="94" t="s">
        <v>39</v>
      </c>
      <c r="B292" s="95" t="s">
        <v>293</v>
      </c>
      <c r="C292" s="231" t="s">
        <v>294</v>
      </c>
      <c r="D292" s="231"/>
      <c r="E292" s="231"/>
      <c r="F292" s="96" t="s">
        <v>103</v>
      </c>
      <c r="G292" s="97">
        <v>51.25</v>
      </c>
      <c r="H292" s="98">
        <v>1</v>
      </c>
      <c r="I292" s="138">
        <v>51.25</v>
      </c>
      <c r="J292" s="100"/>
      <c r="K292" s="97"/>
      <c r="L292" s="100"/>
      <c r="M292" s="97"/>
      <c r="N292" s="101"/>
      <c r="AF292" s="92"/>
      <c r="AG292" s="93"/>
      <c r="AH292" s="93" t="s">
        <v>294</v>
      </c>
      <c r="AN292" s="93"/>
    </row>
    <row r="293" spans="1:40" s="58" customFormat="1" ht="52.2" x14ac:dyDescent="0.3">
      <c r="A293" s="105"/>
      <c r="B293" s="106" t="s">
        <v>611</v>
      </c>
      <c r="C293" s="232" t="s">
        <v>612</v>
      </c>
      <c r="D293" s="232"/>
      <c r="E293" s="232"/>
      <c r="F293" s="232"/>
      <c r="G293" s="232"/>
      <c r="H293" s="232"/>
      <c r="I293" s="232"/>
      <c r="J293" s="232"/>
      <c r="K293" s="232"/>
      <c r="L293" s="232"/>
      <c r="M293" s="232"/>
      <c r="N293" s="233"/>
      <c r="AF293" s="92"/>
      <c r="AG293" s="93"/>
      <c r="AH293" s="93"/>
      <c r="AJ293" s="104" t="s">
        <v>612</v>
      </c>
      <c r="AN293" s="93"/>
    </row>
    <row r="294" spans="1:40" s="58" customFormat="1" ht="14.4" x14ac:dyDescent="0.3">
      <c r="A294" s="107"/>
      <c r="B294" s="106" t="s">
        <v>2</v>
      </c>
      <c r="C294" s="230" t="s">
        <v>525</v>
      </c>
      <c r="D294" s="230"/>
      <c r="E294" s="230"/>
      <c r="F294" s="108"/>
      <c r="G294" s="109"/>
      <c r="H294" s="109"/>
      <c r="I294" s="109"/>
      <c r="J294" s="112">
        <v>1.28</v>
      </c>
      <c r="K294" s="113">
        <v>1.1499999999999999</v>
      </c>
      <c r="L294" s="112">
        <v>75.44</v>
      </c>
      <c r="M294" s="113">
        <v>44.77</v>
      </c>
      <c r="N294" s="114">
        <v>3377.45</v>
      </c>
      <c r="AF294" s="92"/>
      <c r="AG294" s="93"/>
      <c r="AH294" s="93"/>
      <c r="AK294" s="104" t="s">
        <v>525</v>
      </c>
      <c r="AN294" s="93"/>
    </row>
    <row r="295" spans="1:40" s="58" customFormat="1" ht="14.4" x14ac:dyDescent="0.3">
      <c r="A295" s="107"/>
      <c r="B295" s="106" t="s">
        <v>4</v>
      </c>
      <c r="C295" s="230" t="s">
        <v>526</v>
      </c>
      <c r="D295" s="230"/>
      <c r="E295" s="230"/>
      <c r="F295" s="108"/>
      <c r="G295" s="109"/>
      <c r="H295" s="109"/>
      <c r="I295" s="109"/>
      <c r="J295" s="112">
        <v>0.66</v>
      </c>
      <c r="K295" s="113">
        <v>1.1499999999999999</v>
      </c>
      <c r="L295" s="112">
        <v>38.9</v>
      </c>
      <c r="M295" s="113">
        <v>13.24</v>
      </c>
      <c r="N295" s="126">
        <v>515.04</v>
      </c>
      <c r="AF295" s="92"/>
      <c r="AG295" s="93"/>
      <c r="AH295" s="93"/>
      <c r="AK295" s="104" t="s">
        <v>526</v>
      </c>
      <c r="AN295" s="93"/>
    </row>
    <row r="296" spans="1:40" s="58" customFormat="1" ht="14.4" x14ac:dyDescent="0.3">
      <c r="A296" s="107"/>
      <c r="B296" s="106" t="s">
        <v>7</v>
      </c>
      <c r="C296" s="230" t="s">
        <v>557</v>
      </c>
      <c r="D296" s="230"/>
      <c r="E296" s="230"/>
      <c r="F296" s="108"/>
      <c r="G296" s="109"/>
      <c r="H296" s="109"/>
      <c r="I296" s="109"/>
      <c r="J296" s="112">
        <v>0.34</v>
      </c>
      <c r="K296" s="109"/>
      <c r="L296" s="112">
        <v>17.43</v>
      </c>
      <c r="M296" s="113">
        <v>8.16</v>
      </c>
      <c r="N296" s="126">
        <v>142.22999999999999</v>
      </c>
      <c r="AF296" s="92"/>
      <c r="AG296" s="93"/>
      <c r="AH296" s="93"/>
      <c r="AK296" s="104" t="s">
        <v>557</v>
      </c>
      <c r="AN296" s="93"/>
    </row>
    <row r="297" spans="1:40" s="58" customFormat="1" ht="14.4" x14ac:dyDescent="0.3">
      <c r="A297" s="115"/>
      <c r="B297" s="106"/>
      <c r="C297" s="230" t="s">
        <v>527</v>
      </c>
      <c r="D297" s="230"/>
      <c r="E297" s="230"/>
      <c r="F297" s="108" t="s">
        <v>528</v>
      </c>
      <c r="G297" s="113">
        <v>0.15</v>
      </c>
      <c r="H297" s="113">
        <v>1.1499999999999999</v>
      </c>
      <c r="I297" s="133">
        <v>8.8406249999999993</v>
      </c>
      <c r="J297" s="118"/>
      <c r="K297" s="109"/>
      <c r="L297" s="118"/>
      <c r="M297" s="109"/>
      <c r="N297" s="119"/>
      <c r="AF297" s="92"/>
      <c r="AG297" s="93"/>
      <c r="AH297" s="93"/>
      <c r="AL297" s="104" t="s">
        <v>527</v>
      </c>
      <c r="AN297" s="93"/>
    </row>
    <row r="298" spans="1:40" s="58" customFormat="1" ht="14.4" x14ac:dyDescent="0.3">
      <c r="A298" s="107"/>
      <c r="B298" s="106"/>
      <c r="C298" s="229" t="s">
        <v>529</v>
      </c>
      <c r="D298" s="229"/>
      <c r="E298" s="229"/>
      <c r="F298" s="120"/>
      <c r="G298" s="121"/>
      <c r="H298" s="121"/>
      <c r="I298" s="121"/>
      <c r="J298" s="123">
        <v>2.2799999999999998</v>
      </c>
      <c r="K298" s="121"/>
      <c r="L298" s="123">
        <v>131.77000000000001</v>
      </c>
      <c r="M298" s="121"/>
      <c r="N298" s="124">
        <v>4034.72</v>
      </c>
      <c r="AF298" s="92"/>
      <c r="AG298" s="93"/>
      <c r="AH298" s="93"/>
      <c r="AM298" s="104" t="s">
        <v>529</v>
      </c>
      <c r="AN298" s="93"/>
    </row>
    <row r="299" spans="1:40" s="58" customFormat="1" ht="14.4" x14ac:dyDescent="0.3">
      <c r="A299" s="115"/>
      <c r="B299" s="106"/>
      <c r="C299" s="230" t="s">
        <v>530</v>
      </c>
      <c r="D299" s="230"/>
      <c r="E299" s="230"/>
      <c r="F299" s="108"/>
      <c r="G299" s="109"/>
      <c r="H299" s="109"/>
      <c r="I299" s="109"/>
      <c r="J299" s="118"/>
      <c r="K299" s="109"/>
      <c r="L299" s="112">
        <v>75.44</v>
      </c>
      <c r="M299" s="109"/>
      <c r="N299" s="114">
        <v>3377.45</v>
      </c>
      <c r="AF299" s="92"/>
      <c r="AG299" s="93"/>
      <c r="AH299" s="93"/>
      <c r="AL299" s="104" t="s">
        <v>530</v>
      </c>
      <c r="AN299" s="93"/>
    </row>
    <row r="300" spans="1:40" s="58" customFormat="1" ht="31.8" x14ac:dyDescent="0.3">
      <c r="A300" s="115"/>
      <c r="B300" s="106" t="s">
        <v>648</v>
      </c>
      <c r="C300" s="230" t="s">
        <v>649</v>
      </c>
      <c r="D300" s="230"/>
      <c r="E300" s="230"/>
      <c r="F300" s="108" t="s">
        <v>531</v>
      </c>
      <c r="G300" s="116">
        <v>103</v>
      </c>
      <c r="H300" s="109"/>
      <c r="I300" s="116">
        <v>103</v>
      </c>
      <c r="J300" s="118"/>
      <c r="K300" s="109"/>
      <c r="L300" s="112">
        <v>77.7</v>
      </c>
      <c r="M300" s="109"/>
      <c r="N300" s="114">
        <v>3478.77</v>
      </c>
      <c r="AF300" s="92"/>
      <c r="AG300" s="93"/>
      <c r="AH300" s="93"/>
      <c r="AL300" s="104" t="s">
        <v>649</v>
      </c>
      <c r="AN300" s="93"/>
    </row>
    <row r="301" spans="1:40" s="58" customFormat="1" ht="31.8" x14ac:dyDescent="0.3">
      <c r="A301" s="115"/>
      <c r="B301" s="106" t="s">
        <v>650</v>
      </c>
      <c r="C301" s="230" t="s">
        <v>651</v>
      </c>
      <c r="D301" s="230"/>
      <c r="E301" s="230"/>
      <c r="F301" s="108" t="s">
        <v>531</v>
      </c>
      <c r="G301" s="116">
        <v>59</v>
      </c>
      <c r="H301" s="109"/>
      <c r="I301" s="116">
        <v>59</v>
      </c>
      <c r="J301" s="118"/>
      <c r="K301" s="109"/>
      <c r="L301" s="112">
        <v>44.51</v>
      </c>
      <c r="M301" s="109"/>
      <c r="N301" s="114">
        <v>1992.7</v>
      </c>
      <c r="AF301" s="92"/>
      <c r="AG301" s="93"/>
      <c r="AH301" s="93"/>
      <c r="AL301" s="104" t="s">
        <v>651</v>
      </c>
      <c r="AN301" s="93"/>
    </row>
    <row r="302" spans="1:40" s="58" customFormat="1" ht="14.4" x14ac:dyDescent="0.3">
      <c r="A302" s="127"/>
      <c r="B302" s="128"/>
      <c r="C302" s="231" t="s">
        <v>532</v>
      </c>
      <c r="D302" s="231"/>
      <c r="E302" s="231"/>
      <c r="F302" s="96"/>
      <c r="G302" s="97"/>
      <c r="H302" s="97"/>
      <c r="I302" s="97"/>
      <c r="J302" s="100"/>
      <c r="K302" s="97"/>
      <c r="L302" s="129">
        <v>253.98</v>
      </c>
      <c r="M302" s="121"/>
      <c r="N302" s="130">
        <v>9506.19</v>
      </c>
      <c r="AF302" s="92"/>
      <c r="AG302" s="93"/>
      <c r="AH302" s="93"/>
      <c r="AN302" s="93" t="s">
        <v>532</v>
      </c>
    </row>
    <row r="303" spans="1:40" s="58" customFormat="1" ht="31.8" x14ac:dyDescent="0.3">
      <c r="A303" s="94" t="s">
        <v>40</v>
      </c>
      <c r="B303" s="95" t="s">
        <v>105</v>
      </c>
      <c r="C303" s="231" t="s">
        <v>106</v>
      </c>
      <c r="D303" s="231"/>
      <c r="E303" s="231"/>
      <c r="F303" s="96" t="s">
        <v>55</v>
      </c>
      <c r="G303" s="97">
        <v>0.51249999999999996</v>
      </c>
      <c r="H303" s="98">
        <v>1</v>
      </c>
      <c r="I303" s="131">
        <v>0.51249999999999996</v>
      </c>
      <c r="J303" s="100"/>
      <c r="K303" s="97"/>
      <c r="L303" s="100"/>
      <c r="M303" s="97"/>
      <c r="N303" s="101"/>
      <c r="AF303" s="92"/>
      <c r="AG303" s="93"/>
      <c r="AH303" s="93" t="s">
        <v>106</v>
      </c>
      <c r="AN303" s="93"/>
    </row>
    <row r="304" spans="1:40" s="58" customFormat="1" ht="14.4" x14ac:dyDescent="0.3">
      <c r="A304" s="102"/>
      <c r="B304" s="103"/>
      <c r="C304" s="230" t="s">
        <v>652</v>
      </c>
      <c r="D304" s="230"/>
      <c r="E304" s="230"/>
      <c r="F304" s="230"/>
      <c r="G304" s="230"/>
      <c r="H304" s="230"/>
      <c r="I304" s="230"/>
      <c r="J304" s="230"/>
      <c r="K304" s="230"/>
      <c r="L304" s="230"/>
      <c r="M304" s="230"/>
      <c r="N304" s="241"/>
      <c r="AF304" s="92"/>
      <c r="AG304" s="93"/>
      <c r="AH304" s="93"/>
      <c r="AI304" s="104" t="s">
        <v>652</v>
      </c>
      <c r="AN304" s="93"/>
    </row>
    <row r="305" spans="1:41" s="58" customFormat="1" ht="21.6" x14ac:dyDescent="0.3">
      <c r="A305" s="105"/>
      <c r="B305" s="106" t="s">
        <v>609</v>
      </c>
      <c r="C305" s="232" t="s">
        <v>610</v>
      </c>
      <c r="D305" s="232"/>
      <c r="E305" s="232"/>
      <c r="F305" s="232"/>
      <c r="G305" s="232"/>
      <c r="H305" s="232"/>
      <c r="I305" s="232"/>
      <c r="J305" s="232"/>
      <c r="K305" s="232"/>
      <c r="L305" s="232"/>
      <c r="M305" s="232"/>
      <c r="N305" s="233"/>
      <c r="AF305" s="92"/>
      <c r="AG305" s="93"/>
      <c r="AH305" s="93"/>
      <c r="AJ305" s="104" t="s">
        <v>610</v>
      </c>
      <c r="AN305" s="93"/>
    </row>
    <row r="306" spans="1:41" s="58" customFormat="1" ht="52.2" x14ac:dyDescent="0.3">
      <c r="A306" s="105"/>
      <c r="B306" s="106" t="s">
        <v>611</v>
      </c>
      <c r="C306" s="232" t="s">
        <v>612</v>
      </c>
      <c r="D306" s="232"/>
      <c r="E306" s="232"/>
      <c r="F306" s="232"/>
      <c r="G306" s="232"/>
      <c r="H306" s="232"/>
      <c r="I306" s="232"/>
      <c r="J306" s="232"/>
      <c r="K306" s="232"/>
      <c r="L306" s="232"/>
      <c r="M306" s="232"/>
      <c r="N306" s="233"/>
      <c r="AF306" s="92"/>
      <c r="AG306" s="93"/>
      <c r="AH306" s="93"/>
      <c r="AJ306" s="104" t="s">
        <v>612</v>
      </c>
      <c r="AN306" s="93"/>
    </row>
    <row r="307" spans="1:41" s="58" customFormat="1" ht="14.4" x14ac:dyDescent="0.3">
      <c r="A307" s="107"/>
      <c r="B307" s="106" t="s">
        <v>2</v>
      </c>
      <c r="C307" s="230" t="s">
        <v>525</v>
      </c>
      <c r="D307" s="230"/>
      <c r="E307" s="230"/>
      <c r="F307" s="108"/>
      <c r="G307" s="109"/>
      <c r="H307" s="109"/>
      <c r="I307" s="109"/>
      <c r="J307" s="112">
        <v>201.61</v>
      </c>
      <c r="K307" s="117">
        <v>1.3225</v>
      </c>
      <c r="L307" s="112">
        <v>136.65</v>
      </c>
      <c r="M307" s="113">
        <v>44.77</v>
      </c>
      <c r="N307" s="114">
        <v>6117.82</v>
      </c>
      <c r="AF307" s="92"/>
      <c r="AG307" s="93"/>
      <c r="AH307" s="93"/>
      <c r="AK307" s="104" t="s">
        <v>525</v>
      </c>
      <c r="AN307" s="93"/>
    </row>
    <row r="308" spans="1:41" s="58" customFormat="1" ht="14.4" x14ac:dyDescent="0.3">
      <c r="A308" s="107"/>
      <c r="B308" s="106" t="s">
        <v>4</v>
      </c>
      <c r="C308" s="230" t="s">
        <v>526</v>
      </c>
      <c r="D308" s="230"/>
      <c r="E308" s="230"/>
      <c r="F308" s="108"/>
      <c r="G308" s="109"/>
      <c r="H308" s="109"/>
      <c r="I308" s="109"/>
      <c r="J308" s="112">
        <v>71.64</v>
      </c>
      <c r="K308" s="117">
        <v>1.4375</v>
      </c>
      <c r="L308" s="112">
        <v>52.78</v>
      </c>
      <c r="M308" s="113">
        <v>13.24</v>
      </c>
      <c r="N308" s="126">
        <v>698.81</v>
      </c>
      <c r="AF308" s="92"/>
      <c r="AG308" s="93"/>
      <c r="AH308" s="93"/>
      <c r="AK308" s="104" t="s">
        <v>526</v>
      </c>
      <c r="AN308" s="93"/>
    </row>
    <row r="309" spans="1:41" s="58" customFormat="1" ht="14.4" x14ac:dyDescent="0.3">
      <c r="A309" s="107"/>
      <c r="B309" s="106" t="s">
        <v>6</v>
      </c>
      <c r="C309" s="230" t="s">
        <v>556</v>
      </c>
      <c r="D309" s="230"/>
      <c r="E309" s="230"/>
      <c r="F309" s="108"/>
      <c r="G309" s="109"/>
      <c r="H309" s="109"/>
      <c r="I309" s="109"/>
      <c r="J309" s="112">
        <v>2.3199999999999998</v>
      </c>
      <c r="K309" s="117">
        <v>1.4375</v>
      </c>
      <c r="L309" s="112">
        <v>1.71</v>
      </c>
      <c r="M309" s="113">
        <v>44.77</v>
      </c>
      <c r="N309" s="126">
        <v>76.56</v>
      </c>
      <c r="AF309" s="92"/>
      <c r="AG309" s="93"/>
      <c r="AH309" s="93"/>
      <c r="AK309" s="104" t="s">
        <v>556</v>
      </c>
      <c r="AN309" s="93"/>
    </row>
    <row r="310" spans="1:41" s="58" customFormat="1" ht="14.4" x14ac:dyDescent="0.3">
      <c r="A310" s="107"/>
      <c r="B310" s="106" t="s">
        <v>7</v>
      </c>
      <c r="C310" s="230" t="s">
        <v>557</v>
      </c>
      <c r="D310" s="230"/>
      <c r="E310" s="230"/>
      <c r="F310" s="108"/>
      <c r="G310" s="109"/>
      <c r="H310" s="109"/>
      <c r="I310" s="109"/>
      <c r="J310" s="112">
        <v>62.75</v>
      </c>
      <c r="K310" s="109"/>
      <c r="L310" s="112">
        <v>32.159999999999997</v>
      </c>
      <c r="M310" s="113">
        <v>8.16</v>
      </c>
      <c r="N310" s="126">
        <v>262.43</v>
      </c>
      <c r="AF310" s="92"/>
      <c r="AG310" s="93"/>
      <c r="AH310" s="93"/>
      <c r="AK310" s="104" t="s">
        <v>557</v>
      </c>
      <c r="AN310" s="93"/>
    </row>
    <row r="311" spans="1:41" s="58" customFormat="1" ht="14.4" x14ac:dyDescent="0.3">
      <c r="A311" s="115"/>
      <c r="B311" s="106"/>
      <c r="C311" s="230" t="s">
        <v>527</v>
      </c>
      <c r="D311" s="230"/>
      <c r="E311" s="230"/>
      <c r="F311" s="108" t="s">
        <v>528</v>
      </c>
      <c r="G311" s="125">
        <v>21.2</v>
      </c>
      <c r="H311" s="117">
        <v>1.3225</v>
      </c>
      <c r="I311" s="132">
        <v>14.3689625</v>
      </c>
      <c r="J311" s="118"/>
      <c r="K311" s="109"/>
      <c r="L311" s="118"/>
      <c r="M311" s="109"/>
      <c r="N311" s="119"/>
      <c r="AF311" s="92"/>
      <c r="AG311" s="93"/>
      <c r="AH311" s="93"/>
      <c r="AL311" s="104" t="s">
        <v>527</v>
      </c>
      <c r="AN311" s="93"/>
    </row>
    <row r="312" spans="1:41" s="58" customFormat="1" ht="14.4" x14ac:dyDescent="0.3">
      <c r="A312" s="115"/>
      <c r="B312" s="106"/>
      <c r="C312" s="230" t="s">
        <v>558</v>
      </c>
      <c r="D312" s="230"/>
      <c r="E312" s="230"/>
      <c r="F312" s="108" t="s">
        <v>528</v>
      </c>
      <c r="G312" s="125">
        <v>0.2</v>
      </c>
      <c r="H312" s="117">
        <v>1.4375</v>
      </c>
      <c r="I312" s="132">
        <v>0.1473438</v>
      </c>
      <c r="J312" s="118"/>
      <c r="K312" s="109"/>
      <c r="L312" s="118"/>
      <c r="M312" s="109"/>
      <c r="N312" s="119"/>
      <c r="AF312" s="92"/>
      <c r="AG312" s="93"/>
      <c r="AH312" s="93"/>
      <c r="AL312" s="104" t="s">
        <v>558</v>
      </c>
      <c r="AN312" s="93"/>
    </row>
    <row r="313" spans="1:41" s="58" customFormat="1" ht="14.4" x14ac:dyDescent="0.3">
      <c r="A313" s="107"/>
      <c r="B313" s="106"/>
      <c r="C313" s="229" t="s">
        <v>529</v>
      </c>
      <c r="D313" s="229"/>
      <c r="E313" s="229"/>
      <c r="F313" s="120"/>
      <c r="G313" s="121"/>
      <c r="H313" s="121"/>
      <c r="I313" s="121"/>
      <c r="J313" s="123">
        <v>336</v>
      </c>
      <c r="K313" s="121"/>
      <c r="L313" s="123">
        <v>221.59</v>
      </c>
      <c r="M313" s="121"/>
      <c r="N313" s="124">
        <v>7079.06</v>
      </c>
      <c r="AF313" s="92"/>
      <c r="AG313" s="93"/>
      <c r="AH313" s="93"/>
      <c r="AM313" s="104" t="s">
        <v>529</v>
      </c>
      <c r="AN313" s="93"/>
    </row>
    <row r="314" spans="1:41" s="58" customFormat="1" ht="14.4" x14ac:dyDescent="0.3">
      <c r="A314" s="115"/>
      <c r="B314" s="106"/>
      <c r="C314" s="230" t="s">
        <v>530</v>
      </c>
      <c r="D314" s="230"/>
      <c r="E314" s="230"/>
      <c r="F314" s="108"/>
      <c r="G314" s="109"/>
      <c r="H314" s="109"/>
      <c r="I314" s="109"/>
      <c r="J314" s="118"/>
      <c r="K314" s="109"/>
      <c r="L314" s="112">
        <v>138.36000000000001</v>
      </c>
      <c r="M314" s="109"/>
      <c r="N314" s="114">
        <v>6194.38</v>
      </c>
      <c r="AF314" s="92"/>
      <c r="AG314" s="93"/>
      <c r="AH314" s="93"/>
      <c r="AL314" s="104" t="s">
        <v>530</v>
      </c>
      <c r="AN314" s="93"/>
    </row>
    <row r="315" spans="1:41" s="58" customFormat="1" ht="20.399999999999999" x14ac:dyDescent="0.3">
      <c r="A315" s="115"/>
      <c r="B315" s="106" t="s">
        <v>653</v>
      </c>
      <c r="C315" s="230" t="s">
        <v>654</v>
      </c>
      <c r="D315" s="230"/>
      <c r="E315" s="230"/>
      <c r="F315" s="108" t="s">
        <v>531</v>
      </c>
      <c r="G315" s="116">
        <v>110</v>
      </c>
      <c r="H315" s="109"/>
      <c r="I315" s="116">
        <v>110</v>
      </c>
      <c r="J315" s="118"/>
      <c r="K315" s="109"/>
      <c r="L315" s="112">
        <v>152.19999999999999</v>
      </c>
      <c r="M315" s="109"/>
      <c r="N315" s="114">
        <v>6813.82</v>
      </c>
      <c r="AF315" s="92"/>
      <c r="AG315" s="93"/>
      <c r="AH315" s="93"/>
      <c r="AL315" s="104" t="s">
        <v>654</v>
      </c>
      <c r="AN315" s="93"/>
    </row>
    <row r="316" spans="1:41" s="58" customFormat="1" ht="40.799999999999997" x14ac:dyDescent="0.3">
      <c r="A316" s="115"/>
      <c r="B316" s="106" t="s">
        <v>655</v>
      </c>
      <c r="C316" s="230" t="s">
        <v>656</v>
      </c>
      <c r="D316" s="230"/>
      <c r="E316" s="230"/>
      <c r="F316" s="108" t="s">
        <v>531</v>
      </c>
      <c r="G316" s="116">
        <v>69</v>
      </c>
      <c r="H316" s="113">
        <v>0.85</v>
      </c>
      <c r="I316" s="113">
        <v>58.65</v>
      </c>
      <c r="J316" s="118"/>
      <c r="K316" s="109"/>
      <c r="L316" s="112">
        <v>81.150000000000006</v>
      </c>
      <c r="M316" s="109"/>
      <c r="N316" s="114">
        <v>3633</v>
      </c>
      <c r="AF316" s="92"/>
      <c r="AG316" s="93"/>
      <c r="AH316" s="93"/>
      <c r="AL316" s="104" t="s">
        <v>656</v>
      </c>
      <c r="AN316" s="93"/>
    </row>
    <row r="317" spans="1:41" s="58" customFormat="1" ht="14.4" x14ac:dyDescent="0.3">
      <c r="A317" s="127"/>
      <c r="B317" s="128"/>
      <c r="C317" s="231" t="s">
        <v>532</v>
      </c>
      <c r="D317" s="231"/>
      <c r="E317" s="231"/>
      <c r="F317" s="96"/>
      <c r="G317" s="97"/>
      <c r="H317" s="97"/>
      <c r="I317" s="97"/>
      <c r="J317" s="100"/>
      <c r="K317" s="97"/>
      <c r="L317" s="129">
        <v>454.94</v>
      </c>
      <c r="M317" s="121"/>
      <c r="N317" s="130">
        <v>17525.88</v>
      </c>
      <c r="AF317" s="92"/>
      <c r="AG317" s="93"/>
      <c r="AH317" s="93"/>
      <c r="AN317" s="93" t="s">
        <v>532</v>
      </c>
    </row>
    <row r="318" spans="1:41" s="58" customFormat="1" ht="14.4" x14ac:dyDescent="0.3">
      <c r="A318" s="94" t="s">
        <v>41</v>
      </c>
      <c r="B318" s="95" t="s">
        <v>108</v>
      </c>
      <c r="C318" s="231" t="s">
        <v>109</v>
      </c>
      <c r="D318" s="231"/>
      <c r="E318" s="231"/>
      <c r="F318" s="96" t="s">
        <v>47</v>
      </c>
      <c r="G318" s="97">
        <v>1.5375E-2</v>
      </c>
      <c r="H318" s="98">
        <v>1</v>
      </c>
      <c r="I318" s="140">
        <v>1.5375E-2</v>
      </c>
      <c r="J318" s="137">
        <v>11885.47</v>
      </c>
      <c r="K318" s="97"/>
      <c r="L318" s="129">
        <v>182.74</v>
      </c>
      <c r="M318" s="138">
        <v>8.16</v>
      </c>
      <c r="N318" s="130">
        <v>1491.16</v>
      </c>
      <c r="AF318" s="92"/>
      <c r="AG318" s="93"/>
      <c r="AH318" s="93" t="s">
        <v>109</v>
      </c>
      <c r="AN318" s="93"/>
    </row>
    <row r="319" spans="1:41" s="58" customFormat="1" ht="14.4" x14ac:dyDescent="0.3">
      <c r="A319" s="127"/>
      <c r="B319" s="128"/>
      <c r="C319" s="230" t="s">
        <v>537</v>
      </c>
      <c r="D319" s="230"/>
      <c r="E319" s="230"/>
      <c r="F319" s="230"/>
      <c r="G319" s="230"/>
      <c r="H319" s="230"/>
      <c r="I319" s="230"/>
      <c r="J319" s="230"/>
      <c r="K319" s="230"/>
      <c r="L319" s="230"/>
      <c r="M319" s="230"/>
      <c r="N319" s="241"/>
      <c r="AF319" s="92"/>
      <c r="AG319" s="93"/>
      <c r="AH319" s="93"/>
      <c r="AN319" s="93"/>
      <c r="AO319" s="104" t="s">
        <v>537</v>
      </c>
    </row>
    <row r="320" spans="1:41" s="58" customFormat="1" ht="14.4" x14ac:dyDescent="0.3">
      <c r="A320" s="102"/>
      <c r="B320" s="103"/>
      <c r="C320" s="230" t="s">
        <v>657</v>
      </c>
      <c r="D320" s="230"/>
      <c r="E320" s="230"/>
      <c r="F320" s="230"/>
      <c r="G320" s="230"/>
      <c r="H320" s="230"/>
      <c r="I320" s="230"/>
      <c r="J320" s="230"/>
      <c r="K320" s="230"/>
      <c r="L320" s="230"/>
      <c r="M320" s="230"/>
      <c r="N320" s="241"/>
      <c r="AF320" s="92"/>
      <c r="AG320" s="93"/>
      <c r="AH320" s="93"/>
      <c r="AI320" s="104" t="s">
        <v>657</v>
      </c>
      <c r="AN320" s="93"/>
    </row>
    <row r="321" spans="1:41" s="58" customFormat="1" ht="14.4" x14ac:dyDescent="0.3">
      <c r="A321" s="127"/>
      <c r="B321" s="128"/>
      <c r="C321" s="231" t="s">
        <v>532</v>
      </c>
      <c r="D321" s="231"/>
      <c r="E321" s="231"/>
      <c r="F321" s="96"/>
      <c r="G321" s="97"/>
      <c r="H321" s="97"/>
      <c r="I321" s="97"/>
      <c r="J321" s="100"/>
      <c r="K321" s="97"/>
      <c r="L321" s="129">
        <v>182.74</v>
      </c>
      <c r="M321" s="121"/>
      <c r="N321" s="130">
        <v>1491.16</v>
      </c>
      <c r="AF321" s="92"/>
      <c r="AG321" s="93"/>
      <c r="AH321" s="93"/>
      <c r="AN321" s="93" t="s">
        <v>532</v>
      </c>
    </row>
    <row r="322" spans="1:41" s="58" customFormat="1" ht="14.4" x14ac:dyDescent="0.3">
      <c r="A322" s="94" t="s">
        <v>42</v>
      </c>
      <c r="B322" s="95" t="s">
        <v>295</v>
      </c>
      <c r="C322" s="231" t="s">
        <v>296</v>
      </c>
      <c r="D322" s="231"/>
      <c r="E322" s="231"/>
      <c r="F322" s="96" t="s">
        <v>47</v>
      </c>
      <c r="G322" s="97">
        <v>7.1749999999999994E-2</v>
      </c>
      <c r="H322" s="98">
        <v>1</v>
      </c>
      <c r="I322" s="141">
        <v>7.1749999999999994E-2</v>
      </c>
      <c r="J322" s="137">
        <v>7669.69</v>
      </c>
      <c r="K322" s="97"/>
      <c r="L322" s="129">
        <v>550.29999999999995</v>
      </c>
      <c r="M322" s="138">
        <v>8.16</v>
      </c>
      <c r="N322" s="130">
        <v>4490.45</v>
      </c>
      <c r="AF322" s="92"/>
      <c r="AG322" s="93"/>
      <c r="AH322" s="93" t="s">
        <v>296</v>
      </c>
      <c r="AN322" s="93"/>
    </row>
    <row r="323" spans="1:41" s="58" customFormat="1" ht="14.4" x14ac:dyDescent="0.3">
      <c r="A323" s="127"/>
      <c r="B323" s="128"/>
      <c r="C323" s="230" t="s">
        <v>537</v>
      </c>
      <c r="D323" s="230"/>
      <c r="E323" s="230"/>
      <c r="F323" s="230"/>
      <c r="G323" s="230"/>
      <c r="H323" s="230"/>
      <c r="I323" s="230"/>
      <c r="J323" s="230"/>
      <c r="K323" s="230"/>
      <c r="L323" s="230"/>
      <c r="M323" s="230"/>
      <c r="N323" s="241"/>
      <c r="AF323" s="92"/>
      <c r="AG323" s="93"/>
      <c r="AH323" s="93"/>
      <c r="AN323" s="93"/>
      <c r="AO323" s="104" t="s">
        <v>537</v>
      </c>
    </row>
    <row r="324" spans="1:41" s="58" customFormat="1" ht="14.4" x14ac:dyDescent="0.3">
      <c r="A324" s="102"/>
      <c r="B324" s="103"/>
      <c r="C324" s="230" t="s">
        <v>658</v>
      </c>
      <c r="D324" s="230"/>
      <c r="E324" s="230"/>
      <c r="F324" s="230"/>
      <c r="G324" s="230"/>
      <c r="H324" s="230"/>
      <c r="I324" s="230"/>
      <c r="J324" s="230"/>
      <c r="K324" s="230"/>
      <c r="L324" s="230"/>
      <c r="M324" s="230"/>
      <c r="N324" s="241"/>
      <c r="AF324" s="92"/>
      <c r="AG324" s="93"/>
      <c r="AH324" s="93"/>
      <c r="AI324" s="104" t="s">
        <v>658</v>
      </c>
      <c r="AN324" s="93"/>
    </row>
    <row r="325" spans="1:41" s="58" customFormat="1" ht="14.4" x14ac:dyDescent="0.3">
      <c r="A325" s="127"/>
      <c r="B325" s="128"/>
      <c r="C325" s="231" t="s">
        <v>532</v>
      </c>
      <c r="D325" s="231"/>
      <c r="E325" s="231"/>
      <c r="F325" s="96"/>
      <c r="G325" s="97"/>
      <c r="H325" s="97"/>
      <c r="I325" s="97"/>
      <c r="J325" s="100"/>
      <c r="K325" s="97"/>
      <c r="L325" s="129">
        <v>550.29999999999995</v>
      </c>
      <c r="M325" s="121"/>
      <c r="N325" s="130">
        <v>4490.45</v>
      </c>
      <c r="AF325" s="92"/>
      <c r="AG325" s="93"/>
      <c r="AH325" s="93"/>
      <c r="AN325" s="93" t="s">
        <v>532</v>
      </c>
    </row>
    <row r="326" spans="1:41" s="58" customFormat="1" ht="14.4" x14ac:dyDescent="0.3">
      <c r="A326" s="238" t="s">
        <v>297</v>
      </c>
      <c r="B326" s="239"/>
      <c r="C326" s="239"/>
      <c r="D326" s="239"/>
      <c r="E326" s="239"/>
      <c r="F326" s="239"/>
      <c r="G326" s="239"/>
      <c r="H326" s="239"/>
      <c r="I326" s="239"/>
      <c r="J326" s="239"/>
      <c r="K326" s="239"/>
      <c r="L326" s="239"/>
      <c r="M326" s="239"/>
      <c r="N326" s="240"/>
      <c r="AF326" s="92"/>
      <c r="AG326" s="93" t="s">
        <v>297</v>
      </c>
      <c r="AH326" s="93"/>
      <c r="AN326" s="93"/>
    </row>
    <row r="327" spans="1:41" s="58" customFormat="1" ht="14.4" x14ac:dyDescent="0.3">
      <c r="A327" s="94" t="s">
        <v>43</v>
      </c>
      <c r="B327" s="95" t="s">
        <v>298</v>
      </c>
      <c r="C327" s="231" t="s">
        <v>299</v>
      </c>
      <c r="D327" s="231"/>
      <c r="E327" s="231"/>
      <c r="F327" s="96" t="s">
        <v>127</v>
      </c>
      <c r="G327" s="97">
        <v>0.08</v>
      </c>
      <c r="H327" s="98">
        <v>1</v>
      </c>
      <c r="I327" s="138">
        <v>0.08</v>
      </c>
      <c r="J327" s="100"/>
      <c r="K327" s="97"/>
      <c r="L327" s="100"/>
      <c r="M327" s="97"/>
      <c r="N327" s="101"/>
      <c r="AF327" s="92"/>
      <c r="AG327" s="93"/>
      <c r="AH327" s="93" t="s">
        <v>299</v>
      </c>
      <c r="AN327" s="93"/>
    </row>
    <row r="328" spans="1:41" s="58" customFormat="1" ht="14.4" x14ac:dyDescent="0.3">
      <c r="A328" s="102"/>
      <c r="B328" s="103"/>
      <c r="C328" s="230" t="s">
        <v>659</v>
      </c>
      <c r="D328" s="230"/>
      <c r="E328" s="230"/>
      <c r="F328" s="230"/>
      <c r="G328" s="230"/>
      <c r="H328" s="230"/>
      <c r="I328" s="230"/>
      <c r="J328" s="230"/>
      <c r="K328" s="230"/>
      <c r="L328" s="230"/>
      <c r="M328" s="230"/>
      <c r="N328" s="241"/>
      <c r="AF328" s="92"/>
      <c r="AG328" s="93"/>
      <c r="AH328" s="93"/>
      <c r="AI328" s="104" t="s">
        <v>659</v>
      </c>
      <c r="AN328" s="93"/>
    </row>
    <row r="329" spans="1:41" s="58" customFormat="1" ht="21.6" x14ac:dyDescent="0.3">
      <c r="A329" s="105"/>
      <c r="B329" s="106" t="s">
        <v>609</v>
      </c>
      <c r="C329" s="232" t="s">
        <v>610</v>
      </c>
      <c r="D329" s="232"/>
      <c r="E329" s="232"/>
      <c r="F329" s="232"/>
      <c r="G329" s="232"/>
      <c r="H329" s="232"/>
      <c r="I329" s="232"/>
      <c r="J329" s="232"/>
      <c r="K329" s="232"/>
      <c r="L329" s="232"/>
      <c r="M329" s="232"/>
      <c r="N329" s="233"/>
      <c r="AF329" s="92"/>
      <c r="AG329" s="93"/>
      <c r="AH329" s="93"/>
      <c r="AJ329" s="104" t="s">
        <v>610</v>
      </c>
      <c r="AN329" s="93"/>
    </row>
    <row r="330" spans="1:41" s="58" customFormat="1" ht="52.2" x14ac:dyDescent="0.3">
      <c r="A330" s="105"/>
      <c r="B330" s="106" t="s">
        <v>611</v>
      </c>
      <c r="C330" s="232" t="s">
        <v>612</v>
      </c>
      <c r="D330" s="232"/>
      <c r="E330" s="232"/>
      <c r="F330" s="232"/>
      <c r="G330" s="232"/>
      <c r="H330" s="232"/>
      <c r="I330" s="232"/>
      <c r="J330" s="232"/>
      <c r="K330" s="232"/>
      <c r="L330" s="232"/>
      <c r="M330" s="232"/>
      <c r="N330" s="233"/>
      <c r="AF330" s="92"/>
      <c r="AG330" s="93"/>
      <c r="AH330" s="93"/>
      <c r="AJ330" s="104" t="s">
        <v>612</v>
      </c>
      <c r="AN330" s="93"/>
    </row>
    <row r="331" spans="1:41" s="58" customFormat="1" ht="14.4" x14ac:dyDescent="0.3">
      <c r="A331" s="107"/>
      <c r="B331" s="106" t="s">
        <v>2</v>
      </c>
      <c r="C331" s="230" t="s">
        <v>525</v>
      </c>
      <c r="D331" s="230"/>
      <c r="E331" s="230"/>
      <c r="F331" s="108"/>
      <c r="G331" s="109"/>
      <c r="H331" s="109"/>
      <c r="I331" s="109"/>
      <c r="J331" s="112">
        <v>91.13</v>
      </c>
      <c r="K331" s="117">
        <v>1.3225</v>
      </c>
      <c r="L331" s="112">
        <v>9.64</v>
      </c>
      <c r="M331" s="113">
        <v>44.77</v>
      </c>
      <c r="N331" s="126">
        <v>431.58</v>
      </c>
      <c r="AF331" s="92"/>
      <c r="AG331" s="93"/>
      <c r="AH331" s="93"/>
      <c r="AK331" s="104" t="s">
        <v>525</v>
      </c>
      <c r="AN331" s="93"/>
    </row>
    <row r="332" spans="1:41" s="58" customFormat="1" ht="14.4" x14ac:dyDescent="0.3">
      <c r="A332" s="107"/>
      <c r="B332" s="106" t="s">
        <v>4</v>
      </c>
      <c r="C332" s="230" t="s">
        <v>526</v>
      </c>
      <c r="D332" s="230"/>
      <c r="E332" s="230"/>
      <c r="F332" s="108"/>
      <c r="G332" s="109"/>
      <c r="H332" s="109"/>
      <c r="I332" s="109"/>
      <c r="J332" s="112">
        <v>7.59</v>
      </c>
      <c r="K332" s="117">
        <v>1.4375</v>
      </c>
      <c r="L332" s="112">
        <v>0.87</v>
      </c>
      <c r="M332" s="113">
        <v>13.24</v>
      </c>
      <c r="N332" s="126">
        <v>11.52</v>
      </c>
      <c r="AF332" s="92"/>
      <c r="AG332" s="93"/>
      <c r="AH332" s="93"/>
      <c r="AK332" s="104" t="s">
        <v>526</v>
      </c>
      <c r="AN332" s="93"/>
    </row>
    <row r="333" spans="1:41" s="58" customFormat="1" ht="14.4" x14ac:dyDescent="0.3">
      <c r="A333" s="107"/>
      <c r="B333" s="106" t="s">
        <v>6</v>
      </c>
      <c r="C333" s="230" t="s">
        <v>556</v>
      </c>
      <c r="D333" s="230"/>
      <c r="E333" s="230"/>
      <c r="F333" s="108"/>
      <c r="G333" s="109"/>
      <c r="H333" s="109"/>
      <c r="I333" s="109"/>
      <c r="J333" s="112">
        <v>0.7</v>
      </c>
      <c r="K333" s="117">
        <v>1.4375</v>
      </c>
      <c r="L333" s="112">
        <v>0.08</v>
      </c>
      <c r="M333" s="113">
        <v>44.77</v>
      </c>
      <c r="N333" s="126">
        <v>3.58</v>
      </c>
      <c r="AF333" s="92"/>
      <c r="AG333" s="93"/>
      <c r="AH333" s="93"/>
      <c r="AK333" s="104" t="s">
        <v>556</v>
      </c>
      <c r="AN333" s="93"/>
    </row>
    <row r="334" spans="1:41" s="58" customFormat="1" ht="14.4" x14ac:dyDescent="0.3">
      <c r="A334" s="107"/>
      <c r="B334" s="106" t="s">
        <v>7</v>
      </c>
      <c r="C334" s="230" t="s">
        <v>557</v>
      </c>
      <c r="D334" s="230"/>
      <c r="E334" s="230"/>
      <c r="F334" s="108"/>
      <c r="G334" s="109"/>
      <c r="H334" s="109"/>
      <c r="I334" s="109"/>
      <c r="J334" s="112">
        <v>100</v>
      </c>
      <c r="K334" s="109"/>
      <c r="L334" s="112">
        <v>8</v>
      </c>
      <c r="M334" s="113">
        <v>8.16</v>
      </c>
      <c r="N334" s="126">
        <v>65.28</v>
      </c>
      <c r="AF334" s="92"/>
      <c r="AG334" s="93"/>
      <c r="AH334" s="93"/>
      <c r="AK334" s="104" t="s">
        <v>557</v>
      </c>
      <c r="AN334" s="93"/>
    </row>
    <row r="335" spans="1:41" s="58" customFormat="1" ht="14.4" x14ac:dyDescent="0.3">
      <c r="A335" s="115"/>
      <c r="B335" s="106"/>
      <c r="C335" s="230" t="s">
        <v>527</v>
      </c>
      <c r="D335" s="230"/>
      <c r="E335" s="230"/>
      <c r="F335" s="108" t="s">
        <v>528</v>
      </c>
      <c r="G335" s="113">
        <v>9.81</v>
      </c>
      <c r="H335" s="117">
        <v>1.3225</v>
      </c>
      <c r="I335" s="133">
        <v>1.037898</v>
      </c>
      <c r="J335" s="118"/>
      <c r="K335" s="109"/>
      <c r="L335" s="118"/>
      <c r="M335" s="109"/>
      <c r="N335" s="119"/>
      <c r="AF335" s="92"/>
      <c r="AG335" s="93"/>
      <c r="AH335" s="93"/>
      <c r="AL335" s="104" t="s">
        <v>527</v>
      </c>
      <c r="AN335" s="93"/>
    </row>
    <row r="336" spans="1:41" s="58" customFormat="1" ht="14.4" x14ac:dyDescent="0.3">
      <c r="A336" s="115"/>
      <c r="B336" s="106"/>
      <c r="C336" s="230" t="s">
        <v>558</v>
      </c>
      <c r="D336" s="230"/>
      <c r="E336" s="230"/>
      <c r="F336" s="108" t="s">
        <v>528</v>
      </c>
      <c r="G336" s="113">
        <v>0.06</v>
      </c>
      <c r="H336" s="117">
        <v>1.4375</v>
      </c>
      <c r="I336" s="117">
        <v>6.8999999999999999E-3</v>
      </c>
      <c r="J336" s="118"/>
      <c r="K336" s="109"/>
      <c r="L336" s="118"/>
      <c r="M336" s="109"/>
      <c r="N336" s="119"/>
      <c r="AF336" s="92"/>
      <c r="AG336" s="93"/>
      <c r="AH336" s="93"/>
      <c r="AL336" s="104" t="s">
        <v>558</v>
      </c>
      <c r="AN336" s="93"/>
    </row>
    <row r="337" spans="1:41" s="58" customFormat="1" ht="14.4" x14ac:dyDescent="0.3">
      <c r="A337" s="107"/>
      <c r="B337" s="106"/>
      <c r="C337" s="229" t="s">
        <v>529</v>
      </c>
      <c r="D337" s="229"/>
      <c r="E337" s="229"/>
      <c r="F337" s="120"/>
      <c r="G337" s="121"/>
      <c r="H337" s="121"/>
      <c r="I337" s="121"/>
      <c r="J337" s="123">
        <v>198.72</v>
      </c>
      <c r="K337" s="121"/>
      <c r="L337" s="123">
        <v>18.510000000000002</v>
      </c>
      <c r="M337" s="121"/>
      <c r="N337" s="134">
        <v>508.38</v>
      </c>
      <c r="AF337" s="92"/>
      <c r="AG337" s="93"/>
      <c r="AH337" s="93"/>
      <c r="AM337" s="104" t="s">
        <v>529</v>
      </c>
      <c r="AN337" s="93"/>
    </row>
    <row r="338" spans="1:41" s="58" customFormat="1" ht="14.4" x14ac:dyDescent="0.3">
      <c r="A338" s="115"/>
      <c r="B338" s="106"/>
      <c r="C338" s="230" t="s">
        <v>530</v>
      </c>
      <c r="D338" s="230"/>
      <c r="E338" s="230"/>
      <c r="F338" s="108"/>
      <c r="G338" s="109"/>
      <c r="H338" s="109"/>
      <c r="I338" s="109"/>
      <c r="J338" s="118"/>
      <c r="K338" s="109"/>
      <c r="L338" s="112">
        <v>9.7200000000000006</v>
      </c>
      <c r="M338" s="109"/>
      <c r="N338" s="126">
        <v>435.16</v>
      </c>
      <c r="AF338" s="92"/>
      <c r="AG338" s="93"/>
      <c r="AH338" s="93"/>
      <c r="AL338" s="104" t="s">
        <v>530</v>
      </c>
      <c r="AN338" s="93"/>
    </row>
    <row r="339" spans="1:41" s="58" customFormat="1" ht="21.6" x14ac:dyDescent="0.3">
      <c r="A339" s="115"/>
      <c r="B339" s="106" t="s">
        <v>626</v>
      </c>
      <c r="C339" s="230" t="s">
        <v>627</v>
      </c>
      <c r="D339" s="230"/>
      <c r="E339" s="230"/>
      <c r="F339" s="108" t="s">
        <v>531</v>
      </c>
      <c r="G339" s="116">
        <v>102</v>
      </c>
      <c r="H339" s="109"/>
      <c r="I339" s="116">
        <v>102</v>
      </c>
      <c r="J339" s="118"/>
      <c r="K339" s="109"/>
      <c r="L339" s="112">
        <v>9.91</v>
      </c>
      <c r="M339" s="109"/>
      <c r="N339" s="126">
        <v>443.86</v>
      </c>
      <c r="AF339" s="92"/>
      <c r="AG339" s="93"/>
      <c r="AH339" s="93"/>
      <c r="AL339" s="104" t="s">
        <v>627</v>
      </c>
      <c r="AN339" s="93"/>
    </row>
    <row r="340" spans="1:41" s="58" customFormat="1" ht="40.799999999999997" x14ac:dyDescent="0.3">
      <c r="A340" s="115"/>
      <c r="B340" s="106" t="s">
        <v>628</v>
      </c>
      <c r="C340" s="230" t="s">
        <v>629</v>
      </c>
      <c r="D340" s="230"/>
      <c r="E340" s="230"/>
      <c r="F340" s="108" t="s">
        <v>531</v>
      </c>
      <c r="G340" s="116">
        <v>58</v>
      </c>
      <c r="H340" s="113">
        <v>0.85</v>
      </c>
      <c r="I340" s="125">
        <v>49.3</v>
      </c>
      <c r="J340" s="118"/>
      <c r="K340" s="109"/>
      <c r="L340" s="112">
        <v>4.79</v>
      </c>
      <c r="M340" s="109"/>
      <c r="N340" s="126">
        <v>214.53</v>
      </c>
      <c r="AF340" s="92"/>
      <c r="AG340" s="93"/>
      <c r="AH340" s="93"/>
      <c r="AL340" s="104" t="s">
        <v>629</v>
      </c>
      <c r="AN340" s="93"/>
    </row>
    <row r="341" spans="1:41" s="58" customFormat="1" ht="14.4" x14ac:dyDescent="0.3">
      <c r="A341" s="127"/>
      <c r="B341" s="128"/>
      <c r="C341" s="231" t="s">
        <v>532</v>
      </c>
      <c r="D341" s="231"/>
      <c r="E341" s="231"/>
      <c r="F341" s="96"/>
      <c r="G341" s="97"/>
      <c r="H341" s="97"/>
      <c r="I341" s="97"/>
      <c r="J341" s="100"/>
      <c r="K341" s="97"/>
      <c r="L341" s="129">
        <v>33.21</v>
      </c>
      <c r="M341" s="121"/>
      <c r="N341" s="130">
        <v>1166.77</v>
      </c>
      <c r="AF341" s="92"/>
      <c r="AG341" s="93"/>
      <c r="AH341" s="93"/>
      <c r="AN341" s="93" t="s">
        <v>532</v>
      </c>
    </row>
    <row r="342" spans="1:41" s="58" customFormat="1" ht="42" x14ac:dyDescent="0.3">
      <c r="A342" s="94" t="s">
        <v>44</v>
      </c>
      <c r="B342" s="95" t="s">
        <v>300</v>
      </c>
      <c r="C342" s="231" t="s">
        <v>301</v>
      </c>
      <c r="D342" s="231"/>
      <c r="E342" s="231"/>
      <c r="F342" s="96" t="s">
        <v>53</v>
      </c>
      <c r="G342" s="97">
        <v>5</v>
      </c>
      <c r="H342" s="98">
        <v>1</v>
      </c>
      <c r="I342" s="98">
        <v>5</v>
      </c>
      <c r="J342" s="129">
        <v>87.12</v>
      </c>
      <c r="K342" s="97"/>
      <c r="L342" s="129">
        <v>435.6</v>
      </c>
      <c r="M342" s="138">
        <v>8.16</v>
      </c>
      <c r="N342" s="130">
        <v>3554.5</v>
      </c>
      <c r="AF342" s="92"/>
      <c r="AG342" s="93"/>
      <c r="AH342" s="93" t="s">
        <v>301</v>
      </c>
      <c r="AN342" s="93"/>
    </row>
    <row r="343" spans="1:41" s="58" customFormat="1" ht="14.4" x14ac:dyDescent="0.3">
      <c r="A343" s="127"/>
      <c r="B343" s="128"/>
      <c r="C343" s="230" t="s">
        <v>537</v>
      </c>
      <c r="D343" s="230"/>
      <c r="E343" s="230"/>
      <c r="F343" s="230"/>
      <c r="G343" s="230"/>
      <c r="H343" s="230"/>
      <c r="I343" s="230"/>
      <c r="J343" s="230"/>
      <c r="K343" s="230"/>
      <c r="L343" s="230"/>
      <c r="M343" s="230"/>
      <c r="N343" s="241"/>
      <c r="AF343" s="92"/>
      <c r="AG343" s="93"/>
      <c r="AH343" s="93"/>
      <c r="AN343" s="93"/>
      <c r="AO343" s="104" t="s">
        <v>537</v>
      </c>
    </row>
    <row r="344" spans="1:41" s="58" customFormat="1" ht="14.4" x14ac:dyDescent="0.3">
      <c r="A344" s="127"/>
      <c r="B344" s="128"/>
      <c r="C344" s="231" t="s">
        <v>532</v>
      </c>
      <c r="D344" s="231"/>
      <c r="E344" s="231"/>
      <c r="F344" s="96"/>
      <c r="G344" s="97"/>
      <c r="H344" s="97"/>
      <c r="I344" s="97"/>
      <c r="J344" s="100"/>
      <c r="K344" s="97"/>
      <c r="L344" s="129">
        <v>435.6</v>
      </c>
      <c r="M344" s="121"/>
      <c r="N344" s="130">
        <v>3554.5</v>
      </c>
      <c r="AF344" s="92"/>
      <c r="AG344" s="93"/>
      <c r="AH344" s="93"/>
      <c r="AN344" s="93" t="s">
        <v>532</v>
      </c>
    </row>
    <row r="345" spans="1:41" s="58" customFormat="1" ht="21.6" x14ac:dyDescent="0.3">
      <c r="A345" s="94" t="s">
        <v>45</v>
      </c>
      <c r="B345" s="95" t="s">
        <v>302</v>
      </c>
      <c r="C345" s="231" t="s">
        <v>303</v>
      </c>
      <c r="D345" s="231"/>
      <c r="E345" s="231"/>
      <c r="F345" s="96" t="s">
        <v>53</v>
      </c>
      <c r="G345" s="97">
        <v>8</v>
      </c>
      <c r="H345" s="98">
        <v>1</v>
      </c>
      <c r="I345" s="98">
        <v>8</v>
      </c>
      <c r="J345" s="129">
        <v>150.53</v>
      </c>
      <c r="K345" s="97"/>
      <c r="L345" s="137">
        <v>1204.24</v>
      </c>
      <c r="M345" s="138">
        <v>8.16</v>
      </c>
      <c r="N345" s="130">
        <v>9826.6</v>
      </c>
      <c r="AF345" s="92"/>
      <c r="AG345" s="93"/>
      <c r="AH345" s="93" t="s">
        <v>303</v>
      </c>
      <c r="AN345" s="93"/>
    </row>
    <row r="346" spans="1:41" s="58" customFormat="1" ht="14.4" x14ac:dyDescent="0.3">
      <c r="A346" s="127"/>
      <c r="B346" s="128"/>
      <c r="C346" s="230" t="s">
        <v>537</v>
      </c>
      <c r="D346" s="230"/>
      <c r="E346" s="230"/>
      <c r="F346" s="230"/>
      <c r="G346" s="230"/>
      <c r="H346" s="230"/>
      <c r="I346" s="230"/>
      <c r="J346" s="230"/>
      <c r="K346" s="230"/>
      <c r="L346" s="230"/>
      <c r="M346" s="230"/>
      <c r="N346" s="241"/>
      <c r="AF346" s="92"/>
      <c r="AG346" s="93"/>
      <c r="AH346" s="93"/>
      <c r="AN346" s="93"/>
      <c r="AO346" s="104" t="s">
        <v>537</v>
      </c>
    </row>
    <row r="347" spans="1:41" s="58" customFormat="1" ht="14.4" x14ac:dyDescent="0.3">
      <c r="A347" s="127"/>
      <c r="B347" s="128"/>
      <c r="C347" s="231" t="s">
        <v>532</v>
      </c>
      <c r="D347" s="231"/>
      <c r="E347" s="231"/>
      <c r="F347" s="96"/>
      <c r="G347" s="97"/>
      <c r="H347" s="97"/>
      <c r="I347" s="97"/>
      <c r="J347" s="100"/>
      <c r="K347" s="97"/>
      <c r="L347" s="137">
        <v>1204.24</v>
      </c>
      <c r="M347" s="121"/>
      <c r="N347" s="130">
        <v>9826.6</v>
      </c>
      <c r="AF347" s="92"/>
      <c r="AG347" s="93"/>
      <c r="AH347" s="93"/>
      <c r="AN347" s="93" t="s">
        <v>532</v>
      </c>
    </row>
    <row r="348" spans="1:41" s="58" customFormat="1" ht="14.4" x14ac:dyDescent="0.3">
      <c r="A348" s="238" t="s">
        <v>304</v>
      </c>
      <c r="B348" s="239"/>
      <c r="C348" s="239"/>
      <c r="D348" s="239"/>
      <c r="E348" s="239"/>
      <c r="F348" s="239"/>
      <c r="G348" s="239"/>
      <c r="H348" s="239"/>
      <c r="I348" s="239"/>
      <c r="J348" s="239"/>
      <c r="K348" s="239"/>
      <c r="L348" s="239"/>
      <c r="M348" s="239"/>
      <c r="N348" s="240"/>
      <c r="AF348" s="92"/>
      <c r="AG348" s="93" t="s">
        <v>304</v>
      </c>
      <c r="AH348" s="93"/>
      <c r="AN348" s="93"/>
    </row>
    <row r="349" spans="1:41" s="58" customFormat="1" ht="14.4" x14ac:dyDescent="0.3">
      <c r="A349" s="94" t="s">
        <v>46</v>
      </c>
      <c r="B349" s="95" t="s">
        <v>305</v>
      </c>
      <c r="C349" s="231" t="s">
        <v>306</v>
      </c>
      <c r="D349" s="231"/>
      <c r="E349" s="231"/>
      <c r="F349" s="96" t="s">
        <v>17</v>
      </c>
      <c r="G349" s="97">
        <v>0.5</v>
      </c>
      <c r="H349" s="98">
        <v>1</v>
      </c>
      <c r="I349" s="136">
        <v>0.5</v>
      </c>
      <c r="J349" s="100"/>
      <c r="K349" s="97"/>
      <c r="L349" s="100"/>
      <c r="M349" s="97"/>
      <c r="N349" s="101"/>
      <c r="AF349" s="92"/>
      <c r="AG349" s="93"/>
      <c r="AH349" s="93" t="s">
        <v>306</v>
      </c>
      <c r="AN349" s="93"/>
    </row>
    <row r="350" spans="1:41" s="58" customFormat="1" ht="52.2" x14ac:dyDescent="0.3">
      <c r="A350" s="105"/>
      <c r="B350" s="106" t="s">
        <v>611</v>
      </c>
      <c r="C350" s="232" t="s">
        <v>612</v>
      </c>
      <c r="D350" s="232"/>
      <c r="E350" s="232"/>
      <c r="F350" s="232"/>
      <c r="G350" s="232"/>
      <c r="H350" s="232"/>
      <c r="I350" s="232"/>
      <c r="J350" s="232"/>
      <c r="K350" s="232"/>
      <c r="L350" s="232"/>
      <c r="M350" s="232"/>
      <c r="N350" s="233"/>
      <c r="AF350" s="92"/>
      <c r="AG350" s="93"/>
      <c r="AH350" s="93"/>
      <c r="AJ350" s="104" t="s">
        <v>612</v>
      </c>
      <c r="AN350" s="93"/>
    </row>
    <row r="351" spans="1:41" s="58" customFormat="1" ht="14.4" x14ac:dyDescent="0.3">
      <c r="A351" s="107"/>
      <c r="B351" s="106" t="s">
        <v>2</v>
      </c>
      <c r="C351" s="230" t="s">
        <v>525</v>
      </c>
      <c r="D351" s="230"/>
      <c r="E351" s="230"/>
      <c r="F351" s="108"/>
      <c r="G351" s="109"/>
      <c r="H351" s="109"/>
      <c r="I351" s="109"/>
      <c r="J351" s="112">
        <v>240.36</v>
      </c>
      <c r="K351" s="113">
        <v>1.1499999999999999</v>
      </c>
      <c r="L351" s="112">
        <v>138.21</v>
      </c>
      <c r="M351" s="113">
        <v>44.77</v>
      </c>
      <c r="N351" s="114">
        <v>6187.66</v>
      </c>
      <c r="AF351" s="92"/>
      <c r="AG351" s="93"/>
      <c r="AH351" s="93"/>
      <c r="AK351" s="104" t="s">
        <v>525</v>
      </c>
      <c r="AN351" s="93"/>
    </row>
    <row r="352" spans="1:41" s="58" customFormat="1" ht="14.4" x14ac:dyDescent="0.3">
      <c r="A352" s="107"/>
      <c r="B352" s="106" t="s">
        <v>4</v>
      </c>
      <c r="C352" s="230" t="s">
        <v>526</v>
      </c>
      <c r="D352" s="230"/>
      <c r="E352" s="230"/>
      <c r="F352" s="108"/>
      <c r="G352" s="109"/>
      <c r="H352" s="109"/>
      <c r="I352" s="109"/>
      <c r="J352" s="112">
        <v>28.32</v>
      </c>
      <c r="K352" s="113">
        <v>1.1499999999999999</v>
      </c>
      <c r="L352" s="112">
        <v>16.28</v>
      </c>
      <c r="M352" s="113">
        <v>13.24</v>
      </c>
      <c r="N352" s="126">
        <v>215.55</v>
      </c>
      <c r="AF352" s="92"/>
      <c r="AG352" s="93"/>
      <c r="AH352" s="93"/>
      <c r="AK352" s="104" t="s">
        <v>526</v>
      </c>
      <c r="AN352" s="93"/>
    </row>
    <row r="353" spans="1:41" s="58" customFormat="1" ht="14.4" x14ac:dyDescent="0.3">
      <c r="A353" s="107"/>
      <c r="B353" s="106" t="s">
        <v>6</v>
      </c>
      <c r="C353" s="230" t="s">
        <v>556</v>
      </c>
      <c r="D353" s="230"/>
      <c r="E353" s="230"/>
      <c r="F353" s="108"/>
      <c r="G353" s="109"/>
      <c r="H353" s="109"/>
      <c r="I353" s="109"/>
      <c r="J353" s="112">
        <v>4.08</v>
      </c>
      <c r="K353" s="113">
        <v>1.1499999999999999</v>
      </c>
      <c r="L353" s="112">
        <v>2.35</v>
      </c>
      <c r="M353" s="113">
        <v>44.77</v>
      </c>
      <c r="N353" s="126">
        <v>105.21</v>
      </c>
      <c r="AF353" s="92"/>
      <c r="AG353" s="93"/>
      <c r="AH353" s="93"/>
      <c r="AK353" s="104" t="s">
        <v>556</v>
      </c>
      <c r="AN353" s="93"/>
    </row>
    <row r="354" spans="1:41" s="58" customFormat="1" ht="14.4" x14ac:dyDescent="0.3">
      <c r="A354" s="107"/>
      <c r="B354" s="106" t="s">
        <v>7</v>
      </c>
      <c r="C354" s="230" t="s">
        <v>557</v>
      </c>
      <c r="D354" s="230"/>
      <c r="E354" s="230"/>
      <c r="F354" s="108"/>
      <c r="G354" s="109"/>
      <c r="H354" s="109"/>
      <c r="I354" s="109"/>
      <c r="J354" s="112">
        <v>405.64</v>
      </c>
      <c r="K354" s="109"/>
      <c r="L354" s="112">
        <v>202.82</v>
      </c>
      <c r="M354" s="113">
        <v>8.16</v>
      </c>
      <c r="N354" s="114">
        <v>1655.01</v>
      </c>
      <c r="AF354" s="92"/>
      <c r="AG354" s="93"/>
      <c r="AH354" s="93"/>
      <c r="AK354" s="104" t="s">
        <v>557</v>
      </c>
      <c r="AN354" s="93"/>
    </row>
    <row r="355" spans="1:41" s="58" customFormat="1" ht="14.4" x14ac:dyDescent="0.3">
      <c r="A355" s="115"/>
      <c r="B355" s="106"/>
      <c r="C355" s="230" t="s">
        <v>527</v>
      </c>
      <c r="D355" s="230"/>
      <c r="E355" s="230"/>
      <c r="F355" s="108" t="s">
        <v>528</v>
      </c>
      <c r="G355" s="125">
        <v>26.5</v>
      </c>
      <c r="H355" s="113">
        <v>1.1499999999999999</v>
      </c>
      <c r="I355" s="117">
        <v>15.237500000000001</v>
      </c>
      <c r="J355" s="118"/>
      <c r="K355" s="109"/>
      <c r="L355" s="118"/>
      <c r="M355" s="109"/>
      <c r="N355" s="119"/>
      <c r="AF355" s="92"/>
      <c r="AG355" s="93"/>
      <c r="AH355" s="93"/>
      <c r="AL355" s="104" t="s">
        <v>527</v>
      </c>
      <c r="AN355" s="93"/>
    </row>
    <row r="356" spans="1:41" s="58" customFormat="1" ht="14.4" x14ac:dyDescent="0.3">
      <c r="A356" s="115"/>
      <c r="B356" s="106"/>
      <c r="C356" s="230" t="s">
        <v>558</v>
      </c>
      <c r="D356" s="230"/>
      <c r="E356" s="230"/>
      <c r="F356" s="108" t="s">
        <v>528</v>
      </c>
      <c r="G356" s="113">
        <v>0.33</v>
      </c>
      <c r="H356" s="113">
        <v>1.1499999999999999</v>
      </c>
      <c r="I356" s="135">
        <v>0.18975</v>
      </c>
      <c r="J356" s="118"/>
      <c r="K356" s="109"/>
      <c r="L356" s="118"/>
      <c r="M356" s="109"/>
      <c r="N356" s="119"/>
      <c r="AF356" s="92"/>
      <c r="AG356" s="93"/>
      <c r="AH356" s="93"/>
      <c r="AL356" s="104" t="s">
        <v>558</v>
      </c>
      <c r="AN356" s="93"/>
    </row>
    <row r="357" spans="1:41" s="58" customFormat="1" ht="14.4" x14ac:dyDescent="0.3">
      <c r="A357" s="107"/>
      <c r="B357" s="106"/>
      <c r="C357" s="229" t="s">
        <v>529</v>
      </c>
      <c r="D357" s="229"/>
      <c r="E357" s="229"/>
      <c r="F357" s="120"/>
      <c r="G357" s="121"/>
      <c r="H357" s="121"/>
      <c r="I357" s="121"/>
      <c r="J357" s="123">
        <v>674.32</v>
      </c>
      <c r="K357" s="121"/>
      <c r="L357" s="123">
        <v>357.31</v>
      </c>
      <c r="M357" s="121"/>
      <c r="N357" s="124">
        <v>8058.22</v>
      </c>
      <c r="AF357" s="92"/>
      <c r="AG357" s="93"/>
      <c r="AH357" s="93"/>
      <c r="AM357" s="104" t="s">
        <v>529</v>
      </c>
      <c r="AN357" s="93"/>
    </row>
    <row r="358" spans="1:41" s="58" customFormat="1" ht="14.4" x14ac:dyDescent="0.3">
      <c r="A358" s="115"/>
      <c r="B358" s="106"/>
      <c r="C358" s="230" t="s">
        <v>530</v>
      </c>
      <c r="D358" s="230"/>
      <c r="E358" s="230"/>
      <c r="F358" s="108"/>
      <c r="G358" s="109"/>
      <c r="H358" s="109"/>
      <c r="I358" s="109"/>
      <c r="J358" s="118"/>
      <c r="K358" s="109"/>
      <c r="L358" s="112">
        <v>140.56</v>
      </c>
      <c r="M358" s="109"/>
      <c r="N358" s="114">
        <v>6292.87</v>
      </c>
      <c r="AF358" s="92"/>
      <c r="AG358" s="93"/>
      <c r="AH358" s="93"/>
      <c r="AL358" s="104" t="s">
        <v>530</v>
      </c>
      <c r="AN358" s="93"/>
    </row>
    <row r="359" spans="1:41" s="58" customFormat="1" ht="31.8" x14ac:dyDescent="0.3">
      <c r="A359" s="115"/>
      <c r="B359" s="106" t="s">
        <v>648</v>
      </c>
      <c r="C359" s="230" t="s">
        <v>649</v>
      </c>
      <c r="D359" s="230"/>
      <c r="E359" s="230"/>
      <c r="F359" s="108" t="s">
        <v>531</v>
      </c>
      <c r="G359" s="116">
        <v>103</v>
      </c>
      <c r="H359" s="109"/>
      <c r="I359" s="116">
        <v>103</v>
      </c>
      <c r="J359" s="118"/>
      <c r="K359" s="109"/>
      <c r="L359" s="112">
        <v>144.78</v>
      </c>
      <c r="M359" s="109"/>
      <c r="N359" s="114">
        <v>6481.66</v>
      </c>
      <c r="AF359" s="92"/>
      <c r="AG359" s="93"/>
      <c r="AH359" s="93"/>
      <c r="AL359" s="104" t="s">
        <v>649</v>
      </c>
      <c r="AN359" s="93"/>
    </row>
    <row r="360" spans="1:41" s="58" customFormat="1" ht="31.8" x14ac:dyDescent="0.3">
      <c r="A360" s="115"/>
      <c r="B360" s="106" t="s">
        <v>650</v>
      </c>
      <c r="C360" s="230" t="s">
        <v>651</v>
      </c>
      <c r="D360" s="230"/>
      <c r="E360" s="230"/>
      <c r="F360" s="108" t="s">
        <v>531</v>
      </c>
      <c r="G360" s="116">
        <v>59</v>
      </c>
      <c r="H360" s="109"/>
      <c r="I360" s="116">
        <v>59</v>
      </c>
      <c r="J360" s="118"/>
      <c r="K360" s="109"/>
      <c r="L360" s="112">
        <v>82.93</v>
      </c>
      <c r="M360" s="109"/>
      <c r="N360" s="114">
        <v>3712.79</v>
      </c>
      <c r="AF360" s="92"/>
      <c r="AG360" s="93"/>
      <c r="AH360" s="93"/>
      <c r="AL360" s="104" t="s">
        <v>651</v>
      </c>
      <c r="AN360" s="93"/>
    </row>
    <row r="361" spans="1:41" s="58" customFormat="1" ht="14.4" x14ac:dyDescent="0.3">
      <c r="A361" s="127"/>
      <c r="B361" s="128"/>
      <c r="C361" s="231" t="s">
        <v>532</v>
      </c>
      <c r="D361" s="231"/>
      <c r="E361" s="231"/>
      <c r="F361" s="96"/>
      <c r="G361" s="97"/>
      <c r="H361" s="97"/>
      <c r="I361" s="97"/>
      <c r="J361" s="100"/>
      <c r="K361" s="97"/>
      <c r="L361" s="129">
        <v>585.02</v>
      </c>
      <c r="M361" s="121"/>
      <c r="N361" s="130">
        <v>18252.669999999998</v>
      </c>
      <c r="AF361" s="92"/>
      <c r="AG361" s="93"/>
      <c r="AH361" s="93"/>
      <c r="AN361" s="93" t="s">
        <v>532</v>
      </c>
    </row>
    <row r="362" spans="1:41" s="58" customFormat="1" ht="21.6" x14ac:dyDescent="0.3">
      <c r="A362" s="94" t="s">
        <v>48</v>
      </c>
      <c r="B362" s="95" t="s">
        <v>185</v>
      </c>
      <c r="C362" s="231" t="s">
        <v>307</v>
      </c>
      <c r="D362" s="231"/>
      <c r="E362" s="231"/>
      <c r="F362" s="96" t="s">
        <v>17</v>
      </c>
      <c r="G362" s="97">
        <v>0.51</v>
      </c>
      <c r="H362" s="98">
        <v>1</v>
      </c>
      <c r="I362" s="138">
        <v>0.51</v>
      </c>
      <c r="J362" s="129">
        <v>592.76</v>
      </c>
      <c r="K362" s="97"/>
      <c r="L362" s="129">
        <v>302.31</v>
      </c>
      <c r="M362" s="138">
        <v>8.16</v>
      </c>
      <c r="N362" s="130">
        <v>2466.85</v>
      </c>
      <c r="AF362" s="92"/>
      <c r="AG362" s="93"/>
      <c r="AH362" s="93" t="s">
        <v>307</v>
      </c>
      <c r="AN362" s="93"/>
    </row>
    <row r="363" spans="1:41" s="58" customFormat="1" ht="14.4" x14ac:dyDescent="0.3">
      <c r="A363" s="127"/>
      <c r="B363" s="128"/>
      <c r="C363" s="230" t="s">
        <v>537</v>
      </c>
      <c r="D363" s="230"/>
      <c r="E363" s="230"/>
      <c r="F363" s="230"/>
      <c r="G363" s="230"/>
      <c r="H363" s="230"/>
      <c r="I363" s="230"/>
      <c r="J363" s="230"/>
      <c r="K363" s="230"/>
      <c r="L363" s="230"/>
      <c r="M363" s="230"/>
      <c r="N363" s="241"/>
      <c r="AF363" s="92"/>
      <c r="AG363" s="93"/>
      <c r="AH363" s="93"/>
      <c r="AN363" s="93"/>
      <c r="AO363" s="104" t="s">
        <v>537</v>
      </c>
    </row>
    <row r="364" spans="1:41" s="58" customFormat="1" ht="14.4" x14ac:dyDescent="0.3">
      <c r="A364" s="127"/>
      <c r="B364" s="128"/>
      <c r="C364" s="231" t="s">
        <v>532</v>
      </c>
      <c r="D364" s="231"/>
      <c r="E364" s="231"/>
      <c r="F364" s="96"/>
      <c r="G364" s="97"/>
      <c r="H364" s="97"/>
      <c r="I364" s="97"/>
      <c r="J364" s="100"/>
      <c r="K364" s="97"/>
      <c r="L364" s="129">
        <v>302.31</v>
      </c>
      <c r="M364" s="121"/>
      <c r="N364" s="130">
        <v>2466.85</v>
      </c>
      <c r="AF364" s="92"/>
      <c r="AG364" s="93"/>
      <c r="AH364" s="93"/>
      <c r="AN364" s="93" t="s">
        <v>532</v>
      </c>
    </row>
    <row r="365" spans="1:41" s="58" customFormat="1" ht="14.4" x14ac:dyDescent="0.3">
      <c r="A365" s="238" t="s">
        <v>308</v>
      </c>
      <c r="B365" s="239"/>
      <c r="C365" s="239"/>
      <c r="D365" s="239"/>
      <c r="E365" s="239"/>
      <c r="F365" s="239"/>
      <c r="G365" s="239"/>
      <c r="H365" s="239"/>
      <c r="I365" s="239"/>
      <c r="J365" s="239"/>
      <c r="K365" s="239"/>
      <c r="L365" s="239"/>
      <c r="M365" s="239"/>
      <c r="N365" s="240"/>
      <c r="AF365" s="92"/>
      <c r="AG365" s="93" t="s">
        <v>308</v>
      </c>
      <c r="AH365" s="93"/>
      <c r="AN365" s="93"/>
    </row>
    <row r="366" spans="1:41" s="58" customFormat="1" ht="21.6" x14ac:dyDescent="0.3">
      <c r="A366" s="94" t="s">
        <v>49</v>
      </c>
      <c r="B366" s="95" t="s">
        <v>309</v>
      </c>
      <c r="C366" s="231" t="s">
        <v>310</v>
      </c>
      <c r="D366" s="231"/>
      <c r="E366" s="231"/>
      <c r="F366" s="96" t="s">
        <v>127</v>
      </c>
      <c r="G366" s="97">
        <v>0.08</v>
      </c>
      <c r="H366" s="98">
        <v>1</v>
      </c>
      <c r="I366" s="138">
        <v>0.08</v>
      </c>
      <c r="J366" s="100"/>
      <c r="K366" s="97"/>
      <c r="L366" s="100"/>
      <c r="M366" s="97"/>
      <c r="N366" s="101"/>
      <c r="AF366" s="92"/>
      <c r="AG366" s="93"/>
      <c r="AH366" s="93" t="s">
        <v>310</v>
      </c>
      <c r="AN366" s="93"/>
    </row>
    <row r="367" spans="1:41" s="58" customFormat="1" ht="14.4" x14ac:dyDescent="0.3">
      <c r="A367" s="102"/>
      <c r="B367" s="103"/>
      <c r="C367" s="230" t="s">
        <v>659</v>
      </c>
      <c r="D367" s="230"/>
      <c r="E367" s="230"/>
      <c r="F367" s="230"/>
      <c r="G367" s="230"/>
      <c r="H367" s="230"/>
      <c r="I367" s="230"/>
      <c r="J367" s="230"/>
      <c r="K367" s="230"/>
      <c r="L367" s="230"/>
      <c r="M367" s="230"/>
      <c r="N367" s="241"/>
      <c r="AF367" s="92"/>
      <c r="AG367" s="93"/>
      <c r="AH367" s="93"/>
      <c r="AI367" s="104" t="s">
        <v>659</v>
      </c>
      <c r="AN367" s="93"/>
    </row>
    <row r="368" spans="1:41" s="58" customFormat="1" ht="21.6" x14ac:dyDescent="0.3">
      <c r="A368" s="105"/>
      <c r="B368" s="106" t="s">
        <v>609</v>
      </c>
      <c r="C368" s="232" t="s">
        <v>610</v>
      </c>
      <c r="D368" s="232"/>
      <c r="E368" s="232"/>
      <c r="F368" s="232"/>
      <c r="G368" s="232"/>
      <c r="H368" s="232"/>
      <c r="I368" s="232"/>
      <c r="J368" s="232"/>
      <c r="K368" s="232"/>
      <c r="L368" s="232"/>
      <c r="M368" s="232"/>
      <c r="N368" s="233"/>
      <c r="AF368" s="92"/>
      <c r="AG368" s="93"/>
      <c r="AH368" s="93"/>
      <c r="AJ368" s="104" t="s">
        <v>610</v>
      </c>
      <c r="AN368" s="93"/>
    </row>
    <row r="369" spans="1:41" s="58" customFormat="1" ht="52.2" x14ac:dyDescent="0.3">
      <c r="A369" s="105"/>
      <c r="B369" s="106" t="s">
        <v>611</v>
      </c>
      <c r="C369" s="232" t="s">
        <v>612</v>
      </c>
      <c r="D369" s="232"/>
      <c r="E369" s="232"/>
      <c r="F369" s="232"/>
      <c r="G369" s="232"/>
      <c r="H369" s="232"/>
      <c r="I369" s="232"/>
      <c r="J369" s="232"/>
      <c r="K369" s="232"/>
      <c r="L369" s="232"/>
      <c r="M369" s="232"/>
      <c r="N369" s="233"/>
      <c r="AF369" s="92"/>
      <c r="AG369" s="93"/>
      <c r="AH369" s="93"/>
      <c r="AJ369" s="104" t="s">
        <v>612</v>
      </c>
      <c r="AN369" s="93"/>
    </row>
    <row r="370" spans="1:41" s="58" customFormat="1" ht="14.4" x14ac:dyDescent="0.3">
      <c r="A370" s="107"/>
      <c r="B370" s="106" t="s">
        <v>2</v>
      </c>
      <c r="C370" s="230" t="s">
        <v>525</v>
      </c>
      <c r="D370" s="230"/>
      <c r="E370" s="230"/>
      <c r="F370" s="108"/>
      <c r="G370" s="109"/>
      <c r="H370" s="109"/>
      <c r="I370" s="109"/>
      <c r="J370" s="112">
        <v>156.69999999999999</v>
      </c>
      <c r="K370" s="117">
        <v>1.3225</v>
      </c>
      <c r="L370" s="112">
        <v>16.579999999999998</v>
      </c>
      <c r="M370" s="113">
        <v>44.77</v>
      </c>
      <c r="N370" s="126">
        <v>742.29</v>
      </c>
      <c r="AF370" s="92"/>
      <c r="AG370" s="93"/>
      <c r="AH370" s="93"/>
      <c r="AK370" s="104" t="s">
        <v>525</v>
      </c>
      <c r="AN370" s="93"/>
    </row>
    <row r="371" spans="1:41" s="58" customFormat="1" ht="14.4" x14ac:dyDescent="0.3">
      <c r="A371" s="107"/>
      <c r="B371" s="106" t="s">
        <v>4</v>
      </c>
      <c r="C371" s="230" t="s">
        <v>526</v>
      </c>
      <c r="D371" s="230"/>
      <c r="E371" s="230"/>
      <c r="F371" s="108"/>
      <c r="G371" s="109"/>
      <c r="H371" s="109"/>
      <c r="I371" s="109"/>
      <c r="J371" s="112">
        <v>7.59</v>
      </c>
      <c r="K371" s="117">
        <v>1.4375</v>
      </c>
      <c r="L371" s="112">
        <v>0.87</v>
      </c>
      <c r="M371" s="113">
        <v>13.24</v>
      </c>
      <c r="N371" s="126">
        <v>11.52</v>
      </c>
      <c r="AF371" s="92"/>
      <c r="AG371" s="93"/>
      <c r="AH371" s="93"/>
      <c r="AK371" s="104" t="s">
        <v>526</v>
      </c>
      <c r="AN371" s="93"/>
    </row>
    <row r="372" spans="1:41" s="58" customFormat="1" ht="14.4" x14ac:dyDescent="0.3">
      <c r="A372" s="107"/>
      <c r="B372" s="106" t="s">
        <v>6</v>
      </c>
      <c r="C372" s="230" t="s">
        <v>556</v>
      </c>
      <c r="D372" s="230"/>
      <c r="E372" s="230"/>
      <c r="F372" s="108"/>
      <c r="G372" s="109"/>
      <c r="H372" s="109"/>
      <c r="I372" s="109"/>
      <c r="J372" s="112">
        <v>0.7</v>
      </c>
      <c r="K372" s="117">
        <v>1.4375</v>
      </c>
      <c r="L372" s="112">
        <v>0.08</v>
      </c>
      <c r="M372" s="113">
        <v>44.77</v>
      </c>
      <c r="N372" s="126">
        <v>3.58</v>
      </c>
      <c r="AF372" s="92"/>
      <c r="AG372" s="93"/>
      <c r="AH372" s="93"/>
      <c r="AK372" s="104" t="s">
        <v>556</v>
      </c>
      <c r="AN372" s="93"/>
    </row>
    <row r="373" spans="1:41" s="58" customFormat="1" ht="14.4" x14ac:dyDescent="0.3">
      <c r="A373" s="115"/>
      <c r="B373" s="106"/>
      <c r="C373" s="230" t="s">
        <v>527</v>
      </c>
      <c r="D373" s="230"/>
      <c r="E373" s="230"/>
      <c r="F373" s="108" t="s">
        <v>528</v>
      </c>
      <c r="G373" s="113">
        <v>16.670000000000002</v>
      </c>
      <c r="H373" s="117">
        <v>1.3225</v>
      </c>
      <c r="I373" s="133">
        <v>1.7636860000000001</v>
      </c>
      <c r="J373" s="118"/>
      <c r="K373" s="109"/>
      <c r="L373" s="118"/>
      <c r="M373" s="109"/>
      <c r="N373" s="119"/>
      <c r="AF373" s="92"/>
      <c r="AG373" s="93"/>
      <c r="AH373" s="93"/>
      <c r="AL373" s="104" t="s">
        <v>527</v>
      </c>
      <c r="AN373" s="93"/>
    </row>
    <row r="374" spans="1:41" s="58" customFormat="1" ht="14.4" x14ac:dyDescent="0.3">
      <c r="A374" s="115"/>
      <c r="B374" s="106"/>
      <c r="C374" s="230" t="s">
        <v>558</v>
      </c>
      <c r="D374" s="230"/>
      <c r="E374" s="230"/>
      <c r="F374" s="108" t="s">
        <v>528</v>
      </c>
      <c r="G374" s="113">
        <v>0.06</v>
      </c>
      <c r="H374" s="117">
        <v>1.4375</v>
      </c>
      <c r="I374" s="117">
        <v>6.8999999999999999E-3</v>
      </c>
      <c r="J374" s="118"/>
      <c r="K374" s="109"/>
      <c r="L374" s="118"/>
      <c r="M374" s="109"/>
      <c r="N374" s="119"/>
      <c r="AF374" s="92"/>
      <c r="AG374" s="93"/>
      <c r="AH374" s="93"/>
      <c r="AL374" s="104" t="s">
        <v>558</v>
      </c>
      <c r="AN374" s="93"/>
    </row>
    <row r="375" spans="1:41" s="58" customFormat="1" ht="14.4" x14ac:dyDescent="0.3">
      <c r="A375" s="107"/>
      <c r="B375" s="106"/>
      <c r="C375" s="229" t="s">
        <v>529</v>
      </c>
      <c r="D375" s="229"/>
      <c r="E375" s="229"/>
      <c r="F375" s="120"/>
      <c r="G375" s="121"/>
      <c r="H375" s="121"/>
      <c r="I375" s="121"/>
      <c r="J375" s="123">
        <v>164.29</v>
      </c>
      <c r="K375" s="121"/>
      <c r="L375" s="123">
        <v>17.45</v>
      </c>
      <c r="M375" s="121"/>
      <c r="N375" s="134">
        <v>753.81</v>
      </c>
      <c r="AF375" s="92"/>
      <c r="AG375" s="93"/>
      <c r="AH375" s="93"/>
      <c r="AM375" s="104" t="s">
        <v>529</v>
      </c>
      <c r="AN375" s="93"/>
    </row>
    <row r="376" spans="1:41" s="58" customFormat="1" ht="14.4" x14ac:dyDescent="0.3">
      <c r="A376" s="115"/>
      <c r="B376" s="106"/>
      <c r="C376" s="230" t="s">
        <v>530</v>
      </c>
      <c r="D376" s="230"/>
      <c r="E376" s="230"/>
      <c r="F376" s="108"/>
      <c r="G376" s="109"/>
      <c r="H376" s="109"/>
      <c r="I376" s="109"/>
      <c r="J376" s="118"/>
      <c r="K376" s="109"/>
      <c r="L376" s="112">
        <v>16.66</v>
      </c>
      <c r="M376" s="109"/>
      <c r="N376" s="126">
        <v>745.87</v>
      </c>
      <c r="AF376" s="92"/>
      <c r="AG376" s="93"/>
      <c r="AH376" s="93"/>
      <c r="AL376" s="104" t="s">
        <v>530</v>
      </c>
      <c r="AN376" s="93"/>
    </row>
    <row r="377" spans="1:41" s="58" customFormat="1" ht="21.6" x14ac:dyDescent="0.3">
      <c r="A377" s="115"/>
      <c r="B377" s="106" t="s">
        <v>626</v>
      </c>
      <c r="C377" s="230" t="s">
        <v>627</v>
      </c>
      <c r="D377" s="230"/>
      <c r="E377" s="230"/>
      <c r="F377" s="108" t="s">
        <v>531</v>
      </c>
      <c r="G377" s="116">
        <v>102</v>
      </c>
      <c r="H377" s="109"/>
      <c r="I377" s="116">
        <v>102</v>
      </c>
      <c r="J377" s="118"/>
      <c r="K377" s="109"/>
      <c r="L377" s="112">
        <v>16.989999999999998</v>
      </c>
      <c r="M377" s="109"/>
      <c r="N377" s="126">
        <v>760.79</v>
      </c>
      <c r="AF377" s="92"/>
      <c r="AG377" s="93"/>
      <c r="AH377" s="93"/>
      <c r="AL377" s="104" t="s">
        <v>627</v>
      </c>
      <c r="AN377" s="93"/>
    </row>
    <row r="378" spans="1:41" s="58" customFormat="1" ht="40.799999999999997" x14ac:dyDescent="0.3">
      <c r="A378" s="115"/>
      <c r="B378" s="106" t="s">
        <v>628</v>
      </c>
      <c r="C378" s="230" t="s">
        <v>629</v>
      </c>
      <c r="D378" s="230"/>
      <c r="E378" s="230"/>
      <c r="F378" s="108" t="s">
        <v>531</v>
      </c>
      <c r="G378" s="116">
        <v>58</v>
      </c>
      <c r="H378" s="113">
        <v>0.85</v>
      </c>
      <c r="I378" s="125">
        <v>49.3</v>
      </c>
      <c r="J378" s="118"/>
      <c r="K378" s="109"/>
      <c r="L378" s="112">
        <v>8.2100000000000009</v>
      </c>
      <c r="M378" s="109"/>
      <c r="N378" s="126">
        <v>367.71</v>
      </c>
      <c r="AF378" s="92"/>
      <c r="AG378" s="93"/>
      <c r="AH378" s="93"/>
      <c r="AL378" s="104" t="s">
        <v>629</v>
      </c>
      <c r="AN378" s="93"/>
    </row>
    <row r="379" spans="1:41" s="58" customFormat="1" ht="14.4" x14ac:dyDescent="0.3">
      <c r="A379" s="127"/>
      <c r="B379" s="128"/>
      <c r="C379" s="231" t="s">
        <v>532</v>
      </c>
      <c r="D379" s="231"/>
      <c r="E379" s="231"/>
      <c r="F379" s="96"/>
      <c r="G379" s="97"/>
      <c r="H379" s="97"/>
      <c r="I379" s="97"/>
      <c r="J379" s="100"/>
      <c r="K379" s="97"/>
      <c r="L379" s="129">
        <v>42.65</v>
      </c>
      <c r="M379" s="121"/>
      <c r="N379" s="130">
        <v>1882.31</v>
      </c>
      <c r="AF379" s="92"/>
      <c r="AG379" s="93"/>
      <c r="AH379" s="93"/>
      <c r="AN379" s="93" t="s">
        <v>532</v>
      </c>
    </row>
    <row r="380" spans="1:41" s="58" customFormat="1" ht="14.4" x14ac:dyDescent="0.3">
      <c r="A380" s="94" t="s">
        <v>50</v>
      </c>
      <c r="B380" s="95" t="s">
        <v>311</v>
      </c>
      <c r="C380" s="231" t="s">
        <v>312</v>
      </c>
      <c r="D380" s="231"/>
      <c r="E380" s="231"/>
      <c r="F380" s="96" t="s">
        <v>47</v>
      </c>
      <c r="G380" s="97">
        <v>1.8400000000000001E-3</v>
      </c>
      <c r="H380" s="98">
        <v>1</v>
      </c>
      <c r="I380" s="141">
        <v>1.8400000000000001E-3</v>
      </c>
      <c r="J380" s="137">
        <v>520484.22</v>
      </c>
      <c r="K380" s="97"/>
      <c r="L380" s="129">
        <v>957.69</v>
      </c>
      <c r="M380" s="138">
        <v>8.16</v>
      </c>
      <c r="N380" s="130">
        <v>7814.75</v>
      </c>
      <c r="AF380" s="92"/>
      <c r="AG380" s="93"/>
      <c r="AH380" s="93" t="s">
        <v>312</v>
      </c>
      <c r="AN380" s="93"/>
    </row>
    <row r="381" spans="1:41" s="58" customFormat="1" ht="14.4" x14ac:dyDescent="0.3">
      <c r="A381" s="127"/>
      <c r="B381" s="128"/>
      <c r="C381" s="230" t="s">
        <v>537</v>
      </c>
      <c r="D381" s="230"/>
      <c r="E381" s="230"/>
      <c r="F381" s="230"/>
      <c r="G381" s="230"/>
      <c r="H381" s="230"/>
      <c r="I381" s="230"/>
      <c r="J381" s="230"/>
      <c r="K381" s="230"/>
      <c r="L381" s="230"/>
      <c r="M381" s="230"/>
      <c r="N381" s="241"/>
      <c r="AF381" s="92"/>
      <c r="AG381" s="93"/>
      <c r="AH381" s="93"/>
      <c r="AN381" s="93"/>
      <c r="AO381" s="104" t="s">
        <v>537</v>
      </c>
    </row>
    <row r="382" spans="1:41" s="58" customFormat="1" ht="14.4" x14ac:dyDescent="0.3">
      <c r="A382" s="102"/>
      <c r="B382" s="103"/>
      <c r="C382" s="230" t="s">
        <v>660</v>
      </c>
      <c r="D382" s="230"/>
      <c r="E382" s="230"/>
      <c r="F382" s="230"/>
      <c r="G382" s="230"/>
      <c r="H382" s="230"/>
      <c r="I382" s="230"/>
      <c r="J382" s="230"/>
      <c r="K382" s="230"/>
      <c r="L382" s="230"/>
      <c r="M382" s="230"/>
      <c r="N382" s="241"/>
      <c r="AF382" s="92"/>
      <c r="AG382" s="93"/>
      <c r="AH382" s="93"/>
      <c r="AI382" s="104" t="s">
        <v>660</v>
      </c>
      <c r="AN382" s="93"/>
    </row>
    <row r="383" spans="1:41" s="58" customFormat="1" ht="14.4" x14ac:dyDescent="0.3">
      <c r="A383" s="127"/>
      <c r="B383" s="128"/>
      <c r="C383" s="231" t="s">
        <v>532</v>
      </c>
      <c r="D383" s="231"/>
      <c r="E383" s="231"/>
      <c r="F383" s="96"/>
      <c r="G383" s="97"/>
      <c r="H383" s="97"/>
      <c r="I383" s="97"/>
      <c r="J383" s="100"/>
      <c r="K383" s="97"/>
      <c r="L383" s="129">
        <v>957.69</v>
      </c>
      <c r="M383" s="121"/>
      <c r="N383" s="130">
        <v>7814.75</v>
      </c>
      <c r="AF383" s="92"/>
      <c r="AG383" s="93"/>
      <c r="AH383" s="93"/>
      <c r="AN383" s="93" t="s">
        <v>532</v>
      </c>
    </row>
    <row r="384" spans="1:41" s="58" customFormat="1" ht="0" hidden="1" customHeight="1" x14ac:dyDescent="0.3">
      <c r="A384" s="142"/>
      <c r="B384" s="143"/>
      <c r="C384" s="143"/>
      <c r="D384" s="143"/>
      <c r="E384" s="143"/>
      <c r="F384" s="144"/>
      <c r="G384" s="144"/>
      <c r="H384" s="144"/>
      <c r="I384" s="144"/>
      <c r="J384" s="145"/>
      <c r="K384" s="144"/>
      <c r="L384" s="145"/>
      <c r="M384" s="109"/>
      <c r="N384" s="145"/>
      <c r="AF384" s="92"/>
      <c r="AG384" s="93"/>
      <c r="AH384" s="93"/>
      <c r="AN384" s="93"/>
    </row>
    <row r="385" spans="1:44" s="58" customFormat="1" ht="14.4" x14ac:dyDescent="0.3">
      <c r="A385" s="146"/>
      <c r="B385" s="147"/>
      <c r="C385" s="231" t="s">
        <v>661</v>
      </c>
      <c r="D385" s="231"/>
      <c r="E385" s="231"/>
      <c r="F385" s="231"/>
      <c r="G385" s="231"/>
      <c r="H385" s="231"/>
      <c r="I385" s="231"/>
      <c r="J385" s="231"/>
      <c r="K385" s="231"/>
      <c r="L385" s="148"/>
      <c r="M385" s="149"/>
      <c r="N385" s="150"/>
      <c r="AF385" s="92"/>
      <c r="AG385" s="93"/>
      <c r="AH385" s="93"/>
      <c r="AN385" s="93"/>
      <c r="AQ385" s="93" t="s">
        <v>661</v>
      </c>
    </row>
    <row r="386" spans="1:44" s="58" customFormat="1" ht="14.4" x14ac:dyDescent="0.3">
      <c r="A386" s="151"/>
      <c r="B386" s="106"/>
      <c r="C386" s="230" t="s">
        <v>538</v>
      </c>
      <c r="D386" s="230"/>
      <c r="E386" s="230"/>
      <c r="F386" s="230"/>
      <c r="G386" s="230"/>
      <c r="H386" s="230"/>
      <c r="I386" s="230"/>
      <c r="J386" s="230"/>
      <c r="K386" s="230"/>
      <c r="L386" s="152">
        <v>19888.41</v>
      </c>
      <c r="M386" s="153"/>
      <c r="N386" s="154"/>
      <c r="AF386" s="92"/>
      <c r="AG386" s="93"/>
      <c r="AH386" s="93"/>
      <c r="AN386" s="93"/>
      <c r="AQ386" s="93"/>
      <c r="AR386" s="104" t="s">
        <v>538</v>
      </c>
    </row>
    <row r="387" spans="1:44" s="58" customFormat="1" ht="14.4" x14ac:dyDescent="0.3">
      <c r="A387" s="151"/>
      <c r="B387" s="106"/>
      <c r="C387" s="230" t="s">
        <v>539</v>
      </c>
      <c r="D387" s="230"/>
      <c r="E387" s="230"/>
      <c r="F387" s="230"/>
      <c r="G387" s="230"/>
      <c r="H387" s="230"/>
      <c r="I387" s="230"/>
      <c r="J387" s="230"/>
      <c r="K387" s="230"/>
      <c r="L387" s="155"/>
      <c r="M387" s="153"/>
      <c r="N387" s="154"/>
      <c r="AF387" s="92"/>
      <c r="AG387" s="93"/>
      <c r="AH387" s="93"/>
      <c r="AN387" s="93"/>
      <c r="AQ387" s="93"/>
      <c r="AR387" s="104" t="s">
        <v>539</v>
      </c>
    </row>
    <row r="388" spans="1:44" s="58" customFormat="1" ht="14.4" x14ac:dyDescent="0.3">
      <c r="A388" s="151"/>
      <c r="B388" s="106"/>
      <c r="C388" s="230" t="s">
        <v>540</v>
      </c>
      <c r="D388" s="230"/>
      <c r="E388" s="230"/>
      <c r="F388" s="230"/>
      <c r="G388" s="230"/>
      <c r="H388" s="230"/>
      <c r="I388" s="230"/>
      <c r="J388" s="230"/>
      <c r="K388" s="230"/>
      <c r="L388" s="152">
        <v>1246.73</v>
      </c>
      <c r="M388" s="153"/>
      <c r="N388" s="154"/>
      <c r="AF388" s="92"/>
      <c r="AG388" s="93"/>
      <c r="AH388" s="93"/>
      <c r="AN388" s="93"/>
      <c r="AQ388" s="93"/>
      <c r="AR388" s="104" t="s">
        <v>540</v>
      </c>
    </row>
    <row r="389" spans="1:44" s="58" customFormat="1" ht="14.4" x14ac:dyDescent="0.3">
      <c r="A389" s="151"/>
      <c r="B389" s="106"/>
      <c r="C389" s="230" t="s">
        <v>541</v>
      </c>
      <c r="D389" s="230"/>
      <c r="E389" s="230"/>
      <c r="F389" s="230"/>
      <c r="G389" s="230"/>
      <c r="H389" s="230"/>
      <c r="I389" s="230"/>
      <c r="J389" s="230"/>
      <c r="K389" s="230"/>
      <c r="L389" s="156">
        <v>924.92</v>
      </c>
      <c r="M389" s="153"/>
      <c r="N389" s="154"/>
      <c r="AF389" s="92"/>
      <c r="AG389" s="93"/>
      <c r="AH389" s="93"/>
      <c r="AN389" s="93"/>
      <c r="AQ389" s="93"/>
      <c r="AR389" s="104" t="s">
        <v>541</v>
      </c>
    </row>
    <row r="390" spans="1:44" s="58" customFormat="1" ht="14.4" x14ac:dyDescent="0.3">
      <c r="A390" s="151"/>
      <c r="B390" s="106"/>
      <c r="C390" s="230" t="s">
        <v>562</v>
      </c>
      <c r="D390" s="230"/>
      <c r="E390" s="230"/>
      <c r="F390" s="230"/>
      <c r="G390" s="230"/>
      <c r="H390" s="230"/>
      <c r="I390" s="230"/>
      <c r="J390" s="230"/>
      <c r="K390" s="230"/>
      <c r="L390" s="156">
        <v>135.16999999999999</v>
      </c>
      <c r="M390" s="153"/>
      <c r="N390" s="154"/>
      <c r="AF390" s="92"/>
      <c r="AG390" s="93"/>
      <c r="AH390" s="93"/>
      <c r="AN390" s="93"/>
      <c r="AQ390" s="93"/>
      <c r="AR390" s="104" t="s">
        <v>562</v>
      </c>
    </row>
    <row r="391" spans="1:44" s="58" customFormat="1" ht="14.4" x14ac:dyDescent="0.3">
      <c r="A391" s="151"/>
      <c r="B391" s="106"/>
      <c r="C391" s="230" t="s">
        <v>542</v>
      </c>
      <c r="D391" s="230"/>
      <c r="E391" s="230"/>
      <c r="F391" s="230"/>
      <c r="G391" s="230"/>
      <c r="H391" s="230"/>
      <c r="I391" s="230"/>
      <c r="J391" s="230"/>
      <c r="K391" s="230"/>
      <c r="L391" s="152">
        <v>17716.759999999998</v>
      </c>
      <c r="M391" s="153"/>
      <c r="N391" s="154"/>
      <c r="AF391" s="92"/>
      <c r="AG391" s="93"/>
      <c r="AH391" s="93"/>
      <c r="AN391" s="93"/>
      <c r="AQ391" s="93"/>
      <c r="AR391" s="104" t="s">
        <v>542</v>
      </c>
    </row>
    <row r="392" spans="1:44" s="58" customFormat="1" ht="14.4" x14ac:dyDescent="0.3">
      <c r="A392" s="151"/>
      <c r="B392" s="106"/>
      <c r="C392" s="230" t="s">
        <v>543</v>
      </c>
      <c r="D392" s="230"/>
      <c r="E392" s="230"/>
      <c r="F392" s="230"/>
      <c r="G392" s="230"/>
      <c r="H392" s="230"/>
      <c r="I392" s="230"/>
      <c r="J392" s="230"/>
      <c r="K392" s="230"/>
      <c r="L392" s="152">
        <v>21932.1</v>
      </c>
      <c r="M392" s="153"/>
      <c r="N392" s="154"/>
      <c r="AF392" s="92"/>
      <c r="AG392" s="93"/>
      <c r="AH392" s="93"/>
      <c r="AN392" s="93"/>
      <c r="AQ392" s="93"/>
      <c r="AR392" s="104" t="s">
        <v>543</v>
      </c>
    </row>
    <row r="393" spans="1:44" s="58" customFormat="1" ht="14.4" x14ac:dyDescent="0.3">
      <c r="A393" s="151"/>
      <c r="B393" s="106"/>
      <c r="C393" s="230" t="s">
        <v>544</v>
      </c>
      <c r="D393" s="230"/>
      <c r="E393" s="230"/>
      <c r="F393" s="230"/>
      <c r="G393" s="230"/>
      <c r="H393" s="230"/>
      <c r="I393" s="230"/>
      <c r="J393" s="230"/>
      <c r="K393" s="230"/>
      <c r="L393" s="152">
        <v>21695.279999999999</v>
      </c>
      <c r="M393" s="153"/>
      <c r="N393" s="154"/>
      <c r="AF393" s="92"/>
      <c r="AG393" s="93"/>
      <c r="AH393" s="93"/>
      <c r="AN393" s="93"/>
      <c r="AQ393" s="93"/>
      <c r="AR393" s="104" t="s">
        <v>544</v>
      </c>
    </row>
    <row r="394" spans="1:44" s="58" customFormat="1" ht="14.4" x14ac:dyDescent="0.3">
      <c r="A394" s="151"/>
      <c r="B394" s="106"/>
      <c r="C394" s="230" t="s">
        <v>545</v>
      </c>
      <c r="D394" s="230"/>
      <c r="E394" s="230"/>
      <c r="F394" s="230"/>
      <c r="G394" s="230"/>
      <c r="H394" s="230"/>
      <c r="I394" s="230"/>
      <c r="J394" s="230"/>
      <c r="K394" s="230"/>
      <c r="L394" s="155"/>
      <c r="M394" s="153"/>
      <c r="N394" s="154"/>
      <c r="AF394" s="92"/>
      <c r="AG394" s="93"/>
      <c r="AH394" s="93"/>
      <c r="AN394" s="93"/>
      <c r="AQ394" s="93"/>
      <c r="AR394" s="104" t="s">
        <v>545</v>
      </c>
    </row>
    <row r="395" spans="1:44" s="58" customFormat="1" ht="14.4" x14ac:dyDescent="0.3">
      <c r="A395" s="151"/>
      <c r="B395" s="106"/>
      <c r="C395" s="230" t="s">
        <v>546</v>
      </c>
      <c r="D395" s="230"/>
      <c r="E395" s="230"/>
      <c r="F395" s="230"/>
      <c r="G395" s="230"/>
      <c r="H395" s="230"/>
      <c r="I395" s="230"/>
      <c r="J395" s="230"/>
      <c r="K395" s="230"/>
      <c r="L395" s="152">
        <v>1164.74</v>
      </c>
      <c r="M395" s="153"/>
      <c r="N395" s="154"/>
      <c r="AF395" s="92"/>
      <c r="AG395" s="93"/>
      <c r="AH395" s="93"/>
      <c r="AN395" s="93"/>
      <c r="AQ395" s="93"/>
      <c r="AR395" s="104" t="s">
        <v>546</v>
      </c>
    </row>
    <row r="396" spans="1:44" s="58" customFormat="1" ht="14.4" x14ac:dyDescent="0.3">
      <c r="A396" s="151"/>
      <c r="B396" s="106"/>
      <c r="C396" s="230" t="s">
        <v>547</v>
      </c>
      <c r="D396" s="230"/>
      <c r="E396" s="230"/>
      <c r="F396" s="230"/>
      <c r="G396" s="230"/>
      <c r="H396" s="230"/>
      <c r="I396" s="230"/>
      <c r="J396" s="230"/>
      <c r="K396" s="230"/>
      <c r="L396" s="156">
        <v>871.67</v>
      </c>
      <c r="M396" s="153"/>
      <c r="N396" s="154"/>
      <c r="AF396" s="92"/>
      <c r="AG396" s="93"/>
      <c r="AH396" s="93"/>
      <c r="AN396" s="93"/>
      <c r="AQ396" s="93"/>
      <c r="AR396" s="104" t="s">
        <v>547</v>
      </c>
    </row>
    <row r="397" spans="1:44" s="58" customFormat="1" ht="14.4" x14ac:dyDescent="0.3">
      <c r="A397" s="151"/>
      <c r="B397" s="106"/>
      <c r="C397" s="230" t="s">
        <v>563</v>
      </c>
      <c r="D397" s="230"/>
      <c r="E397" s="230"/>
      <c r="F397" s="230"/>
      <c r="G397" s="230"/>
      <c r="H397" s="230"/>
      <c r="I397" s="230"/>
      <c r="J397" s="230"/>
      <c r="K397" s="230"/>
      <c r="L397" s="156">
        <v>134.83000000000001</v>
      </c>
      <c r="M397" s="153"/>
      <c r="N397" s="154"/>
      <c r="AF397" s="92"/>
      <c r="AG397" s="93"/>
      <c r="AH397" s="93"/>
      <c r="AN397" s="93"/>
      <c r="AQ397" s="93"/>
      <c r="AR397" s="104" t="s">
        <v>563</v>
      </c>
    </row>
    <row r="398" spans="1:44" s="58" customFormat="1" ht="14.4" x14ac:dyDescent="0.3">
      <c r="A398" s="151"/>
      <c r="B398" s="106"/>
      <c r="C398" s="230" t="s">
        <v>548</v>
      </c>
      <c r="D398" s="230"/>
      <c r="E398" s="230"/>
      <c r="F398" s="230"/>
      <c r="G398" s="230"/>
      <c r="H398" s="230"/>
      <c r="I398" s="230"/>
      <c r="J398" s="230"/>
      <c r="K398" s="230"/>
      <c r="L398" s="152">
        <v>17703.27</v>
      </c>
      <c r="M398" s="153"/>
      <c r="N398" s="154"/>
      <c r="AF398" s="92"/>
      <c r="AG398" s="93"/>
      <c r="AH398" s="93"/>
      <c r="AN398" s="93"/>
      <c r="AQ398" s="93"/>
      <c r="AR398" s="104" t="s">
        <v>548</v>
      </c>
    </row>
    <row r="399" spans="1:44" s="58" customFormat="1" ht="14.4" x14ac:dyDescent="0.3">
      <c r="A399" s="151"/>
      <c r="B399" s="106"/>
      <c r="C399" s="230" t="s">
        <v>549</v>
      </c>
      <c r="D399" s="230"/>
      <c r="E399" s="230"/>
      <c r="F399" s="230"/>
      <c r="G399" s="230"/>
      <c r="H399" s="230"/>
      <c r="I399" s="230"/>
      <c r="J399" s="230"/>
      <c r="K399" s="230"/>
      <c r="L399" s="152">
        <v>1311.78</v>
      </c>
      <c r="M399" s="153"/>
      <c r="N399" s="154"/>
      <c r="AF399" s="92"/>
      <c r="AG399" s="93"/>
      <c r="AH399" s="93"/>
      <c r="AN399" s="93"/>
      <c r="AQ399" s="93"/>
      <c r="AR399" s="104" t="s">
        <v>549</v>
      </c>
    </row>
    <row r="400" spans="1:44" s="58" customFormat="1" ht="14.4" x14ac:dyDescent="0.3">
      <c r="A400" s="151"/>
      <c r="B400" s="106"/>
      <c r="C400" s="230" t="s">
        <v>550</v>
      </c>
      <c r="D400" s="230"/>
      <c r="E400" s="230"/>
      <c r="F400" s="230"/>
      <c r="G400" s="230"/>
      <c r="H400" s="230"/>
      <c r="I400" s="230"/>
      <c r="J400" s="230"/>
      <c r="K400" s="230"/>
      <c r="L400" s="156">
        <v>643.82000000000005</v>
      </c>
      <c r="M400" s="153"/>
      <c r="N400" s="154"/>
      <c r="AF400" s="92"/>
      <c r="AG400" s="93"/>
      <c r="AH400" s="93"/>
      <c r="AN400" s="93"/>
      <c r="AQ400" s="93"/>
      <c r="AR400" s="104" t="s">
        <v>550</v>
      </c>
    </row>
    <row r="401" spans="1:45" s="58" customFormat="1" ht="14.4" x14ac:dyDescent="0.3">
      <c r="A401" s="151"/>
      <c r="B401" s="106"/>
      <c r="C401" s="230" t="s">
        <v>662</v>
      </c>
      <c r="D401" s="230"/>
      <c r="E401" s="230"/>
      <c r="F401" s="230"/>
      <c r="G401" s="230"/>
      <c r="H401" s="230"/>
      <c r="I401" s="230"/>
      <c r="J401" s="230"/>
      <c r="K401" s="230"/>
      <c r="L401" s="156">
        <v>236.82</v>
      </c>
      <c r="M401" s="153"/>
      <c r="N401" s="154"/>
      <c r="AF401" s="92"/>
      <c r="AG401" s="93"/>
      <c r="AH401" s="93"/>
      <c r="AN401" s="93"/>
      <c r="AQ401" s="93"/>
      <c r="AR401" s="104" t="s">
        <v>662</v>
      </c>
    </row>
    <row r="402" spans="1:45" s="58" customFormat="1" ht="14.4" x14ac:dyDescent="0.3">
      <c r="A402" s="151"/>
      <c r="B402" s="106"/>
      <c r="C402" s="230" t="s">
        <v>545</v>
      </c>
      <c r="D402" s="230"/>
      <c r="E402" s="230"/>
      <c r="F402" s="230"/>
      <c r="G402" s="230"/>
      <c r="H402" s="230"/>
      <c r="I402" s="230"/>
      <c r="J402" s="230"/>
      <c r="K402" s="230"/>
      <c r="L402" s="155"/>
      <c r="M402" s="153"/>
      <c r="N402" s="154"/>
      <c r="AF402" s="92"/>
      <c r="AG402" s="93"/>
      <c r="AH402" s="93"/>
      <c r="AN402" s="93"/>
      <c r="AQ402" s="93"/>
      <c r="AR402" s="104" t="s">
        <v>545</v>
      </c>
    </row>
    <row r="403" spans="1:45" s="58" customFormat="1" ht="14.4" x14ac:dyDescent="0.3">
      <c r="A403" s="151"/>
      <c r="B403" s="106"/>
      <c r="C403" s="230" t="s">
        <v>546</v>
      </c>
      <c r="D403" s="230"/>
      <c r="E403" s="230"/>
      <c r="F403" s="230"/>
      <c r="G403" s="230"/>
      <c r="H403" s="230"/>
      <c r="I403" s="230"/>
      <c r="J403" s="230"/>
      <c r="K403" s="230"/>
      <c r="L403" s="156">
        <v>81.99</v>
      </c>
      <c r="M403" s="153"/>
      <c r="N403" s="154"/>
      <c r="AF403" s="92"/>
      <c r="AG403" s="93"/>
      <c r="AH403" s="93"/>
      <c r="AN403" s="93"/>
      <c r="AQ403" s="93"/>
      <c r="AR403" s="104" t="s">
        <v>546</v>
      </c>
    </row>
    <row r="404" spans="1:45" s="58" customFormat="1" ht="14.4" x14ac:dyDescent="0.3">
      <c r="A404" s="151"/>
      <c r="B404" s="106"/>
      <c r="C404" s="230" t="s">
        <v>547</v>
      </c>
      <c r="D404" s="230"/>
      <c r="E404" s="230"/>
      <c r="F404" s="230"/>
      <c r="G404" s="230"/>
      <c r="H404" s="230"/>
      <c r="I404" s="230"/>
      <c r="J404" s="230"/>
      <c r="K404" s="230"/>
      <c r="L404" s="156">
        <v>53.25</v>
      </c>
      <c r="M404" s="153"/>
      <c r="N404" s="154"/>
      <c r="AF404" s="92"/>
      <c r="AG404" s="93"/>
      <c r="AH404" s="93"/>
      <c r="AN404" s="93"/>
      <c r="AQ404" s="93"/>
      <c r="AR404" s="104" t="s">
        <v>547</v>
      </c>
    </row>
    <row r="405" spans="1:45" s="58" customFormat="1" ht="14.4" x14ac:dyDescent="0.3">
      <c r="A405" s="151"/>
      <c r="B405" s="106"/>
      <c r="C405" s="230" t="s">
        <v>563</v>
      </c>
      <c r="D405" s="230"/>
      <c r="E405" s="230"/>
      <c r="F405" s="230"/>
      <c r="G405" s="230"/>
      <c r="H405" s="230"/>
      <c r="I405" s="230"/>
      <c r="J405" s="230"/>
      <c r="K405" s="230"/>
      <c r="L405" s="156">
        <v>0.34</v>
      </c>
      <c r="M405" s="153"/>
      <c r="N405" s="154"/>
      <c r="AF405" s="92"/>
      <c r="AG405" s="93"/>
      <c r="AH405" s="93"/>
      <c r="AN405" s="93"/>
      <c r="AQ405" s="93"/>
      <c r="AR405" s="104" t="s">
        <v>563</v>
      </c>
    </row>
    <row r="406" spans="1:45" s="58" customFormat="1" ht="14.4" x14ac:dyDescent="0.3">
      <c r="A406" s="151"/>
      <c r="B406" s="106"/>
      <c r="C406" s="230" t="s">
        <v>548</v>
      </c>
      <c r="D406" s="230"/>
      <c r="E406" s="230"/>
      <c r="F406" s="230"/>
      <c r="G406" s="230"/>
      <c r="H406" s="230"/>
      <c r="I406" s="230"/>
      <c r="J406" s="230"/>
      <c r="K406" s="230"/>
      <c r="L406" s="156">
        <v>13.49</v>
      </c>
      <c r="M406" s="153"/>
      <c r="N406" s="154"/>
      <c r="AF406" s="92"/>
      <c r="AG406" s="93"/>
      <c r="AH406" s="93"/>
      <c r="AN406" s="93"/>
      <c r="AQ406" s="93"/>
      <c r="AR406" s="104" t="s">
        <v>548</v>
      </c>
    </row>
    <row r="407" spans="1:45" s="58" customFormat="1" ht="14.4" x14ac:dyDescent="0.3">
      <c r="A407" s="151"/>
      <c r="B407" s="106"/>
      <c r="C407" s="230" t="s">
        <v>549</v>
      </c>
      <c r="D407" s="230"/>
      <c r="E407" s="230"/>
      <c r="F407" s="230"/>
      <c r="G407" s="230"/>
      <c r="H407" s="230"/>
      <c r="I407" s="230"/>
      <c r="J407" s="230"/>
      <c r="K407" s="230"/>
      <c r="L407" s="156">
        <v>60.1</v>
      </c>
      <c r="M407" s="153"/>
      <c r="N407" s="154"/>
      <c r="AF407" s="92"/>
      <c r="AG407" s="93"/>
      <c r="AH407" s="93"/>
      <c r="AN407" s="93"/>
      <c r="AQ407" s="93"/>
      <c r="AR407" s="104" t="s">
        <v>549</v>
      </c>
    </row>
    <row r="408" spans="1:45" s="58" customFormat="1" ht="14.4" x14ac:dyDescent="0.3">
      <c r="A408" s="151"/>
      <c r="B408" s="106"/>
      <c r="C408" s="230" t="s">
        <v>550</v>
      </c>
      <c r="D408" s="230"/>
      <c r="E408" s="230"/>
      <c r="F408" s="230"/>
      <c r="G408" s="230"/>
      <c r="H408" s="230"/>
      <c r="I408" s="230"/>
      <c r="J408" s="230"/>
      <c r="K408" s="230"/>
      <c r="L408" s="156">
        <v>27.99</v>
      </c>
      <c r="M408" s="153"/>
      <c r="N408" s="154"/>
      <c r="AF408" s="92"/>
      <c r="AG408" s="93"/>
      <c r="AH408" s="93"/>
      <c r="AN408" s="93"/>
      <c r="AQ408" s="93"/>
      <c r="AR408" s="104" t="s">
        <v>550</v>
      </c>
    </row>
    <row r="409" spans="1:45" s="58" customFormat="1" ht="14.4" x14ac:dyDescent="0.3">
      <c r="A409" s="151"/>
      <c r="B409" s="106"/>
      <c r="C409" s="230" t="s">
        <v>551</v>
      </c>
      <c r="D409" s="230"/>
      <c r="E409" s="230"/>
      <c r="F409" s="230"/>
      <c r="G409" s="230"/>
      <c r="H409" s="230"/>
      <c r="I409" s="230"/>
      <c r="J409" s="230"/>
      <c r="K409" s="230"/>
      <c r="L409" s="152">
        <v>1381.9</v>
      </c>
      <c r="M409" s="153"/>
      <c r="N409" s="154"/>
      <c r="AF409" s="92"/>
      <c r="AG409" s="93"/>
      <c r="AH409" s="93"/>
      <c r="AN409" s="93"/>
      <c r="AQ409" s="93"/>
      <c r="AR409" s="104" t="s">
        <v>551</v>
      </c>
    </row>
    <row r="410" spans="1:45" s="58" customFormat="1" ht="14.4" x14ac:dyDescent="0.3">
      <c r="A410" s="151"/>
      <c r="B410" s="106"/>
      <c r="C410" s="230" t="s">
        <v>552</v>
      </c>
      <c r="D410" s="230"/>
      <c r="E410" s="230"/>
      <c r="F410" s="230"/>
      <c r="G410" s="230"/>
      <c r="H410" s="230"/>
      <c r="I410" s="230"/>
      <c r="J410" s="230"/>
      <c r="K410" s="230"/>
      <c r="L410" s="152">
        <v>1371.88</v>
      </c>
      <c r="M410" s="153"/>
      <c r="N410" s="154"/>
      <c r="AF410" s="92"/>
      <c r="AG410" s="93"/>
      <c r="AH410" s="93"/>
      <c r="AN410" s="93"/>
      <c r="AQ410" s="93"/>
      <c r="AR410" s="104" t="s">
        <v>552</v>
      </c>
    </row>
    <row r="411" spans="1:45" s="58" customFormat="1" ht="14.4" x14ac:dyDescent="0.3">
      <c r="A411" s="151"/>
      <c r="B411" s="106"/>
      <c r="C411" s="230" t="s">
        <v>553</v>
      </c>
      <c r="D411" s="230"/>
      <c r="E411" s="230"/>
      <c r="F411" s="230"/>
      <c r="G411" s="230"/>
      <c r="H411" s="230"/>
      <c r="I411" s="230"/>
      <c r="J411" s="230"/>
      <c r="K411" s="230"/>
      <c r="L411" s="156">
        <v>671.81</v>
      </c>
      <c r="M411" s="153"/>
      <c r="N411" s="154"/>
      <c r="AF411" s="92"/>
      <c r="AG411" s="93"/>
      <c r="AH411" s="93"/>
      <c r="AN411" s="93"/>
      <c r="AQ411" s="93"/>
      <c r="AR411" s="104" t="s">
        <v>553</v>
      </c>
    </row>
    <row r="412" spans="1:45" s="58" customFormat="1" ht="14.4" x14ac:dyDescent="0.3">
      <c r="A412" s="151"/>
      <c r="B412" s="157"/>
      <c r="C412" s="242" t="s">
        <v>663</v>
      </c>
      <c r="D412" s="242"/>
      <c r="E412" s="242"/>
      <c r="F412" s="242"/>
      <c r="G412" s="242"/>
      <c r="H412" s="242"/>
      <c r="I412" s="242"/>
      <c r="J412" s="242"/>
      <c r="K412" s="242"/>
      <c r="L412" s="158">
        <v>21932.1</v>
      </c>
      <c r="M412" s="159"/>
      <c r="N412" s="160"/>
      <c r="AF412" s="92"/>
      <c r="AG412" s="93"/>
      <c r="AH412" s="93"/>
      <c r="AN412" s="93"/>
      <c r="AQ412" s="93"/>
      <c r="AS412" s="93" t="s">
        <v>663</v>
      </c>
    </row>
    <row r="413" spans="1:45" s="58" customFormat="1" ht="14.4" x14ac:dyDescent="0.3">
      <c r="A413" s="235" t="s">
        <v>313</v>
      </c>
      <c r="B413" s="236"/>
      <c r="C413" s="236"/>
      <c r="D413" s="236"/>
      <c r="E413" s="236"/>
      <c r="F413" s="236"/>
      <c r="G413" s="236"/>
      <c r="H413" s="236"/>
      <c r="I413" s="236"/>
      <c r="J413" s="236"/>
      <c r="K413" s="236"/>
      <c r="L413" s="236"/>
      <c r="M413" s="236"/>
      <c r="N413" s="237"/>
      <c r="AF413" s="92" t="s">
        <v>313</v>
      </c>
      <c r="AG413" s="93"/>
      <c r="AH413" s="93"/>
      <c r="AN413" s="93"/>
      <c r="AQ413" s="93"/>
      <c r="AS413" s="93"/>
    </row>
    <row r="414" spans="1:45" s="58" customFormat="1" ht="31.8" x14ac:dyDescent="0.3">
      <c r="A414" s="94" t="s">
        <v>51</v>
      </c>
      <c r="B414" s="95" t="s">
        <v>314</v>
      </c>
      <c r="C414" s="231" t="s">
        <v>315</v>
      </c>
      <c r="D414" s="231"/>
      <c r="E414" s="231"/>
      <c r="F414" s="96" t="s">
        <v>47</v>
      </c>
      <c r="G414" s="97">
        <v>3.03</v>
      </c>
      <c r="H414" s="98">
        <v>1</v>
      </c>
      <c r="I414" s="138">
        <v>3.03</v>
      </c>
      <c r="J414" s="100"/>
      <c r="K414" s="97"/>
      <c r="L414" s="100"/>
      <c r="M414" s="97"/>
      <c r="N414" s="101"/>
      <c r="AF414" s="92"/>
      <c r="AG414" s="93"/>
      <c r="AH414" s="93" t="s">
        <v>315</v>
      </c>
      <c r="AN414" s="93"/>
      <c r="AQ414" s="93"/>
      <c r="AS414" s="93"/>
    </row>
    <row r="415" spans="1:45" s="58" customFormat="1" ht="14.4" x14ac:dyDescent="0.3">
      <c r="A415" s="102"/>
      <c r="B415" s="103"/>
      <c r="C415" s="230" t="s">
        <v>664</v>
      </c>
      <c r="D415" s="230"/>
      <c r="E415" s="230"/>
      <c r="F415" s="230"/>
      <c r="G415" s="230"/>
      <c r="H415" s="230"/>
      <c r="I415" s="230"/>
      <c r="J415" s="230"/>
      <c r="K415" s="230"/>
      <c r="L415" s="230"/>
      <c r="M415" s="230"/>
      <c r="N415" s="241"/>
      <c r="AF415" s="92"/>
      <c r="AG415" s="93"/>
      <c r="AH415" s="93"/>
      <c r="AI415" s="104" t="s">
        <v>664</v>
      </c>
      <c r="AN415" s="93"/>
      <c r="AQ415" s="93"/>
      <c r="AS415" s="93"/>
    </row>
    <row r="416" spans="1:45" s="58" customFormat="1" ht="14.4" x14ac:dyDescent="0.3">
      <c r="A416" s="105"/>
      <c r="B416" s="106" t="s">
        <v>665</v>
      </c>
      <c r="C416" s="232" t="s">
        <v>666</v>
      </c>
      <c r="D416" s="232"/>
      <c r="E416" s="232"/>
      <c r="F416" s="232"/>
      <c r="G416" s="232"/>
      <c r="H416" s="232"/>
      <c r="I416" s="232"/>
      <c r="J416" s="232"/>
      <c r="K416" s="232"/>
      <c r="L416" s="232"/>
      <c r="M416" s="232"/>
      <c r="N416" s="233"/>
      <c r="AF416" s="92"/>
      <c r="AG416" s="93"/>
      <c r="AH416" s="93"/>
      <c r="AJ416" s="104" t="s">
        <v>666</v>
      </c>
      <c r="AN416" s="93"/>
      <c r="AQ416" s="93"/>
      <c r="AS416" s="93"/>
    </row>
    <row r="417" spans="1:45" s="58" customFormat="1" ht="21.6" x14ac:dyDescent="0.3">
      <c r="A417" s="105"/>
      <c r="B417" s="106" t="s">
        <v>609</v>
      </c>
      <c r="C417" s="232" t="s">
        <v>610</v>
      </c>
      <c r="D417" s="232"/>
      <c r="E417" s="232"/>
      <c r="F417" s="232"/>
      <c r="G417" s="232"/>
      <c r="H417" s="232"/>
      <c r="I417" s="232"/>
      <c r="J417" s="232"/>
      <c r="K417" s="232"/>
      <c r="L417" s="232"/>
      <c r="M417" s="232"/>
      <c r="N417" s="233"/>
      <c r="AF417" s="92"/>
      <c r="AG417" s="93"/>
      <c r="AH417" s="93"/>
      <c r="AJ417" s="104" t="s">
        <v>610</v>
      </c>
      <c r="AN417" s="93"/>
      <c r="AQ417" s="93"/>
      <c r="AS417" s="93"/>
    </row>
    <row r="418" spans="1:45" s="58" customFormat="1" ht="52.2" x14ac:dyDescent="0.3">
      <c r="A418" s="105"/>
      <c r="B418" s="106" t="s">
        <v>611</v>
      </c>
      <c r="C418" s="232" t="s">
        <v>612</v>
      </c>
      <c r="D418" s="232"/>
      <c r="E418" s="232"/>
      <c r="F418" s="232"/>
      <c r="G418" s="232"/>
      <c r="H418" s="232"/>
      <c r="I418" s="232"/>
      <c r="J418" s="232"/>
      <c r="K418" s="232"/>
      <c r="L418" s="232"/>
      <c r="M418" s="232"/>
      <c r="N418" s="233"/>
      <c r="AF418" s="92"/>
      <c r="AG418" s="93"/>
      <c r="AH418" s="93"/>
      <c r="AJ418" s="104" t="s">
        <v>612</v>
      </c>
      <c r="AN418" s="93"/>
      <c r="AQ418" s="93"/>
      <c r="AS418" s="93"/>
    </row>
    <row r="419" spans="1:45" s="58" customFormat="1" ht="14.4" x14ac:dyDescent="0.3">
      <c r="A419" s="107"/>
      <c r="B419" s="106" t="s">
        <v>2</v>
      </c>
      <c r="C419" s="230" t="s">
        <v>525</v>
      </c>
      <c r="D419" s="230"/>
      <c r="E419" s="230"/>
      <c r="F419" s="108"/>
      <c r="G419" s="109"/>
      <c r="H419" s="109"/>
      <c r="I419" s="109"/>
      <c r="J419" s="112">
        <v>162.29</v>
      </c>
      <c r="K419" s="135">
        <v>1.45475</v>
      </c>
      <c r="L419" s="112">
        <v>715.36</v>
      </c>
      <c r="M419" s="113">
        <v>44.77</v>
      </c>
      <c r="N419" s="114">
        <v>32026.67</v>
      </c>
      <c r="AF419" s="92"/>
      <c r="AG419" s="93"/>
      <c r="AH419" s="93"/>
      <c r="AK419" s="104" t="s">
        <v>525</v>
      </c>
      <c r="AN419" s="93"/>
      <c r="AQ419" s="93"/>
      <c r="AS419" s="93"/>
    </row>
    <row r="420" spans="1:45" s="58" customFormat="1" ht="14.4" x14ac:dyDescent="0.3">
      <c r="A420" s="107"/>
      <c r="B420" s="106" t="s">
        <v>4</v>
      </c>
      <c r="C420" s="230" t="s">
        <v>526</v>
      </c>
      <c r="D420" s="230"/>
      <c r="E420" s="230"/>
      <c r="F420" s="108"/>
      <c r="G420" s="109"/>
      <c r="H420" s="109"/>
      <c r="I420" s="109"/>
      <c r="J420" s="112">
        <v>444.74</v>
      </c>
      <c r="K420" s="117">
        <v>1.4375</v>
      </c>
      <c r="L420" s="110">
        <v>1937.12</v>
      </c>
      <c r="M420" s="113">
        <v>13.24</v>
      </c>
      <c r="N420" s="114">
        <v>25647.47</v>
      </c>
      <c r="AF420" s="92"/>
      <c r="AG420" s="93"/>
      <c r="AH420" s="93"/>
      <c r="AK420" s="104" t="s">
        <v>526</v>
      </c>
      <c r="AN420" s="93"/>
      <c r="AQ420" s="93"/>
      <c r="AS420" s="93"/>
    </row>
    <row r="421" spans="1:45" s="58" customFormat="1" ht="14.4" x14ac:dyDescent="0.3">
      <c r="A421" s="107"/>
      <c r="B421" s="106" t="s">
        <v>6</v>
      </c>
      <c r="C421" s="230" t="s">
        <v>556</v>
      </c>
      <c r="D421" s="230"/>
      <c r="E421" s="230"/>
      <c r="F421" s="108"/>
      <c r="G421" s="109"/>
      <c r="H421" s="109"/>
      <c r="I421" s="109"/>
      <c r="J421" s="112">
        <v>40.39</v>
      </c>
      <c r="K421" s="117">
        <v>1.4375</v>
      </c>
      <c r="L421" s="112">
        <v>175.92</v>
      </c>
      <c r="M421" s="113">
        <v>44.77</v>
      </c>
      <c r="N421" s="114">
        <v>7875.94</v>
      </c>
      <c r="AF421" s="92"/>
      <c r="AG421" s="93"/>
      <c r="AH421" s="93"/>
      <c r="AK421" s="104" t="s">
        <v>556</v>
      </c>
      <c r="AN421" s="93"/>
      <c r="AQ421" s="93"/>
      <c r="AS421" s="93"/>
    </row>
    <row r="422" spans="1:45" s="58" customFormat="1" ht="14.4" x14ac:dyDescent="0.3">
      <c r="A422" s="107"/>
      <c r="B422" s="106" t="s">
        <v>7</v>
      </c>
      <c r="C422" s="230" t="s">
        <v>557</v>
      </c>
      <c r="D422" s="230"/>
      <c r="E422" s="230"/>
      <c r="F422" s="108"/>
      <c r="G422" s="109"/>
      <c r="H422" s="109"/>
      <c r="I422" s="109"/>
      <c r="J422" s="112">
        <v>163.32</v>
      </c>
      <c r="K422" s="109"/>
      <c r="L422" s="112">
        <v>494.86</v>
      </c>
      <c r="M422" s="113">
        <v>8.16</v>
      </c>
      <c r="N422" s="114">
        <v>4038.06</v>
      </c>
      <c r="AF422" s="92"/>
      <c r="AG422" s="93"/>
      <c r="AH422" s="93"/>
      <c r="AK422" s="104" t="s">
        <v>557</v>
      </c>
      <c r="AN422" s="93"/>
      <c r="AQ422" s="93"/>
      <c r="AS422" s="93"/>
    </row>
    <row r="423" spans="1:45" s="58" customFormat="1" ht="14.4" x14ac:dyDescent="0.3">
      <c r="A423" s="115"/>
      <c r="B423" s="106"/>
      <c r="C423" s="230" t="s">
        <v>527</v>
      </c>
      <c r="D423" s="230"/>
      <c r="E423" s="230"/>
      <c r="F423" s="108" t="s">
        <v>528</v>
      </c>
      <c r="G423" s="113">
        <v>16.87</v>
      </c>
      <c r="H423" s="135">
        <v>1.45475</v>
      </c>
      <c r="I423" s="132">
        <v>74.361146500000004</v>
      </c>
      <c r="J423" s="118"/>
      <c r="K423" s="109"/>
      <c r="L423" s="118"/>
      <c r="M423" s="109"/>
      <c r="N423" s="119"/>
      <c r="AF423" s="92"/>
      <c r="AG423" s="93"/>
      <c r="AH423" s="93"/>
      <c r="AL423" s="104" t="s">
        <v>527</v>
      </c>
      <c r="AN423" s="93"/>
      <c r="AQ423" s="93"/>
      <c r="AS423" s="93"/>
    </row>
    <row r="424" spans="1:45" s="58" customFormat="1" ht="14.4" x14ac:dyDescent="0.3">
      <c r="A424" s="115"/>
      <c r="B424" s="106"/>
      <c r="C424" s="230" t="s">
        <v>558</v>
      </c>
      <c r="D424" s="230"/>
      <c r="E424" s="230"/>
      <c r="F424" s="108" t="s">
        <v>528</v>
      </c>
      <c r="G424" s="113">
        <v>2.94</v>
      </c>
      <c r="H424" s="117">
        <v>1.4375</v>
      </c>
      <c r="I424" s="132">
        <v>12.8055375</v>
      </c>
      <c r="J424" s="118"/>
      <c r="K424" s="109"/>
      <c r="L424" s="118"/>
      <c r="M424" s="109"/>
      <c r="N424" s="119"/>
      <c r="AF424" s="92"/>
      <c r="AG424" s="93"/>
      <c r="AH424" s="93"/>
      <c r="AL424" s="104" t="s">
        <v>558</v>
      </c>
      <c r="AN424" s="93"/>
      <c r="AQ424" s="93"/>
      <c r="AS424" s="93"/>
    </row>
    <row r="425" spans="1:45" s="58" customFormat="1" ht="14.4" x14ac:dyDescent="0.3">
      <c r="A425" s="107"/>
      <c r="B425" s="106"/>
      <c r="C425" s="229" t="s">
        <v>529</v>
      </c>
      <c r="D425" s="229"/>
      <c r="E425" s="229"/>
      <c r="F425" s="120"/>
      <c r="G425" s="121"/>
      <c r="H425" s="121"/>
      <c r="I425" s="121"/>
      <c r="J425" s="123">
        <v>770.35</v>
      </c>
      <c r="K425" s="121"/>
      <c r="L425" s="122">
        <v>3147.34</v>
      </c>
      <c r="M425" s="121"/>
      <c r="N425" s="124">
        <v>61712.2</v>
      </c>
      <c r="AF425" s="92"/>
      <c r="AG425" s="93"/>
      <c r="AH425" s="93"/>
      <c r="AM425" s="104" t="s">
        <v>529</v>
      </c>
      <c r="AN425" s="93"/>
      <c r="AQ425" s="93"/>
      <c r="AS425" s="93"/>
    </row>
    <row r="426" spans="1:45" s="58" customFormat="1" ht="14.4" x14ac:dyDescent="0.3">
      <c r="A426" s="115"/>
      <c r="B426" s="106"/>
      <c r="C426" s="230" t="s">
        <v>530</v>
      </c>
      <c r="D426" s="230"/>
      <c r="E426" s="230"/>
      <c r="F426" s="108"/>
      <c r="G426" s="109"/>
      <c r="H426" s="109"/>
      <c r="I426" s="109"/>
      <c r="J426" s="118"/>
      <c r="K426" s="109"/>
      <c r="L426" s="112">
        <v>891.28</v>
      </c>
      <c r="M426" s="109"/>
      <c r="N426" s="114">
        <v>39902.61</v>
      </c>
      <c r="AF426" s="92"/>
      <c r="AG426" s="93"/>
      <c r="AH426" s="93"/>
      <c r="AL426" s="104" t="s">
        <v>530</v>
      </c>
      <c r="AN426" s="93"/>
      <c r="AQ426" s="93"/>
      <c r="AS426" s="93"/>
    </row>
    <row r="427" spans="1:45" s="58" customFormat="1" ht="20.399999999999999" x14ac:dyDescent="0.3">
      <c r="A427" s="115"/>
      <c r="B427" s="106" t="s">
        <v>667</v>
      </c>
      <c r="C427" s="230" t="s">
        <v>668</v>
      </c>
      <c r="D427" s="230"/>
      <c r="E427" s="230"/>
      <c r="F427" s="108" t="s">
        <v>531</v>
      </c>
      <c r="G427" s="116">
        <v>93</v>
      </c>
      <c r="H427" s="109"/>
      <c r="I427" s="116">
        <v>93</v>
      </c>
      <c r="J427" s="118"/>
      <c r="K427" s="109"/>
      <c r="L427" s="112">
        <v>828.89</v>
      </c>
      <c r="M427" s="109"/>
      <c r="N427" s="114">
        <v>37109.43</v>
      </c>
      <c r="AF427" s="92"/>
      <c r="AG427" s="93"/>
      <c r="AH427" s="93"/>
      <c r="AL427" s="104" t="s">
        <v>668</v>
      </c>
      <c r="AN427" s="93"/>
      <c r="AQ427" s="93"/>
      <c r="AS427" s="93"/>
    </row>
    <row r="428" spans="1:45" s="58" customFormat="1" ht="40.799999999999997" x14ac:dyDescent="0.3">
      <c r="A428" s="115"/>
      <c r="B428" s="106" t="s">
        <v>669</v>
      </c>
      <c r="C428" s="230" t="s">
        <v>670</v>
      </c>
      <c r="D428" s="230"/>
      <c r="E428" s="230"/>
      <c r="F428" s="108" t="s">
        <v>531</v>
      </c>
      <c r="G428" s="116">
        <v>62</v>
      </c>
      <c r="H428" s="113">
        <v>0.85</v>
      </c>
      <c r="I428" s="125">
        <v>52.7</v>
      </c>
      <c r="J428" s="118"/>
      <c r="K428" s="109"/>
      <c r="L428" s="112">
        <v>469.7</v>
      </c>
      <c r="M428" s="109"/>
      <c r="N428" s="114">
        <v>21028.68</v>
      </c>
      <c r="AF428" s="92"/>
      <c r="AG428" s="93"/>
      <c r="AH428" s="93"/>
      <c r="AL428" s="104" t="s">
        <v>670</v>
      </c>
      <c r="AN428" s="93"/>
      <c r="AQ428" s="93"/>
      <c r="AS428" s="93"/>
    </row>
    <row r="429" spans="1:45" s="58" customFormat="1" ht="14.4" x14ac:dyDescent="0.3">
      <c r="A429" s="127"/>
      <c r="B429" s="128"/>
      <c r="C429" s="231" t="s">
        <v>532</v>
      </c>
      <c r="D429" s="231"/>
      <c r="E429" s="231"/>
      <c r="F429" s="96"/>
      <c r="G429" s="97"/>
      <c r="H429" s="97"/>
      <c r="I429" s="97"/>
      <c r="J429" s="100"/>
      <c r="K429" s="97"/>
      <c r="L429" s="137">
        <v>4445.93</v>
      </c>
      <c r="M429" s="121"/>
      <c r="N429" s="130">
        <v>119850.31</v>
      </c>
      <c r="AF429" s="92"/>
      <c r="AG429" s="93"/>
      <c r="AH429" s="93"/>
      <c r="AN429" s="93" t="s">
        <v>532</v>
      </c>
      <c r="AQ429" s="93"/>
      <c r="AS429" s="93"/>
    </row>
    <row r="430" spans="1:45" s="58" customFormat="1" ht="31.8" x14ac:dyDescent="0.3">
      <c r="A430" s="94" t="s">
        <v>52</v>
      </c>
      <c r="B430" s="95" t="s">
        <v>314</v>
      </c>
      <c r="C430" s="231" t="s">
        <v>315</v>
      </c>
      <c r="D430" s="231"/>
      <c r="E430" s="231"/>
      <c r="F430" s="96" t="s">
        <v>47</v>
      </c>
      <c r="G430" s="97">
        <v>0.18</v>
      </c>
      <c r="H430" s="98">
        <v>1</v>
      </c>
      <c r="I430" s="138">
        <v>0.18</v>
      </c>
      <c r="J430" s="100"/>
      <c r="K430" s="97"/>
      <c r="L430" s="100"/>
      <c r="M430" s="97"/>
      <c r="N430" s="101"/>
      <c r="AF430" s="92"/>
      <c r="AG430" s="93"/>
      <c r="AH430" s="93" t="s">
        <v>315</v>
      </c>
      <c r="AN430" s="93"/>
      <c r="AQ430" s="93"/>
      <c r="AS430" s="93"/>
    </row>
    <row r="431" spans="1:45" s="58" customFormat="1" ht="21.6" x14ac:dyDescent="0.3">
      <c r="A431" s="105"/>
      <c r="B431" s="106" t="s">
        <v>671</v>
      </c>
      <c r="C431" s="232" t="s">
        <v>672</v>
      </c>
      <c r="D431" s="232"/>
      <c r="E431" s="232"/>
      <c r="F431" s="232"/>
      <c r="G431" s="232"/>
      <c r="H431" s="232"/>
      <c r="I431" s="232"/>
      <c r="J431" s="232"/>
      <c r="K431" s="232"/>
      <c r="L431" s="232"/>
      <c r="M431" s="232"/>
      <c r="N431" s="233"/>
      <c r="AF431" s="92"/>
      <c r="AG431" s="93"/>
      <c r="AH431" s="93"/>
      <c r="AJ431" s="104" t="s">
        <v>672</v>
      </c>
      <c r="AN431" s="93"/>
      <c r="AQ431" s="93"/>
      <c r="AS431" s="93"/>
    </row>
    <row r="432" spans="1:45" s="58" customFormat="1" ht="14.4" x14ac:dyDescent="0.3">
      <c r="A432" s="105"/>
      <c r="B432" s="106" t="s">
        <v>665</v>
      </c>
      <c r="C432" s="232" t="s">
        <v>666</v>
      </c>
      <c r="D432" s="232"/>
      <c r="E432" s="232"/>
      <c r="F432" s="232"/>
      <c r="G432" s="232"/>
      <c r="H432" s="232"/>
      <c r="I432" s="232"/>
      <c r="J432" s="232"/>
      <c r="K432" s="232"/>
      <c r="L432" s="232"/>
      <c r="M432" s="232"/>
      <c r="N432" s="233"/>
      <c r="AF432" s="92"/>
      <c r="AG432" s="93"/>
      <c r="AH432" s="93"/>
      <c r="AJ432" s="104" t="s">
        <v>666</v>
      </c>
      <c r="AN432" s="93"/>
      <c r="AQ432" s="93"/>
      <c r="AS432" s="93"/>
    </row>
    <row r="433" spans="1:45" s="58" customFormat="1" ht="21.6" x14ac:dyDescent="0.3">
      <c r="A433" s="105"/>
      <c r="B433" s="106" t="s">
        <v>609</v>
      </c>
      <c r="C433" s="232" t="s">
        <v>610</v>
      </c>
      <c r="D433" s="232"/>
      <c r="E433" s="232"/>
      <c r="F433" s="232"/>
      <c r="G433" s="232"/>
      <c r="H433" s="232"/>
      <c r="I433" s="232"/>
      <c r="J433" s="232"/>
      <c r="K433" s="232"/>
      <c r="L433" s="232"/>
      <c r="M433" s="232"/>
      <c r="N433" s="233"/>
      <c r="AF433" s="92"/>
      <c r="AG433" s="93"/>
      <c r="AH433" s="93"/>
      <c r="AJ433" s="104" t="s">
        <v>610</v>
      </c>
      <c r="AN433" s="93"/>
      <c r="AQ433" s="93"/>
      <c r="AS433" s="93"/>
    </row>
    <row r="434" spans="1:45" s="58" customFormat="1" ht="52.2" x14ac:dyDescent="0.3">
      <c r="A434" s="105"/>
      <c r="B434" s="106" t="s">
        <v>611</v>
      </c>
      <c r="C434" s="232" t="s">
        <v>612</v>
      </c>
      <c r="D434" s="232"/>
      <c r="E434" s="232"/>
      <c r="F434" s="232"/>
      <c r="G434" s="232"/>
      <c r="H434" s="232"/>
      <c r="I434" s="232"/>
      <c r="J434" s="232"/>
      <c r="K434" s="232"/>
      <c r="L434" s="232"/>
      <c r="M434" s="232"/>
      <c r="N434" s="233"/>
      <c r="AF434" s="92"/>
      <c r="AG434" s="93"/>
      <c r="AH434" s="93"/>
      <c r="AJ434" s="104" t="s">
        <v>612</v>
      </c>
      <c r="AN434" s="93"/>
      <c r="AQ434" s="93"/>
      <c r="AS434" s="93"/>
    </row>
    <row r="435" spans="1:45" s="58" customFormat="1" ht="14.4" x14ac:dyDescent="0.3">
      <c r="A435" s="107"/>
      <c r="B435" s="106" t="s">
        <v>2</v>
      </c>
      <c r="C435" s="230" t="s">
        <v>525</v>
      </c>
      <c r="D435" s="230"/>
      <c r="E435" s="230"/>
      <c r="F435" s="108"/>
      <c r="G435" s="109"/>
      <c r="H435" s="109"/>
      <c r="I435" s="109"/>
      <c r="J435" s="112">
        <v>162.29</v>
      </c>
      <c r="K435" s="135">
        <v>1.5711299999999999</v>
      </c>
      <c r="L435" s="112">
        <v>45.9</v>
      </c>
      <c r="M435" s="113">
        <v>44.77</v>
      </c>
      <c r="N435" s="114">
        <v>2054.94</v>
      </c>
      <c r="AF435" s="92"/>
      <c r="AG435" s="93"/>
      <c r="AH435" s="93"/>
      <c r="AK435" s="104" t="s">
        <v>525</v>
      </c>
      <c r="AN435" s="93"/>
      <c r="AQ435" s="93"/>
      <c r="AS435" s="93"/>
    </row>
    <row r="436" spans="1:45" s="58" customFormat="1" ht="14.4" x14ac:dyDescent="0.3">
      <c r="A436" s="107"/>
      <c r="B436" s="106" t="s">
        <v>4</v>
      </c>
      <c r="C436" s="230" t="s">
        <v>526</v>
      </c>
      <c r="D436" s="230"/>
      <c r="E436" s="230"/>
      <c r="F436" s="108"/>
      <c r="G436" s="109"/>
      <c r="H436" s="109"/>
      <c r="I436" s="109"/>
      <c r="J436" s="112">
        <v>444.74</v>
      </c>
      <c r="K436" s="117">
        <v>1.5525</v>
      </c>
      <c r="L436" s="112">
        <v>124.28</v>
      </c>
      <c r="M436" s="113">
        <v>13.24</v>
      </c>
      <c r="N436" s="114">
        <v>1645.47</v>
      </c>
      <c r="AF436" s="92"/>
      <c r="AG436" s="93"/>
      <c r="AH436" s="93"/>
      <c r="AK436" s="104" t="s">
        <v>526</v>
      </c>
      <c r="AN436" s="93"/>
      <c r="AQ436" s="93"/>
      <c r="AS436" s="93"/>
    </row>
    <row r="437" spans="1:45" s="58" customFormat="1" ht="14.4" x14ac:dyDescent="0.3">
      <c r="A437" s="107"/>
      <c r="B437" s="106" t="s">
        <v>6</v>
      </c>
      <c r="C437" s="230" t="s">
        <v>556</v>
      </c>
      <c r="D437" s="230"/>
      <c r="E437" s="230"/>
      <c r="F437" s="108"/>
      <c r="G437" s="109"/>
      <c r="H437" s="109"/>
      <c r="I437" s="109"/>
      <c r="J437" s="112">
        <v>40.39</v>
      </c>
      <c r="K437" s="117">
        <v>1.5525</v>
      </c>
      <c r="L437" s="112">
        <v>11.29</v>
      </c>
      <c r="M437" s="113">
        <v>44.77</v>
      </c>
      <c r="N437" s="126">
        <v>505.45</v>
      </c>
      <c r="AF437" s="92"/>
      <c r="AG437" s="93"/>
      <c r="AH437" s="93"/>
      <c r="AK437" s="104" t="s">
        <v>556</v>
      </c>
      <c r="AN437" s="93"/>
      <c r="AQ437" s="93"/>
      <c r="AS437" s="93"/>
    </row>
    <row r="438" spans="1:45" s="58" customFormat="1" ht="14.4" x14ac:dyDescent="0.3">
      <c r="A438" s="107"/>
      <c r="B438" s="106" t="s">
        <v>7</v>
      </c>
      <c r="C438" s="230" t="s">
        <v>557</v>
      </c>
      <c r="D438" s="230"/>
      <c r="E438" s="230"/>
      <c r="F438" s="108"/>
      <c r="G438" s="109"/>
      <c r="H438" s="109"/>
      <c r="I438" s="109"/>
      <c r="J438" s="112">
        <v>163.32</v>
      </c>
      <c r="K438" s="113">
        <v>1.08</v>
      </c>
      <c r="L438" s="112">
        <v>31.75</v>
      </c>
      <c r="M438" s="113">
        <v>8.16</v>
      </c>
      <c r="N438" s="126">
        <v>259.08</v>
      </c>
      <c r="AF438" s="92"/>
      <c r="AG438" s="93"/>
      <c r="AH438" s="93"/>
      <c r="AK438" s="104" t="s">
        <v>557</v>
      </c>
      <c r="AN438" s="93"/>
      <c r="AQ438" s="93"/>
      <c r="AS438" s="93"/>
    </row>
    <row r="439" spans="1:45" s="58" customFormat="1" ht="14.4" x14ac:dyDescent="0.3">
      <c r="A439" s="115"/>
      <c r="B439" s="106"/>
      <c r="C439" s="230" t="s">
        <v>527</v>
      </c>
      <c r="D439" s="230"/>
      <c r="E439" s="230"/>
      <c r="F439" s="108" t="s">
        <v>528</v>
      </c>
      <c r="G439" s="113">
        <v>16.87</v>
      </c>
      <c r="H439" s="135">
        <v>1.5711299999999999</v>
      </c>
      <c r="I439" s="132">
        <v>4.7708934000000003</v>
      </c>
      <c r="J439" s="118"/>
      <c r="K439" s="109"/>
      <c r="L439" s="118"/>
      <c r="M439" s="109"/>
      <c r="N439" s="119"/>
      <c r="AF439" s="92"/>
      <c r="AG439" s="93"/>
      <c r="AH439" s="93"/>
      <c r="AL439" s="104" t="s">
        <v>527</v>
      </c>
      <c r="AN439" s="93"/>
      <c r="AQ439" s="93"/>
      <c r="AS439" s="93"/>
    </row>
    <row r="440" spans="1:45" s="58" customFormat="1" ht="14.4" x14ac:dyDescent="0.3">
      <c r="A440" s="115"/>
      <c r="B440" s="106"/>
      <c r="C440" s="230" t="s">
        <v>558</v>
      </c>
      <c r="D440" s="230"/>
      <c r="E440" s="230"/>
      <c r="F440" s="108" t="s">
        <v>528</v>
      </c>
      <c r="G440" s="113">
        <v>2.94</v>
      </c>
      <c r="H440" s="117">
        <v>1.5525</v>
      </c>
      <c r="I440" s="133">
        <v>0.82158299999999995</v>
      </c>
      <c r="J440" s="118"/>
      <c r="K440" s="109"/>
      <c r="L440" s="118"/>
      <c r="M440" s="109"/>
      <c r="N440" s="119"/>
      <c r="AF440" s="92"/>
      <c r="AG440" s="93"/>
      <c r="AH440" s="93"/>
      <c r="AL440" s="104" t="s">
        <v>558</v>
      </c>
      <c r="AN440" s="93"/>
      <c r="AQ440" s="93"/>
      <c r="AS440" s="93"/>
    </row>
    <row r="441" spans="1:45" s="58" customFormat="1" ht="14.4" x14ac:dyDescent="0.3">
      <c r="A441" s="107"/>
      <c r="B441" s="106"/>
      <c r="C441" s="229" t="s">
        <v>529</v>
      </c>
      <c r="D441" s="229"/>
      <c r="E441" s="229"/>
      <c r="F441" s="120"/>
      <c r="G441" s="121"/>
      <c r="H441" s="121"/>
      <c r="I441" s="121"/>
      <c r="J441" s="123">
        <v>770.35</v>
      </c>
      <c r="K441" s="121"/>
      <c r="L441" s="123">
        <v>201.93</v>
      </c>
      <c r="M441" s="121"/>
      <c r="N441" s="124">
        <v>3959.49</v>
      </c>
      <c r="AF441" s="92"/>
      <c r="AG441" s="93"/>
      <c r="AH441" s="93"/>
      <c r="AM441" s="104" t="s">
        <v>529</v>
      </c>
      <c r="AN441" s="93"/>
      <c r="AQ441" s="93"/>
      <c r="AS441" s="93"/>
    </row>
    <row r="442" spans="1:45" s="58" customFormat="1" ht="14.4" x14ac:dyDescent="0.3">
      <c r="A442" s="115"/>
      <c r="B442" s="106"/>
      <c r="C442" s="230" t="s">
        <v>530</v>
      </c>
      <c r="D442" s="230"/>
      <c r="E442" s="230"/>
      <c r="F442" s="108"/>
      <c r="G442" s="109"/>
      <c r="H442" s="109"/>
      <c r="I442" s="109"/>
      <c r="J442" s="118"/>
      <c r="K442" s="109"/>
      <c r="L442" s="112">
        <v>57.19</v>
      </c>
      <c r="M442" s="109"/>
      <c r="N442" s="114">
        <v>2560.39</v>
      </c>
      <c r="AF442" s="92"/>
      <c r="AG442" s="93"/>
      <c r="AH442" s="93"/>
      <c r="AL442" s="104" t="s">
        <v>530</v>
      </c>
      <c r="AN442" s="93"/>
      <c r="AQ442" s="93"/>
      <c r="AS442" s="93"/>
    </row>
    <row r="443" spans="1:45" s="58" customFormat="1" ht="20.399999999999999" x14ac:dyDescent="0.3">
      <c r="A443" s="115"/>
      <c r="B443" s="106" t="s">
        <v>667</v>
      </c>
      <c r="C443" s="230" t="s">
        <v>668</v>
      </c>
      <c r="D443" s="230"/>
      <c r="E443" s="230"/>
      <c r="F443" s="108" t="s">
        <v>531</v>
      </c>
      <c r="G443" s="116">
        <v>93</v>
      </c>
      <c r="H443" s="109"/>
      <c r="I443" s="116">
        <v>93</v>
      </c>
      <c r="J443" s="118"/>
      <c r="K443" s="109"/>
      <c r="L443" s="112">
        <v>53.19</v>
      </c>
      <c r="M443" s="109"/>
      <c r="N443" s="114">
        <v>2381.16</v>
      </c>
      <c r="AF443" s="92"/>
      <c r="AG443" s="93"/>
      <c r="AH443" s="93"/>
      <c r="AL443" s="104" t="s">
        <v>668</v>
      </c>
      <c r="AN443" s="93"/>
      <c r="AQ443" s="93"/>
      <c r="AS443" s="93"/>
    </row>
    <row r="444" spans="1:45" s="58" customFormat="1" ht="40.799999999999997" x14ac:dyDescent="0.3">
      <c r="A444" s="115"/>
      <c r="B444" s="106" t="s">
        <v>669</v>
      </c>
      <c r="C444" s="230" t="s">
        <v>670</v>
      </c>
      <c r="D444" s="230"/>
      <c r="E444" s="230"/>
      <c r="F444" s="108" t="s">
        <v>531</v>
      </c>
      <c r="G444" s="116">
        <v>62</v>
      </c>
      <c r="H444" s="113">
        <v>0.85</v>
      </c>
      <c r="I444" s="125">
        <v>52.7</v>
      </c>
      <c r="J444" s="118"/>
      <c r="K444" s="109"/>
      <c r="L444" s="112">
        <v>30.14</v>
      </c>
      <c r="M444" s="109"/>
      <c r="N444" s="114">
        <v>1349.33</v>
      </c>
      <c r="AF444" s="92"/>
      <c r="AG444" s="93"/>
      <c r="AH444" s="93"/>
      <c r="AL444" s="104" t="s">
        <v>670</v>
      </c>
      <c r="AN444" s="93"/>
      <c r="AQ444" s="93"/>
      <c r="AS444" s="93"/>
    </row>
    <row r="445" spans="1:45" s="58" customFormat="1" ht="14.4" x14ac:dyDescent="0.3">
      <c r="A445" s="127"/>
      <c r="B445" s="128"/>
      <c r="C445" s="231" t="s">
        <v>532</v>
      </c>
      <c r="D445" s="231"/>
      <c r="E445" s="231"/>
      <c r="F445" s="96"/>
      <c r="G445" s="97"/>
      <c r="H445" s="97"/>
      <c r="I445" s="97"/>
      <c r="J445" s="100"/>
      <c r="K445" s="97"/>
      <c r="L445" s="129">
        <v>285.26</v>
      </c>
      <c r="M445" s="121"/>
      <c r="N445" s="130">
        <v>7689.98</v>
      </c>
      <c r="AF445" s="92"/>
      <c r="AG445" s="93"/>
      <c r="AH445" s="93"/>
      <c r="AN445" s="93" t="s">
        <v>532</v>
      </c>
      <c r="AQ445" s="93"/>
      <c r="AS445" s="93"/>
    </row>
    <row r="446" spans="1:45" s="58" customFormat="1" ht="31.8" x14ac:dyDescent="0.3">
      <c r="A446" s="94" t="s">
        <v>54</v>
      </c>
      <c r="B446" s="95" t="s">
        <v>141</v>
      </c>
      <c r="C446" s="231" t="s">
        <v>142</v>
      </c>
      <c r="D446" s="231"/>
      <c r="E446" s="231"/>
      <c r="F446" s="96" t="s">
        <v>47</v>
      </c>
      <c r="G446" s="97">
        <v>3.21</v>
      </c>
      <c r="H446" s="98">
        <v>1</v>
      </c>
      <c r="I446" s="138">
        <v>3.21</v>
      </c>
      <c r="J446" s="137">
        <v>7008.5</v>
      </c>
      <c r="K446" s="97"/>
      <c r="L446" s="137">
        <v>22497.29</v>
      </c>
      <c r="M446" s="138">
        <v>8.16</v>
      </c>
      <c r="N446" s="130">
        <v>183577.89</v>
      </c>
      <c r="AF446" s="92"/>
      <c r="AG446" s="93"/>
      <c r="AH446" s="93" t="s">
        <v>142</v>
      </c>
      <c r="AN446" s="93"/>
      <c r="AQ446" s="93"/>
      <c r="AS446" s="93"/>
    </row>
    <row r="447" spans="1:45" s="58" customFormat="1" ht="14.4" x14ac:dyDescent="0.3">
      <c r="A447" s="127"/>
      <c r="B447" s="128"/>
      <c r="C447" s="230" t="s">
        <v>673</v>
      </c>
      <c r="D447" s="230"/>
      <c r="E447" s="230"/>
      <c r="F447" s="230"/>
      <c r="G447" s="230"/>
      <c r="H447" s="230"/>
      <c r="I447" s="230"/>
      <c r="J447" s="230"/>
      <c r="K447" s="230"/>
      <c r="L447" s="230"/>
      <c r="M447" s="230"/>
      <c r="N447" s="241"/>
      <c r="AF447" s="92"/>
      <c r="AG447" s="93"/>
      <c r="AH447" s="93"/>
      <c r="AN447" s="93"/>
      <c r="AO447" s="104" t="s">
        <v>673</v>
      </c>
      <c r="AQ447" s="93"/>
      <c r="AS447" s="93"/>
    </row>
    <row r="448" spans="1:45" s="58" customFormat="1" ht="14.4" x14ac:dyDescent="0.3">
      <c r="A448" s="127"/>
      <c r="B448" s="128"/>
      <c r="C448" s="231" t="s">
        <v>532</v>
      </c>
      <c r="D448" s="231"/>
      <c r="E448" s="231"/>
      <c r="F448" s="96"/>
      <c r="G448" s="97"/>
      <c r="H448" s="97"/>
      <c r="I448" s="97"/>
      <c r="J448" s="100"/>
      <c r="K448" s="97"/>
      <c r="L448" s="137">
        <v>22497.29</v>
      </c>
      <c r="M448" s="121"/>
      <c r="N448" s="130">
        <v>183577.89</v>
      </c>
      <c r="AF448" s="92"/>
      <c r="AG448" s="93"/>
      <c r="AH448" s="93"/>
      <c r="AN448" s="93" t="s">
        <v>532</v>
      </c>
      <c r="AQ448" s="93"/>
      <c r="AS448" s="93"/>
    </row>
    <row r="449" spans="1:45" s="58" customFormat="1" ht="31.8" x14ac:dyDescent="0.3">
      <c r="A449" s="94" t="s">
        <v>56</v>
      </c>
      <c r="B449" s="95" t="s">
        <v>314</v>
      </c>
      <c r="C449" s="231" t="s">
        <v>315</v>
      </c>
      <c r="D449" s="231"/>
      <c r="E449" s="231"/>
      <c r="F449" s="96" t="s">
        <v>47</v>
      </c>
      <c r="G449" s="97">
        <v>2.4780000000000002</v>
      </c>
      <c r="H449" s="98">
        <v>1</v>
      </c>
      <c r="I449" s="99">
        <v>2.4780000000000002</v>
      </c>
      <c r="J449" s="100"/>
      <c r="K449" s="97"/>
      <c r="L449" s="100"/>
      <c r="M449" s="97"/>
      <c r="N449" s="101"/>
      <c r="AF449" s="92"/>
      <c r="AG449" s="93"/>
      <c r="AH449" s="93" t="s">
        <v>315</v>
      </c>
      <c r="AN449" s="93"/>
      <c r="AQ449" s="93"/>
      <c r="AS449" s="93"/>
    </row>
    <row r="450" spans="1:45" s="58" customFormat="1" ht="14.4" x14ac:dyDescent="0.3">
      <c r="A450" s="102"/>
      <c r="B450" s="103"/>
      <c r="C450" s="230" t="s">
        <v>674</v>
      </c>
      <c r="D450" s="230"/>
      <c r="E450" s="230"/>
      <c r="F450" s="230"/>
      <c r="G450" s="230"/>
      <c r="H450" s="230"/>
      <c r="I450" s="230"/>
      <c r="J450" s="230"/>
      <c r="K450" s="230"/>
      <c r="L450" s="230"/>
      <c r="M450" s="230"/>
      <c r="N450" s="241"/>
      <c r="AF450" s="92"/>
      <c r="AG450" s="93"/>
      <c r="AH450" s="93"/>
      <c r="AI450" s="104" t="s">
        <v>674</v>
      </c>
      <c r="AN450" s="93"/>
      <c r="AQ450" s="93"/>
      <c r="AS450" s="93"/>
    </row>
    <row r="451" spans="1:45" s="58" customFormat="1" ht="21.6" x14ac:dyDescent="0.3">
      <c r="A451" s="105"/>
      <c r="B451" s="106" t="s">
        <v>671</v>
      </c>
      <c r="C451" s="232" t="s">
        <v>672</v>
      </c>
      <c r="D451" s="232"/>
      <c r="E451" s="232"/>
      <c r="F451" s="232"/>
      <c r="G451" s="232"/>
      <c r="H451" s="232"/>
      <c r="I451" s="232"/>
      <c r="J451" s="232"/>
      <c r="K451" s="232"/>
      <c r="L451" s="232"/>
      <c r="M451" s="232"/>
      <c r="N451" s="233"/>
      <c r="AF451" s="92"/>
      <c r="AG451" s="93"/>
      <c r="AH451" s="93"/>
      <c r="AJ451" s="104" t="s">
        <v>672</v>
      </c>
      <c r="AN451" s="93"/>
      <c r="AQ451" s="93"/>
      <c r="AS451" s="93"/>
    </row>
    <row r="452" spans="1:45" s="58" customFormat="1" ht="14.4" x14ac:dyDescent="0.3">
      <c r="A452" s="105"/>
      <c r="B452" s="106" t="s">
        <v>665</v>
      </c>
      <c r="C452" s="232" t="s">
        <v>666</v>
      </c>
      <c r="D452" s="232"/>
      <c r="E452" s="232"/>
      <c r="F452" s="232"/>
      <c r="G452" s="232"/>
      <c r="H452" s="232"/>
      <c r="I452" s="232"/>
      <c r="J452" s="232"/>
      <c r="K452" s="232"/>
      <c r="L452" s="232"/>
      <c r="M452" s="232"/>
      <c r="N452" s="233"/>
      <c r="AF452" s="92"/>
      <c r="AG452" s="93"/>
      <c r="AH452" s="93"/>
      <c r="AJ452" s="104" t="s">
        <v>666</v>
      </c>
      <c r="AN452" s="93"/>
      <c r="AQ452" s="93"/>
      <c r="AS452" s="93"/>
    </row>
    <row r="453" spans="1:45" s="58" customFormat="1" ht="21.6" x14ac:dyDescent="0.3">
      <c r="A453" s="105"/>
      <c r="B453" s="106" t="s">
        <v>609</v>
      </c>
      <c r="C453" s="232" t="s">
        <v>610</v>
      </c>
      <c r="D453" s="232"/>
      <c r="E453" s="232"/>
      <c r="F453" s="232"/>
      <c r="G453" s="232"/>
      <c r="H453" s="232"/>
      <c r="I453" s="232"/>
      <c r="J453" s="232"/>
      <c r="K453" s="232"/>
      <c r="L453" s="232"/>
      <c r="M453" s="232"/>
      <c r="N453" s="233"/>
      <c r="AF453" s="92"/>
      <c r="AG453" s="93"/>
      <c r="AH453" s="93"/>
      <c r="AJ453" s="104" t="s">
        <v>610</v>
      </c>
      <c r="AN453" s="93"/>
      <c r="AQ453" s="93"/>
      <c r="AS453" s="93"/>
    </row>
    <row r="454" spans="1:45" s="58" customFormat="1" ht="52.2" x14ac:dyDescent="0.3">
      <c r="A454" s="105"/>
      <c r="B454" s="106" t="s">
        <v>611</v>
      </c>
      <c r="C454" s="232" t="s">
        <v>612</v>
      </c>
      <c r="D454" s="232"/>
      <c r="E454" s="232"/>
      <c r="F454" s="232"/>
      <c r="G454" s="232"/>
      <c r="H454" s="232"/>
      <c r="I454" s="232"/>
      <c r="J454" s="232"/>
      <c r="K454" s="232"/>
      <c r="L454" s="232"/>
      <c r="M454" s="232"/>
      <c r="N454" s="233"/>
      <c r="AF454" s="92"/>
      <c r="AG454" s="93"/>
      <c r="AH454" s="93"/>
      <c r="AJ454" s="104" t="s">
        <v>612</v>
      </c>
      <c r="AN454" s="93"/>
      <c r="AQ454" s="93"/>
      <c r="AS454" s="93"/>
    </row>
    <row r="455" spans="1:45" s="58" customFormat="1" ht="14.4" x14ac:dyDescent="0.3">
      <c r="A455" s="107"/>
      <c r="B455" s="106" t="s">
        <v>2</v>
      </c>
      <c r="C455" s="230" t="s">
        <v>525</v>
      </c>
      <c r="D455" s="230"/>
      <c r="E455" s="230"/>
      <c r="F455" s="108"/>
      <c r="G455" s="109"/>
      <c r="H455" s="109"/>
      <c r="I455" s="109"/>
      <c r="J455" s="112">
        <v>162.29</v>
      </c>
      <c r="K455" s="135">
        <v>1.5711299999999999</v>
      </c>
      <c r="L455" s="112">
        <v>631.84</v>
      </c>
      <c r="M455" s="113">
        <v>44.77</v>
      </c>
      <c r="N455" s="114">
        <v>28287.48</v>
      </c>
      <c r="AF455" s="92"/>
      <c r="AG455" s="93"/>
      <c r="AH455" s="93"/>
      <c r="AK455" s="104" t="s">
        <v>525</v>
      </c>
      <c r="AN455" s="93"/>
      <c r="AQ455" s="93"/>
      <c r="AS455" s="93"/>
    </row>
    <row r="456" spans="1:45" s="58" customFormat="1" ht="14.4" x14ac:dyDescent="0.3">
      <c r="A456" s="107"/>
      <c r="B456" s="106" t="s">
        <v>4</v>
      </c>
      <c r="C456" s="230" t="s">
        <v>526</v>
      </c>
      <c r="D456" s="230"/>
      <c r="E456" s="230"/>
      <c r="F456" s="108"/>
      <c r="G456" s="109"/>
      <c r="H456" s="109"/>
      <c r="I456" s="109"/>
      <c r="J456" s="112">
        <v>444.74</v>
      </c>
      <c r="K456" s="117">
        <v>1.5525</v>
      </c>
      <c r="L456" s="110">
        <v>1710.96</v>
      </c>
      <c r="M456" s="113">
        <v>13.24</v>
      </c>
      <c r="N456" s="114">
        <v>22653.11</v>
      </c>
      <c r="AF456" s="92"/>
      <c r="AG456" s="93"/>
      <c r="AH456" s="93"/>
      <c r="AK456" s="104" t="s">
        <v>526</v>
      </c>
      <c r="AN456" s="93"/>
      <c r="AQ456" s="93"/>
      <c r="AS456" s="93"/>
    </row>
    <row r="457" spans="1:45" s="58" customFormat="1" ht="14.4" x14ac:dyDescent="0.3">
      <c r="A457" s="107"/>
      <c r="B457" s="106" t="s">
        <v>6</v>
      </c>
      <c r="C457" s="230" t="s">
        <v>556</v>
      </c>
      <c r="D457" s="230"/>
      <c r="E457" s="230"/>
      <c r="F457" s="108"/>
      <c r="G457" s="109"/>
      <c r="H457" s="109"/>
      <c r="I457" s="109"/>
      <c r="J457" s="112">
        <v>40.39</v>
      </c>
      <c r="K457" s="117">
        <v>1.5525</v>
      </c>
      <c r="L457" s="112">
        <v>155.38</v>
      </c>
      <c r="M457" s="113">
        <v>44.77</v>
      </c>
      <c r="N457" s="114">
        <v>6956.36</v>
      </c>
      <c r="AF457" s="92"/>
      <c r="AG457" s="93"/>
      <c r="AH457" s="93"/>
      <c r="AK457" s="104" t="s">
        <v>556</v>
      </c>
      <c r="AN457" s="93"/>
      <c r="AQ457" s="93"/>
      <c r="AS457" s="93"/>
    </row>
    <row r="458" spans="1:45" s="58" customFormat="1" ht="14.4" x14ac:dyDescent="0.3">
      <c r="A458" s="107"/>
      <c r="B458" s="106" t="s">
        <v>7</v>
      </c>
      <c r="C458" s="230" t="s">
        <v>557</v>
      </c>
      <c r="D458" s="230"/>
      <c r="E458" s="230"/>
      <c r="F458" s="108"/>
      <c r="G458" s="109"/>
      <c r="H458" s="109"/>
      <c r="I458" s="109"/>
      <c r="J458" s="112">
        <v>163.32</v>
      </c>
      <c r="K458" s="113">
        <v>1.08</v>
      </c>
      <c r="L458" s="112">
        <v>437.08</v>
      </c>
      <c r="M458" s="113">
        <v>8.16</v>
      </c>
      <c r="N458" s="114">
        <v>3566.57</v>
      </c>
      <c r="AF458" s="92"/>
      <c r="AG458" s="93"/>
      <c r="AH458" s="93"/>
      <c r="AK458" s="104" t="s">
        <v>557</v>
      </c>
      <c r="AN458" s="93"/>
      <c r="AQ458" s="93"/>
      <c r="AS458" s="93"/>
    </row>
    <row r="459" spans="1:45" s="58" customFormat="1" ht="14.4" x14ac:dyDescent="0.3">
      <c r="A459" s="115"/>
      <c r="B459" s="106"/>
      <c r="C459" s="230" t="s">
        <v>527</v>
      </c>
      <c r="D459" s="230"/>
      <c r="E459" s="230"/>
      <c r="F459" s="108" t="s">
        <v>528</v>
      </c>
      <c r="G459" s="113">
        <v>16.87</v>
      </c>
      <c r="H459" s="135">
        <v>1.5711299999999999</v>
      </c>
      <c r="I459" s="132">
        <v>65.679298599999996</v>
      </c>
      <c r="J459" s="118"/>
      <c r="K459" s="109"/>
      <c r="L459" s="118"/>
      <c r="M459" s="109"/>
      <c r="N459" s="119"/>
      <c r="AF459" s="92"/>
      <c r="AG459" s="93"/>
      <c r="AH459" s="93"/>
      <c r="AL459" s="104" t="s">
        <v>527</v>
      </c>
      <c r="AN459" s="93"/>
      <c r="AQ459" s="93"/>
      <c r="AS459" s="93"/>
    </row>
    <row r="460" spans="1:45" s="58" customFormat="1" ht="14.4" x14ac:dyDescent="0.3">
      <c r="A460" s="115"/>
      <c r="B460" s="106"/>
      <c r="C460" s="230" t="s">
        <v>558</v>
      </c>
      <c r="D460" s="230"/>
      <c r="E460" s="230"/>
      <c r="F460" s="108" t="s">
        <v>528</v>
      </c>
      <c r="G460" s="113">
        <v>2.94</v>
      </c>
      <c r="H460" s="117">
        <v>1.5525</v>
      </c>
      <c r="I460" s="132">
        <v>11.3104593</v>
      </c>
      <c r="J460" s="118"/>
      <c r="K460" s="109"/>
      <c r="L460" s="118"/>
      <c r="M460" s="109"/>
      <c r="N460" s="119"/>
      <c r="AF460" s="92"/>
      <c r="AG460" s="93"/>
      <c r="AH460" s="93"/>
      <c r="AL460" s="104" t="s">
        <v>558</v>
      </c>
      <c r="AN460" s="93"/>
      <c r="AQ460" s="93"/>
      <c r="AS460" s="93"/>
    </row>
    <row r="461" spans="1:45" s="58" customFormat="1" ht="14.4" x14ac:dyDescent="0.3">
      <c r="A461" s="107"/>
      <c r="B461" s="106"/>
      <c r="C461" s="229" t="s">
        <v>529</v>
      </c>
      <c r="D461" s="229"/>
      <c r="E461" s="229"/>
      <c r="F461" s="120"/>
      <c r="G461" s="121"/>
      <c r="H461" s="121"/>
      <c r="I461" s="121"/>
      <c r="J461" s="123">
        <v>770.35</v>
      </c>
      <c r="K461" s="121"/>
      <c r="L461" s="122">
        <v>2779.88</v>
      </c>
      <c r="M461" s="121"/>
      <c r="N461" s="124">
        <v>54507.16</v>
      </c>
      <c r="AF461" s="92"/>
      <c r="AG461" s="93"/>
      <c r="AH461" s="93"/>
      <c r="AM461" s="104" t="s">
        <v>529</v>
      </c>
      <c r="AN461" s="93"/>
      <c r="AQ461" s="93"/>
      <c r="AS461" s="93"/>
    </row>
    <row r="462" spans="1:45" s="58" customFormat="1" ht="14.4" x14ac:dyDescent="0.3">
      <c r="A462" s="115"/>
      <c r="B462" s="106"/>
      <c r="C462" s="230" t="s">
        <v>530</v>
      </c>
      <c r="D462" s="230"/>
      <c r="E462" s="230"/>
      <c r="F462" s="108"/>
      <c r="G462" s="109"/>
      <c r="H462" s="109"/>
      <c r="I462" s="109"/>
      <c r="J462" s="118"/>
      <c r="K462" s="109"/>
      <c r="L462" s="112">
        <v>787.22</v>
      </c>
      <c r="M462" s="109"/>
      <c r="N462" s="114">
        <v>35243.839999999997</v>
      </c>
      <c r="AF462" s="92"/>
      <c r="AG462" s="93"/>
      <c r="AH462" s="93"/>
      <c r="AL462" s="104" t="s">
        <v>530</v>
      </c>
      <c r="AN462" s="93"/>
      <c r="AQ462" s="93"/>
      <c r="AS462" s="93"/>
    </row>
    <row r="463" spans="1:45" s="58" customFormat="1" ht="20.399999999999999" x14ac:dyDescent="0.3">
      <c r="A463" s="115"/>
      <c r="B463" s="106" t="s">
        <v>667</v>
      </c>
      <c r="C463" s="230" t="s">
        <v>668</v>
      </c>
      <c r="D463" s="230"/>
      <c r="E463" s="230"/>
      <c r="F463" s="108" t="s">
        <v>531</v>
      </c>
      <c r="G463" s="116">
        <v>93</v>
      </c>
      <c r="H463" s="109"/>
      <c r="I463" s="116">
        <v>93</v>
      </c>
      <c r="J463" s="118"/>
      <c r="K463" s="109"/>
      <c r="L463" s="112">
        <v>732.11</v>
      </c>
      <c r="M463" s="109"/>
      <c r="N463" s="114">
        <v>32776.769999999997</v>
      </c>
      <c r="AF463" s="92"/>
      <c r="AG463" s="93"/>
      <c r="AH463" s="93"/>
      <c r="AL463" s="104" t="s">
        <v>668</v>
      </c>
      <c r="AN463" s="93"/>
      <c r="AQ463" s="93"/>
      <c r="AS463" s="93"/>
    </row>
    <row r="464" spans="1:45" s="58" customFormat="1" ht="40.799999999999997" x14ac:dyDescent="0.3">
      <c r="A464" s="115"/>
      <c r="B464" s="106" t="s">
        <v>669</v>
      </c>
      <c r="C464" s="230" t="s">
        <v>670</v>
      </c>
      <c r="D464" s="230"/>
      <c r="E464" s="230"/>
      <c r="F464" s="108" t="s">
        <v>531</v>
      </c>
      <c r="G464" s="116">
        <v>62</v>
      </c>
      <c r="H464" s="113">
        <v>0.85</v>
      </c>
      <c r="I464" s="125">
        <v>52.7</v>
      </c>
      <c r="J464" s="118"/>
      <c r="K464" s="109"/>
      <c r="L464" s="112">
        <v>414.86</v>
      </c>
      <c r="M464" s="109"/>
      <c r="N464" s="114">
        <v>18573.5</v>
      </c>
      <c r="AF464" s="92"/>
      <c r="AG464" s="93"/>
      <c r="AH464" s="93"/>
      <c r="AL464" s="104" t="s">
        <v>670</v>
      </c>
      <c r="AN464" s="93"/>
      <c r="AQ464" s="93"/>
      <c r="AS464" s="93"/>
    </row>
    <row r="465" spans="1:45" s="58" customFormat="1" ht="14.4" x14ac:dyDescent="0.3">
      <c r="A465" s="127"/>
      <c r="B465" s="128"/>
      <c r="C465" s="231" t="s">
        <v>532</v>
      </c>
      <c r="D465" s="231"/>
      <c r="E465" s="231"/>
      <c r="F465" s="96"/>
      <c r="G465" s="97"/>
      <c r="H465" s="97"/>
      <c r="I465" s="97"/>
      <c r="J465" s="100"/>
      <c r="K465" s="97"/>
      <c r="L465" s="137">
        <v>3926.85</v>
      </c>
      <c r="M465" s="121"/>
      <c r="N465" s="130">
        <v>105857.43</v>
      </c>
      <c r="AF465" s="92"/>
      <c r="AG465" s="93"/>
      <c r="AH465" s="93"/>
      <c r="AN465" s="93" t="s">
        <v>532</v>
      </c>
      <c r="AQ465" s="93"/>
      <c r="AS465" s="93"/>
    </row>
    <row r="466" spans="1:45" s="58" customFormat="1" ht="31.8" x14ac:dyDescent="0.3">
      <c r="A466" s="94" t="s">
        <v>57</v>
      </c>
      <c r="B466" s="95" t="s">
        <v>143</v>
      </c>
      <c r="C466" s="231" t="s">
        <v>144</v>
      </c>
      <c r="D466" s="231"/>
      <c r="E466" s="231"/>
      <c r="F466" s="96" t="s">
        <v>47</v>
      </c>
      <c r="G466" s="97">
        <v>2.2200000000000002</v>
      </c>
      <c r="H466" s="98">
        <v>1</v>
      </c>
      <c r="I466" s="138">
        <v>2.2200000000000002</v>
      </c>
      <c r="J466" s="137">
        <v>7712</v>
      </c>
      <c r="K466" s="97"/>
      <c r="L466" s="137">
        <v>17120.64</v>
      </c>
      <c r="M466" s="138">
        <v>8.16</v>
      </c>
      <c r="N466" s="130">
        <v>139704.42000000001</v>
      </c>
      <c r="AF466" s="92"/>
      <c r="AG466" s="93"/>
      <c r="AH466" s="93" t="s">
        <v>144</v>
      </c>
      <c r="AN466" s="93"/>
      <c r="AQ466" s="93"/>
      <c r="AS466" s="93"/>
    </row>
    <row r="467" spans="1:45" s="58" customFormat="1" ht="14.4" x14ac:dyDescent="0.3">
      <c r="A467" s="127"/>
      <c r="B467" s="128"/>
      <c r="C467" s="230" t="s">
        <v>673</v>
      </c>
      <c r="D467" s="230"/>
      <c r="E467" s="230"/>
      <c r="F467" s="230"/>
      <c r="G467" s="230"/>
      <c r="H467" s="230"/>
      <c r="I467" s="230"/>
      <c r="J467" s="230"/>
      <c r="K467" s="230"/>
      <c r="L467" s="230"/>
      <c r="M467" s="230"/>
      <c r="N467" s="241"/>
      <c r="AF467" s="92"/>
      <c r="AG467" s="93"/>
      <c r="AH467" s="93"/>
      <c r="AN467" s="93"/>
      <c r="AO467" s="104" t="s">
        <v>673</v>
      </c>
      <c r="AQ467" s="93"/>
      <c r="AS467" s="93"/>
    </row>
    <row r="468" spans="1:45" s="58" customFormat="1" ht="14.4" x14ac:dyDescent="0.3">
      <c r="A468" s="102"/>
      <c r="B468" s="103"/>
      <c r="C468" s="230" t="s">
        <v>675</v>
      </c>
      <c r="D468" s="230"/>
      <c r="E468" s="230"/>
      <c r="F468" s="230"/>
      <c r="G468" s="230"/>
      <c r="H468" s="230"/>
      <c r="I468" s="230"/>
      <c r="J468" s="230"/>
      <c r="K468" s="230"/>
      <c r="L468" s="230"/>
      <c r="M468" s="230"/>
      <c r="N468" s="241"/>
      <c r="AF468" s="92"/>
      <c r="AG468" s="93"/>
      <c r="AH468" s="93"/>
      <c r="AI468" s="104" t="s">
        <v>675</v>
      </c>
      <c r="AN468" s="93"/>
      <c r="AQ468" s="93"/>
      <c r="AS468" s="93"/>
    </row>
    <row r="469" spans="1:45" s="58" customFormat="1" ht="14.4" x14ac:dyDescent="0.3">
      <c r="A469" s="127"/>
      <c r="B469" s="128"/>
      <c r="C469" s="231" t="s">
        <v>532</v>
      </c>
      <c r="D469" s="231"/>
      <c r="E469" s="231"/>
      <c r="F469" s="96"/>
      <c r="G469" s="97"/>
      <c r="H469" s="97"/>
      <c r="I469" s="97"/>
      <c r="J469" s="100"/>
      <c r="K469" s="97"/>
      <c r="L469" s="137">
        <v>17120.64</v>
      </c>
      <c r="M469" s="121"/>
      <c r="N469" s="130">
        <v>139704.42000000001</v>
      </c>
      <c r="AF469" s="92"/>
      <c r="AG469" s="93"/>
      <c r="AH469" s="93"/>
      <c r="AN469" s="93" t="s">
        <v>532</v>
      </c>
      <c r="AQ469" s="93"/>
      <c r="AS469" s="93"/>
    </row>
    <row r="470" spans="1:45" s="58" customFormat="1" ht="31.8" x14ac:dyDescent="0.3">
      <c r="A470" s="94" t="s">
        <v>58</v>
      </c>
      <c r="B470" s="95" t="s">
        <v>316</v>
      </c>
      <c r="C470" s="231" t="s">
        <v>317</v>
      </c>
      <c r="D470" s="231"/>
      <c r="E470" s="231"/>
      <c r="F470" s="96" t="s">
        <v>47</v>
      </c>
      <c r="G470" s="97">
        <v>0.254</v>
      </c>
      <c r="H470" s="98">
        <v>1</v>
      </c>
      <c r="I470" s="99">
        <v>0.254</v>
      </c>
      <c r="J470" s="137">
        <v>8060</v>
      </c>
      <c r="K470" s="97"/>
      <c r="L470" s="137">
        <v>2047.24</v>
      </c>
      <c r="M470" s="138">
        <v>8.16</v>
      </c>
      <c r="N470" s="130">
        <v>16705.48</v>
      </c>
      <c r="AF470" s="92"/>
      <c r="AG470" s="93"/>
      <c r="AH470" s="93" t="s">
        <v>317</v>
      </c>
      <c r="AN470" s="93"/>
      <c r="AQ470" s="93"/>
      <c r="AS470" s="93"/>
    </row>
    <row r="471" spans="1:45" s="58" customFormat="1" ht="14.4" x14ac:dyDescent="0.3">
      <c r="A471" s="127"/>
      <c r="B471" s="128"/>
      <c r="C471" s="230" t="s">
        <v>673</v>
      </c>
      <c r="D471" s="230"/>
      <c r="E471" s="230"/>
      <c r="F471" s="230"/>
      <c r="G471" s="230"/>
      <c r="H471" s="230"/>
      <c r="I471" s="230"/>
      <c r="J471" s="230"/>
      <c r="K471" s="230"/>
      <c r="L471" s="230"/>
      <c r="M471" s="230"/>
      <c r="N471" s="241"/>
      <c r="AF471" s="92"/>
      <c r="AG471" s="93"/>
      <c r="AH471" s="93"/>
      <c r="AN471" s="93"/>
      <c r="AO471" s="104" t="s">
        <v>673</v>
      </c>
      <c r="AQ471" s="93"/>
      <c r="AS471" s="93"/>
    </row>
    <row r="472" spans="1:45" s="58" customFormat="1" ht="14.4" x14ac:dyDescent="0.3">
      <c r="A472" s="127"/>
      <c r="B472" s="128"/>
      <c r="C472" s="231" t="s">
        <v>532</v>
      </c>
      <c r="D472" s="231"/>
      <c r="E472" s="231"/>
      <c r="F472" s="96"/>
      <c r="G472" s="97"/>
      <c r="H472" s="97"/>
      <c r="I472" s="97"/>
      <c r="J472" s="100"/>
      <c r="K472" s="97"/>
      <c r="L472" s="137">
        <v>2047.24</v>
      </c>
      <c r="M472" s="121"/>
      <c r="N472" s="130">
        <v>16705.48</v>
      </c>
      <c r="AF472" s="92"/>
      <c r="AG472" s="93"/>
      <c r="AH472" s="93"/>
      <c r="AN472" s="93" t="s">
        <v>532</v>
      </c>
      <c r="AQ472" s="93"/>
      <c r="AS472" s="93"/>
    </row>
    <row r="473" spans="1:45" s="58" customFormat="1" ht="21.6" x14ac:dyDescent="0.3">
      <c r="A473" s="94" t="s">
        <v>59</v>
      </c>
      <c r="B473" s="95" t="s">
        <v>167</v>
      </c>
      <c r="C473" s="231" t="s">
        <v>168</v>
      </c>
      <c r="D473" s="231"/>
      <c r="E473" s="231"/>
      <c r="F473" s="96" t="s">
        <v>55</v>
      </c>
      <c r="G473" s="97">
        <v>1.536</v>
      </c>
      <c r="H473" s="98">
        <v>1</v>
      </c>
      <c r="I473" s="99">
        <v>1.536</v>
      </c>
      <c r="J473" s="100"/>
      <c r="K473" s="97"/>
      <c r="L473" s="100"/>
      <c r="M473" s="97"/>
      <c r="N473" s="101"/>
      <c r="AF473" s="92"/>
      <c r="AG473" s="93"/>
      <c r="AH473" s="93" t="s">
        <v>168</v>
      </c>
      <c r="AN473" s="93"/>
      <c r="AQ473" s="93"/>
      <c r="AS473" s="93"/>
    </row>
    <row r="474" spans="1:45" s="58" customFormat="1" ht="14.4" x14ac:dyDescent="0.3">
      <c r="A474" s="102"/>
      <c r="B474" s="103"/>
      <c r="C474" s="230" t="s">
        <v>676</v>
      </c>
      <c r="D474" s="230"/>
      <c r="E474" s="230"/>
      <c r="F474" s="230"/>
      <c r="G474" s="230"/>
      <c r="H474" s="230"/>
      <c r="I474" s="230"/>
      <c r="J474" s="230"/>
      <c r="K474" s="230"/>
      <c r="L474" s="230"/>
      <c r="M474" s="230"/>
      <c r="N474" s="241"/>
      <c r="AF474" s="92"/>
      <c r="AG474" s="93"/>
      <c r="AH474" s="93"/>
      <c r="AI474" s="104" t="s">
        <v>676</v>
      </c>
      <c r="AN474" s="93"/>
      <c r="AQ474" s="93"/>
      <c r="AS474" s="93"/>
    </row>
    <row r="475" spans="1:45" s="58" customFormat="1" ht="21.6" x14ac:dyDescent="0.3">
      <c r="A475" s="105"/>
      <c r="B475" s="106" t="s">
        <v>609</v>
      </c>
      <c r="C475" s="232" t="s">
        <v>610</v>
      </c>
      <c r="D475" s="232"/>
      <c r="E475" s="232"/>
      <c r="F475" s="232"/>
      <c r="G475" s="232"/>
      <c r="H475" s="232"/>
      <c r="I475" s="232"/>
      <c r="J475" s="232"/>
      <c r="K475" s="232"/>
      <c r="L475" s="232"/>
      <c r="M475" s="232"/>
      <c r="N475" s="233"/>
      <c r="AF475" s="92"/>
      <c r="AG475" s="93"/>
      <c r="AH475" s="93"/>
      <c r="AJ475" s="104" t="s">
        <v>610</v>
      </c>
      <c r="AN475" s="93"/>
      <c r="AQ475" s="93"/>
      <c r="AS475" s="93"/>
    </row>
    <row r="476" spans="1:45" s="58" customFormat="1" ht="52.2" x14ac:dyDescent="0.3">
      <c r="A476" s="105"/>
      <c r="B476" s="106" t="s">
        <v>611</v>
      </c>
      <c r="C476" s="232" t="s">
        <v>612</v>
      </c>
      <c r="D476" s="232"/>
      <c r="E476" s="232"/>
      <c r="F476" s="232"/>
      <c r="G476" s="232"/>
      <c r="H476" s="232"/>
      <c r="I476" s="232"/>
      <c r="J476" s="232"/>
      <c r="K476" s="232"/>
      <c r="L476" s="232"/>
      <c r="M476" s="232"/>
      <c r="N476" s="233"/>
      <c r="AF476" s="92"/>
      <c r="AG476" s="93"/>
      <c r="AH476" s="93"/>
      <c r="AJ476" s="104" t="s">
        <v>612</v>
      </c>
      <c r="AN476" s="93"/>
      <c r="AQ476" s="93"/>
      <c r="AS476" s="93"/>
    </row>
    <row r="477" spans="1:45" s="58" customFormat="1" ht="14.4" x14ac:dyDescent="0.3">
      <c r="A477" s="107"/>
      <c r="B477" s="106" t="s">
        <v>2</v>
      </c>
      <c r="C477" s="230" t="s">
        <v>525</v>
      </c>
      <c r="D477" s="230"/>
      <c r="E477" s="230"/>
      <c r="F477" s="108"/>
      <c r="G477" s="109"/>
      <c r="H477" s="109"/>
      <c r="I477" s="109"/>
      <c r="J477" s="112">
        <v>56.55</v>
      </c>
      <c r="K477" s="117">
        <v>1.3225</v>
      </c>
      <c r="L477" s="112">
        <v>114.87</v>
      </c>
      <c r="M477" s="113">
        <v>44.77</v>
      </c>
      <c r="N477" s="114">
        <v>5142.7299999999996</v>
      </c>
      <c r="AF477" s="92"/>
      <c r="AG477" s="93"/>
      <c r="AH477" s="93"/>
      <c r="AK477" s="104" t="s">
        <v>525</v>
      </c>
      <c r="AN477" s="93"/>
      <c r="AQ477" s="93"/>
      <c r="AS477" s="93"/>
    </row>
    <row r="478" spans="1:45" s="58" customFormat="1" ht="14.4" x14ac:dyDescent="0.3">
      <c r="A478" s="107"/>
      <c r="B478" s="106" t="s">
        <v>4</v>
      </c>
      <c r="C478" s="230" t="s">
        <v>526</v>
      </c>
      <c r="D478" s="230"/>
      <c r="E478" s="230"/>
      <c r="F478" s="108"/>
      <c r="G478" s="109"/>
      <c r="H478" s="109"/>
      <c r="I478" s="109"/>
      <c r="J478" s="112">
        <v>9.2200000000000006</v>
      </c>
      <c r="K478" s="117">
        <v>1.4375</v>
      </c>
      <c r="L478" s="112">
        <v>20.36</v>
      </c>
      <c r="M478" s="113">
        <v>13.24</v>
      </c>
      <c r="N478" s="126">
        <v>269.57</v>
      </c>
      <c r="AF478" s="92"/>
      <c r="AG478" s="93"/>
      <c r="AH478" s="93"/>
      <c r="AK478" s="104" t="s">
        <v>526</v>
      </c>
      <c r="AN478" s="93"/>
      <c r="AQ478" s="93"/>
      <c r="AS478" s="93"/>
    </row>
    <row r="479" spans="1:45" s="58" customFormat="1" ht="14.4" x14ac:dyDescent="0.3">
      <c r="A479" s="107"/>
      <c r="B479" s="106" t="s">
        <v>6</v>
      </c>
      <c r="C479" s="230" t="s">
        <v>556</v>
      </c>
      <c r="D479" s="230"/>
      <c r="E479" s="230"/>
      <c r="F479" s="108"/>
      <c r="G479" s="109"/>
      <c r="H479" s="109"/>
      <c r="I479" s="109"/>
      <c r="J479" s="112">
        <v>0.22</v>
      </c>
      <c r="K479" s="117">
        <v>1.4375</v>
      </c>
      <c r="L479" s="112">
        <v>0.49</v>
      </c>
      <c r="M479" s="113">
        <v>44.77</v>
      </c>
      <c r="N479" s="126">
        <v>21.94</v>
      </c>
      <c r="AF479" s="92"/>
      <c r="AG479" s="93"/>
      <c r="AH479" s="93"/>
      <c r="AK479" s="104" t="s">
        <v>556</v>
      </c>
      <c r="AN479" s="93"/>
      <c r="AQ479" s="93"/>
      <c r="AS479" s="93"/>
    </row>
    <row r="480" spans="1:45" s="58" customFormat="1" ht="14.4" x14ac:dyDescent="0.3">
      <c r="A480" s="107"/>
      <c r="B480" s="106" t="s">
        <v>7</v>
      </c>
      <c r="C480" s="230" t="s">
        <v>557</v>
      </c>
      <c r="D480" s="230"/>
      <c r="E480" s="230"/>
      <c r="F480" s="108"/>
      <c r="G480" s="109"/>
      <c r="H480" s="109"/>
      <c r="I480" s="109"/>
      <c r="J480" s="112">
        <v>152.04</v>
      </c>
      <c r="K480" s="109"/>
      <c r="L480" s="112">
        <v>233.53</v>
      </c>
      <c r="M480" s="113">
        <v>8.16</v>
      </c>
      <c r="N480" s="114">
        <v>1905.6</v>
      </c>
      <c r="AF480" s="92"/>
      <c r="AG480" s="93"/>
      <c r="AH480" s="93"/>
      <c r="AK480" s="104" t="s">
        <v>557</v>
      </c>
      <c r="AN480" s="93"/>
      <c r="AQ480" s="93"/>
      <c r="AS480" s="93"/>
    </row>
    <row r="481" spans="1:45" s="58" customFormat="1" ht="14.4" x14ac:dyDescent="0.3">
      <c r="A481" s="115"/>
      <c r="B481" s="106"/>
      <c r="C481" s="230" t="s">
        <v>527</v>
      </c>
      <c r="D481" s="230"/>
      <c r="E481" s="230"/>
      <c r="F481" s="108" t="s">
        <v>528</v>
      </c>
      <c r="G481" s="113">
        <v>5.31</v>
      </c>
      <c r="H481" s="117">
        <v>1.3225</v>
      </c>
      <c r="I481" s="132">
        <v>10.7865216</v>
      </c>
      <c r="J481" s="118"/>
      <c r="K481" s="109"/>
      <c r="L481" s="118"/>
      <c r="M481" s="109"/>
      <c r="N481" s="119"/>
      <c r="AF481" s="92"/>
      <c r="AG481" s="93"/>
      <c r="AH481" s="93"/>
      <c r="AL481" s="104" t="s">
        <v>527</v>
      </c>
      <c r="AN481" s="93"/>
      <c r="AQ481" s="93"/>
      <c r="AS481" s="93"/>
    </row>
    <row r="482" spans="1:45" s="58" customFormat="1" ht="14.4" x14ac:dyDescent="0.3">
      <c r="A482" s="115"/>
      <c r="B482" s="106"/>
      <c r="C482" s="230" t="s">
        <v>558</v>
      </c>
      <c r="D482" s="230"/>
      <c r="E482" s="230"/>
      <c r="F482" s="108" t="s">
        <v>528</v>
      </c>
      <c r="G482" s="113">
        <v>0.02</v>
      </c>
      <c r="H482" s="117">
        <v>1.4375</v>
      </c>
      <c r="I482" s="135">
        <v>4.4159999999999998E-2</v>
      </c>
      <c r="J482" s="118"/>
      <c r="K482" s="109"/>
      <c r="L482" s="118"/>
      <c r="M482" s="109"/>
      <c r="N482" s="119"/>
      <c r="AF482" s="92"/>
      <c r="AG482" s="93"/>
      <c r="AH482" s="93"/>
      <c r="AL482" s="104" t="s">
        <v>558</v>
      </c>
      <c r="AN482" s="93"/>
      <c r="AQ482" s="93"/>
      <c r="AS482" s="93"/>
    </row>
    <row r="483" spans="1:45" s="58" customFormat="1" ht="14.4" x14ac:dyDescent="0.3">
      <c r="A483" s="107"/>
      <c r="B483" s="106"/>
      <c r="C483" s="229" t="s">
        <v>529</v>
      </c>
      <c r="D483" s="229"/>
      <c r="E483" s="229"/>
      <c r="F483" s="120"/>
      <c r="G483" s="121"/>
      <c r="H483" s="121"/>
      <c r="I483" s="121"/>
      <c r="J483" s="123">
        <v>217.81</v>
      </c>
      <c r="K483" s="121"/>
      <c r="L483" s="123">
        <v>368.76</v>
      </c>
      <c r="M483" s="121"/>
      <c r="N483" s="124">
        <v>7317.9</v>
      </c>
      <c r="AF483" s="92"/>
      <c r="AG483" s="93"/>
      <c r="AH483" s="93"/>
      <c r="AM483" s="104" t="s">
        <v>529</v>
      </c>
      <c r="AN483" s="93"/>
      <c r="AQ483" s="93"/>
      <c r="AS483" s="93"/>
    </row>
    <row r="484" spans="1:45" s="58" customFormat="1" ht="14.4" x14ac:dyDescent="0.3">
      <c r="A484" s="115"/>
      <c r="B484" s="106"/>
      <c r="C484" s="230" t="s">
        <v>530</v>
      </c>
      <c r="D484" s="230"/>
      <c r="E484" s="230"/>
      <c r="F484" s="108"/>
      <c r="G484" s="109"/>
      <c r="H484" s="109"/>
      <c r="I484" s="109"/>
      <c r="J484" s="118"/>
      <c r="K484" s="109"/>
      <c r="L484" s="112">
        <v>115.36</v>
      </c>
      <c r="M484" s="109"/>
      <c r="N484" s="114">
        <v>5164.67</v>
      </c>
      <c r="AF484" s="92"/>
      <c r="AG484" s="93"/>
      <c r="AH484" s="93"/>
      <c r="AL484" s="104" t="s">
        <v>530</v>
      </c>
      <c r="AN484" s="93"/>
      <c r="AQ484" s="93"/>
      <c r="AS484" s="93"/>
    </row>
    <row r="485" spans="1:45" s="58" customFormat="1" ht="21.6" x14ac:dyDescent="0.3">
      <c r="A485" s="115"/>
      <c r="B485" s="106" t="s">
        <v>677</v>
      </c>
      <c r="C485" s="230" t="s">
        <v>678</v>
      </c>
      <c r="D485" s="230"/>
      <c r="E485" s="230"/>
      <c r="F485" s="108" t="s">
        <v>531</v>
      </c>
      <c r="G485" s="116">
        <v>94</v>
      </c>
      <c r="H485" s="109"/>
      <c r="I485" s="116">
        <v>94</v>
      </c>
      <c r="J485" s="118"/>
      <c r="K485" s="109"/>
      <c r="L485" s="112">
        <v>108.44</v>
      </c>
      <c r="M485" s="109"/>
      <c r="N485" s="114">
        <v>4854.79</v>
      </c>
      <c r="AF485" s="92"/>
      <c r="AG485" s="93"/>
      <c r="AH485" s="93"/>
      <c r="AL485" s="104" t="s">
        <v>678</v>
      </c>
      <c r="AN485" s="93"/>
      <c r="AQ485" s="93"/>
      <c r="AS485" s="93"/>
    </row>
    <row r="486" spans="1:45" s="58" customFormat="1" ht="40.799999999999997" x14ac:dyDescent="0.3">
      <c r="A486" s="115"/>
      <c r="B486" s="106" t="s">
        <v>679</v>
      </c>
      <c r="C486" s="230" t="s">
        <v>680</v>
      </c>
      <c r="D486" s="230"/>
      <c r="E486" s="230"/>
      <c r="F486" s="108" t="s">
        <v>531</v>
      </c>
      <c r="G486" s="116">
        <v>51</v>
      </c>
      <c r="H486" s="109"/>
      <c r="I486" s="116">
        <v>51</v>
      </c>
      <c r="J486" s="118"/>
      <c r="K486" s="109"/>
      <c r="L486" s="112">
        <v>58.83</v>
      </c>
      <c r="M486" s="109"/>
      <c r="N486" s="114">
        <v>2633.98</v>
      </c>
      <c r="AF486" s="92"/>
      <c r="AG486" s="93"/>
      <c r="AH486" s="93"/>
      <c r="AL486" s="104" t="s">
        <v>680</v>
      </c>
      <c r="AN486" s="93"/>
      <c r="AQ486" s="93"/>
      <c r="AS486" s="93"/>
    </row>
    <row r="487" spans="1:45" s="58" customFormat="1" ht="14.4" x14ac:dyDescent="0.3">
      <c r="A487" s="127"/>
      <c r="B487" s="128"/>
      <c r="C487" s="231" t="s">
        <v>532</v>
      </c>
      <c r="D487" s="231"/>
      <c r="E487" s="231"/>
      <c r="F487" s="96"/>
      <c r="G487" s="97"/>
      <c r="H487" s="97"/>
      <c r="I487" s="97"/>
      <c r="J487" s="100"/>
      <c r="K487" s="97"/>
      <c r="L487" s="129">
        <v>536.03</v>
      </c>
      <c r="M487" s="121"/>
      <c r="N487" s="130">
        <v>14806.67</v>
      </c>
      <c r="AF487" s="92"/>
      <c r="AG487" s="93"/>
      <c r="AH487" s="93"/>
      <c r="AN487" s="93" t="s">
        <v>532</v>
      </c>
      <c r="AQ487" s="93"/>
      <c r="AS487" s="93"/>
    </row>
    <row r="488" spans="1:45" s="58" customFormat="1" ht="21.6" x14ac:dyDescent="0.3">
      <c r="A488" s="94" t="s">
        <v>60</v>
      </c>
      <c r="B488" s="95" t="s">
        <v>154</v>
      </c>
      <c r="C488" s="231" t="s">
        <v>318</v>
      </c>
      <c r="D488" s="231"/>
      <c r="E488" s="231"/>
      <c r="F488" s="96" t="s">
        <v>55</v>
      </c>
      <c r="G488" s="97">
        <v>1.536</v>
      </c>
      <c r="H488" s="98">
        <v>1</v>
      </c>
      <c r="I488" s="99">
        <v>1.536</v>
      </c>
      <c r="J488" s="100"/>
      <c r="K488" s="97"/>
      <c r="L488" s="100"/>
      <c r="M488" s="97"/>
      <c r="N488" s="101"/>
      <c r="AF488" s="92"/>
      <c r="AG488" s="93"/>
      <c r="AH488" s="93" t="s">
        <v>318</v>
      </c>
      <c r="AN488" s="93"/>
      <c r="AQ488" s="93"/>
      <c r="AS488" s="93"/>
    </row>
    <row r="489" spans="1:45" s="58" customFormat="1" ht="14.4" x14ac:dyDescent="0.3">
      <c r="A489" s="105"/>
      <c r="B489" s="106"/>
      <c r="C489" s="232" t="s">
        <v>681</v>
      </c>
      <c r="D489" s="232"/>
      <c r="E489" s="232"/>
      <c r="F489" s="232"/>
      <c r="G489" s="232"/>
      <c r="H489" s="232"/>
      <c r="I489" s="232"/>
      <c r="J489" s="232"/>
      <c r="K489" s="232"/>
      <c r="L489" s="232"/>
      <c r="M489" s="232"/>
      <c r="N489" s="233"/>
      <c r="AF489" s="92"/>
      <c r="AG489" s="93"/>
      <c r="AH489" s="93"/>
      <c r="AJ489" s="104" t="s">
        <v>681</v>
      </c>
      <c r="AN489" s="93"/>
      <c r="AQ489" s="93"/>
      <c r="AS489" s="93"/>
    </row>
    <row r="490" spans="1:45" s="58" customFormat="1" ht="21.6" x14ac:dyDescent="0.3">
      <c r="A490" s="105"/>
      <c r="B490" s="106" t="s">
        <v>609</v>
      </c>
      <c r="C490" s="232" t="s">
        <v>610</v>
      </c>
      <c r="D490" s="232"/>
      <c r="E490" s="232"/>
      <c r="F490" s="232"/>
      <c r="G490" s="232"/>
      <c r="H490" s="232"/>
      <c r="I490" s="232"/>
      <c r="J490" s="232"/>
      <c r="K490" s="232"/>
      <c r="L490" s="232"/>
      <c r="M490" s="232"/>
      <c r="N490" s="233"/>
      <c r="AF490" s="92"/>
      <c r="AG490" s="93"/>
      <c r="AH490" s="93"/>
      <c r="AJ490" s="104" t="s">
        <v>610</v>
      </c>
      <c r="AN490" s="93"/>
      <c r="AQ490" s="93"/>
      <c r="AS490" s="93"/>
    </row>
    <row r="491" spans="1:45" s="58" customFormat="1" ht="52.2" x14ac:dyDescent="0.3">
      <c r="A491" s="105"/>
      <c r="B491" s="106" t="s">
        <v>611</v>
      </c>
      <c r="C491" s="232" t="s">
        <v>612</v>
      </c>
      <c r="D491" s="232"/>
      <c r="E491" s="232"/>
      <c r="F491" s="232"/>
      <c r="G491" s="232"/>
      <c r="H491" s="232"/>
      <c r="I491" s="232"/>
      <c r="J491" s="232"/>
      <c r="K491" s="232"/>
      <c r="L491" s="232"/>
      <c r="M491" s="232"/>
      <c r="N491" s="233"/>
      <c r="AF491" s="92"/>
      <c r="AG491" s="93"/>
      <c r="AH491" s="93"/>
      <c r="AJ491" s="104" t="s">
        <v>612</v>
      </c>
      <c r="AN491" s="93"/>
      <c r="AQ491" s="93"/>
      <c r="AS491" s="93"/>
    </row>
    <row r="492" spans="1:45" s="58" customFormat="1" ht="14.4" x14ac:dyDescent="0.3">
      <c r="A492" s="107"/>
      <c r="B492" s="106" t="s">
        <v>2</v>
      </c>
      <c r="C492" s="230" t="s">
        <v>525</v>
      </c>
      <c r="D492" s="230"/>
      <c r="E492" s="230"/>
      <c r="F492" s="108"/>
      <c r="G492" s="109"/>
      <c r="H492" s="109"/>
      <c r="I492" s="109"/>
      <c r="J492" s="112">
        <v>19.32</v>
      </c>
      <c r="K492" s="111">
        <v>2.645</v>
      </c>
      <c r="L492" s="112">
        <v>78.489999999999995</v>
      </c>
      <c r="M492" s="113">
        <v>44.77</v>
      </c>
      <c r="N492" s="114">
        <v>3514</v>
      </c>
      <c r="AF492" s="92"/>
      <c r="AG492" s="93"/>
      <c r="AH492" s="93"/>
      <c r="AK492" s="104" t="s">
        <v>525</v>
      </c>
      <c r="AN492" s="93"/>
      <c r="AQ492" s="93"/>
      <c r="AS492" s="93"/>
    </row>
    <row r="493" spans="1:45" s="58" customFormat="1" ht="14.4" x14ac:dyDescent="0.3">
      <c r="A493" s="107"/>
      <c r="B493" s="106" t="s">
        <v>4</v>
      </c>
      <c r="C493" s="230" t="s">
        <v>526</v>
      </c>
      <c r="D493" s="230"/>
      <c r="E493" s="230"/>
      <c r="F493" s="108"/>
      <c r="G493" s="109"/>
      <c r="H493" s="109"/>
      <c r="I493" s="109"/>
      <c r="J493" s="112">
        <v>6.01</v>
      </c>
      <c r="K493" s="111">
        <v>2.875</v>
      </c>
      <c r="L493" s="112">
        <v>26.54</v>
      </c>
      <c r="M493" s="113">
        <v>13.24</v>
      </c>
      <c r="N493" s="126">
        <v>351.39</v>
      </c>
      <c r="AF493" s="92"/>
      <c r="AG493" s="93"/>
      <c r="AH493" s="93"/>
      <c r="AK493" s="104" t="s">
        <v>526</v>
      </c>
      <c r="AN493" s="93"/>
      <c r="AQ493" s="93"/>
      <c r="AS493" s="93"/>
    </row>
    <row r="494" spans="1:45" s="58" customFormat="1" ht="14.4" x14ac:dyDescent="0.3">
      <c r="A494" s="107"/>
      <c r="B494" s="106" t="s">
        <v>6</v>
      </c>
      <c r="C494" s="230" t="s">
        <v>556</v>
      </c>
      <c r="D494" s="230"/>
      <c r="E494" s="230"/>
      <c r="F494" s="108"/>
      <c r="G494" s="109"/>
      <c r="H494" s="109"/>
      <c r="I494" s="109"/>
      <c r="J494" s="112">
        <v>0.22</v>
      </c>
      <c r="K494" s="111">
        <v>2.875</v>
      </c>
      <c r="L494" s="112">
        <v>0.97</v>
      </c>
      <c r="M494" s="113">
        <v>44.77</v>
      </c>
      <c r="N494" s="126">
        <v>43.43</v>
      </c>
      <c r="AF494" s="92"/>
      <c r="AG494" s="93"/>
      <c r="AH494" s="93"/>
      <c r="AK494" s="104" t="s">
        <v>556</v>
      </c>
      <c r="AN494" s="93"/>
      <c r="AQ494" s="93"/>
      <c r="AS494" s="93"/>
    </row>
    <row r="495" spans="1:45" s="58" customFormat="1" ht="14.4" x14ac:dyDescent="0.3">
      <c r="A495" s="107"/>
      <c r="B495" s="106" t="s">
        <v>7</v>
      </c>
      <c r="C495" s="230" t="s">
        <v>557</v>
      </c>
      <c r="D495" s="230"/>
      <c r="E495" s="230"/>
      <c r="F495" s="108"/>
      <c r="G495" s="109"/>
      <c r="H495" s="109"/>
      <c r="I495" s="109"/>
      <c r="J495" s="112">
        <v>138.16</v>
      </c>
      <c r="K495" s="116">
        <v>2</v>
      </c>
      <c r="L495" s="112">
        <v>424.43</v>
      </c>
      <c r="M495" s="113">
        <v>8.16</v>
      </c>
      <c r="N495" s="114">
        <v>3463.35</v>
      </c>
      <c r="AF495" s="92"/>
      <c r="AG495" s="93"/>
      <c r="AH495" s="93"/>
      <c r="AK495" s="104" t="s">
        <v>557</v>
      </c>
      <c r="AN495" s="93"/>
      <c r="AQ495" s="93"/>
      <c r="AS495" s="93"/>
    </row>
    <row r="496" spans="1:45" s="58" customFormat="1" ht="14.4" x14ac:dyDescent="0.3">
      <c r="A496" s="115"/>
      <c r="B496" s="106"/>
      <c r="C496" s="230" t="s">
        <v>527</v>
      </c>
      <c r="D496" s="230"/>
      <c r="E496" s="230"/>
      <c r="F496" s="108" t="s">
        <v>528</v>
      </c>
      <c r="G496" s="113">
        <v>2.13</v>
      </c>
      <c r="H496" s="111">
        <v>2.645</v>
      </c>
      <c r="I496" s="132">
        <v>8.6535936000000007</v>
      </c>
      <c r="J496" s="118"/>
      <c r="K496" s="109"/>
      <c r="L496" s="118"/>
      <c r="M496" s="109"/>
      <c r="N496" s="119"/>
      <c r="AF496" s="92"/>
      <c r="AG496" s="93"/>
      <c r="AH496" s="93"/>
      <c r="AL496" s="104" t="s">
        <v>527</v>
      </c>
      <c r="AN496" s="93"/>
      <c r="AQ496" s="93"/>
      <c r="AS496" s="93"/>
    </row>
    <row r="497" spans="1:45" s="58" customFormat="1" ht="14.4" x14ac:dyDescent="0.3">
      <c r="A497" s="115"/>
      <c r="B497" s="106"/>
      <c r="C497" s="230" t="s">
        <v>558</v>
      </c>
      <c r="D497" s="230"/>
      <c r="E497" s="230"/>
      <c r="F497" s="108" t="s">
        <v>528</v>
      </c>
      <c r="G497" s="113">
        <v>0.02</v>
      </c>
      <c r="H497" s="111">
        <v>2.875</v>
      </c>
      <c r="I497" s="135">
        <v>8.8319999999999996E-2</v>
      </c>
      <c r="J497" s="118"/>
      <c r="K497" s="109"/>
      <c r="L497" s="118"/>
      <c r="M497" s="109"/>
      <c r="N497" s="119"/>
      <c r="AF497" s="92"/>
      <c r="AG497" s="93"/>
      <c r="AH497" s="93"/>
      <c r="AL497" s="104" t="s">
        <v>558</v>
      </c>
      <c r="AN497" s="93"/>
      <c r="AQ497" s="93"/>
      <c r="AS497" s="93"/>
    </row>
    <row r="498" spans="1:45" s="58" customFormat="1" ht="14.4" x14ac:dyDescent="0.3">
      <c r="A498" s="107"/>
      <c r="B498" s="106"/>
      <c r="C498" s="229" t="s">
        <v>529</v>
      </c>
      <c r="D498" s="229"/>
      <c r="E498" s="229"/>
      <c r="F498" s="120"/>
      <c r="G498" s="121"/>
      <c r="H498" s="121"/>
      <c r="I498" s="121"/>
      <c r="J498" s="123">
        <v>163.49</v>
      </c>
      <c r="K498" s="121"/>
      <c r="L498" s="123">
        <v>529.46</v>
      </c>
      <c r="M498" s="121"/>
      <c r="N498" s="124">
        <v>7328.74</v>
      </c>
      <c r="AF498" s="92"/>
      <c r="AG498" s="93"/>
      <c r="AH498" s="93"/>
      <c r="AM498" s="104" t="s">
        <v>529</v>
      </c>
      <c r="AN498" s="93"/>
      <c r="AQ498" s="93"/>
      <c r="AS498" s="93"/>
    </row>
    <row r="499" spans="1:45" s="58" customFormat="1" ht="14.4" x14ac:dyDescent="0.3">
      <c r="A499" s="115"/>
      <c r="B499" s="106"/>
      <c r="C499" s="230" t="s">
        <v>530</v>
      </c>
      <c r="D499" s="230"/>
      <c r="E499" s="230"/>
      <c r="F499" s="108"/>
      <c r="G499" s="109"/>
      <c r="H499" s="109"/>
      <c r="I499" s="109"/>
      <c r="J499" s="118"/>
      <c r="K499" s="109"/>
      <c r="L499" s="112">
        <v>79.459999999999994</v>
      </c>
      <c r="M499" s="109"/>
      <c r="N499" s="114">
        <v>3557.43</v>
      </c>
      <c r="AF499" s="92"/>
      <c r="AG499" s="93"/>
      <c r="AH499" s="93"/>
      <c r="AL499" s="104" t="s">
        <v>530</v>
      </c>
      <c r="AN499" s="93"/>
      <c r="AQ499" s="93"/>
      <c r="AS499" s="93"/>
    </row>
    <row r="500" spans="1:45" s="58" customFormat="1" ht="21.6" x14ac:dyDescent="0.3">
      <c r="A500" s="115"/>
      <c r="B500" s="106" t="s">
        <v>677</v>
      </c>
      <c r="C500" s="230" t="s">
        <v>678</v>
      </c>
      <c r="D500" s="230"/>
      <c r="E500" s="230"/>
      <c r="F500" s="108" t="s">
        <v>531</v>
      </c>
      <c r="G500" s="116">
        <v>94</v>
      </c>
      <c r="H500" s="109"/>
      <c r="I500" s="116">
        <v>94</v>
      </c>
      <c r="J500" s="118"/>
      <c r="K500" s="109"/>
      <c r="L500" s="112">
        <v>74.69</v>
      </c>
      <c r="M500" s="109"/>
      <c r="N500" s="114">
        <v>3343.98</v>
      </c>
      <c r="AF500" s="92"/>
      <c r="AG500" s="93"/>
      <c r="AH500" s="93"/>
      <c r="AL500" s="104" t="s">
        <v>678</v>
      </c>
      <c r="AN500" s="93"/>
      <c r="AQ500" s="93"/>
      <c r="AS500" s="93"/>
    </row>
    <row r="501" spans="1:45" s="58" customFormat="1" ht="40.799999999999997" x14ac:dyDescent="0.3">
      <c r="A501" s="115"/>
      <c r="B501" s="106" t="s">
        <v>679</v>
      </c>
      <c r="C501" s="230" t="s">
        <v>680</v>
      </c>
      <c r="D501" s="230"/>
      <c r="E501" s="230"/>
      <c r="F501" s="108" t="s">
        <v>531</v>
      </c>
      <c r="G501" s="116">
        <v>51</v>
      </c>
      <c r="H501" s="113">
        <v>0.85</v>
      </c>
      <c r="I501" s="113">
        <v>43.35</v>
      </c>
      <c r="J501" s="118"/>
      <c r="K501" s="109"/>
      <c r="L501" s="112">
        <v>34.450000000000003</v>
      </c>
      <c r="M501" s="109"/>
      <c r="N501" s="114">
        <v>1542.15</v>
      </c>
      <c r="AF501" s="92"/>
      <c r="AG501" s="93"/>
      <c r="AH501" s="93"/>
      <c r="AL501" s="104" t="s">
        <v>680</v>
      </c>
      <c r="AN501" s="93"/>
      <c r="AQ501" s="93"/>
      <c r="AS501" s="93"/>
    </row>
    <row r="502" spans="1:45" s="58" customFormat="1" ht="14.4" x14ac:dyDescent="0.3">
      <c r="A502" s="127"/>
      <c r="B502" s="128"/>
      <c r="C502" s="231" t="s">
        <v>532</v>
      </c>
      <c r="D502" s="231"/>
      <c r="E502" s="231"/>
      <c r="F502" s="96"/>
      <c r="G502" s="97"/>
      <c r="H502" s="97"/>
      <c r="I502" s="97"/>
      <c r="J502" s="100"/>
      <c r="K502" s="97"/>
      <c r="L502" s="129">
        <v>638.6</v>
      </c>
      <c r="M502" s="121"/>
      <c r="N502" s="130">
        <v>12214.87</v>
      </c>
      <c r="AF502" s="92"/>
      <c r="AG502" s="93"/>
      <c r="AH502" s="93"/>
      <c r="AN502" s="93" t="s">
        <v>532</v>
      </c>
      <c r="AQ502" s="93"/>
      <c r="AS502" s="93"/>
    </row>
    <row r="503" spans="1:45" s="58" customFormat="1" ht="0" hidden="1" customHeight="1" x14ac:dyDescent="0.3">
      <c r="A503" s="142"/>
      <c r="B503" s="143"/>
      <c r="C503" s="143"/>
      <c r="D503" s="143"/>
      <c r="E503" s="143"/>
      <c r="F503" s="144"/>
      <c r="G503" s="144"/>
      <c r="H503" s="144"/>
      <c r="I503" s="144"/>
      <c r="J503" s="145"/>
      <c r="K503" s="144"/>
      <c r="L503" s="145"/>
      <c r="M503" s="109"/>
      <c r="N503" s="145"/>
      <c r="AF503" s="92"/>
      <c r="AG503" s="93"/>
      <c r="AH503" s="93"/>
      <c r="AN503" s="93"/>
      <c r="AQ503" s="93"/>
      <c r="AS503" s="93"/>
    </row>
    <row r="504" spans="1:45" s="58" customFormat="1" ht="14.4" x14ac:dyDescent="0.3">
      <c r="A504" s="146"/>
      <c r="B504" s="147"/>
      <c r="C504" s="231" t="s">
        <v>682</v>
      </c>
      <c r="D504" s="231"/>
      <c r="E504" s="231"/>
      <c r="F504" s="231"/>
      <c r="G504" s="231"/>
      <c r="H504" s="231"/>
      <c r="I504" s="231"/>
      <c r="J504" s="231"/>
      <c r="K504" s="231"/>
      <c r="L504" s="148"/>
      <c r="M504" s="149"/>
      <c r="N504" s="150"/>
      <c r="AF504" s="92"/>
      <c r="AG504" s="93"/>
      <c r="AH504" s="93"/>
      <c r="AN504" s="93"/>
      <c r="AQ504" s="93" t="s">
        <v>682</v>
      </c>
      <c r="AS504" s="93"/>
    </row>
    <row r="505" spans="1:45" s="58" customFormat="1" ht="14.4" x14ac:dyDescent="0.3">
      <c r="A505" s="151"/>
      <c r="B505" s="106"/>
      <c r="C505" s="230" t="s">
        <v>538</v>
      </c>
      <c r="D505" s="230"/>
      <c r="E505" s="230"/>
      <c r="F505" s="230"/>
      <c r="G505" s="230"/>
      <c r="H505" s="230"/>
      <c r="I505" s="230"/>
      <c r="J505" s="230"/>
      <c r="K505" s="230"/>
      <c r="L505" s="152">
        <v>48692.54</v>
      </c>
      <c r="M505" s="153"/>
      <c r="N505" s="154"/>
      <c r="AF505" s="92"/>
      <c r="AG505" s="93"/>
      <c r="AH505" s="93"/>
      <c r="AN505" s="93"/>
      <c r="AQ505" s="93"/>
      <c r="AR505" s="104" t="s">
        <v>538</v>
      </c>
      <c r="AS505" s="93"/>
    </row>
    <row r="506" spans="1:45" s="58" customFormat="1" ht="14.4" x14ac:dyDescent="0.3">
      <c r="A506" s="151"/>
      <c r="B506" s="106"/>
      <c r="C506" s="230" t="s">
        <v>539</v>
      </c>
      <c r="D506" s="230"/>
      <c r="E506" s="230"/>
      <c r="F506" s="230"/>
      <c r="G506" s="230"/>
      <c r="H506" s="230"/>
      <c r="I506" s="230"/>
      <c r="J506" s="230"/>
      <c r="K506" s="230"/>
      <c r="L506" s="155"/>
      <c r="M506" s="153"/>
      <c r="N506" s="154"/>
      <c r="AF506" s="92"/>
      <c r="AG506" s="93"/>
      <c r="AH506" s="93"/>
      <c r="AN506" s="93"/>
      <c r="AQ506" s="93"/>
      <c r="AR506" s="104" t="s">
        <v>539</v>
      </c>
      <c r="AS506" s="93"/>
    </row>
    <row r="507" spans="1:45" s="58" customFormat="1" ht="14.4" x14ac:dyDescent="0.3">
      <c r="A507" s="151"/>
      <c r="B507" s="106"/>
      <c r="C507" s="230" t="s">
        <v>540</v>
      </c>
      <c r="D507" s="230"/>
      <c r="E507" s="230"/>
      <c r="F507" s="230"/>
      <c r="G507" s="230"/>
      <c r="H507" s="230"/>
      <c r="I507" s="230"/>
      <c r="J507" s="230"/>
      <c r="K507" s="230"/>
      <c r="L507" s="152">
        <v>1586.46</v>
      </c>
      <c r="M507" s="153"/>
      <c r="N507" s="154"/>
      <c r="AF507" s="92"/>
      <c r="AG507" s="93"/>
      <c r="AH507" s="93"/>
      <c r="AN507" s="93"/>
      <c r="AQ507" s="93"/>
      <c r="AR507" s="104" t="s">
        <v>540</v>
      </c>
      <c r="AS507" s="93"/>
    </row>
    <row r="508" spans="1:45" s="58" customFormat="1" ht="14.4" x14ac:dyDescent="0.3">
      <c r="A508" s="151"/>
      <c r="B508" s="106"/>
      <c r="C508" s="230" t="s">
        <v>541</v>
      </c>
      <c r="D508" s="230"/>
      <c r="E508" s="230"/>
      <c r="F508" s="230"/>
      <c r="G508" s="230"/>
      <c r="H508" s="230"/>
      <c r="I508" s="230"/>
      <c r="J508" s="230"/>
      <c r="K508" s="230"/>
      <c r="L508" s="152">
        <v>3819.26</v>
      </c>
      <c r="M508" s="153"/>
      <c r="N508" s="154"/>
      <c r="AF508" s="92"/>
      <c r="AG508" s="93"/>
      <c r="AH508" s="93"/>
      <c r="AN508" s="93"/>
      <c r="AQ508" s="93"/>
      <c r="AR508" s="104" t="s">
        <v>541</v>
      </c>
      <c r="AS508" s="93"/>
    </row>
    <row r="509" spans="1:45" s="58" customFormat="1" ht="14.4" x14ac:dyDescent="0.3">
      <c r="A509" s="151"/>
      <c r="B509" s="106"/>
      <c r="C509" s="230" t="s">
        <v>562</v>
      </c>
      <c r="D509" s="230"/>
      <c r="E509" s="230"/>
      <c r="F509" s="230"/>
      <c r="G509" s="230"/>
      <c r="H509" s="230"/>
      <c r="I509" s="230"/>
      <c r="J509" s="230"/>
      <c r="K509" s="230"/>
      <c r="L509" s="156">
        <v>344.05</v>
      </c>
      <c r="M509" s="153"/>
      <c r="N509" s="154"/>
      <c r="AF509" s="92"/>
      <c r="AG509" s="93"/>
      <c r="AH509" s="93"/>
      <c r="AN509" s="93"/>
      <c r="AQ509" s="93"/>
      <c r="AR509" s="104" t="s">
        <v>562</v>
      </c>
      <c r="AS509" s="93"/>
    </row>
    <row r="510" spans="1:45" s="58" customFormat="1" ht="14.4" x14ac:dyDescent="0.3">
      <c r="A510" s="151"/>
      <c r="B510" s="106"/>
      <c r="C510" s="230" t="s">
        <v>542</v>
      </c>
      <c r="D510" s="230"/>
      <c r="E510" s="230"/>
      <c r="F510" s="230"/>
      <c r="G510" s="230"/>
      <c r="H510" s="230"/>
      <c r="I510" s="230"/>
      <c r="J510" s="230"/>
      <c r="K510" s="230"/>
      <c r="L510" s="152">
        <v>43286.82</v>
      </c>
      <c r="M510" s="153"/>
      <c r="N510" s="154"/>
      <c r="AF510" s="92"/>
      <c r="AG510" s="93"/>
      <c r="AH510" s="93"/>
      <c r="AN510" s="93"/>
      <c r="AQ510" s="93"/>
      <c r="AR510" s="104" t="s">
        <v>542</v>
      </c>
      <c r="AS510" s="93"/>
    </row>
    <row r="511" spans="1:45" s="58" customFormat="1" ht="14.4" x14ac:dyDescent="0.3">
      <c r="A511" s="151"/>
      <c r="B511" s="106"/>
      <c r="C511" s="230" t="s">
        <v>543</v>
      </c>
      <c r="D511" s="230"/>
      <c r="E511" s="230"/>
      <c r="F511" s="230"/>
      <c r="G511" s="230"/>
      <c r="H511" s="230"/>
      <c r="I511" s="230"/>
      <c r="J511" s="230"/>
      <c r="K511" s="230"/>
      <c r="L511" s="152">
        <v>51497.84</v>
      </c>
      <c r="M511" s="153"/>
      <c r="N511" s="154"/>
      <c r="AF511" s="92"/>
      <c r="AG511" s="93"/>
      <c r="AH511" s="93"/>
      <c r="AN511" s="93"/>
      <c r="AQ511" s="93"/>
      <c r="AR511" s="104" t="s">
        <v>543</v>
      </c>
      <c r="AS511" s="93"/>
    </row>
    <row r="512" spans="1:45" s="58" customFormat="1" ht="14.4" x14ac:dyDescent="0.3">
      <c r="A512" s="151"/>
      <c r="B512" s="106"/>
      <c r="C512" s="230" t="s">
        <v>539</v>
      </c>
      <c r="D512" s="230"/>
      <c r="E512" s="230"/>
      <c r="F512" s="230"/>
      <c r="G512" s="230"/>
      <c r="H512" s="230"/>
      <c r="I512" s="230"/>
      <c r="J512" s="230"/>
      <c r="K512" s="230"/>
      <c r="L512" s="155"/>
      <c r="M512" s="153"/>
      <c r="N512" s="154"/>
      <c r="AF512" s="92"/>
      <c r="AG512" s="93"/>
      <c r="AH512" s="93"/>
      <c r="AN512" s="93"/>
      <c r="AQ512" s="93"/>
      <c r="AR512" s="104" t="s">
        <v>539</v>
      </c>
      <c r="AS512" s="93"/>
    </row>
    <row r="513" spans="1:45" s="58" customFormat="1" ht="14.4" x14ac:dyDescent="0.3">
      <c r="A513" s="151"/>
      <c r="B513" s="106"/>
      <c r="C513" s="230" t="s">
        <v>683</v>
      </c>
      <c r="D513" s="230"/>
      <c r="E513" s="230"/>
      <c r="F513" s="230"/>
      <c r="G513" s="230"/>
      <c r="H513" s="230"/>
      <c r="I513" s="230"/>
      <c r="J513" s="230"/>
      <c r="K513" s="230"/>
      <c r="L513" s="152">
        <v>1586.46</v>
      </c>
      <c r="M513" s="153"/>
      <c r="N513" s="154"/>
      <c r="AF513" s="92"/>
      <c r="AG513" s="93"/>
      <c r="AH513" s="93"/>
      <c r="AN513" s="93"/>
      <c r="AQ513" s="93"/>
      <c r="AR513" s="104" t="s">
        <v>683</v>
      </c>
      <c r="AS513" s="93"/>
    </row>
    <row r="514" spans="1:45" s="58" customFormat="1" ht="14.4" x14ac:dyDescent="0.3">
      <c r="A514" s="151"/>
      <c r="B514" s="106"/>
      <c r="C514" s="230" t="s">
        <v>684</v>
      </c>
      <c r="D514" s="230"/>
      <c r="E514" s="230"/>
      <c r="F514" s="230"/>
      <c r="G514" s="230"/>
      <c r="H514" s="230"/>
      <c r="I514" s="230"/>
      <c r="J514" s="230"/>
      <c r="K514" s="230"/>
      <c r="L514" s="152">
        <v>3819.26</v>
      </c>
      <c r="M514" s="153"/>
      <c r="N514" s="154"/>
      <c r="AF514" s="92"/>
      <c r="AG514" s="93"/>
      <c r="AH514" s="93"/>
      <c r="AN514" s="93"/>
      <c r="AQ514" s="93"/>
      <c r="AR514" s="104" t="s">
        <v>684</v>
      </c>
      <c r="AS514" s="93"/>
    </row>
    <row r="515" spans="1:45" s="58" customFormat="1" ht="14.4" x14ac:dyDescent="0.3">
      <c r="A515" s="151"/>
      <c r="B515" s="106"/>
      <c r="C515" s="230" t="s">
        <v>685</v>
      </c>
      <c r="D515" s="230"/>
      <c r="E515" s="230"/>
      <c r="F515" s="230"/>
      <c r="G515" s="230"/>
      <c r="H515" s="230"/>
      <c r="I515" s="230"/>
      <c r="J515" s="230"/>
      <c r="K515" s="230"/>
      <c r="L515" s="156">
        <v>344.05</v>
      </c>
      <c r="M515" s="153"/>
      <c r="N515" s="154"/>
      <c r="AF515" s="92"/>
      <c r="AG515" s="93"/>
      <c r="AH515" s="93"/>
      <c r="AN515" s="93"/>
      <c r="AQ515" s="93"/>
      <c r="AR515" s="104" t="s">
        <v>685</v>
      </c>
      <c r="AS515" s="93"/>
    </row>
    <row r="516" spans="1:45" s="58" customFormat="1" ht="14.4" x14ac:dyDescent="0.3">
      <c r="A516" s="151"/>
      <c r="B516" s="106"/>
      <c r="C516" s="230" t="s">
        <v>686</v>
      </c>
      <c r="D516" s="230"/>
      <c r="E516" s="230"/>
      <c r="F516" s="230"/>
      <c r="G516" s="230"/>
      <c r="H516" s="230"/>
      <c r="I516" s="230"/>
      <c r="J516" s="230"/>
      <c r="K516" s="230"/>
      <c r="L516" s="152">
        <v>43286.82</v>
      </c>
      <c r="M516" s="153"/>
      <c r="N516" s="154"/>
      <c r="AF516" s="92"/>
      <c r="AG516" s="93"/>
      <c r="AH516" s="93"/>
      <c r="AN516" s="93"/>
      <c r="AQ516" s="93"/>
      <c r="AR516" s="104" t="s">
        <v>686</v>
      </c>
      <c r="AS516" s="93"/>
    </row>
    <row r="517" spans="1:45" s="58" customFormat="1" ht="14.4" x14ac:dyDescent="0.3">
      <c r="A517" s="151"/>
      <c r="B517" s="106"/>
      <c r="C517" s="230" t="s">
        <v>687</v>
      </c>
      <c r="D517" s="230"/>
      <c r="E517" s="230"/>
      <c r="F517" s="230"/>
      <c r="G517" s="230"/>
      <c r="H517" s="230"/>
      <c r="I517" s="230"/>
      <c r="J517" s="230"/>
      <c r="K517" s="230"/>
      <c r="L517" s="152">
        <v>1797.32</v>
      </c>
      <c r="M517" s="153"/>
      <c r="N517" s="154"/>
      <c r="AF517" s="92"/>
      <c r="AG517" s="93"/>
      <c r="AH517" s="93"/>
      <c r="AN517" s="93"/>
      <c r="AQ517" s="93"/>
      <c r="AR517" s="104" t="s">
        <v>687</v>
      </c>
      <c r="AS517" s="93"/>
    </row>
    <row r="518" spans="1:45" s="58" customFormat="1" ht="14.4" x14ac:dyDescent="0.3">
      <c r="A518" s="151"/>
      <c r="B518" s="106"/>
      <c r="C518" s="230" t="s">
        <v>688</v>
      </c>
      <c r="D518" s="230"/>
      <c r="E518" s="230"/>
      <c r="F518" s="230"/>
      <c r="G518" s="230"/>
      <c r="H518" s="230"/>
      <c r="I518" s="230"/>
      <c r="J518" s="230"/>
      <c r="K518" s="230"/>
      <c r="L518" s="152">
        <v>1007.98</v>
      </c>
      <c r="M518" s="153"/>
      <c r="N518" s="154"/>
      <c r="AF518" s="92"/>
      <c r="AG518" s="93"/>
      <c r="AH518" s="93"/>
      <c r="AN518" s="93"/>
      <c r="AQ518" s="93"/>
      <c r="AR518" s="104" t="s">
        <v>688</v>
      </c>
      <c r="AS518" s="93"/>
    </row>
    <row r="519" spans="1:45" s="58" customFormat="1" ht="14.4" x14ac:dyDescent="0.3">
      <c r="A519" s="151"/>
      <c r="B519" s="106"/>
      <c r="C519" s="230" t="s">
        <v>551</v>
      </c>
      <c r="D519" s="230"/>
      <c r="E519" s="230"/>
      <c r="F519" s="230"/>
      <c r="G519" s="230"/>
      <c r="H519" s="230"/>
      <c r="I519" s="230"/>
      <c r="J519" s="230"/>
      <c r="K519" s="230"/>
      <c r="L519" s="152">
        <v>1930.51</v>
      </c>
      <c r="M519" s="153"/>
      <c r="N519" s="154"/>
      <c r="AF519" s="92"/>
      <c r="AG519" s="93"/>
      <c r="AH519" s="93"/>
      <c r="AN519" s="93"/>
      <c r="AQ519" s="93"/>
      <c r="AR519" s="104" t="s">
        <v>551</v>
      </c>
      <c r="AS519" s="93"/>
    </row>
    <row r="520" spans="1:45" s="58" customFormat="1" ht="14.4" x14ac:dyDescent="0.3">
      <c r="A520" s="151"/>
      <c r="B520" s="106"/>
      <c r="C520" s="230" t="s">
        <v>552</v>
      </c>
      <c r="D520" s="230"/>
      <c r="E520" s="230"/>
      <c r="F520" s="230"/>
      <c r="G520" s="230"/>
      <c r="H520" s="230"/>
      <c r="I520" s="230"/>
      <c r="J520" s="230"/>
      <c r="K520" s="230"/>
      <c r="L520" s="152">
        <v>1797.32</v>
      </c>
      <c r="M520" s="153"/>
      <c r="N520" s="154"/>
      <c r="AF520" s="92"/>
      <c r="AG520" s="93"/>
      <c r="AH520" s="93"/>
      <c r="AN520" s="93"/>
      <c r="AQ520" s="93"/>
      <c r="AR520" s="104" t="s">
        <v>552</v>
      </c>
      <c r="AS520" s="93"/>
    </row>
    <row r="521" spans="1:45" s="58" customFormat="1" ht="14.4" x14ac:dyDescent="0.3">
      <c r="A521" s="151"/>
      <c r="B521" s="106"/>
      <c r="C521" s="230" t="s">
        <v>553</v>
      </c>
      <c r="D521" s="230"/>
      <c r="E521" s="230"/>
      <c r="F521" s="230"/>
      <c r="G521" s="230"/>
      <c r="H521" s="230"/>
      <c r="I521" s="230"/>
      <c r="J521" s="230"/>
      <c r="K521" s="230"/>
      <c r="L521" s="152">
        <v>1007.98</v>
      </c>
      <c r="M521" s="153"/>
      <c r="N521" s="154"/>
      <c r="AF521" s="92"/>
      <c r="AG521" s="93"/>
      <c r="AH521" s="93"/>
      <c r="AN521" s="93"/>
      <c r="AQ521" s="93"/>
      <c r="AR521" s="104" t="s">
        <v>553</v>
      </c>
      <c r="AS521" s="93"/>
    </row>
    <row r="522" spans="1:45" s="58" customFormat="1" ht="14.4" x14ac:dyDescent="0.3">
      <c r="A522" s="151"/>
      <c r="B522" s="157"/>
      <c r="C522" s="242" t="s">
        <v>689</v>
      </c>
      <c r="D522" s="242"/>
      <c r="E522" s="242"/>
      <c r="F522" s="242"/>
      <c r="G522" s="242"/>
      <c r="H522" s="242"/>
      <c r="I522" s="242"/>
      <c r="J522" s="242"/>
      <c r="K522" s="242"/>
      <c r="L522" s="158">
        <v>51497.84</v>
      </c>
      <c r="M522" s="159"/>
      <c r="N522" s="160"/>
      <c r="AF522" s="92"/>
      <c r="AG522" s="93"/>
      <c r="AH522" s="93"/>
      <c r="AN522" s="93"/>
      <c r="AQ522" s="93"/>
      <c r="AS522" s="93" t="s">
        <v>689</v>
      </c>
    </row>
    <row r="523" spans="1:45" s="58" customFormat="1" ht="14.4" x14ac:dyDescent="0.3">
      <c r="A523" s="235" t="s">
        <v>319</v>
      </c>
      <c r="B523" s="236"/>
      <c r="C523" s="236"/>
      <c r="D523" s="236"/>
      <c r="E523" s="236"/>
      <c r="F523" s="236"/>
      <c r="G523" s="236"/>
      <c r="H523" s="236"/>
      <c r="I523" s="236"/>
      <c r="J523" s="236"/>
      <c r="K523" s="236"/>
      <c r="L523" s="236"/>
      <c r="M523" s="236"/>
      <c r="N523" s="237"/>
      <c r="AF523" s="92" t="s">
        <v>319</v>
      </c>
      <c r="AG523" s="93"/>
      <c r="AH523" s="93"/>
      <c r="AN523" s="93"/>
      <c r="AQ523" s="93"/>
      <c r="AS523" s="93"/>
    </row>
    <row r="524" spans="1:45" s="58" customFormat="1" ht="21.6" x14ac:dyDescent="0.3">
      <c r="A524" s="94" t="s">
        <v>62</v>
      </c>
      <c r="B524" s="95" t="s">
        <v>320</v>
      </c>
      <c r="C524" s="231" t="s">
        <v>321</v>
      </c>
      <c r="D524" s="231"/>
      <c r="E524" s="231"/>
      <c r="F524" s="96" t="s">
        <v>55</v>
      </c>
      <c r="G524" s="97">
        <v>6.54E-2</v>
      </c>
      <c r="H524" s="98">
        <v>1</v>
      </c>
      <c r="I524" s="131">
        <v>6.54E-2</v>
      </c>
      <c r="J524" s="100"/>
      <c r="K524" s="97"/>
      <c r="L524" s="100"/>
      <c r="M524" s="97"/>
      <c r="N524" s="101"/>
      <c r="AF524" s="92"/>
      <c r="AG524" s="93"/>
      <c r="AH524" s="93" t="s">
        <v>321</v>
      </c>
      <c r="AN524" s="93"/>
      <c r="AQ524" s="93"/>
      <c r="AS524" s="93"/>
    </row>
    <row r="525" spans="1:45" s="58" customFormat="1" ht="14.4" x14ac:dyDescent="0.3">
      <c r="A525" s="102"/>
      <c r="B525" s="103"/>
      <c r="C525" s="230" t="s">
        <v>690</v>
      </c>
      <c r="D525" s="230"/>
      <c r="E525" s="230"/>
      <c r="F525" s="230"/>
      <c r="G525" s="230"/>
      <c r="H525" s="230"/>
      <c r="I525" s="230"/>
      <c r="J525" s="230"/>
      <c r="K525" s="230"/>
      <c r="L525" s="230"/>
      <c r="M525" s="230"/>
      <c r="N525" s="241"/>
      <c r="AF525" s="92"/>
      <c r="AG525" s="93"/>
      <c r="AH525" s="93"/>
      <c r="AI525" s="104" t="s">
        <v>690</v>
      </c>
      <c r="AN525" s="93"/>
      <c r="AQ525" s="93"/>
      <c r="AS525" s="93"/>
    </row>
    <row r="526" spans="1:45" s="58" customFormat="1" ht="21.6" x14ac:dyDescent="0.3">
      <c r="A526" s="105"/>
      <c r="B526" s="106" t="s">
        <v>609</v>
      </c>
      <c r="C526" s="232" t="s">
        <v>610</v>
      </c>
      <c r="D526" s="232"/>
      <c r="E526" s="232"/>
      <c r="F526" s="232"/>
      <c r="G526" s="232"/>
      <c r="H526" s="232"/>
      <c r="I526" s="232"/>
      <c r="J526" s="232"/>
      <c r="K526" s="232"/>
      <c r="L526" s="232"/>
      <c r="M526" s="232"/>
      <c r="N526" s="233"/>
      <c r="AF526" s="92"/>
      <c r="AG526" s="93"/>
      <c r="AH526" s="93"/>
      <c r="AJ526" s="104" t="s">
        <v>610</v>
      </c>
      <c r="AN526" s="93"/>
      <c r="AQ526" s="93"/>
      <c r="AS526" s="93"/>
    </row>
    <row r="527" spans="1:45" s="58" customFormat="1" ht="52.2" x14ac:dyDescent="0.3">
      <c r="A527" s="105"/>
      <c r="B527" s="106" t="s">
        <v>611</v>
      </c>
      <c r="C527" s="232" t="s">
        <v>612</v>
      </c>
      <c r="D527" s="232"/>
      <c r="E527" s="232"/>
      <c r="F527" s="232"/>
      <c r="G527" s="232"/>
      <c r="H527" s="232"/>
      <c r="I527" s="232"/>
      <c r="J527" s="232"/>
      <c r="K527" s="232"/>
      <c r="L527" s="232"/>
      <c r="M527" s="232"/>
      <c r="N527" s="233"/>
      <c r="AF527" s="92"/>
      <c r="AG527" s="93"/>
      <c r="AH527" s="93"/>
      <c r="AJ527" s="104" t="s">
        <v>612</v>
      </c>
      <c r="AN527" s="93"/>
      <c r="AQ527" s="93"/>
      <c r="AS527" s="93"/>
    </row>
    <row r="528" spans="1:45" s="58" customFormat="1" ht="14.4" x14ac:dyDescent="0.3">
      <c r="A528" s="107"/>
      <c r="B528" s="106" t="s">
        <v>2</v>
      </c>
      <c r="C528" s="230" t="s">
        <v>525</v>
      </c>
      <c r="D528" s="230"/>
      <c r="E528" s="230"/>
      <c r="F528" s="108"/>
      <c r="G528" s="109"/>
      <c r="H528" s="109"/>
      <c r="I528" s="109"/>
      <c r="J528" s="112">
        <v>171.45</v>
      </c>
      <c r="K528" s="117">
        <v>1.3225</v>
      </c>
      <c r="L528" s="112">
        <v>14.83</v>
      </c>
      <c r="M528" s="113">
        <v>44.77</v>
      </c>
      <c r="N528" s="126">
        <v>663.94</v>
      </c>
      <c r="AF528" s="92"/>
      <c r="AG528" s="93"/>
      <c r="AH528" s="93"/>
      <c r="AK528" s="104" t="s">
        <v>525</v>
      </c>
      <c r="AN528" s="93"/>
      <c r="AQ528" s="93"/>
      <c r="AS528" s="93"/>
    </row>
    <row r="529" spans="1:45" s="58" customFormat="1" ht="14.4" x14ac:dyDescent="0.3">
      <c r="A529" s="107"/>
      <c r="B529" s="106" t="s">
        <v>4</v>
      </c>
      <c r="C529" s="230" t="s">
        <v>526</v>
      </c>
      <c r="D529" s="230"/>
      <c r="E529" s="230"/>
      <c r="F529" s="108"/>
      <c r="G529" s="109"/>
      <c r="H529" s="109"/>
      <c r="I529" s="109"/>
      <c r="J529" s="112">
        <v>148.30000000000001</v>
      </c>
      <c r="K529" s="117">
        <v>1.4375</v>
      </c>
      <c r="L529" s="112">
        <v>13.94</v>
      </c>
      <c r="M529" s="113">
        <v>13.24</v>
      </c>
      <c r="N529" s="126">
        <v>184.57</v>
      </c>
      <c r="AF529" s="92"/>
      <c r="AG529" s="93"/>
      <c r="AH529" s="93"/>
      <c r="AK529" s="104" t="s">
        <v>526</v>
      </c>
      <c r="AN529" s="93"/>
      <c r="AQ529" s="93"/>
      <c r="AS529" s="93"/>
    </row>
    <row r="530" spans="1:45" s="58" customFormat="1" ht="14.4" x14ac:dyDescent="0.3">
      <c r="A530" s="107"/>
      <c r="B530" s="106" t="s">
        <v>6</v>
      </c>
      <c r="C530" s="230" t="s">
        <v>556</v>
      </c>
      <c r="D530" s="230"/>
      <c r="E530" s="230"/>
      <c r="F530" s="108"/>
      <c r="G530" s="109"/>
      <c r="H530" s="109"/>
      <c r="I530" s="109"/>
      <c r="J530" s="112">
        <v>8.1199999999999992</v>
      </c>
      <c r="K530" s="117">
        <v>1.4375</v>
      </c>
      <c r="L530" s="112">
        <v>0.76</v>
      </c>
      <c r="M530" s="113">
        <v>44.77</v>
      </c>
      <c r="N530" s="126">
        <v>34.03</v>
      </c>
      <c r="AF530" s="92"/>
      <c r="AG530" s="93"/>
      <c r="AH530" s="93"/>
      <c r="AK530" s="104" t="s">
        <v>556</v>
      </c>
      <c r="AN530" s="93"/>
      <c r="AQ530" s="93"/>
      <c r="AS530" s="93"/>
    </row>
    <row r="531" spans="1:45" s="58" customFormat="1" ht="14.4" x14ac:dyDescent="0.3">
      <c r="A531" s="107"/>
      <c r="B531" s="106" t="s">
        <v>7</v>
      </c>
      <c r="C531" s="230" t="s">
        <v>557</v>
      </c>
      <c r="D531" s="230"/>
      <c r="E531" s="230"/>
      <c r="F531" s="108"/>
      <c r="G531" s="109"/>
      <c r="H531" s="109"/>
      <c r="I531" s="109"/>
      <c r="J531" s="112">
        <v>62.57</v>
      </c>
      <c r="K531" s="109"/>
      <c r="L531" s="112">
        <v>4.09</v>
      </c>
      <c r="M531" s="113">
        <v>8.16</v>
      </c>
      <c r="N531" s="126">
        <v>33.369999999999997</v>
      </c>
      <c r="AF531" s="92"/>
      <c r="AG531" s="93"/>
      <c r="AH531" s="93"/>
      <c r="AK531" s="104" t="s">
        <v>557</v>
      </c>
      <c r="AN531" s="93"/>
      <c r="AQ531" s="93"/>
      <c r="AS531" s="93"/>
    </row>
    <row r="532" spans="1:45" s="58" customFormat="1" ht="14.4" x14ac:dyDescent="0.3">
      <c r="A532" s="115"/>
      <c r="B532" s="106"/>
      <c r="C532" s="230" t="s">
        <v>527</v>
      </c>
      <c r="D532" s="230"/>
      <c r="E532" s="230"/>
      <c r="F532" s="108" t="s">
        <v>528</v>
      </c>
      <c r="G532" s="125">
        <v>20.100000000000001</v>
      </c>
      <c r="H532" s="117">
        <v>1.3225</v>
      </c>
      <c r="I532" s="132">
        <v>1.7384792</v>
      </c>
      <c r="J532" s="118"/>
      <c r="K532" s="109"/>
      <c r="L532" s="118"/>
      <c r="M532" s="109"/>
      <c r="N532" s="119"/>
      <c r="AF532" s="92"/>
      <c r="AG532" s="93"/>
      <c r="AH532" s="93"/>
      <c r="AL532" s="104" t="s">
        <v>527</v>
      </c>
      <c r="AN532" s="93"/>
      <c r="AQ532" s="93"/>
      <c r="AS532" s="93"/>
    </row>
    <row r="533" spans="1:45" s="58" customFormat="1" ht="14.4" x14ac:dyDescent="0.3">
      <c r="A533" s="115"/>
      <c r="B533" s="106"/>
      <c r="C533" s="230" t="s">
        <v>558</v>
      </c>
      <c r="D533" s="230"/>
      <c r="E533" s="230"/>
      <c r="F533" s="108" t="s">
        <v>528</v>
      </c>
      <c r="G533" s="125">
        <v>0.7</v>
      </c>
      <c r="H533" s="117">
        <v>1.4375</v>
      </c>
      <c r="I533" s="132">
        <v>6.5808800000000001E-2</v>
      </c>
      <c r="J533" s="118"/>
      <c r="K533" s="109"/>
      <c r="L533" s="118"/>
      <c r="M533" s="109"/>
      <c r="N533" s="119"/>
      <c r="AF533" s="92"/>
      <c r="AG533" s="93"/>
      <c r="AH533" s="93"/>
      <c r="AL533" s="104" t="s">
        <v>558</v>
      </c>
      <c r="AN533" s="93"/>
      <c r="AQ533" s="93"/>
      <c r="AS533" s="93"/>
    </row>
    <row r="534" spans="1:45" s="58" customFormat="1" ht="14.4" x14ac:dyDescent="0.3">
      <c r="A534" s="107"/>
      <c r="B534" s="106"/>
      <c r="C534" s="229" t="s">
        <v>529</v>
      </c>
      <c r="D534" s="229"/>
      <c r="E534" s="229"/>
      <c r="F534" s="120"/>
      <c r="G534" s="121"/>
      <c r="H534" s="121"/>
      <c r="I534" s="121"/>
      <c r="J534" s="123">
        <v>382.32</v>
      </c>
      <c r="K534" s="121"/>
      <c r="L534" s="123">
        <v>32.86</v>
      </c>
      <c r="M534" s="121"/>
      <c r="N534" s="134">
        <v>881.88</v>
      </c>
      <c r="AF534" s="92"/>
      <c r="AG534" s="93"/>
      <c r="AH534" s="93"/>
      <c r="AM534" s="104" t="s">
        <v>529</v>
      </c>
      <c r="AN534" s="93"/>
      <c r="AQ534" s="93"/>
      <c r="AS534" s="93"/>
    </row>
    <row r="535" spans="1:45" s="58" customFormat="1" ht="14.4" x14ac:dyDescent="0.3">
      <c r="A535" s="115"/>
      <c r="B535" s="106"/>
      <c r="C535" s="230" t="s">
        <v>530</v>
      </c>
      <c r="D535" s="230"/>
      <c r="E535" s="230"/>
      <c r="F535" s="108"/>
      <c r="G535" s="109"/>
      <c r="H535" s="109"/>
      <c r="I535" s="109"/>
      <c r="J535" s="118"/>
      <c r="K535" s="109"/>
      <c r="L535" s="112">
        <v>15.59</v>
      </c>
      <c r="M535" s="109"/>
      <c r="N535" s="126">
        <v>697.97</v>
      </c>
      <c r="AF535" s="92"/>
      <c r="AG535" s="93"/>
      <c r="AH535" s="93"/>
      <c r="AL535" s="104" t="s">
        <v>530</v>
      </c>
      <c r="AN535" s="93"/>
      <c r="AQ535" s="93"/>
      <c r="AS535" s="93"/>
    </row>
    <row r="536" spans="1:45" s="58" customFormat="1" ht="20.399999999999999" x14ac:dyDescent="0.3">
      <c r="A536" s="115"/>
      <c r="B536" s="106" t="s">
        <v>653</v>
      </c>
      <c r="C536" s="230" t="s">
        <v>654</v>
      </c>
      <c r="D536" s="230"/>
      <c r="E536" s="230"/>
      <c r="F536" s="108" t="s">
        <v>531</v>
      </c>
      <c r="G536" s="116">
        <v>110</v>
      </c>
      <c r="H536" s="109"/>
      <c r="I536" s="116">
        <v>110</v>
      </c>
      <c r="J536" s="118"/>
      <c r="K536" s="109"/>
      <c r="L536" s="112">
        <v>17.149999999999999</v>
      </c>
      <c r="M536" s="109"/>
      <c r="N536" s="126">
        <v>767.77</v>
      </c>
      <c r="AF536" s="92"/>
      <c r="AG536" s="93"/>
      <c r="AH536" s="93"/>
      <c r="AL536" s="104" t="s">
        <v>654</v>
      </c>
      <c r="AN536" s="93"/>
      <c r="AQ536" s="93"/>
      <c r="AS536" s="93"/>
    </row>
    <row r="537" spans="1:45" s="58" customFormat="1" ht="40.799999999999997" x14ac:dyDescent="0.3">
      <c r="A537" s="115"/>
      <c r="B537" s="106" t="s">
        <v>655</v>
      </c>
      <c r="C537" s="230" t="s">
        <v>656</v>
      </c>
      <c r="D537" s="230"/>
      <c r="E537" s="230"/>
      <c r="F537" s="108" t="s">
        <v>531</v>
      </c>
      <c r="G537" s="116">
        <v>69</v>
      </c>
      <c r="H537" s="113">
        <v>0.85</v>
      </c>
      <c r="I537" s="113">
        <v>58.65</v>
      </c>
      <c r="J537" s="118"/>
      <c r="K537" s="109"/>
      <c r="L537" s="112">
        <v>9.14</v>
      </c>
      <c r="M537" s="109"/>
      <c r="N537" s="126">
        <v>409.36</v>
      </c>
      <c r="AF537" s="92"/>
      <c r="AG537" s="93"/>
      <c r="AH537" s="93"/>
      <c r="AL537" s="104" t="s">
        <v>656</v>
      </c>
      <c r="AN537" s="93"/>
      <c r="AQ537" s="93"/>
      <c r="AS537" s="93"/>
    </row>
    <row r="538" spans="1:45" s="58" customFormat="1" ht="14.4" x14ac:dyDescent="0.3">
      <c r="A538" s="127"/>
      <c r="B538" s="128"/>
      <c r="C538" s="231" t="s">
        <v>532</v>
      </c>
      <c r="D538" s="231"/>
      <c r="E538" s="231"/>
      <c r="F538" s="96"/>
      <c r="G538" s="97"/>
      <c r="H538" s="97"/>
      <c r="I538" s="97"/>
      <c r="J538" s="100"/>
      <c r="K538" s="97"/>
      <c r="L538" s="129">
        <v>59.15</v>
      </c>
      <c r="M538" s="121"/>
      <c r="N538" s="130">
        <v>2059.0100000000002</v>
      </c>
      <c r="AF538" s="92"/>
      <c r="AG538" s="93"/>
      <c r="AH538" s="93"/>
      <c r="AN538" s="93" t="s">
        <v>532</v>
      </c>
      <c r="AQ538" s="93"/>
      <c r="AS538" s="93"/>
    </row>
    <row r="539" spans="1:45" s="58" customFormat="1" ht="14.4" x14ac:dyDescent="0.3">
      <c r="A539" s="94" t="s">
        <v>63</v>
      </c>
      <c r="B539" s="95" t="s">
        <v>97</v>
      </c>
      <c r="C539" s="231" t="s">
        <v>98</v>
      </c>
      <c r="D539" s="231"/>
      <c r="E539" s="231"/>
      <c r="F539" s="96" t="s">
        <v>17</v>
      </c>
      <c r="G539" s="97">
        <v>0.16350000000000001</v>
      </c>
      <c r="H539" s="98">
        <v>1</v>
      </c>
      <c r="I539" s="131">
        <v>0.16350000000000001</v>
      </c>
      <c r="J539" s="129">
        <v>519.79999999999995</v>
      </c>
      <c r="K539" s="97"/>
      <c r="L539" s="129">
        <v>84.99</v>
      </c>
      <c r="M539" s="138">
        <v>8.16</v>
      </c>
      <c r="N539" s="139">
        <v>693.52</v>
      </c>
      <c r="AF539" s="92"/>
      <c r="AG539" s="93"/>
      <c r="AH539" s="93" t="s">
        <v>98</v>
      </c>
      <c r="AN539" s="93"/>
      <c r="AQ539" s="93"/>
      <c r="AS539" s="93"/>
    </row>
    <row r="540" spans="1:45" s="58" customFormat="1" ht="14.4" x14ac:dyDescent="0.3">
      <c r="A540" s="127"/>
      <c r="B540" s="128"/>
      <c r="C540" s="230" t="s">
        <v>537</v>
      </c>
      <c r="D540" s="230"/>
      <c r="E540" s="230"/>
      <c r="F540" s="230"/>
      <c r="G540" s="230"/>
      <c r="H540" s="230"/>
      <c r="I540" s="230"/>
      <c r="J540" s="230"/>
      <c r="K540" s="230"/>
      <c r="L540" s="230"/>
      <c r="M540" s="230"/>
      <c r="N540" s="241"/>
      <c r="AF540" s="92"/>
      <c r="AG540" s="93"/>
      <c r="AH540" s="93"/>
      <c r="AN540" s="93"/>
      <c r="AO540" s="104" t="s">
        <v>537</v>
      </c>
      <c r="AQ540" s="93"/>
      <c r="AS540" s="93"/>
    </row>
    <row r="541" spans="1:45" s="58" customFormat="1" ht="14.4" x14ac:dyDescent="0.3">
      <c r="A541" s="127"/>
      <c r="B541" s="128"/>
      <c r="C541" s="231" t="s">
        <v>532</v>
      </c>
      <c r="D541" s="231"/>
      <c r="E541" s="231"/>
      <c r="F541" s="96"/>
      <c r="G541" s="97"/>
      <c r="H541" s="97"/>
      <c r="I541" s="97"/>
      <c r="J541" s="100"/>
      <c r="K541" s="97"/>
      <c r="L541" s="129">
        <v>84.99</v>
      </c>
      <c r="M541" s="121"/>
      <c r="N541" s="139">
        <v>693.52</v>
      </c>
      <c r="AF541" s="92"/>
      <c r="AG541" s="93"/>
      <c r="AH541" s="93"/>
      <c r="AN541" s="93" t="s">
        <v>532</v>
      </c>
      <c r="AQ541" s="93"/>
      <c r="AS541" s="93"/>
    </row>
    <row r="542" spans="1:45" s="58" customFormat="1" ht="14.4" x14ac:dyDescent="0.3">
      <c r="A542" s="94" t="s">
        <v>64</v>
      </c>
      <c r="B542" s="95" t="s">
        <v>322</v>
      </c>
      <c r="C542" s="231" t="s">
        <v>323</v>
      </c>
      <c r="D542" s="231"/>
      <c r="E542" s="231"/>
      <c r="F542" s="96" t="s">
        <v>324</v>
      </c>
      <c r="G542" s="97">
        <v>1.4388000000000001</v>
      </c>
      <c r="H542" s="98">
        <v>1</v>
      </c>
      <c r="I542" s="131">
        <v>1.4388000000000001</v>
      </c>
      <c r="J542" s="129">
        <v>42</v>
      </c>
      <c r="K542" s="97"/>
      <c r="L542" s="129">
        <v>60.43</v>
      </c>
      <c r="M542" s="138">
        <v>8.16</v>
      </c>
      <c r="N542" s="139">
        <v>493.11</v>
      </c>
      <c r="AF542" s="92"/>
      <c r="AG542" s="93"/>
      <c r="AH542" s="93" t="s">
        <v>323</v>
      </c>
      <c r="AN542" s="93"/>
      <c r="AQ542" s="93"/>
      <c r="AS542" s="93"/>
    </row>
    <row r="543" spans="1:45" s="58" customFormat="1" ht="14.4" x14ac:dyDescent="0.3">
      <c r="A543" s="127"/>
      <c r="B543" s="128"/>
      <c r="C543" s="230" t="s">
        <v>537</v>
      </c>
      <c r="D543" s="230"/>
      <c r="E543" s="230"/>
      <c r="F543" s="230"/>
      <c r="G543" s="230"/>
      <c r="H543" s="230"/>
      <c r="I543" s="230"/>
      <c r="J543" s="230"/>
      <c r="K543" s="230"/>
      <c r="L543" s="230"/>
      <c r="M543" s="230"/>
      <c r="N543" s="241"/>
      <c r="AF543" s="92"/>
      <c r="AG543" s="93"/>
      <c r="AH543" s="93"/>
      <c r="AN543" s="93"/>
      <c r="AO543" s="104" t="s">
        <v>537</v>
      </c>
      <c r="AQ543" s="93"/>
      <c r="AS543" s="93"/>
    </row>
    <row r="544" spans="1:45" s="58" customFormat="1" ht="14.4" x14ac:dyDescent="0.3">
      <c r="A544" s="102"/>
      <c r="B544" s="103"/>
      <c r="C544" s="230" t="s">
        <v>691</v>
      </c>
      <c r="D544" s="230"/>
      <c r="E544" s="230"/>
      <c r="F544" s="230"/>
      <c r="G544" s="230"/>
      <c r="H544" s="230"/>
      <c r="I544" s="230"/>
      <c r="J544" s="230"/>
      <c r="K544" s="230"/>
      <c r="L544" s="230"/>
      <c r="M544" s="230"/>
      <c r="N544" s="241"/>
      <c r="AF544" s="92"/>
      <c r="AG544" s="93"/>
      <c r="AH544" s="93"/>
      <c r="AI544" s="104" t="s">
        <v>691</v>
      </c>
      <c r="AN544" s="93"/>
      <c r="AQ544" s="93"/>
      <c r="AS544" s="93"/>
    </row>
    <row r="545" spans="1:45" s="58" customFormat="1" ht="14.4" x14ac:dyDescent="0.3">
      <c r="A545" s="127"/>
      <c r="B545" s="128"/>
      <c r="C545" s="231" t="s">
        <v>532</v>
      </c>
      <c r="D545" s="231"/>
      <c r="E545" s="231"/>
      <c r="F545" s="96"/>
      <c r="G545" s="97"/>
      <c r="H545" s="97"/>
      <c r="I545" s="97"/>
      <c r="J545" s="100"/>
      <c r="K545" s="97"/>
      <c r="L545" s="129">
        <v>60.43</v>
      </c>
      <c r="M545" s="121"/>
      <c r="N545" s="139">
        <v>493.11</v>
      </c>
      <c r="AF545" s="92"/>
      <c r="AG545" s="93"/>
      <c r="AH545" s="93"/>
      <c r="AN545" s="93" t="s">
        <v>532</v>
      </c>
      <c r="AQ545" s="93"/>
      <c r="AS545" s="93"/>
    </row>
    <row r="546" spans="1:45" s="58" customFormat="1" ht="21.6" x14ac:dyDescent="0.3">
      <c r="A546" s="94" t="s">
        <v>65</v>
      </c>
      <c r="B546" s="95" t="s">
        <v>325</v>
      </c>
      <c r="C546" s="231" t="s">
        <v>326</v>
      </c>
      <c r="D546" s="231"/>
      <c r="E546" s="231"/>
      <c r="F546" s="96" t="s">
        <v>5</v>
      </c>
      <c r="G546" s="97">
        <v>2.5000000000000001E-2</v>
      </c>
      <c r="H546" s="98">
        <v>1</v>
      </c>
      <c r="I546" s="99">
        <v>2.5000000000000001E-2</v>
      </c>
      <c r="J546" s="100"/>
      <c r="K546" s="97"/>
      <c r="L546" s="100"/>
      <c r="M546" s="97"/>
      <c r="N546" s="101"/>
      <c r="AF546" s="92"/>
      <c r="AG546" s="93"/>
      <c r="AH546" s="93" t="s">
        <v>326</v>
      </c>
      <c r="AN546" s="93"/>
      <c r="AQ546" s="93"/>
      <c r="AS546" s="93"/>
    </row>
    <row r="547" spans="1:45" s="58" customFormat="1" ht="14.4" x14ac:dyDescent="0.3">
      <c r="A547" s="102"/>
      <c r="B547" s="103"/>
      <c r="C547" s="230" t="s">
        <v>692</v>
      </c>
      <c r="D547" s="230"/>
      <c r="E547" s="230"/>
      <c r="F547" s="230"/>
      <c r="G547" s="230"/>
      <c r="H547" s="230"/>
      <c r="I547" s="230"/>
      <c r="J547" s="230"/>
      <c r="K547" s="230"/>
      <c r="L547" s="230"/>
      <c r="M547" s="230"/>
      <c r="N547" s="241"/>
      <c r="AF547" s="92"/>
      <c r="AG547" s="93"/>
      <c r="AH547" s="93"/>
      <c r="AI547" s="104" t="s">
        <v>692</v>
      </c>
      <c r="AN547" s="93"/>
      <c r="AQ547" s="93"/>
      <c r="AS547" s="93"/>
    </row>
    <row r="548" spans="1:45" s="58" customFormat="1" ht="21.6" x14ac:dyDescent="0.3">
      <c r="A548" s="105"/>
      <c r="B548" s="106" t="s">
        <v>609</v>
      </c>
      <c r="C548" s="232" t="s">
        <v>610</v>
      </c>
      <c r="D548" s="232"/>
      <c r="E548" s="232"/>
      <c r="F548" s="232"/>
      <c r="G548" s="232"/>
      <c r="H548" s="232"/>
      <c r="I548" s="232"/>
      <c r="J548" s="232"/>
      <c r="K548" s="232"/>
      <c r="L548" s="232"/>
      <c r="M548" s="232"/>
      <c r="N548" s="233"/>
      <c r="AF548" s="92"/>
      <c r="AG548" s="93"/>
      <c r="AH548" s="93"/>
      <c r="AJ548" s="104" t="s">
        <v>610</v>
      </c>
      <c r="AN548" s="93"/>
      <c r="AQ548" s="93"/>
      <c r="AS548" s="93"/>
    </row>
    <row r="549" spans="1:45" s="58" customFormat="1" ht="52.2" x14ac:dyDescent="0.3">
      <c r="A549" s="105"/>
      <c r="B549" s="106" t="s">
        <v>611</v>
      </c>
      <c r="C549" s="232" t="s">
        <v>612</v>
      </c>
      <c r="D549" s="232"/>
      <c r="E549" s="232"/>
      <c r="F549" s="232"/>
      <c r="G549" s="232"/>
      <c r="H549" s="232"/>
      <c r="I549" s="232"/>
      <c r="J549" s="232"/>
      <c r="K549" s="232"/>
      <c r="L549" s="232"/>
      <c r="M549" s="232"/>
      <c r="N549" s="233"/>
      <c r="AF549" s="92"/>
      <c r="AG549" s="93"/>
      <c r="AH549" s="93"/>
      <c r="AJ549" s="104" t="s">
        <v>612</v>
      </c>
      <c r="AN549" s="93"/>
      <c r="AQ549" s="93"/>
      <c r="AS549" s="93"/>
    </row>
    <row r="550" spans="1:45" s="58" customFormat="1" ht="14.4" x14ac:dyDescent="0.3">
      <c r="A550" s="107"/>
      <c r="B550" s="106" t="s">
        <v>2</v>
      </c>
      <c r="C550" s="230" t="s">
        <v>525</v>
      </c>
      <c r="D550" s="230"/>
      <c r="E550" s="230"/>
      <c r="F550" s="108"/>
      <c r="G550" s="109"/>
      <c r="H550" s="109"/>
      <c r="I550" s="109"/>
      <c r="J550" s="110">
        <v>23335.8</v>
      </c>
      <c r="K550" s="117">
        <v>1.3225</v>
      </c>
      <c r="L550" s="112">
        <v>771.54</v>
      </c>
      <c r="M550" s="113">
        <v>44.77</v>
      </c>
      <c r="N550" s="114">
        <v>34541.85</v>
      </c>
      <c r="AF550" s="92"/>
      <c r="AG550" s="93"/>
      <c r="AH550" s="93"/>
      <c r="AK550" s="104" t="s">
        <v>525</v>
      </c>
      <c r="AN550" s="93"/>
      <c r="AQ550" s="93"/>
      <c r="AS550" s="93"/>
    </row>
    <row r="551" spans="1:45" s="58" customFormat="1" ht="14.4" x14ac:dyDescent="0.3">
      <c r="A551" s="107"/>
      <c r="B551" s="106" t="s">
        <v>4</v>
      </c>
      <c r="C551" s="230" t="s">
        <v>526</v>
      </c>
      <c r="D551" s="230"/>
      <c r="E551" s="230"/>
      <c r="F551" s="108"/>
      <c r="G551" s="109"/>
      <c r="H551" s="109"/>
      <c r="I551" s="109"/>
      <c r="J551" s="110">
        <v>17342.580000000002</v>
      </c>
      <c r="K551" s="117">
        <v>1.4375</v>
      </c>
      <c r="L551" s="112">
        <v>623.25</v>
      </c>
      <c r="M551" s="113">
        <v>13.24</v>
      </c>
      <c r="N551" s="114">
        <v>8251.83</v>
      </c>
      <c r="AF551" s="92"/>
      <c r="AG551" s="93"/>
      <c r="AH551" s="93"/>
      <c r="AK551" s="104" t="s">
        <v>526</v>
      </c>
      <c r="AN551" s="93"/>
      <c r="AQ551" s="93"/>
      <c r="AS551" s="93"/>
    </row>
    <row r="552" spans="1:45" s="58" customFormat="1" ht="14.4" x14ac:dyDescent="0.3">
      <c r="A552" s="107"/>
      <c r="B552" s="106" t="s">
        <v>6</v>
      </c>
      <c r="C552" s="230" t="s">
        <v>556</v>
      </c>
      <c r="D552" s="230"/>
      <c r="E552" s="230"/>
      <c r="F552" s="108"/>
      <c r="G552" s="109"/>
      <c r="H552" s="109"/>
      <c r="I552" s="109"/>
      <c r="J552" s="110">
        <v>2506.65</v>
      </c>
      <c r="K552" s="117">
        <v>1.4375</v>
      </c>
      <c r="L552" s="112">
        <v>90.08</v>
      </c>
      <c r="M552" s="113">
        <v>44.77</v>
      </c>
      <c r="N552" s="114">
        <v>4032.88</v>
      </c>
      <c r="AF552" s="92"/>
      <c r="AG552" s="93"/>
      <c r="AH552" s="93"/>
      <c r="AK552" s="104" t="s">
        <v>556</v>
      </c>
      <c r="AN552" s="93"/>
      <c r="AQ552" s="93"/>
      <c r="AS552" s="93"/>
    </row>
    <row r="553" spans="1:45" s="58" customFormat="1" ht="14.4" x14ac:dyDescent="0.3">
      <c r="A553" s="107"/>
      <c r="B553" s="106" t="s">
        <v>7</v>
      </c>
      <c r="C553" s="230" t="s">
        <v>557</v>
      </c>
      <c r="D553" s="230"/>
      <c r="E553" s="230"/>
      <c r="F553" s="108"/>
      <c r="G553" s="109"/>
      <c r="H553" s="109"/>
      <c r="I553" s="109"/>
      <c r="J553" s="110">
        <v>33882.39</v>
      </c>
      <c r="K553" s="109"/>
      <c r="L553" s="112">
        <v>847.06</v>
      </c>
      <c r="M553" s="113">
        <v>8.16</v>
      </c>
      <c r="N553" s="114">
        <v>6912.01</v>
      </c>
      <c r="AF553" s="92"/>
      <c r="AG553" s="93"/>
      <c r="AH553" s="93"/>
      <c r="AK553" s="104" t="s">
        <v>557</v>
      </c>
      <c r="AN553" s="93"/>
      <c r="AQ553" s="93"/>
      <c r="AS553" s="93"/>
    </row>
    <row r="554" spans="1:45" s="58" customFormat="1" ht="14.4" x14ac:dyDescent="0.3">
      <c r="A554" s="115"/>
      <c r="B554" s="106"/>
      <c r="C554" s="230" t="s">
        <v>527</v>
      </c>
      <c r="D554" s="230"/>
      <c r="E554" s="230"/>
      <c r="F554" s="108" t="s">
        <v>528</v>
      </c>
      <c r="G554" s="116">
        <v>2670</v>
      </c>
      <c r="H554" s="117">
        <v>1.3225</v>
      </c>
      <c r="I554" s="133">
        <v>88.276875000000004</v>
      </c>
      <c r="J554" s="118"/>
      <c r="K554" s="109"/>
      <c r="L554" s="118"/>
      <c r="M554" s="109"/>
      <c r="N554" s="119"/>
      <c r="AF554" s="92"/>
      <c r="AG554" s="93"/>
      <c r="AH554" s="93"/>
      <c r="AL554" s="104" t="s">
        <v>527</v>
      </c>
      <c r="AN554" s="93"/>
      <c r="AQ554" s="93"/>
      <c r="AS554" s="93"/>
    </row>
    <row r="555" spans="1:45" s="58" customFormat="1" ht="14.4" x14ac:dyDescent="0.3">
      <c r="A555" s="115"/>
      <c r="B555" s="106"/>
      <c r="C555" s="230" t="s">
        <v>558</v>
      </c>
      <c r="D555" s="230"/>
      <c r="E555" s="230"/>
      <c r="F555" s="108" t="s">
        <v>528</v>
      </c>
      <c r="G555" s="113">
        <v>185.99</v>
      </c>
      <c r="H555" s="117">
        <v>1.4375</v>
      </c>
      <c r="I555" s="132">
        <v>6.6840156000000004</v>
      </c>
      <c r="J555" s="118"/>
      <c r="K555" s="109"/>
      <c r="L555" s="118"/>
      <c r="M555" s="109"/>
      <c r="N555" s="119"/>
      <c r="AF555" s="92"/>
      <c r="AG555" s="93"/>
      <c r="AH555" s="93"/>
      <c r="AL555" s="104" t="s">
        <v>558</v>
      </c>
      <c r="AN555" s="93"/>
      <c r="AQ555" s="93"/>
      <c r="AS555" s="93"/>
    </row>
    <row r="556" spans="1:45" s="58" customFormat="1" ht="14.4" x14ac:dyDescent="0.3">
      <c r="A556" s="107"/>
      <c r="B556" s="106"/>
      <c r="C556" s="229" t="s">
        <v>529</v>
      </c>
      <c r="D556" s="229"/>
      <c r="E556" s="229"/>
      <c r="F556" s="120"/>
      <c r="G556" s="121"/>
      <c r="H556" s="121"/>
      <c r="I556" s="121"/>
      <c r="J556" s="122">
        <v>74560.77</v>
      </c>
      <c r="K556" s="121"/>
      <c r="L556" s="122">
        <v>2241.85</v>
      </c>
      <c r="M556" s="121"/>
      <c r="N556" s="124">
        <v>49705.69</v>
      </c>
      <c r="AF556" s="92"/>
      <c r="AG556" s="93"/>
      <c r="AH556" s="93"/>
      <c r="AM556" s="104" t="s">
        <v>529</v>
      </c>
      <c r="AN556" s="93"/>
      <c r="AQ556" s="93"/>
      <c r="AS556" s="93"/>
    </row>
    <row r="557" spans="1:45" s="58" customFormat="1" ht="14.4" x14ac:dyDescent="0.3">
      <c r="A557" s="115"/>
      <c r="B557" s="106"/>
      <c r="C557" s="230" t="s">
        <v>530</v>
      </c>
      <c r="D557" s="230"/>
      <c r="E557" s="230"/>
      <c r="F557" s="108"/>
      <c r="G557" s="109"/>
      <c r="H557" s="109"/>
      <c r="I557" s="109"/>
      <c r="J557" s="118"/>
      <c r="K557" s="109"/>
      <c r="L557" s="112">
        <v>861.62</v>
      </c>
      <c r="M557" s="109"/>
      <c r="N557" s="114">
        <v>38574.730000000003</v>
      </c>
      <c r="AF557" s="92"/>
      <c r="AG557" s="93"/>
      <c r="AH557" s="93"/>
      <c r="AL557" s="104" t="s">
        <v>530</v>
      </c>
      <c r="AN557" s="93"/>
      <c r="AQ557" s="93"/>
      <c r="AS557" s="93"/>
    </row>
    <row r="558" spans="1:45" s="58" customFormat="1" ht="21.6" x14ac:dyDescent="0.3">
      <c r="A558" s="115"/>
      <c r="B558" s="106" t="s">
        <v>626</v>
      </c>
      <c r="C558" s="230" t="s">
        <v>627</v>
      </c>
      <c r="D558" s="230"/>
      <c r="E558" s="230"/>
      <c r="F558" s="108" t="s">
        <v>531</v>
      </c>
      <c r="G558" s="116">
        <v>102</v>
      </c>
      <c r="H558" s="109"/>
      <c r="I558" s="116">
        <v>102</v>
      </c>
      <c r="J558" s="118"/>
      <c r="K558" s="109"/>
      <c r="L558" s="112">
        <v>878.85</v>
      </c>
      <c r="M558" s="109"/>
      <c r="N558" s="114">
        <v>39346.22</v>
      </c>
      <c r="AF558" s="92"/>
      <c r="AG558" s="93"/>
      <c r="AH558" s="93"/>
      <c r="AL558" s="104" t="s">
        <v>627</v>
      </c>
      <c r="AN558" s="93"/>
      <c r="AQ558" s="93"/>
      <c r="AS558" s="93"/>
    </row>
    <row r="559" spans="1:45" s="58" customFormat="1" ht="40.799999999999997" x14ac:dyDescent="0.3">
      <c r="A559" s="115"/>
      <c r="B559" s="106" t="s">
        <v>628</v>
      </c>
      <c r="C559" s="230" t="s">
        <v>629</v>
      </c>
      <c r="D559" s="230"/>
      <c r="E559" s="230"/>
      <c r="F559" s="108" t="s">
        <v>531</v>
      </c>
      <c r="G559" s="116">
        <v>58</v>
      </c>
      <c r="H559" s="113">
        <v>0.85</v>
      </c>
      <c r="I559" s="125">
        <v>49.3</v>
      </c>
      <c r="J559" s="118"/>
      <c r="K559" s="109"/>
      <c r="L559" s="112">
        <v>424.78</v>
      </c>
      <c r="M559" s="109"/>
      <c r="N559" s="114">
        <v>19017.34</v>
      </c>
      <c r="AF559" s="92"/>
      <c r="AG559" s="93"/>
      <c r="AH559" s="93"/>
      <c r="AL559" s="104" t="s">
        <v>629</v>
      </c>
      <c r="AN559" s="93"/>
      <c r="AQ559" s="93"/>
      <c r="AS559" s="93"/>
    </row>
    <row r="560" spans="1:45" s="58" customFormat="1" ht="14.4" x14ac:dyDescent="0.3">
      <c r="A560" s="127"/>
      <c r="B560" s="128"/>
      <c r="C560" s="231" t="s">
        <v>532</v>
      </c>
      <c r="D560" s="231"/>
      <c r="E560" s="231"/>
      <c r="F560" s="96"/>
      <c r="G560" s="97"/>
      <c r="H560" s="97"/>
      <c r="I560" s="97"/>
      <c r="J560" s="100"/>
      <c r="K560" s="97"/>
      <c r="L560" s="137">
        <v>3545.48</v>
      </c>
      <c r="M560" s="121"/>
      <c r="N560" s="130">
        <v>108069.25</v>
      </c>
      <c r="AF560" s="92"/>
      <c r="AG560" s="93"/>
      <c r="AH560" s="93"/>
      <c r="AN560" s="93" t="s">
        <v>532</v>
      </c>
      <c r="AQ560" s="93"/>
      <c r="AS560" s="93"/>
    </row>
    <row r="561" spans="1:45" s="58" customFormat="1" ht="21.6" x14ac:dyDescent="0.3">
      <c r="A561" s="94" t="s">
        <v>66</v>
      </c>
      <c r="B561" s="95" t="s">
        <v>136</v>
      </c>
      <c r="C561" s="231" t="s">
        <v>137</v>
      </c>
      <c r="D561" s="231"/>
      <c r="E561" s="231"/>
      <c r="F561" s="96" t="s">
        <v>17</v>
      </c>
      <c r="G561" s="97">
        <v>2.5375000000000001</v>
      </c>
      <c r="H561" s="98">
        <v>1</v>
      </c>
      <c r="I561" s="131">
        <v>2.5375000000000001</v>
      </c>
      <c r="J561" s="129">
        <v>725.69</v>
      </c>
      <c r="K561" s="97"/>
      <c r="L561" s="137">
        <v>1841.44</v>
      </c>
      <c r="M561" s="138">
        <v>8.16</v>
      </c>
      <c r="N561" s="130">
        <v>15026.15</v>
      </c>
      <c r="AF561" s="92"/>
      <c r="AG561" s="93"/>
      <c r="AH561" s="93" t="s">
        <v>137</v>
      </c>
      <c r="AN561" s="93"/>
      <c r="AQ561" s="93"/>
      <c r="AS561" s="93"/>
    </row>
    <row r="562" spans="1:45" s="58" customFormat="1" ht="14.4" x14ac:dyDescent="0.3">
      <c r="A562" s="127"/>
      <c r="B562" s="128"/>
      <c r="C562" s="230" t="s">
        <v>537</v>
      </c>
      <c r="D562" s="230"/>
      <c r="E562" s="230"/>
      <c r="F562" s="230"/>
      <c r="G562" s="230"/>
      <c r="H562" s="230"/>
      <c r="I562" s="230"/>
      <c r="J562" s="230"/>
      <c r="K562" s="230"/>
      <c r="L562" s="230"/>
      <c r="M562" s="230"/>
      <c r="N562" s="241"/>
      <c r="AF562" s="92"/>
      <c r="AG562" s="93"/>
      <c r="AH562" s="93"/>
      <c r="AN562" s="93"/>
      <c r="AO562" s="104" t="s">
        <v>537</v>
      </c>
      <c r="AQ562" s="93"/>
      <c r="AS562" s="93"/>
    </row>
    <row r="563" spans="1:45" s="58" customFormat="1" ht="14.4" x14ac:dyDescent="0.3">
      <c r="A563" s="127"/>
      <c r="B563" s="128"/>
      <c r="C563" s="231" t="s">
        <v>532</v>
      </c>
      <c r="D563" s="231"/>
      <c r="E563" s="231"/>
      <c r="F563" s="96"/>
      <c r="G563" s="97"/>
      <c r="H563" s="97"/>
      <c r="I563" s="97"/>
      <c r="J563" s="100"/>
      <c r="K563" s="97"/>
      <c r="L563" s="137">
        <v>1841.44</v>
      </c>
      <c r="M563" s="121"/>
      <c r="N563" s="130">
        <v>15026.15</v>
      </c>
      <c r="AF563" s="92"/>
      <c r="AG563" s="93"/>
      <c r="AH563" s="93"/>
      <c r="AN563" s="93" t="s">
        <v>532</v>
      </c>
      <c r="AQ563" s="93"/>
      <c r="AS563" s="93"/>
    </row>
    <row r="564" spans="1:45" s="58" customFormat="1" ht="21.6" x14ac:dyDescent="0.3">
      <c r="A564" s="94" t="s">
        <v>67</v>
      </c>
      <c r="B564" s="95" t="s">
        <v>136</v>
      </c>
      <c r="C564" s="231" t="s">
        <v>137</v>
      </c>
      <c r="D564" s="231"/>
      <c r="E564" s="231"/>
      <c r="F564" s="96" t="s">
        <v>17</v>
      </c>
      <c r="G564" s="97">
        <v>2.54</v>
      </c>
      <c r="H564" s="98">
        <v>1</v>
      </c>
      <c r="I564" s="138">
        <v>2.54</v>
      </c>
      <c r="J564" s="129">
        <v>725.69</v>
      </c>
      <c r="K564" s="140">
        <v>1.3346999999999999E-2</v>
      </c>
      <c r="L564" s="129">
        <v>24.6</v>
      </c>
      <c r="M564" s="138">
        <v>8.16</v>
      </c>
      <c r="N564" s="139">
        <v>200.74</v>
      </c>
      <c r="AF564" s="92"/>
      <c r="AG564" s="93"/>
      <c r="AH564" s="93" t="s">
        <v>137</v>
      </c>
      <c r="AN564" s="93"/>
      <c r="AQ564" s="93"/>
      <c r="AS564" s="93"/>
    </row>
    <row r="565" spans="1:45" s="58" customFormat="1" ht="14.4" x14ac:dyDescent="0.3">
      <c r="A565" s="127"/>
      <c r="B565" s="128"/>
      <c r="C565" s="230" t="s">
        <v>537</v>
      </c>
      <c r="D565" s="230"/>
      <c r="E565" s="230"/>
      <c r="F565" s="230"/>
      <c r="G565" s="230"/>
      <c r="H565" s="230"/>
      <c r="I565" s="230"/>
      <c r="J565" s="230"/>
      <c r="K565" s="230"/>
      <c r="L565" s="230"/>
      <c r="M565" s="230"/>
      <c r="N565" s="241"/>
      <c r="AF565" s="92"/>
      <c r="AG565" s="93"/>
      <c r="AH565" s="93"/>
      <c r="AN565" s="93"/>
      <c r="AO565" s="104" t="s">
        <v>537</v>
      </c>
      <c r="AQ565" s="93"/>
      <c r="AS565" s="93"/>
    </row>
    <row r="566" spans="1:45" s="58" customFormat="1" ht="14.4" x14ac:dyDescent="0.3">
      <c r="A566" s="105"/>
      <c r="B566" s="106"/>
      <c r="C566" s="232" t="s">
        <v>631</v>
      </c>
      <c r="D566" s="232"/>
      <c r="E566" s="232"/>
      <c r="F566" s="232"/>
      <c r="G566" s="232"/>
      <c r="H566" s="232"/>
      <c r="I566" s="232"/>
      <c r="J566" s="232"/>
      <c r="K566" s="232"/>
      <c r="L566" s="232"/>
      <c r="M566" s="232"/>
      <c r="N566" s="233"/>
      <c r="AF566" s="92"/>
      <c r="AG566" s="93"/>
      <c r="AH566" s="93"/>
      <c r="AJ566" s="104" t="s">
        <v>631</v>
      </c>
      <c r="AN566" s="93"/>
      <c r="AQ566" s="93"/>
      <c r="AS566" s="93"/>
    </row>
    <row r="567" spans="1:45" s="58" customFormat="1" ht="14.4" x14ac:dyDescent="0.3">
      <c r="A567" s="105"/>
      <c r="B567" s="106" t="s">
        <v>632</v>
      </c>
      <c r="C567" s="232" t="s">
        <v>633</v>
      </c>
      <c r="D567" s="232"/>
      <c r="E567" s="232"/>
      <c r="F567" s="232"/>
      <c r="G567" s="232"/>
      <c r="H567" s="232"/>
      <c r="I567" s="232"/>
      <c r="J567" s="232"/>
      <c r="K567" s="232"/>
      <c r="L567" s="232"/>
      <c r="M567" s="232"/>
      <c r="N567" s="233"/>
      <c r="AF567" s="92"/>
      <c r="AG567" s="93"/>
      <c r="AH567" s="93"/>
      <c r="AJ567" s="104" t="s">
        <v>633</v>
      </c>
      <c r="AN567" s="93"/>
      <c r="AQ567" s="93"/>
      <c r="AS567" s="93"/>
    </row>
    <row r="568" spans="1:45" s="58" customFormat="1" ht="14.4" x14ac:dyDescent="0.3">
      <c r="A568" s="127"/>
      <c r="B568" s="128"/>
      <c r="C568" s="231" t="s">
        <v>532</v>
      </c>
      <c r="D568" s="231"/>
      <c r="E568" s="231"/>
      <c r="F568" s="96"/>
      <c r="G568" s="97"/>
      <c r="H568" s="97"/>
      <c r="I568" s="97"/>
      <c r="J568" s="100"/>
      <c r="K568" s="97"/>
      <c r="L568" s="129">
        <v>24.6</v>
      </c>
      <c r="M568" s="121"/>
      <c r="N568" s="139">
        <v>200.74</v>
      </c>
      <c r="AF568" s="92"/>
      <c r="AG568" s="93"/>
      <c r="AH568" s="93"/>
      <c r="AN568" s="93" t="s">
        <v>532</v>
      </c>
      <c r="AQ568" s="93"/>
      <c r="AS568" s="93"/>
    </row>
    <row r="569" spans="1:45" s="58" customFormat="1" ht="21.6" x14ac:dyDescent="0.3">
      <c r="A569" s="94" t="s">
        <v>68</v>
      </c>
      <c r="B569" s="95" t="s">
        <v>138</v>
      </c>
      <c r="C569" s="231" t="s">
        <v>139</v>
      </c>
      <c r="D569" s="231"/>
      <c r="E569" s="231"/>
      <c r="F569" s="96" t="s">
        <v>47</v>
      </c>
      <c r="G569" s="97">
        <v>0.1</v>
      </c>
      <c r="H569" s="98">
        <v>1</v>
      </c>
      <c r="I569" s="136">
        <v>0.1</v>
      </c>
      <c r="J569" s="137">
        <v>6213.48</v>
      </c>
      <c r="K569" s="97"/>
      <c r="L569" s="129">
        <v>621.35</v>
      </c>
      <c r="M569" s="138">
        <v>8.16</v>
      </c>
      <c r="N569" s="130">
        <v>5070.22</v>
      </c>
      <c r="AF569" s="92"/>
      <c r="AG569" s="93"/>
      <c r="AH569" s="93" t="s">
        <v>139</v>
      </c>
      <c r="AN569" s="93"/>
      <c r="AQ569" s="93"/>
      <c r="AS569" s="93"/>
    </row>
    <row r="570" spans="1:45" s="58" customFormat="1" ht="14.4" x14ac:dyDescent="0.3">
      <c r="A570" s="127"/>
      <c r="B570" s="128"/>
      <c r="C570" s="230" t="s">
        <v>537</v>
      </c>
      <c r="D570" s="230"/>
      <c r="E570" s="230"/>
      <c r="F570" s="230"/>
      <c r="G570" s="230"/>
      <c r="H570" s="230"/>
      <c r="I570" s="230"/>
      <c r="J570" s="230"/>
      <c r="K570" s="230"/>
      <c r="L570" s="230"/>
      <c r="M570" s="230"/>
      <c r="N570" s="241"/>
      <c r="AF570" s="92"/>
      <c r="AG570" s="93"/>
      <c r="AH570" s="93"/>
      <c r="AN570" s="93"/>
      <c r="AO570" s="104" t="s">
        <v>537</v>
      </c>
      <c r="AQ570" s="93"/>
      <c r="AS570" s="93"/>
    </row>
    <row r="571" spans="1:45" s="58" customFormat="1" ht="14.4" x14ac:dyDescent="0.3">
      <c r="A571" s="127"/>
      <c r="B571" s="128"/>
      <c r="C571" s="231" t="s">
        <v>532</v>
      </c>
      <c r="D571" s="231"/>
      <c r="E571" s="231"/>
      <c r="F571" s="96"/>
      <c r="G571" s="97"/>
      <c r="H571" s="97"/>
      <c r="I571" s="97"/>
      <c r="J571" s="100"/>
      <c r="K571" s="97"/>
      <c r="L571" s="129">
        <v>621.35</v>
      </c>
      <c r="M571" s="121"/>
      <c r="N571" s="130">
        <v>5070.22</v>
      </c>
      <c r="AF571" s="92"/>
      <c r="AG571" s="93"/>
      <c r="AH571" s="93"/>
      <c r="AN571" s="93" t="s">
        <v>532</v>
      </c>
      <c r="AQ571" s="93"/>
      <c r="AS571" s="93"/>
    </row>
    <row r="572" spans="1:45" s="58" customFormat="1" ht="21.6" x14ac:dyDescent="0.3">
      <c r="A572" s="94" t="s">
        <v>69</v>
      </c>
      <c r="B572" s="95" t="s">
        <v>327</v>
      </c>
      <c r="C572" s="231" t="s">
        <v>328</v>
      </c>
      <c r="D572" s="231"/>
      <c r="E572" s="231"/>
      <c r="F572" s="96" t="s">
        <v>3</v>
      </c>
      <c r="G572" s="97">
        <v>0.192</v>
      </c>
      <c r="H572" s="98">
        <v>1</v>
      </c>
      <c r="I572" s="99">
        <v>0.192</v>
      </c>
      <c r="J572" s="100"/>
      <c r="K572" s="97"/>
      <c r="L572" s="100"/>
      <c r="M572" s="97"/>
      <c r="N572" s="101"/>
      <c r="AF572" s="92"/>
      <c r="AG572" s="93"/>
      <c r="AH572" s="93" t="s">
        <v>328</v>
      </c>
      <c r="AN572" s="93"/>
      <c r="AQ572" s="93"/>
      <c r="AS572" s="93"/>
    </row>
    <row r="573" spans="1:45" s="58" customFormat="1" ht="14.4" x14ac:dyDescent="0.3">
      <c r="A573" s="102"/>
      <c r="B573" s="103"/>
      <c r="C573" s="230" t="s">
        <v>693</v>
      </c>
      <c r="D573" s="230"/>
      <c r="E573" s="230"/>
      <c r="F573" s="230"/>
      <c r="G573" s="230"/>
      <c r="H573" s="230"/>
      <c r="I573" s="230"/>
      <c r="J573" s="230"/>
      <c r="K573" s="230"/>
      <c r="L573" s="230"/>
      <c r="M573" s="230"/>
      <c r="N573" s="241"/>
      <c r="AF573" s="92"/>
      <c r="AG573" s="93"/>
      <c r="AH573" s="93"/>
      <c r="AI573" s="104" t="s">
        <v>693</v>
      </c>
      <c r="AN573" s="93"/>
      <c r="AQ573" s="93"/>
      <c r="AS573" s="93"/>
    </row>
    <row r="574" spans="1:45" s="58" customFormat="1" ht="21.6" x14ac:dyDescent="0.3">
      <c r="A574" s="105"/>
      <c r="B574" s="106" t="s">
        <v>609</v>
      </c>
      <c r="C574" s="232" t="s">
        <v>610</v>
      </c>
      <c r="D574" s="232"/>
      <c r="E574" s="232"/>
      <c r="F574" s="232"/>
      <c r="G574" s="232"/>
      <c r="H574" s="232"/>
      <c r="I574" s="232"/>
      <c r="J574" s="232"/>
      <c r="K574" s="232"/>
      <c r="L574" s="232"/>
      <c r="M574" s="232"/>
      <c r="N574" s="233"/>
      <c r="AF574" s="92"/>
      <c r="AG574" s="93"/>
      <c r="AH574" s="93"/>
      <c r="AJ574" s="104" t="s">
        <v>610</v>
      </c>
      <c r="AN574" s="93"/>
      <c r="AQ574" s="93"/>
      <c r="AS574" s="93"/>
    </row>
    <row r="575" spans="1:45" s="58" customFormat="1" ht="52.2" x14ac:dyDescent="0.3">
      <c r="A575" s="105"/>
      <c r="B575" s="106" t="s">
        <v>611</v>
      </c>
      <c r="C575" s="232" t="s">
        <v>612</v>
      </c>
      <c r="D575" s="232"/>
      <c r="E575" s="232"/>
      <c r="F575" s="232"/>
      <c r="G575" s="232"/>
      <c r="H575" s="232"/>
      <c r="I575" s="232"/>
      <c r="J575" s="232"/>
      <c r="K575" s="232"/>
      <c r="L575" s="232"/>
      <c r="M575" s="232"/>
      <c r="N575" s="233"/>
      <c r="AF575" s="92"/>
      <c r="AG575" s="93"/>
      <c r="AH575" s="93"/>
      <c r="AJ575" s="104" t="s">
        <v>612</v>
      </c>
      <c r="AN575" s="93"/>
      <c r="AQ575" s="93"/>
      <c r="AS575" s="93"/>
    </row>
    <row r="576" spans="1:45" s="58" customFormat="1" ht="14.4" x14ac:dyDescent="0.3">
      <c r="A576" s="107"/>
      <c r="B576" s="106" t="s">
        <v>2</v>
      </c>
      <c r="C576" s="230" t="s">
        <v>525</v>
      </c>
      <c r="D576" s="230"/>
      <c r="E576" s="230"/>
      <c r="F576" s="108"/>
      <c r="G576" s="109"/>
      <c r="H576" s="109"/>
      <c r="I576" s="109"/>
      <c r="J576" s="112">
        <v>117.24</v>
      </c>
      <c r="K576" s="117">
        <v>1.3225</v>
      </c>
      <c r="L576" s="112">
        <v>29.77</v>
      </c>
      <c r="M576" s="113">
        <v>44.77</v>
      </c>
      <c r="N576" s="114">
        <v>1332.8</v>
      </c>
      <c r="AF576" s="92"/>
      <c r="AG576" s="93"/>
      <c r="AH576" s="93"/>
      <c r="AK576" s="104" t="s">
        <v>525</v>
      </c>
      <c r="AN576" s="93"/>
      <c r="AQ576" s="93"/>
      <c r="AS576" s="93"/>
    </row>
    <row r="577" spans="1:45" s="58" customFormat="1" ht="14.4" x14ac:dyDescent="0.3">
      <c r="A577" s="107"/>
      <c r="B577" s="106" t="s">
        <v>4</v>
      </c>
      <c r="C577" s="230" t="s">
        <v>526</v>
      </c>
      <c r="D577" s="230"/>
      <c r="E577" s="230"/>
      <c r="F577" s="108"/>
      <c r="G577" s="109"/>
      <c r="H577" s="109"/>
      <c r="I577" s="109"/>
      <c r="J577" s="112">
        <v>3.29</v>
      </c>
      <c r="K577" s="117">
        <v>1.4375</v>
      </c>
      <c r="L577" s="112">
        <v>0.91</v>
      </c>
      <c r="M577" s="113">
        <v>13.24</v>
      </c>
      <c r="N577" s="126">
        <v>12.05</v>
      </c>
      <c r="AF577" s="92"/>
      <c r="AG577" s="93"/>
      <c r="AH577" s="93"/>
      <c r="AK577" s="104" t="s">
        <v>526</v>
      </c>
      <c r="AN577" s="93"/>
      <c r="AQ577" s="93"/>
      <c r="AS577" s="93"/>
    </row>
    <row r="578" spans="1:45" s="58" customFormat="1" ht="14.4" x14ac:dyDescent="0.3">
      <c r="A578" s="107"/>
      <c r="B578" s="106" t="s">
        <v>6</v>
      </c>
      <c r="C578" s="230" t="s">
        <v>556</v>
      </c>
      <c r="D578" s="230"/>
      <c r="E578" s="230"/>
      <c r="F578" s="108"/>
      <c r="G578" s="109"/>
      <c r="H578" s="109"/>
      <c r="I578" s="109"/>
      <c r="J578" s="112">
        <v>0.57999999999999996</v>
      </c>
      <c r="K578" s="117">
        <v>1.4375</v>
      </c>
      <c r="L578" s="112">
        <v>0.16</v>
      </c>
      <c r="M578" s="113">
        <v>44.77</v>
      </c>
      <c r="N578" s="126">
        <v>7.16</v>
      </c>
      <c r="AF578" s="92"/>
      <c r="AG578" s="93"/>
      <c r="AH578" s="93"/>
      <c r="AK578" s="104" t="s">
        <v>556</v>
      </c>
      <c r="AN578" s="93"/>
      <c r="AQ578" s="93"/>
      <c r="AS578" s="93"/>
    </row>
    <row r="579" spans="1:45" s="58" customFormat="1" ht="14.4" x14ac:dyDescent="0.3">
      <c r="A579" s="107"/>
      <c r="B579" s="106" t="s">
        <v>7</v>
      </c>
      <c r="C579" s="230" t="s">
        <v>557</v>
      </c>
      <c r="D579" s="230"/>
      <c r="E579" s="230"/>
      <c r="F579" s="108"/>
      <c r="G579" s="109"/>
      <c r="H579" s="109"/>
      <c r="I579" s="109"/>
      <c r="J579" s="112">
        <v>9.32</v>
      </c>
      <c r="K579" s="109"/>
      <c r="L579" s="112">
        <v>1.79</v>
      </c>
      <c r="M579" s="113">
        <v>8.16</v>
      </c>
      <c r="N579" s="126">
        <v>14.61</v>
      </c>
      <c r="AF579" s="92"/>
      <c r="AG579" s="93"/>
      <c r="AH579" s="93"/>
      <c r="AK579" s="104" t="s">
        <v>557</v>
      </c>
      <c r="AN579" s="93"/>
      <c r="AQ579" s="93"/>
      <c r="AS579" s="93"/>
    </row>
    <row r="580" spans="1:45" s="58" customFormat="1" ht="14.4" x14ac:dyDescent="0.3">
      <c r="A580" s="115"/>
      <c r="B580" s="106"/>
      <c r="C580" s="230" t="s">
        <v>527</v>
      </c>
      <c r="D580" s="230"/>
      <c r="E580" s="230"/>
      <c r="F580" s="108" t="s">
        <v>528</v>
      </c>
      <c r="G580" s="113">
        <v>12.62</v>
      </c>
      <c r="H580" s="117">
        <v>1.3225</v>
      </c>
      <c r="I580" s="132">
        <v>3.2044703999999999</v>
      </c>
      <c r="J580" s="118"/>
      <c r="K580" s="109"/>
      <c r="L580" s="118"/>
      <c r="M580" s="109"/>
      <c r="N580" s="119"/>
      <c r="AF580" s="92"/>
      <c r="AG580" s="93"/>
      <c r="AH580" s="93"/>
      <c r="AL580" s="104" t="s">
        <v>527</v>
      </c>
      <c r="AN580" s="93"/>
      <c r="AQ580" s="93"/>
      <c r="AS580" s="93"/>
    </row>
    <row r="581" spans="1:45" s="58" customFormat="1" ht="14.4" x14ac:dyDescent="0.3">
      <c r="A581" s="115"/>
      <c r="B581" s="106"/>
      <c r="C581" s="230" t="s">
        <v>558</v>
      </c>
      <c r="D581" s="230"/>
      <c r="E581" s="230"/>
      <c r="F581" s="108" t="s">
        <v>528</v>
      </c>
      <c r="G581" s="113">
        <v>0.05</v>
      </c>
      <c r="H581" s="117">
        <v>1.4375</v>
      </c>
      <c r="I581" s="117">
        <v>1.38E-2</v>
      </c>
      <c r="J581" s="118"/>
      <c r="K581" s="109"/>
      <c r="L581" s="118"/>
      <c r="M581" s="109"/>
      <c r="N581" s="119"/>
      <c r="AF581" s="92"/>
      <c r="AG581" s="93"/>
      <c r="AH581" s="93"/>
      <c r="AL581" s="104" t="s">
        <v>558</v>
      </c>
      <c r="AN581" s="93"/>
      <c r="AQ581" s="93"/>
      <c r="AS581" s="93"/>
    </row>
    <row r="582" spans="1:45" s="58" customFormat="1" ht="14.4" x14ac:dyDescent="0.3">
      <c r="A582" s="107"/>
      <c r="B582" s="106"/>
      <c r="C582" s="229" t="s">
        <v>529</v>
      </c>
      <c r="D582" s="229"/>
      <c r="E582" s="229"/>
      <c r="F582" s="120"/>
      <c r="G582" s="121"/>
      <c r="H582" s="121"/>
      <c r="I582" s="121"/>
      <c r="J582" s="123">
        <v>129.85</v>
      </c>
      <c r="K582" s="121"/>
      <c r="L582" s="123">
        <v>32.47</v>
      </c>
      <c r="M582" s="121"/>
      <c r="N582" s="124">
        <v>1359.46</v>
      </c>
      <c r="AF582" s="92"/>
      <c r="AG582" s="93"/>
      <c r="AH582" s="93"/>
      <c r="AM582" s="104" t="s">
        <v>529</v>
      </c>
      <c r="AN582" s="93"/>
      <c r="AQ582" s="93"/>
      <c r="AS582" s="93"/>
    </row>
    <row r="583" spans="1:45" s="58" customFormat="1" ht="14.4" x14ac:dyDescent="0.3">
      <c r="A583" s="115"/>
      <c r="B583" s="106"/>
      <c r="C583" s="230" t="s">
        <v>530</v>
      </c>
      <c r="D583" s="230"/>
      <c r="E583" s="230"/>
      <c r="F583" s="108"/>
      <c r="G583" s="109"/>
      <c r="H583" s="109"/>
      <c r="I583" s="109"/>
      <c r="J583" s="118"/>
      <c r="K583" s="109"/>
      <c r="L583" s="112">
        <v>29.93</v>
      </c>
      <c r="M583" s="109"/>
      <c r="N583" s="114">
        <v>1339.96</v>
      </c>
      <c r="AF583" s="92"/>
      <c r="AG583" s="93"/>
      <c r="AH583" s="93"/>
      <c r="AL583" s="104" t="s">
        <v>530</v>
      </c>
      <c r="AN583" s="93"/>
      <c r="AQ583" s="93"/>
      <c r="AS583" s="93"/>
    </row>
    <row r="584" spans="1:45" s="58" customFormat="1" ht="20.399999999999999" x14ac:dyDescent="0.3">
      <c r="A584" s="115"/>
      <c r="B584" s="106" t="s">
        <v>667</v>
      </c>
      <c r="C584" s="230" t="s">
        <v>668</v>
      </c>
      <c r="D584" s="230"/>
      <c r="E584" s="230"/>
      <c r="F584" s="108" t="s">
        <v>531</v>
      </c>
      <c r="G584" s="116">
        <v>93</v>
      </c>
      <c r="H584" s="109"/>
      <c r="I584" s="116">
        <v>93</v>
      </c>
      <c r="J584" s="118"/>
      <c r="K584" s="109"/>
      <c r="L584" s="112">
        <v>27.83</v>
      </c>
      <c r="M584" s="109"/>
      <c r="N584" s="114">
        <v>1246.1600000000001</v>
      </c>
      <c r="AF584" s="92"/>
      <c r="AG584" s="93"/>
      <c r="AH584" s="93"/>
      <c r="AL584" s="104" t="s">
        <v>668</v>
      </c>
      <c r="AN584" s="93"/>
      <c r="AQ584" s="93"/>
      <c r="AS584" s="93"/>
    </row>
    <row r="585" spans="1:45" s="58" customFormat="1" ht="40.799999999999997" x14ac:dyDescent="0.3">
      <c r="A585" s="115"/>
      <c r="B585" s="106" t="s">
        <v>669</v>
      </c>
      <c r="C585" s="230" t="s">
        <v>670</v>
      </c>
      <c r="D585" s="230"/>
      <c r="E585" s="230"/>
      <c r="F585" s="108" t="s">
        <v>531</v>
      </c>
      <c r="G585" s="116">
        <v>62</v>
      </c>
      <c r="H585" s="113">
        <v>0.85</v>
      </c>
      <c r="I585" s="125">
        <v>52.7</v>
      </c>
      <c r="J585" s="118"/>
      <c r="K585" s="109"/>
      <c r="L585" s="112">
        <v>15.77</v>
      </c>
      <c r="M585" s="109"/>
      <c r="N585" s="126">
        <v>706.16</v>
      </c>
      <c r="AF585" s="92"/>
      <c r="AG585" s="93"/>
      <c r="AH585" s="93"/>
      <c r="AL585" s="104" t="s">
        <v>670</v>
      </c>
      <c r="AN585" s="93"/>
      <c r="AQ585" s="93"/>
      <c r="AS585" s="93"/>
    </row>
    <row r="586" spans="1:45" s="58" customFormat="1" ht="14.4" x14ac:dyDescent="0.3">
      <c r="A586" s="127"/>
      <c r="B586" s="128"/>
      <c r="C586" s="231" t="s">
        <v>532</v>
      </c>
      <c r="D586" s="231"/>
      <c r="E586" s="231"/>
      <c r="F586" s="96"/>
      <c r="G586" s="97"/>
      <c r="H586" s="97"/>
      <c r="I586" s="97"/>
      <c r="J586" s="100"/>
      <c r="K586" s="97"/>
      <c r="L586" s="129">
        <v>76.069999999999993</v>
      </c>
      <c r="M586" s="121"/>
      <c r="N586" s="130">
        <v>3311.78</v>
      </c>
      <c r="AF586" s="92"/>
      <c r="AG586" s="93"/>
      <c r="AH586" s="93"/>
      <c r="AN586" s="93" t="s">
        <v>532</v>
      </c>
      <c r="AQ586" s="93"/>
      <c r="AS586" s="93"/>
    </row>
    <row r="587" spans="1:45" s="58" customFormat="1" ht="14.4" x14ac:dyDescent="0.3">
      <c r="A587" s="94" t="s">
        <v>70</v>
      </c>
      <c r="B587" s="95" t="s">
        <v>329</v>
      </c>
      <c r="C587" s="231" t="s">
        <v>330</v>
      </c>
      <c r="D587" s="231"/>
      <c r="E587" s="231"/>
      <c r="F587" s="96" t="s">
        <v>47</v>
      </c>
      <c r="G587" s="97">
        <v>-1.44E-4</v>
      </c>
      <c r="H587" s="98">
        <v>1</v>
      </c>
      <c r="I587" s="140">
        <v>-1.44E-4</v>
      </c>
      <c r="J587" s="137">
        <v>12430</v>
      </c>
      <c r="K587" s="97"/>
      <c r="L587" s="129">
        <v>-1.79</v>
      </c>
      <c r="M587" s="138">
        <v>8.16</v>
      </c>
      <c r="N587" s="139">
        <v>-14.61</v>
      </c>
      <c r="AF587" s="92"/>
      <c r="AG587" s="93"/>
      <c r="AH587" s="93" t="s">
        <v>330</v>
      </c>
      <c r="AN587" s="93"/>
      <c r="AQ587" s="93"/>
      <c r="AS587" s="93"/>
    </row>
    <row r="588" spans="1:45" s="58" customFormat="1" ht="14.4" x14ac:dyDescent="0.3">
      <c r="A588" s="127"/>
      <c r="B588" s="128"/>
      <c r="C588" s="230" t="s">
        <v>673</v>
      </c>
      <c r="D588" s="230"/>
      <c r="E588" s="230"/>
      <c r="F588" s="230"/>
      <c r="G588" s="230"/>
      <c r="H588" s="230"/>
      <c r="I588" s="230"/>
      <c r="J588" s="230"/>
      <c r="K588" s="230"/>
      <c r="L588" s="230"/>
      <c r="M588" s="230"/>
      <c r="N588" s="241"/>
      <c r="AF588" s="92"/>
      <c r="AG588" s="93"/>
      <c r="AH588" s="93"/>
      <c r="AN588" s="93"/>
      <c r="AO588" s="104" t="s">
        <v>673</v>
      </c>
      <c r="AQ588" s="93"/>
      <c r="AS588" s="93"/>
    </row>
    <row r="589" spans="1:45" s="58" customFormat="1" ht="14.4" x14ac:dyDescent="0.3">
      <c r="A589" s="127"/>
      <c r="B589" s="128"/>
      <c r="C589" s="231" t="s">
        <v>532</v>
      </c>
      <c r="D589" s="231"/>
      <c r="E589" s="231"/>
      <c r="F589" s="96"/>
      <c r="G589" s="97"/>
      <c r="H589" s="97"/>
      <c r="I589" s="97"/>
      <c r="J589" s="100"/>
      <c r="K589" s="97"/>
      <c r="L589" s="129">
        <v>-1.79</v>
      </c>
      <c r="M589" s="121"/>
      <c r="N589" s="139">
        <v>-14.61</v>
      </c>
      <c r="AF589" s="92"/>
      <c r="AG589" s="93"/>
      <c r="AH589" s="93"/>
      <c r="AN589" s="93" t="s">
        <v>532</v>
      </c>
      <c r="AQ589" s="93"/>
      <c r="AS589" s="93"/>
    </row>
    <row r="590" spans="1:45" s="58" customFormat="1" ht="21.6" x14ac:dyDescent="0.3">
      <c r="A590" s="94" t="s">
        <v>71</v>
      </c>
      <c r="B590" s="95" t="s">
        <v>331</v>
      </c>
      <c r="C590" s="231" t="s">
        <v>332</v>
      </c>
      <c r="D590" s="231"/>
      <c r="E590" s="231"/>
      <c r="F590" s="96" t="s">
        <v>47</v>
      </c>
      <c r="G590" s="97">
        <v>0.111</v>
      </c>
      <c r="H590" s="98">
        <v>1</v>
      </c>
      <c r="I590" s="99">
        <v>0.111</v>
      </c>
      <c r="J590" s="137">
        <v>4840.6499999999996</v>
      </c>
      <c r="K590" s="97"/>
      <c r="L590" s="129">
        <v>537.30999999999995</v>
      </c>
      <c r="M590" s="138">
        <v>8.16</v>
      </c>
      <c r="N590" s="130">
        <v>4384.45</v>
      </c>
      <c r="AF590" s="92"/>
      <c r="AG590" s="93"/>
      <c r="AH590" s="93" t="s">
        <v>332</v>
      </c>
      <c r="AN590" s="93"/>
      <c r="AQ590" s="93"/>
      <c r="AS590" s="93"/>
    </row>
    <row r="591" spans="1:45" s="58" customFormat="1" ht="14.4" x14ac:dyDescent="0.3">
      <c r="A591" s="127"/>
      <c r="B591" s="128"/>
      <c r="C591" s="230" t="s">
        <v>537</v>
      </c>
      <c r="D591" s="230"/>
      <c r="E591" s="230"/>
      <c r="F591" s="230"/>
      <c r="G591" s="230"/>
      <c r="H591" s="230"/>
      <c r="I591" s="230"/>
      <c r="J591" s="230"/>
      <c r="K591" s="230"/>
      <c r="L591" s="230"/>
      <c r="M591" s="230"/>
      <c r="N591" s="241"/>
      <c r="AF591" s="92"/>
      <c r="AG591" s="93"/>
      <c r="AH591" s="93"/>
      <c r="AN591" s="93"/>
      <c r="AO591" s="104" t="s">
        <v>537</v>
      </c>
      <c r="AQ591" s="93"/>
      <c r="AS591" s="93"/>
    </row>
    <row r="592" spans="1:45" s="58" customFormat="1" ht="14.4" x14ac:dyDescent="0.3">
      <c r="A592" s="127"/>
      <c r="B592" s="128"/>
      <c r="C592" s="231" t="s">
        <v>532</v>
      </c>
      <c r="D592" s="231"/>
      <c r="E592" s="231"/>
      <c r="F592" s="96"/>
      <c r="G592" s="97"/>
      <c r="H592" s="97"/>
      <c r="I592" s="97"/>
      <c r="J592" s="100"/>
      <c r="K592" s="97"/>
      <c r="L592" s="129">
        <v>537.30999999999995</v>
      </c>
      <c r="M592" s="121"/>
      <c r="N592" s="130">
        <v>4384.45</v>
      </c>
      <c r="AF592" s="92"/>
      <c r="AG592" s="93"/>
      <c r="AH592" s="93"/>
      <c r="AN592" s="93" t="s">
        <v>532</v>
      </c>
      <c r="AQ592" s="93"/>
      <c r="AS592" s="93"/>
    </row>
    <row r="593" spans="1:45" s="58" customFormat="1" ht="30.6" x14ac:dyDescent="0.3">
      <c r="A593" s="94" t="s">
        <v>72</v>
      </c>
      <c r="B593" s="95" t="s">
        <v>333</v>
      </c>
      <c r="C593" s="231" t="s">
        <v>334</v>
      </c>
      <c r="D593" s="231"/>
      <c r="E593" s="231"/>
      <c r="F593" s="96" t="s">
        <v>53</v>
      </c>
      <c r="G593" s="97">
        <v>80</v>
      </c>
      <c r="H593" s="98">
        <v>1</v>
      </c>
      <c r="I593" s="98">
        <v>80</v>
      </c>
      <c r="J593" s="129">
        <v>9.73</v>
      </c>
      <c r="K593" s="141">
        <v>1.04236</v>
      </c>
      <c r="L593" s="129">
        <v>811.37</v>
      </c>
      <c r="M593" s="138">
        <v>8.16</v>
      </c>
      <c r="N593" s="130">
        <v>6620.78</v>
      </c>
      <c r="AF593" s="92"/>
      <c r="AG593" s="93"/>
      <c r="AH593" s="93" t="s">
        <v>334</v>
      </c>
      <c r="AN593" s="93"/>
      <c r="AQ593" s="93"/>
      <c r="AS593" s="93"/>
    </row>
    <row r="594" spans="1:45" s="58" customFormat="1" ht="14.4" x14ac:dyDescent="0.3">
      <c r="A594" s="127"/>
      <c r="B594" s="128"/>
      <c r="C594" s="230" t="s">
        <v>537</v>
      </c>
      <c r="D594" s="230"/>
      <c r="E594" s="230"/>
      <c r="F594" s="230"/>
      <c r="G594" s="230"/>
      <c r="H594" s="230"/>
      <c r="I594" s="230"/>
      <c r="J594" s="230"/>
      <c r="K594" s="230"/>
      <c r="L594" s="230"/>
      <c r="M594" s="230"/>
      <c r="N594" s="241"/>
      <c r="AF594" s="92"/>
      <c r="AG594" s="93"/>
      <c r="AH594" s="93"/>
      <c r="AN594" s="93"/>
      <c r="AO594" s="104" t="s">
        <v>537</v>
      </c>
      <c r="AQ594" s="93"/>
      <c r="AS594" s="93"/>
    </row>
    <row r="595" spans="1:45" s="58" customFormat="1" ht="14.4" x14ac:dyDescent="0.3">
      <c r="A595" s="102"/>
      <c r="B595" s="103"/>
      <c r="C595" s="230" t="s">
        <v>694</v>
      </c>
      <c r="D595" s="230"/>
      <c r="E595" s="230"/>
      <c r="F595" s="230"/>
      <c r="G595" s="230"/>
      <c r="H595" s="230"/>
      <c r="I595" s="230"/>
      <c r="J595" s="230"/>
      <c r="K595" s="230"/>
      <c r="L595" s="230"/>
      <c r="M595" s="230"/>
      <c r="N595" s="241"/>
      <c r="AF595" s="92"/>
      <c r="AG595" s="93"/>
      <c r="AH595" s="93"/>
      <c r="AN595" s="93"/>
      <c r="AP595" s="104" t="s">
        <v>694</v>
      </c>
      <c r="AQ595" s="93"/>
      <c r="AS595" s="93"/>
    </row>
    <row r="596" spans="1:45" s="58" customFormat="1" ht="14.4" x14ac:dyDescent="0.3">
      <c r="A596" s="105"/>
      <c r="B596" s="106"/>
      <c r="C596" s="232" t="s">
        <v>695</v>
      </c>
      <c r="D596" s="232"/>
      <c r="E596" s="232"/>
      <c r="F596" s="232"/>
      <c r="G596" s="232"/>
      <c r="H596" s="232"/>
      <c r="I596" s="232"/>
      <c r="J596" s="232"/>
      <c r="K596" s="232"/>
      <c r="L596" s="232"/>
      <c r="M596" s="232"/>
      <c r="N596" s="233"/>
      <c r="AF596" s="92"/>
      <c r="AG596" s="93"/>
      <c r="AH596" s="93"/>
      <c r="AJ596" s="104" t="s">
        <v>695</v>
      </c>
      <c r="AN596" s="93"/>
      <c r="AQ596" s="93"/>
      <c r="AS596" s="93"/>
    </row>
    <row r="597" spans="1:45" s="58" customFormat="1" ht="14.4" x14ac:dyDescent="0.3">
      <c r="A597" s="105"/>
      <c r="B597" s="106"/>
      <c r="C597" s="232" t="s">
        <v>696</v>
      </c>
      <c r="D597" s="232"/>
      <c r="E597" s="232"/>
      <c r="F597" s="232"/>
      <c r="G597" s="232"/>
      <c r="H597" s="232"/>
      <c r="I597" s="232"/>
      <c r="J597" s="232"/>
      <c r="K597" s="232"/>
      <c r="L597" s="232"/>
      <c r="M597" s="232"/>
      <c r="N597" s="233"/>
      <c r="AF597" s="92"/>
      <c r="AG597" s="93"/>
      <c r="AH597" s="93"/>
      <c r="AJ597" s="104" t="s">
        <v>696</v>
      </c>
      <c r="AN597" s="93"/>
      <c r="AQ597" s="93"/>
      <c r="AS597" s="93"/>
    </row>
    <row r="598" spans="1:45" s="58" customFormat="1" ht="14.4" x14ac:dyDescent="0.3">
      <c r="A598" s="127"/>
      <c r="B598" s="128"/>
      <c r="C598" s="231" t="s">
        <v>532</v>
      </c>
      <c r="D598" s="231"/>
      <c r="E598" s="231"/>
      <c r="F598" s="96"/>
      <c r="G598" s="97"/>
      <c r="H598" s="97"/>
      <c r="I598" s="97"/>
      <c r="J598" s="100"/>
      <c r="K598" s="97"/>
      <c r="L598" s="129">
        <v>811.37</v>
      </c>
      <c r="M598" s="121"/>
      <c r="N598" s="130">
        <v>6620.78</v>
      </c>
      <c r="AF598" s="92"/>
      <c r="AG598" s="93"/>
      <c r="AH598" s="93"/>
      <c r="AN598" s="93" t="s">
        <v>532</v>
      </c>
      <c r="AQ598" s="93"/>
      <c r="AS598" s="93"/>
    </row>
    <row r="599" spans="1:45" s="58" customFormat="1" ht="14.4" x14ac:dyDescent="0.3">
      <c r="A599" s="238" t="s">
        <v>335</v>
      </c>
      <c r="B599" s="239"/>
      <c r="C599" s="239"/>
      <c r="D599" s="239"/>
      <c r="E599" s="239"/>
      <c r="F599" s="239"/>
      <c r="G599" s="239"/>
      <c r="H599" s="239"/>
      <c r="I599" s="239"/>
      <c r="J599" s="239"/>
      <c r="K599" s="239"/>
      <c r="L599" s="239"/>
      <c r="M599" s="239"/>
      <c r="N599" s="240"/>
      <c r="AF599" s="92"/>
      <c r="AG599" s="93" t="s">
        <v>335</v>
      </c>
      <c r="AH599" s="93"/>
      <c r="AN599" s="93"/>
      <c r="AQ599" s="93"/>
      <c r="AS599" s="93"/>
    </row>
    <row r="600" spans="1:45" s="58" customFormat="1" ht="31.8" x14ac:dyDescent="0.3">
      <c r="A600" s="94" t="s">
        <v>73</v>
      </c>
      <c r="B600" s="95" t="s">
        <v>336</v>
      </c>
      <c r="C600" s="231" t="s">
        <v>337</v>
      </c>
      <c r="D600" s="231"/>
      <c r="E600" s="231"/>
      <c r="F600" s="96" t="s">
        <v>55</v>
      </c>
      <c r="G600" s="97">
        <v>9.01E-2</v>
      </c>
      <c r="H600" s="98">
        <v>1</v>
      </c>
      <c r="I600" s="131">
        <v>9.01E-2</v>
      </c>
      <c r="J600" s="100"/>
      <c r="K600" s="97"/>
      <c r="L600" s="100"/>
      <c r="M600" s="97"/>
      <c r="N600" s="101"/>
      <c r="AF600" s="92"/>
      <c r="AG600" s="93"/>
      <c r="AH600" s="93" t="s">
        <v>337</v>
      </c>
      <c r="AN600" s="93"/>
      <c r="AQ600" s="93"/>
      <c r="AS600" s="93"/>
    </row>
    <row r="601" spans="1:45" s="58" customFormat="1" ht="14.4" x14ac:dyDescent="0.3">
      <c r="A601" s="102"/>
      <c r="B601" s="103"/>
      <c r="C601" s="230" t="s">
        <v>697</v>
      </c>
      <c r="D601" s="230"/>
      <c r="E601" s="230"/>
      <c r="F601" s="230"/>
      <c r="G601" s="230"/>
      <c r="H601" s="230"/>
      <c r="I601" s="230"/>
      <c r="J601" s="230"/>
      <c r="K601" s="230"/>
      <c r="L601" s="230"/>
      <c r="M601" s="230"/>
      <c r="N601" s="241"/>
      <c r="AF601" s="92"/>
      <c r="AG601" s="93"/>
      <c r="AH601" s="93"/>
      <c r="AI601" s="104" t="s">
        <v>697</v>
      </c>
      <c r="AN601" s="93"/>
      <c r="AQ601" s="93"/>
      <c r="AS601" s="93"/>
    </row>
    <row r="602" spans="1:45" s="58" customFormat="1" ht="21.6" x14ac:dyDescent="0.3">
      <c r="A602" s="105"/>
      <c r="B602" s="106" t="s">
        <v>609</v>
      </c>
      <c r="C602" s="232" t="s">
        <v>610</v>
      </c>
      <c r="D602" s="232"/>
      <c r="E602" s="232"/>
      <c r="F602" s="232"/>
      <c r="G602" s="232"/>
      <c r="H602" s="232"/>
      <c r="I602" s="232"/>
      <c r="J602" s="232"/>
      <c r="K602" s="232"/>
      <c r="L602" s="232"/>
      <c r="M602" s="232"/>
      <c r="N602" s="233"/>
      <c r="AF602" s="92"/>
      <c r="AG602" s="93"/>
      <c r="AH602" s="93"/>
      <c r="AJ602" s="104" t="s">
        <v>610</v>
      </c>
      <c r="AN602" s="93"/>
      <c r="AQ602" s="93"/>
      <c r="AS602" s="93"/>
    </row>
    <row r="603" spans="1:45" s="58" customFormat="1" ht="52.2" x14ac:dyDescent="0.3">
      <c r="A603" s="105"/>
      <c r="B603" s="106" t="s">
        <v>611</v>
      </c>
      <c r="C603" s="232" t="s">
        <v>612</v>
      </c>
      <c r="D603" s="232"/>
      <c r="E603" s="232"/>
      <c r="F603" s="232"/>
      <c r="G603" s="232"/>
      <c r="H603" s="232"/>
      <c r="I603" s="232"/>
      <c r="J603" s="232"/>
      <c r="K603" s="232"/>
      <c r="L603" s="232"/>
      <c r="M603" s="232"/>
      <c r="N603" s="233"/>
      <c r="AF603" s="92"/>
      <c r="AG603" s="93"/>
      <c r="AH603" s="93"/>
      <c r="AJ603" s="104" t="s">
        <v>612</v>
      </c>
      <c r="AN603" s="93"/>
      <c r="AQ603" s="93"/>
      <c r="AS603" s="93"/>
    </row>
    <row r="604" spans="1:45" s="58" customFormat="1" ht="14.4" x14ac:dyDescent="0.3">
      <c r="A604" s="107"/>
      <c r="B604" s="106" t="s">
        <v>2</v>
      </c>
      <c r="C604" s="230" t="s">
        <v>525</v>
      </c>
      <c r="D604" s="230"/>
      <c r="E604" s="230"/>
      <c r="F604" s="108"/>
      <c r="G604" s="109"/>
      <c r="H604" s="109"/>
      <c r="I604" s="109"/>
      <c r="J604" s="112">
        <v>829.12</v>
      </c>
      <c r="K604" s="117">
        <v>1.3225</v>
      </c>
      <c r="L604" s="112">
        <v>98.8</v>
      </c>
      <c r="M604" s="113">
        <v>44.77</v>
      </c>
      <c r="N604" s="114">
        <v>4423.28</v>
      </c>
      <c r="AF604" s="92"/>
      <c r="AG604" s="93"/>
      <c r="AH604" s="93"/>
      <c r="AK604" s="104" t="s">
        <v>525</v>
      </c>
      <c r="AN604" s="93"/>
      <c r="AQ604" s="93"/>
      <c r="AS604" s="93"/>
    </row>
    <row r="605" spans="1:45" s="58" customFormat="1" ht="14.4" x14ac:dyDescent="0.3">
      <c r="A605" s="107"/>
      <c r="B605" s="106" t="s">
        <v>4</v>
      </c>
      <c r="C605" s="230" t="s">
        <v>526</v>
      </c>
      <c r="D605" s="230"/>
      <c r="E605" s="230"/>
      <c r="F605" s="108"/>
      <c r="G605" s="109"/>
      <c r="H605" s="109"/>
      <c r="I605" s="109"/>
      <c r="J605" s="112">
        <v>21.88</v>
      </c>
      <c r="K605" s="117">
        <v>1.4375</v>
      </c>
      <c r="L605" s="112">
        <v>2.83</v>
      </c>
      <c r="M605" s="113">
        <v>13.24</v>
      </c>
      <c r="N605" s="126">
        <v>37.47</v>
      </c>
      <c r="AF605" s="92"/>
      <c r="AG605" s="93"/>
      <c r="AH605" s="93"/>
      <c r="AK605" s="104" t="s">
        <v>526</v>
      </c>
      <c r="AN605" s="93"/>
      <c r="AQ605" s="93"/>
      <c r="AS605" s="93"/>
    </row>
    <row r="606" spans="1:45" s="58" customFormat="1" ht="14.4" x14ac:dyDescent="0.3">
      <c r="A606" s="107"/>
      <c r="B606" s="106" t="s">
        <v>6</v>
      </c>
      <c r="C606" s="230" t="s">
        <v>556</v>
      </c>
      <c r="D606" s="230"/>
      <c r="E606" s="230"/>
      <c r="F606" s="108"/>
      <c r="G606" s="109"/>
      <c r="H606" s="109"/>
      <c r="I606" s="109"/>
      <c r="J606" s="112">
        <v>3.51</v>
      </c>
      <c r="K606" s="117">
        <v>1.4375</v>
      </c>
      <c r="L606" s="112">
        <v>0.45</v>
      </c>
      <c r="M606" s="113">
        <v>44.77</v>
      </c>
      <c r="N606" s="126">
        <v>20.149999999999999</v>
      </c>
      <c r="AF606" s="92"/>
      <c r="AG606" s="93"/>
      <c r="AH606" s="93"/>
      <c r="AK606" s="104" t="s">
        <v>556</v>
      </c>
      <c r="AN606" s="93"/>
      <c r="AQ606" s="93"/>
      <c r="AS606" s="93"/>
    </row>
    <row r="607" spans="1:45" s="58" customFormat="1" ht="14.4" x14ac:dyDescent="0.3">
      <c r="A607" s="107"/>
      <c r="B607" s="106" t="s">
        <v>7</v>
      </c>
      <c r="C607" s="230" t="s">
        <v>557</v>
      </c>
      <c r="D607" s="230"/>
      <c r="E607" s="230"/>
      <c r="F607" s="108"/>
      <c r="G607" s="109"/>
      <c r="H607" s="109"/>
      <c r="I607" s="109"/>
      <c r="J607" s="110">
        <v>6516.18</v>
      </c>
      <c r="K607" s="109"/>
      <c r="L607" s="112">
        <v>587.11</v>
      </c>
      <c r="M607" s="113">
        <v>8.16</v>
      </c>
      <c r="N607" s="114">
        <v>4790.82</v>
      </c>
      <c r="AF607" s="92"/>
      <c r="AG607" s="93"/>
      <c r="AH607" s="93"/>
      <c r="AK607" s="104" t="s">
        <v>557</v>
      </c>
      <c r="AN607" s="93"/>
      <c r="AQ607" s="93"/>
      <c r="AS607" s="93"/>
    </row>
    <row r="608" spans="1:45" s="58" customFormat="1" ht="14.4" x14ac:dyDescent="0.3">
      <c r="A608" s="115"/>
      <c r="B608" s="106"/>
      <c r="C608" s="230" t="s">
        <v>527</v>
      </c>
      <c r="D608" s="230"/>
      <c r="E608" s="230"/>
      <c r="F608" s="108" t="s">
        <v>528</v>
      </c>
      <c r="G608" s="125">
        <v>97.2</v>
      </c>
      <c r="H608" s="117">
        <v>1.3225</v>
      </c>
      <c r="I608" s="132">
        <v>11.582084699999999</v>
      </c>
      <c r="J608" s="118"/>
      <c r="K608" s="109"/>
      <c r="L608" s="118"/>
      <c r="M608" s="109"/>
      <c r="N608" s="119"/>
      <c r="AF608" s="92"/>
      <c r="AG608" s="93"/>
      <c r="AH608" s="93"/>
      <c r="AL608" s="104" t="s">
        <v>527</v>
      </c>
      <c r="AN608" s="93"/>
      <c r="AQ608" s="93"/>
      <c r="AS608" s="93"/>
    </row>
    <row r="609" spans="1:45" s="58" customFormat="1" ht="14.4" x14ac:dyDescent="0.3">
      <c r="A609" s="115"/>
      <c r="B609" s="106"/>
      <c r="C609" s="230" t="s">
        <v>558</v>
      </c>
      <c r="D609" s="230"/>
      <c r="E609" s="230"/>
      <c r="F609" s="108" t="s">
        <v>528</v>
      </c>
      <c r="G609" s="113">
        <v>0.27</v>
      </c>
      <c r="H609" s="117">
        <v>1.4375</v>
      </c>
      <c r="I609" s="132">
        <v>3.4970099999999997E-2</v>
      </c>
      <c r="J609" s="118"/>
      <c r="K609" s="109"/>
      <c r="L609" s="118"/>
      <c r="M609" s="109"/>
      <c r="N609" s="119"/>
      <c r="AF609" s="92"/>
      <c r="AG609" s="93"/>
      <c r="AH609" s="93"/>
      <c r="AL609" s="104" t="s">
        <v>558</v>
      </c>
      <c r="AN609" s="93"/>
      <c r="AQ609" s="93"/>
      <c r="AS609" s="93"/>
    </row>
    <row r="610" spans="1:45" s="58" customFormat="1" ht="14.4" x14ac:dyDescent="0.3">
      <c r="A610" s="107"/>
      <c r="B610" s="106"/>
      <c r="C610" s="229" t="s">
        <v>529</v>
      </c>
      <c r="D610" s="229"/>
      <c r="E610" s="229"/>
      <c r="F610" s="120"/>
      <c r="G610" s="121"/>
      <c r="H610" s="121"/>
      <c r="I610" s="121"/>
      <c r="J610" s="122">
        <v>7367.18</v>
      </c>
      <c r="K610" s="121"/>
      <c r="L610" s="123">
        <v>688.74</v>
      </c>
      <c r="M610" s="121"/>
      <c r="N610" s="124">
        <v>9251.57</v>
      </c>
      <c r="AF610" s="92"/>
      <c r="AG610" s="93"/>
      <c r="AH610" s="93"/>
      <c r="AM610" s="104" t="s">
        <v>529</v>
      </c>
      <c r="AN610" s="93"/>
      <c r="AQ610" s="93"/>
      <c r="AS610" s="93"/>
    </row>
    <row r="611" spans="1:45" s="58" customFormat="1" ht="14.4" x14ac:dyDescent="0.3">
      <c r="A611" s="115"/>
      <c r="B611" s="106"/>
      <c r="C611" s="230" t="s">
        <v>530</v>
      </c>
      <c r="D611" s="230"/>
      <c r="E611" s="230"/>
      <c r="F611" s="108"/>
      <c r="G611" s="109"/>
      <c r="H611" s="109"/>
      <c r="I611" s="109"/>
      <c r="J611" s="118"/>
      <c r="K611" s="109"/>
      <c r="L611" s="112">
        <v>99.25</v>
      </c>
      <c r="M611" s="109"/>
      <c r="N611" s="114">
        <v>4443.43</v>
      </c>
      <c r="AF611" s="92"/>
      <c r="AG611" s="93"/>
      <c r="AH611" s="93"/>
      <c r="AL611" s="104" t="s">
        <v>530</v>
      </c>
      <c r="AN611" s="93"/>
      <c r="AQ611" s="93"/>
      <c r="AS611" s="93"/>
    </row>
    <row r="612" spans="1:45" s="58" customFormat="1" ht="20.399999999999999" x14ac:dyDescent="0.3">
      <c r="A612" s="115"/>
      <c r="B612" s="106" t="s">
        <v>698</v>
      </c>
      <c r="C612" s="230" t="s">
        <v>699</v>
      </c>
      <c r="D612" s="230"/>
      <c r="E612" s="230"/>
      <c r="F612" s="108" t="s">
        <v>531</v>
      </c>
      <c r="G612" s="116">
        <v>109</v>
      </c>
      <c r="H612" s="109"/>
      <c r="I612" s="116">
        <v>109</v>
      </c>
      <c r="J612" s="118"/>
      <c r="K612" s="109"/>
      <c r="L612" s="112">
        <v>108.18</v>
      </c>
      <c r="M612" s="109"/>
      <c r="N612" s="114">
        <v>4843.34</v>
      </c>
      <c r="AF612" s="92"/>
      <c r="AG612" s="93"/>
      <c r="AH612" s="93"/>
      <c r="AL612" s="104" t="s">
        <v>699</v>
      </c>
      <c r="AN612" s="93"/>
      <c r="AQ612" s="93"/>
      <c r="AS612" s="93"/>
    </row>
    <row r="613" spans="1:45" s="58" customFormat="1" ht="40.799999999999997" x14ac:dyDescent="0.3">
      <c r="A613" s="115"/>
      <c r="B613" s="106" t="s">
        <v>700</v>
      </c>
      <c r="C613" s="230" t="s">
        <v>701</v>
      </c>
      <c r="D613" s="230"/>
      <c r="E613" s="230"/>
      <c r="F613" s="108" t="s">
        <v>531</v>
      </c>
      <c r="G613" s="116">
        <v>57</v>
      </c>
      <c r="H613" s="113">
        <v>0.85</v>
      </c>
      <c r="I613" s="113">
        <v>48.45</v>
      </c>
      <c r="J613" s="118"/>
      <c r="K613" s="109"/>
      <c r="L613" s="112">
        <v>48.09</v>
      </c>
      <c r="M613" s="109"/>
      <c r="N613" s="114">
        <v>2152.84</v>
      </c>
      <c r="AF613" s="92"/>
      <c r="AG613" s="93"/>
      <c r="AH613" s="93"/>
      <c r="AL613" s="104" t="s">
        <v>701</v>
      </c>
      <c r="AN613" s="93"/>
      <c r="AQ613" s="93"/>
      <c r="AS613" s="93"/>
    </row>
    <row r="614" spans="1:45" s="58" customFormat="1" ht="14.4" x14ac:dyDescent="0.3">
      <c r="A614" s="127"/>
      <c r="B614" s="128"/>
      <c r="C614" s="231" t="s">
        <v>532</v>
      </c>
      <c r="D614" s="231"/>
      <c r="E614" s="231"/>
      <c r="F614" s="96"/>
      <c r="G614" s="97"/>
      <c r="H614" s="97"/>
      <c r="I614" s="97"/>
      <c r="J614" s="100"/>
      <c r="K614" s="97"/>
      <c r="L614" s="129">
        <v>845.01</v>
      </c>
      <c r="M614" s="121"/>
      <c r="N614" s="130">
        <v>16247.75</v>
      </c>
      <c r="AF614" s="92"/>
      <c r="AG614" s="93"/>
      <c r="AH614" s="93"/>
      <c r="AN614" s="93" t="s">
        <v>532</v>
      </c>
      <c r="AQ614" s="93"/>
      <c r="AS614" s="93"/>
    </row>
    <row r="615" spans="1:45" s="58" customFormat="1" ht="14.4" x14ac:dyDescent="0.3">
      <c r="A615" s="94" t="s">
        <v>74</v>
      </c>
      <c r="B615" s="95" t="s">
        <v>338</v>
      </c>
      <c r="C615" s="231" t="s">
        <v>339</v>
      </c>
      <c r="D615" s="231"/>
      <c r="E615" s="231"/>
      <c r="F615" s="96" t="s">
        <v>47</v>
      </c>
      <c r="G615" s="97">
        <v>-3.6039999999999998E-4</v>
      </c>
      <c r="H615" s="98">
        <v>1</v>
      </c>
      <c r="I615" s="161">
        <v>-3.6039999999999998E-4</v>
      </c>
      <c r="J615" s="137">
        <v>8475</v>
      </c>
      <c r="K615" s="97"/>
      <c r="L615" s="129">
        <v>-3.05</v>
      </c>
      <c r="M615" s="138">
        <v>8.16</v>
      </c>
      <c r="N615" s="139">
        <v>-24.89</v>
      </c>
      <c r="AF615" s="92"/>
      <c r="AG615" s="93"/>
      <c r="AH615" s="93" t="s">
        <v>339</v>
      </c>
      <c r="AN615" s="93"/>
      <c r="AQ615" s="93"/>
      <c r="AS615" s="93"/>
    </row>
    <row r="616" spans="1:45" s="58" customFormat="1" ht="14.4" x14ac:dyDescent="0.3">
      <c r="A616" s="127"/>
      <c r="B616" s="128"/>
      <c r="C616" s="230" t="s">
        <v>702</v>
      </c>
      <c r="D616" s="230"/>
      <c r="E616" s="230"/>
      <c r="F616" s="230"/>
      <c r="G616" s="230"/>
      <c r="H616" s="230"/>
      <c r="I616" s="230"/>
      <c r="J616" s="230"/>
      <c r="K616" s="230"/>
      <c r="L616" s="230"/>
      <c r="M616" s="230"/>
      <c r="N616" s="241"/>
      <c r="AF616" s="92"/>
      <c r="AG616" s="93"/>
      <c r="AH616" s="93"/>
      <c r="AN616" s="93"/>
      <c r="AO616" s="104" t="s">
        <v>702</v>
      </c>
      <c r="AQ616" s="93"/>
      <c r="AS616" s="93"/>
    </row>
    <row r="617" spans="1:45" s="58" customFormat="1" ht="14.4" x14ac:dyDescent="0.3">
      <c r="A617" s="127"/>
      <c r="B617" s="128"/>
      <c r="C617" s="231" t="s">
        <v>532</v>
      </c>
      <c r="D617" s="231"/>
      <c r="E617" s="231"/>
      <c r="F617" s="96"/>
      <c r="G617" s="97"/>
      <c r="H617" s="97"/>
      <c r="I617" s="97"/>
      <c r="J617" s="100"/>
      <c r="K617" s="97"/>
      <c r="L617" s="129">
        <v>-3.05</v>
      </c>
      <c r="M617" s="121"/>
      <c r="N617" s="139">
        <v>-24.89</v>
      </c>
      <c r="AF617" s="92"/>
      <c r="AG617" s="93"/>
      <c r="AH617" s="93"/>
      <c r="AN617" s="93" t="s">
        <v>532</v>
      </c>
      <c r="AQ617" s="93"/>
      <c r="AS617" s="93"/>
    </row>
    <row r="618" spans="1:45" s="58" customFormat="1" ht="31.8" x14ac:dyDescent="0.3">
      <c r="A618" s="94" t="s">
        <v>75</v>
      </c>
      <c r="B618" s="95" t="s">
        <v>340</v>
      </c>
      <c r="C618" s="231" t="s">
        <v>341</v>
      </c>
      <c r="D618" s="231"/>
      <c r="E618" s="231"/>
      <c r="F618" s="96" t="s">
        <v>53</v>
      </c>
      <c r="G618" s="97">
        <v>150</v>
      </c>
      <c r="H618" s="98">
        <v>1</v>
      </c>
      <c r="I618" s="98">
        <v>150</v>
      </c>
      <c r="J618" s="129">
        <v>2.33</v>
      </c>
      <c r="K618" s="141">
        <v>1.04236</v>
      </c>
      <c r="L618" s="129">
        <v>364.3</v>
      </c>
      <c r="M618" s="138">
        <v>8.16</v>
      </c>
      <c r="N618" s="130">
        <v>2972.69</v>
      </c>
      <c r="AF618" s="92"/>
      <c r="AG618" s="93"/>
      <c r="AH618" s="93" t="s">
        <v>341</v>
      </c>
      <c r="AN618" s="93"/>
      <c r="AQ618" s="93"/>
      <c r="AS618" s="93"/>
    </row>
    <row r="619" spans="1:45" s="58" customFormat="1" ht="14.4" x14ac:dyDescent="0.3">
      <c r="A619" s="127"/>
      <c r="B619" s="128"/>
      <c r="C619" s="230" t="s">
        <v>537</v>
      </c>
      <c r="D619" s="230"/>
      <c r="E619" s="230"/>
      <c r="F619" s="230"/>
      <c r="G619" s="230"/>
      <c r="H619" s="230"/>
      <c r="I619" s="230"/>
      <c r="J619" s="230"/>
      <c r="K619" s="230"/>
      <c r="L619" s="230"/>
      <c r="M619" s="230"/>
      <c r="N619" s="241"/>
      <c r="AF619" s="92"/>
      <c r="AG619" s="93"/>
      <c r="AH619" s="93"/>
      <c r="AN619" s="93"/>
      <c r="AO619" s="104" t="s">
        <v>537</v>
      </c>
      <c r="AQ619" s="93"/>
      <c r="AS619" s="93"/>
    </row>
    <row r="620" spans="1:45" s="58" customFormat="1" ht="14.4" x14ac:dyDescent="0.3">
      <c r="A620" s="102"/>
      <c r="B620" s="103"/>
      <c r="C620" s="230" t="s">
        <v>703</v>
      </c>
      <c r="D620" s="230"/>
      <c r="E620" s="230"/>
      <c r="F620" s="230"/>
      <c r="G620" s="230"/>
      <c r="H620" s="230"/>
      <c r="I620" s="230"/>
      <c r="J620" s="230"/>
      <c r="K620" s="230"/>
      <c r="L620" s="230"/>
      <c r="M620" s="230"/>
      <c r="N620" s="241"/>
      <c r="AF620" s="92"/>
      <c r="AG620" s="93"/>
      <c r="AH620" s="93"/>
      <c r="AN620" s="93"/>
      <c r="AP620" s="104" t="s">
        <v>703</v>
      </c>
      <c r="AQ620" s="93"/>
      <c r="AS620" s="93"/>
    </row>
    <row r="621" spans="1:45" s="58" customFormat="1" ht="14.4" x14ac:dyDescent="0.3">
      <c r="A621" s="105"/>
      <c r="B621" s="106"/>
      <c r="C621" s="232" t="s">
        <v>695</v>
      </c>
      <c r="D621" s="232"/>
      <c r="E621" s="232"/>
      <c r="F621" s="232"/>
      <c r="G621" s="232"/>
      <c r="H621" s="232"/>
      <c r="I621" s="232"/>
      <c r="J621" s="232"/>
      <c r="K621" s="232"/>
      <c r="L621" s="232"/>
      <c r="M621" s="232"/>
      <c r="N621" s="233"/>
      <c r="AF621" s="92"/>
      <c r="AG621" s="93"/>
      <c r="AH621" s="93"/>
      <c r="AJ621" s="104" t="s">
        <v>695</v>
      </c>
      <c r="AN621" s="93"/>
      <c r="AQ621" s="93"/>
      <c r="AS621" s="93"/>
    </row>
    <row r="622" spans="1:45" s="58" customFormat="1" ht="14.4" x14ac:dyDescent="0.3">
      <c r="A622" s="105"/>
      <c r="B622" s="106"/>
      <c r="C622" s="232" t="s">
        <v>696</v>
      </c>
      <c r="D622" s="232"/>
      <c r="E622" s="232"/>
      <c r="F622" s="232"/>
      <c r="G622" s="232"/>
      <c r="H622" s="232"/>
      <c r="I622" s="232"/>
      <c r="J622" s="232"/>
      <c r="K622" s="232"/>
      <c r="L622" s="232"/>
      <c r="M622" s="232"/>
      <c r="N622" s="233"/>
      <c r="AF622" s="92"/>
      <c r="AG622" s="93"/>
      <c r="AH622" s="93"/>
      <c r="AJ622" s="104" t="s">
        <v>696</v>
      </c>
      <c r="AN622" s="93"/>
      <c r="AQ622" s="93"/>
      <c r="AS622" s="93"/>
    </row>
    <row r="623" spans="1:45" s="58" customFormat="1" ht="14.4" x14ac:dyDescent="0.3">
      <c r="A623" s="127"/>
      <c r="B623" s="128"/>
      <c r="C623" s="231" t="s">
        <v>532</v>
      </c>
      <c r="D623" s="231"/>
      <c r="E623" s="231"/>
      <c r="F623" s="96"/>
      <c r="G623" s="97"/>
      <c r="H623" s="97"/>
      <c r="I623" s="97"/>
      <c r="J623" s="100"/>
      <c r="K623" s="97"/>
      <c r="L623" s="129">
        <v>364.3</v>
      </c>
      <c r="M623" s="121"/>
      <c r="N623" s="130">
        <v>2972.69</v>
      </c>
      <c r="AF623" s="92"/>
      <c r="AG623" s="93"/>
      <c r="AH623" s="93"/>
      <c r="AN623" s="93" t="s">
        <v>532</v>
      </c>
      <c r="AQ623" s="93"/>
      <c r="AS623" s="93"/>
    </row>
    <row r="624" spans="1:45" s="58" customFormat="1" ht="14.4" x14ac:dyDescent="0.3">
      <c r="A624" s="238" t="s">
        <v>342</v>
      </c>
      <c r="B624" s="239"/>
      <c r="C624" s="239"/>
      <c r="D624" s="239"/>
      <c r="E624" s="239"/>
      <c r="F624" s="239"/>
      <c r="G624" s="239"/>
      <c r="H624" s="239"/>
      <c r="I624" s="239"/>
      <c r="J624" s="239"/>
      <c r="K624" s="239"/>
      <c r="L624" s="239"/>
      <c r="M624" s="239"/>
      <c r="N624" s="240"/>
      <c r="AF624" s="92"/>
      <c r="AG624" s="93" t="s">
        <v>342</v>
      </c>
      <c r="AH624" s="93"/>
      <c r="AN624" s="93"/>
      <c r="AQ624" s="93"/>
      <c r="AS624" s="93"/>
    </row>
    <row r="625" spans="1:45" s="58" customFormat="1" ht="21.6" x14ac:dyDescent="0.3">
      <c r="A625" s="94" t="s">
        <v>76</v>
      </c>
      <c r="B625" s="95" t="s">
        <v>343</v>
      </c>
      <c r="C625" s="231" t="s">
        <v>344</v>
      </c>
      <c r="D625" s="231"/>
      <c r="E625" s="231"/>
      <c r="F625" s="96" t="s">
        <v>17</v>
      </c>
      <c r="G625" s="97">
        <v>0.06</v>
      </c>
      <c r="H625" s="98">
        <v>1</v>
      </c>
      <c r="I625" s="138">
        <v>0.06</v>
      </c>
      <c r="J625" s="100"/>
      <c r="K625" s="97"/>
      <c r="L625" s="100"/>
      <c r="M625" s="97"/>
      <c r="N625" s="101"/>
      <c r="AF625" s="92"/>
      <c r="AG625" s="93"/>
      <c r="AH625" s="93" t="s">
        <v>344</v>
      </c>
      <c r="AN625" s="93"/>
      <c r="AQ625" s="93"/>
      <c r="AS625" s="93"/>
    </row>
    <row r="626" spans="1:45" s="58" customFormat="1" ht="21.6" x14ac:dyDescent="0.3">
      <c r="A626" s="105"/>
      <c r="B626" s="106" t="s">
        <v>609</v>
      </c>
      <c r="C626" s="232" t="s">
        <v>610</v>
      </c>
      <c r="D626" s="232"/>
      <c r="E626" s="232"/>
      <c r="F626" s="232"/>
      <c r="G626" s="232"/>
      <c r="H626" s="232"/>
      <c r="I626" s="232"/>
      <c r="J626" s="232"/>
      <c r="K626" s="232"/>
      <c r="L626" s="232"/>
      <c r="M626" s="232"/>
      <c r="N626" s="233"/>
      <c r="AF626" s="92"/>
      <c r="AG626" s="93"/>
      <c r="AH626" s="93"/>
      <c r="AJ626" s="104" t="s">
        <v>610</v>
      </c>
      <c r="AN626" s="93"/>
      <c r="AQ626" s="93"/>
      <c r="AS626" s="93"/>
    </row>
    <row r="627" spans="1:45" s="58" customFormat="1" ht="52.2" x14ac:dyDescent="0.3">
      <c r="A627" s="105"/>
      <c r="B627" s="106" t="s">
        <v>611</v>
      </c>
      <c r="C627" s="232" t="s">
        <v>612</v>
      </c>
      <c r="D627" s="232"/>
      <c r="E627" s="232"/>
      <c r="F627" s="232"/>
      <c r="G627" s="232"/>
      <c r="H627" s="232"/>
      <c r="I627" s="232"/>
      <c r="J627" s="232"/>
      <c r="K627" s="232"/>
      <c r="L627" s="232"/>
      <c r="M627" s="232"/>
      <c r="N627" s="233"/>
      <c r="AF627" s="92"/>
      <c r="AG627" s="93"/>
      <c r="AH627" s="93"/>
      <c r="AJ627" s="104" t="s">
        <v>612</v>
      </c>
      <c r="AN627" s="93"/>
      <c r="AQ627" s="93"/>
      <c r="AS627" s="93"/>
    </row>
    <row r="628" spans="1:45" s="58" customFormat="1" ht="14.4" x14ac:dyDescent="0.3">
      <c r="A628" s="107"/>
      <c r="B628" s="106" t="s">
        <v>2</v>
      </c>
      <c r="C628" s="230" t="s">
        <v>525</v>
      </c>
      <c r="D628" s="230"/>
      <c r="E628" s="230"/>
      <c r="F628" s="108"/>
      <c r="G628" s="109"/>
      <c r="H628" s="109"/>
      <c r="I628" s="109"/>
      <c r="J628" s="112">
        <v>98.29</v>
      </c>
      <c r="K628" s="117">
        <v>1.3225</v>
      </c>
      <c r="L628" s="112">
        <v>7.8</v>
      </c>
      <c r="M628" s="113">
        <v>44.77</v>
      </c>
      <c r="N628" s="126">
        <v>349.21</v>
      </c>
      <c r="AF628" s="92"/>
      <c r="AG628" s="93"/>
      <c r="AH628" s="93"/>
      <c r="AK628" s="104" t="s">
        <v>525</v>
      </c>
      <c r="AN628" s="93"/>
      <c r="AQ628" s="93"/>
      <c r="AS628" s="93"/>
    </row>
    <row r="629" spans="1:45" s="58" customFormat="1" ht="14.4" x14ac:dyDescent="0.3">
      <c r="A629" s="107"/>
      <c r="B629" s="106" t="s">
        <v>4</v>
      </c>
      <c r="C629" s="230" t="s">
        <v>526</v>
      </c>
      <c r="D629" s="230"/>
      <c r="E629" s="230"/>
      <c r="F629" s="108"/>
      <c r="G629" s="109"/>
      <c r="H629" s="109"/>
      <c r="I629" s="109"/>
      <c r="J629" s="112">
        <v>40.47</v>
      </c>
      <c r="K629" s="117">
        <v>1.4375</v>
      </c>
      <c r="L629" s="112">
        <v>3.49</v>
      </c>
      <c r="M629" s="113">
        <v>13.24</v>
      </c>
      <c r="N629" s="126">
        <v>46.21</v>
      </c>
      <c r="AF629" s="92"/>
      <c r="AG629" s="93"/>
      <c r="AH629" s="93"/>
      <c r="AK629" s="104" t="s">
        <v>526</v>
      </c>
      <c r="AN629" s="93"/>
      <c r="AQ629" s="93"/>
      <c r="AS629" s="93"/>
    </row>
    <row r="630" spans="1:45" s="58" customFormat="1" ht="14.4" x14ac:dyDescent="0.3">
      <c r="A630" s="107"/>
      <c r="B630" s="106" t="s">
        <v>6</v>
      </c>
      <c r="C630" s="230" t="s">
        <v>556</v>
      </c>
      <c r="D630" s="230"/>
      <c r="E630" s="230"/>
      <c r="F630" s="108"/>
      <c r="G630" s="109"/>
      <c r="H630" s="109"/>
      <c r="I630" s="109"/>
      <c r="J630" s="112">
        <v>6.38</v>
      </c>
      <c r="K630" s="117">
        <v>1.4375</v>
      </c>
      <c r="L630" s="112">
        <v>0.55000000000000004</v>
      </c>
      <c r="M630" s="113">
        <v>44.77</v>
      </c>
      <c r="N630" s="126">
        <v>24.62</v>
      </c>
      <c r="AF630" s="92"/>
      <c r="AG630" s="93"/>
      <c r="AH630" s="93"/>
      <c r="AK630" s="104" t="s">
        <v>556</v>
      </c>
      <c r="AN630" s="93"/>
      <c r="AQ630" s="93"/>
      <c r="AS630" s="93"/>
    </row>
    <row r="631" spans="1:45" s="58" customFormat="1" ht="14.4" x14ac:dyDescent="0.3">
      <c r="A631" s="115"/>
      <c r="B631" s="106"/>
      <c r="C631" s="230" t="s">
        <v>527</v>
      </c>
      <c r="D631" s="230"/>
      <c r="E631" s="230"/>
      <c r="F631" s="108" t="s">
        <v>528</v>
      </c>
      <c r="G631" s="113">
        <v>10.58</v>
      </c>
      <c r="H631" s="117">
        <v>1.3225</v>
      </c>
      <c r="I631" s="133">
        <v>0.83952300000000002</v>
      </c>
      <c r="J631" s="118"/>
      <c r="K631" s="109"/>
      <c r="L631" s="118"/>
      <c r="M631" s="109"/>
      <c r="N631" s="119"/>
      <c r="AF631" s="92"/>
      <c r="AG631" s="93"/>
      <c r="AH631" s="93"/>
      <c r="AL631" s="104" t="s">
        <v>527</v>
      </c>
      <c r="AN631" s="93"/>
      <c r="AQ631" s="93"/>
      <c r="AS631" s="93"/>
    </row>
    <row r="632" spans="1:45" s="58" customFormat="1" ht="14.4" x14ac:dyDescent="0.3">
      <c r="A632" s="115"/>
      <c r="B632" s="106"/>
      <c r="C632" s="230" t="s">
        <v>558</v>
      </c>
      <c r="D632" s="230"/>
      <c r="E632" s="230"/>
      <c r="F632" s="108" t="s">
        <v>528</v>
      </c>
      <c r="G632" s="113">
        <v>0.55000000000000004</v>
      </c>
      <c r="H632" s="117">
        <v>1.4375</v>
      </c>
      <c r="I632" s="132">
        <v>4.74375E-2</v>
      </c>
      <c r="J632" s="118"/>
      <c r="K632" s="109"/>
      <c r="L632" s="118"/>
      <c r="M632" s="109"/>
      <c r="N632" s="119"/>
      <c r="AF632" s="92"/>
      <c r="AG632" s="93"/>
      <c r="AH632" s="93"/>
      <c r="AL632" s="104" t="s">
        <v>558</v>
      </c>
      <c r="AN632" s="93"/>
      <c r="AQ632" s="93"/>
      <c r="AS632" s="93"/>
    </row>
    <row r="633" spans="1:45" s="58" customFormat="1" ht="14.4" x14ac:dyDescent="0.3">
      <c r="A633" s="107"/>
      <c r="B633" s="106"/>
      <c r="C633" s="229" t="s">
        <v>529</v>
      </c>
      <c r="D633" s="229"/>
      <c r="E633" s="229"/>
      <c r="F633" s="120"/>
      <c r="G633" s="121"/>
      <c r="H633" s="121"/>
      <c r="I633" s="121"/>
      <c r="J633" s="123">
        <v>138.76</v>
      </c>
      <c r="K633" s="121"/>
      <c r="L633" s="123">
        <v>11.29</v>
      </c>
      <c r="M633" s="121"/>
      <c r="N633" s="134">
        <v>395.42</v>
      </c>
      <c r="AF633" s="92"/>
      <c r="AG633" s="93"/>
      <c r="AH633" s="93"/>
      <c r="AM633" s="104" t="s">
        <v>529</v>
      </c>
      <c r="AN633" s="93"/>
      <c r="AQ633" s="93"/>
      <c r="AS633" s="93"/>
    </row>
    <row r="634" spans="1:45" s="58" customFormat="1" ht="14.4" x14ac:dyDescent="0.3">
      <c r="A634" s="115"/>
      <c r="B634" s="106"/>
      <c r="C634" s="230" t="s">
        <v>530</v>
      </c>
      <c r="D634" s="230"/>
      <c r="E634" s="230"/>
      <c r="F634" s="108"/>
      <c r="G634" s="109"/>
      <c r="H634" s="109"/>
      <c r="I634" s="109"/>
      <c r="J634" s="118"/>
      <c r="K634" s="109"/>
      <c r="L634" s="112">
        <v>8.35</v>
      </c>
      <c r="M634" s="109"/>
      <c r="N634" s="126">
        <v>373.83</v>
      </c>
      <c r="AF634" s="92"/>
      <c r="AG634" s="93"/>
      <c r="AH634" s="93"/>
      <c r="AL634" s="104" t="s">
        <v>530</v>
      </c>
      <c r="AN634" s="93"/>
      <c r="AQ634" s="93"/>
      <c r="AS634" s="93"/>
    </row>
    <row r="635" spans="1:45" s="58" customFormat="1" ht="20.399999999999999" x14ac:dyDescent="0.3">
      <c r="A635" s="115"/>
      <c r="B635" s="106" t="s">
        <v>704</v>
      </c>
      <c r="C635" s="230" t="s">
        <v>705</v>
      </c>
      <c r="D635" s="230"/>
      <c r="E635" s="230"/>
      <c r="F635" s="108" t="s">
        <v>531</v>
      </c>
      <c r="G635" s="116">
        <v>97</v>
      </c>
      <c r="H635" s="109"/>
      <c r="I635" s="116">
        <v>97</v>
      </c>
      <c r="J635" s="118"/>
      <c r="K635" s="109"/>
      <c r="L635" s="112">
        <v>8.1</v>
      </c>
      <c r="M635" s="109"/>
      <c r="N635" s="126">
        <v>362.62</v>
      </c>
      <c r="AF635" s="92"/>
      <c r="AG635" s="93"/>
      <c r="AH635" s="93"/>
      <c r="AL635" s="104" t="s">
        <v>705</v>
      </c>
      <c r="AN635" s="93"/>
      <c r="AQ635" s="93"/>
      <c r="AS635" s="93"/>
    </row>
    <row r="636" spans="1:45" s="58" customFormat="1" ht="40.799999999999997" x14ac:dyDescent="0.3">
      <c r="A636" s="115"/>
      <c r="B636" s="106" t="s">
        <v>706</v>
      </c>
      <c r="C636" s="230" t="s">
        <v>707</v>
      </c>
      <c r="D636" s="230"/>
      <c r="E636" s="230"/>
      <c r="F636" s="108" t="s">
        <v>531</v>
      </c>
      <c r="G636" s="116">
        <v>55</v>
      </c>
      <c r="H636" s="113">
        <v>0.85</v>
      </c>
      <c r="I636" s="113">
        <v>46.75</v>
      </c>
      <c r="J636" s="118"/>
      <c r="K636" s="109"/>
      <c r="L636" s="112">
        <v>3.9</v>
      </c>
      <c r="M636" s="109"/>
      <c r="N636" s="126">
        <v>174.77</v>
      </c>
      <c r="AF636" s="92"/>
      <c r="AG636" s="93"/>
      <c r="AH636" s="93"/>
      <c r="AL636" s="104" t="s">
        <v>707</v>
      </c>
      <c r="AN636" s="93"/>
      <c r="AQ636" s="93"/>
      <c r="AS636" s="93"/>
    </row>
    <row r="637" spans="1:45" s="58" customFormat="1" ht="14.4" x14ac:dyDescent="0.3">
      <c r="A637" s="127"/>
      <c r="B637" s="128"/>
      <c r="C637" s="231" t="s">
        <v>532</v>
      </c>
      <c r="D637" s="231"/>
      <c r="E637" s="231"/>
      <c r="F637" s="96"/>
      <c r="G637" s="97"/>
      <c r="H637" s="97"/>
      <c r="I637" s="97"/>
      <c r="J637" s="100"/>
      <c r="K637" s="97"/>
      <c r="L637" s="129">
        <v>23.29</v>
      </c>
      <c r="M637" s="121"/>
      <c r="N637" s="139">
        <v>932.81</v>
      </c>
      <c r="AF637" s="92"/>
      <c r="AG637" s="93"/>
      <c r="AH637" s="93"/>
      <c r="AN637" s="93" t="s">
        <v>532</v>
      </c>
      <c r="AQ637" s="93"/>
      <c r="AS637" s="93"/>
    </row>
    <row r="638" spans="1:45" s="58" customFormat="1" ht="14.4" x14ac:dyDescent="0.3">
      <c r="A638" s="94" t="s">
        <v>79</v>
      </c>
      <c r="B638" s="95" t="s">
        <v>345</v>
      </c>
      <c r="C638" s="231" t="s">
        <v>346</v>
      </c>
      <c r="D638" s="231"/>
      <c r="E638" s="231"/>
      <c r="F638" s="96" t="s">
        <v>17</v>
      </c>
      <c r="G638" s="97">
        <v>0.06</v>
      </c>
      <c r="H638" s="98">
        <v>1</v>
      </c>
      <c r="I638" s="138">
        <v>0.06</v>
      </c>
      <c r="J638" s="129">
        <v>200</v>
      </c>
      <c r="K638" s="97"/>
      <c r="L638" s="129">
        <v>12</v>
      </c>
      <c r="M638" s="138">
        <v>8.16</v>
      </c>
      <c r="N638" s="139">
        <v>97.92</v>
      </c>
      <c r="AF638" s="92"/>
      <c r="AG638" s="93"/>
      <c r="AH638" s="93" t="s">
        <v>346</v>
      </c>
      <c r="AN638" s="93"/>
      <c r="AQ638" s="93"/>
      <c r="AS638" s="93"/>
    </row>
    <row r="639" spans="1:45" s="58" customFormat="1" ht="14.4" x14ac:dyDescent="0.3">
      <c r="A639" s="127"/>
      <c r="B639" s="128"/>
      <c r="C639" s="230" t="s">
        <v>537</v>
      </c>
      <c r="D639" s="230"/>
      <c r="E639" s="230"/>
      <c r="F639" s="230"/>
      <c r="G639" s="230"/>
      <c r="H639" s="230"/>
      <c r="I639" s="230"/>
      <c r="J639" s="230"/>
      <c r="K639" s="230"/>
      <c r="L639" s="230"/>
      <c r="M639" s="230"/>
      <c r="N639" s="241"/>
      <c r="AF639" s="92"/>
      <c r="AG639" s="93"/>
      <c r="AH639" s="93"/>
      <c r="AN639" s="93"/>
      <c r="AO639" s="104" t="s">
        <v>537</v>
      </c>
      <c r="AQ639" s="93"/>
      <c r="AS639" s="93"/>
    </row>
    <row r="640" spans="1:45" s="58" customFormat="1" ht="14.4" x14ac:dyDescent="0.3">
      <c r="A640" s="127"/>
      <c r="B640" s="128"/>
      <c r="C640" s="231" t="s">
        <v>532</v>
      </c>
      <c r="D640" s="231"/>
      <c r="E640" s="231"/>
      <c r="F640" s="96"/>
      <c r="G640" s="97"/>
      <c r="H640" s="97"/>
      <c r="I640" s="97"/>
      <c r="J640" s="100"/>
      <c r="K640" s="97"/>
      <c r="L640" s="129">
        <v>12</v>
      </c>
      <c r="M640" s="121"/>
      <c r="N640" s="139">
        <v>97.92</v>
      </c>
      <c r="AF640" s="92"/>
      <c r="AG640" s="93"/>
      <c r="AH640" s="93"/>
      <c r="AN640" s="93" t="s">
        <v>532</v>
      </c>
      <c r="AQ640" s="93"/>
      <c r="AS640" s="93"/>
    </row>
    <row r="641" spans="1:45" s="58" customFormat="1" ht="14.4" x14ac:dyDescent="0.3">
      <c r="A641" s="94" t="s">
        <v>80</v>
      </c>
      <c r="B641" s="95" t="s">
        <v>347</v>
      </c>
      <c r="C641" s="231" t="s">
        <v>348</v>
      </c>
      <c r="D641" s="231"/>
      <c r="E641" s="231"/>
      <c r="F641" s="96" t="s">
        <v>3</v>
      </c>
      <c r="G641" s="97">
        <v>0.192</v>
      </c>
      <c r="H641" s="98">
        <v>1</v>
      </c>
      <c r="I641" s="99">
        <v>0.192</v>
      </c>
      <c r="J641" s="100"/>
      <c r="K641" s="97"/>
      <c r="L641" s="100"/>
      <c r="M641" s="97"/>
      <c r="N641" s="101"/>
      <c r="AF641" s="92"/>
      <c r="AG641" s="93"/>
      <c r="AH641" s="93" t="s">
        <v>348</v>
      </c>
      <c r="AN641" s="93"/>
      <c r="AQ641" s="93"/>
      <c r="AS641" s="93"/>
    </row>
    <row r="642" spans="1:45" s="58" customFormat="1" ht="14.4" x14ac:dyDescent="0.3">
      <c r="A642" s="102"/>
      <c r="B642" s="103"/>
      <c r="C642" s="230" t="s">
        <v>693</v>
      </c>
      <c r="D642" s="230"/>
      <c r="E642" s="230"/>
      <c r="F642" s="230"/>
      <c r="G642" s="230"/>
      <c r="H642" s="230"/>
      <c r="I642" s="230"/>
      <c r="J642" s="230"/>
      <c r="K642" s="230"/>
      <c r="L642" s="230"/>
      <c r="M642" s="230"/>
      <c r="N642" s="241"/>
      <c r="AF642" s="92"/>
      <c r="AG642" s="93"/>
      <c r="AH642" s="93"/>
      <c r="AI642" s="104" t="s">
        <v>693</v>
      </c>
      <c r="AN642" s="93"/>
      <c r="AQ642" s="93"/>
      <c r="AS642" s="93"/>
    </row>
    <row r="643" spans="1:45" s="58" customFormat="1" ht="21.6" x14ac:dyDescent="0.3">
      <c r="A643" s="105"/>
      <c r="B643" s="106" t="s">
        <v>609</v>
      </c>
      <c r="C643" s="232" t="s">
        <v>610</v>
      </c>
      <c r="D643" s="232"/>
      <c r="E643" s="232"/>
      <c r="F643" s="232"/>
      <c r="G643" s="232"/>
      <c r="H643" s="232"/>
      <c r="I643" s="232"/>
      <c r="J643" s="232"/>
      <c r="K643" s="232"/>
      <c r="L643" s="232"/>
      <c r="M643" s="232"/>
      <c r="N643" s="233"/>
      <c r="AF643" s="92"/>
      <c r="AG643" s="93"/>
      <c r="AH643" s="93"/>
      <c r="AJ643" s="104" t="s">
        <v>610</v>
      </c>
      <c r="AN643" s="93"/>
      <c r="AQ643" s="93"/>
      <c r="AS643" s="93"/>
    </row>
    <row r="644" spans="1:45" s="58" customFormat="1" ht="52.2" x14ac:dyDescent="0.3">
      <c r="A644" s="105"/>
      <c r="B644" s="106" t="s">
        <v>611</v>
      </c>
      <c r="C644" s="232" t="s">
        <v>612</v>
      </c>
      <c r="D644" s="232"/>
      <c r="E644" s="232"/>
      <c r="F644" s="232"/>
      <c r="G644" s="232"/>
      <c r="H644" s="232"/>
      <c r="I644" s="232"/>
      <c r="J644" s="232"/>
      <c r="K644" s="232"/>
      <c r="L644" s="232"/>
      <c r="M644" s="232"/>
      <c r="N644" s="233"/>
      <c r="AF644" s="92"/>
      <c r="AG644" s="93"/>
      <c r="AH644" s="93"/>
      <c r="AJ644" s="104" t="s">
        <v>612</v>
      </c>
      <c r="AN644" s="93"/>
      <c r="AQ644" s="93"/>
      <c r="AS644" s="93"/>
    </row>
    <row r="645" spans="1:45" s="58" customFormat="1" ht="14.4" x14ac:dyDescent="0.3">
      <c r="A645" s="107"/>
      <c r="B645" s="106" t="s">
        <v>2</v>
      </c>
      <c r="C645" s="230" t="s">
        <v>525</v>
      </c>
      <c r="D645" s="230"/>
      <c r="E645" s="230"/>
      <c r="F645" s="108"/>
      <c r="G645" s="109"/>
      <c r="H645" s="109"/>
      <c r="I645" s="109"/>
      <c r="J645" s="112">
        <v>144.21</v>
      </c>
      <c r="K645" s="117">
        <v>1.3225</v>
      </c>
      <c r="L645" s="112">
        <v>36.619999999999997</v>
      </c>
      <c r="M645" s="113">
        <v>44.77</v>
      </c>
      <c r="N645" s="114">
        <v>1639.48</v>
      </c>
      <c r="AF645" s="92"/>
      <c r="AG645" s="93"/>
      <c r="AH645" s="93"/>
      <c r="AK645" s="104" t="s">
        <v>525</v>
      </c>
      <c r="AN645" s="93"/>
      <c r="AQ645" s="93"/>
      <c r="AS645" s="93"/>
    </row>
    <row r="646" spans="1:45" s="58" customFormat="1" ht="14.4" x14ac:dyDescent="0.3">
      <c r="A646" s="107"/>
      <c r="B646" s="106" t="s">
        <v>4</v>
      </c>
      <c r="C646" s="230" t="s">
        <v>526</v>
      </c>
      <c r="D646" s="230"/>
      <c r="E646" s="230"/>
      <c r="F646" s="108"/>
      <c r="G646" s="109"/>
      <c r="H646" s="109"/>
      <c r="I646" s="109"/>
      <c r="J646" s="112">
        <v>385.71</v>
      </c>
      <c r="K646" s="117">
        <v>1.4375</v>
      </c>
      <c r="L646" s="112">
        <v>106.46</v>
      </c>
      <c r="M646" s="113">
        <v>13.24</v>
      </c>
      <c r="N646" s="114">
        <v>1409.53</v>
      </c>
      <c r="AF646" s="92"/>
      <c r="AG646" s="93"/>
      <c r="AH646" s="93"/>
      <c r="AK646" s="104" t="s">
        <v>526</v>
      </c>
      <c r="AN646" s="93"/>
      <c r="AQ646" s="93"/>
      <c r="AS646" s="93"/>
    </row>
    <row r="647" spans="1:45" s="58" customFormat="1" ht="14.4" x14ac:dyDescent="0.3">
      <c r="A647" s="107"/>
      <c r="B647" s="106" t="s">
        <v>7</v>
      </c>
      <c r="C647" s="230" t="s">
        <v>557</v>
      </c>
      <c r="D647" s="230"/>
      <c r="E647" s="230"/>
      <c r="F647" s="108"/>
      <c r="G647" s="109"/>
      <c r="H647" s="109"/>
      <c r="I647" s="109"/>
      <c r="J647" s="112">
        <v>737.25</v>
      </c>
      <c r="K647" s="109"/>
      <c r="L647" s="112">
        <v>141.55000000000001</v>
      </c>
      <c r="M647" s="113">
        <v>8.16</v>
      </c>
      <c r="N647" s="114">
        <v>1155.05</v>
      </c>
      <c r="AF647" s="92"/>
      <c r="AG647" s="93"/>
      <c r="AH647" s="93"/>
      <c r="AK647" s="104" t="s">
        <v>557</v>
      </c>
      <c r="AN647" s="93"/>
      <c r="AQ647" s="93"/>
      <c r="AS647" s="93"/>
    </row>
    <row r="648" spans="1:45" s="58" customFormat="1" ht="14.4" x14ac:dyDescent="0.3">
      <c r="A648" s="115"/>
      <c r="B648" s="106"/>
      <c r="C648" s="230" t="s">
        <v>527</v>
      </c>
      <c r="D648" s="230"/>
      <c r="E648" s="230"/>
      <c r="F648" s="108" t="s">
        <v>528</v>
      </c>
      <c r="G648" s="125">
        <v>15.9</v>
      </c>
      <c r="H648" s="117">
        <v>1.3225</v>
      </c>
      <c r="I648" s="133">
        <v>4.0373279999999996</v>
      </c>
      <c r="J648" s="118"/>
      <c r="K648" s="109"/>
      <c r="L648" s="118"/>
      <c r="M648" s="109"/>
      <c r="N648" s="119"/>
      <c r="AF648" s="92"/>
      <c r="AG648" s="93"/>
      <c r="AH648" s="93"/>
      <c r="AL648" s="104" t="s">
        <v>527</v>
      </c>
      <c r="AN648" s="93"/>
      <c r="AQ648" s="93"/>
      <c r="AS648" s="93"/>
    </row>
    <row r="649" spans="1:45" s="58" customFormat="1" ht="14.4" x14ac:dyDescent="0.3">
      <c r="A649" s="107"/>
      <c r="B649" s="106"/>
      <c r="C649" s="229" t="s">
        <v>529</v>
      </c>
      <c r="D649" s="229"/>
      <c r="E649" s="229"/>
      <c r="F649" s="120"/>
      <c r="G649" s="121"/>
      <c r="H649" s="121"/>
      <c r="I649" s="121"/>
      <c r="J649" s="122">
        <v>1267.17</v>
      </c>
      <c r="K649" s="121"/>
      <c r="L649" s="123">
        <v>284.63</v>
      </c>
      <c r="M649" s="121"/>
      <c r="N649" s="124">
        <v>4204.0600000000004</v>
      </c>
      <c r="AF649" s="92"/>
      <c r="AG649" s="93"/>
      <c r="AH649" s="93"/>
      <c r="AM649" s="104" t="s">
        <v>529</v>
      </c>
      <c r="AN649" s="93"/>
      <c r="AQ649" s="93"/>
      <c r="AS649" s="93"/>
    </row>
    <row r="650" spans="1:45" s="58" customFormat="1" ht="14.4" x14ac:dyDescent="0.3">
      <c r="A650" s="115"/>
      <c r="B650" s="106"/>
      <c r="C650" s="230" t="s">
        <v>530</v>
      </c>
      <c r="D650" s="230"/>
      <c r="E650" s="230"/>
      <c r="F650" s="108"/>
      <c r="G650" s="109"/>
      <c r="H650" s="109"/>
      <c r="I650" s="109"/>
      <c r="J650" s="118"/>
      <c r="K650" s="109"/>
      <c r="L650" s="112">
        <v>36.619999999999997</v>
      </c>
      <c r="M650" s="109"/>
      <c r="N650" s="114">
        <v>1639.48</v>
      </c>
      <c r="AF650" s="92"/>
      <c r="AG650" s="93"/>
      <c r="AH650" s="93"/>
      <c r="AL650" s="104" t="s">
        <v>530</v>
      </c>
      <c r="AN650" s="93"/>
      <c r="AQ650" s="93"/>
      <c r="AS650" s="93"/>
    </row>
    <row r="651" spans="1:45" s="58" customFormat="1" ht="21.6" x14ac:dyDescent="0.3">
      <c r="A651" s="115"/>
      <c r="B651" s="106" t="s">
        <v>708</v>
      </c>
      <c r="C651" s="230" t="s">
        <v>709</v>
      </c>
      <c r="D651" s="230"/>
      <c r="E651" s="230"/>
      <c r="F651" s="108" t="s">
        <v>531</v>
      </c>
      <c r="G651" s="116">
        <v>110</v>
      </c>
      <c r="H651" s="109"/>
      <c r="I651" s="116">
        <v>110</v>
      </c>
      <c r="J651" s="118"/>
      <c r="K651" s="109"/>
      <c r="L651" s="112">
        <v>40.28</v>
      </c>
      <c r="M651" s="109"/>
      <c r="N651" s="114">
        <v>1803.43</v>
      </c>
      <c r="AF651" s="92"/>
      <c r="AG651" s="93"/>
      <c r="AH651" s="93"/>
      <c r="AL651" s="104" t="s">
        <v>709</v>
      </c>
      <c r="AN651" s="93"/>
      <c r="AQ651" s="93"/>
      <c r="AS651" s="93"/>
    </row>
    <row r="652" spans="1:45" s="58" customFormat="1" ht="21.6" x14ac:dyDescent="0.3">
      <c r="A652" s="115"/>
      <c r="B652" s="106" t="s">
        <v>710</v>
      </c>
      <c r="C652" s="230" t="s">
        <v>711</v>
      </c>
      <c r="D652" s="230"/>
      <c r="E652" s="230"/>
      <c r="F652" s="108" t="s">
        <v>531</v>
      </c>
      <c r="G652" s="116">
        <v>73</v>
      </c>
      <c r="H652" s="113">
        <v>0.85</v>
      </c>
      <c r="I652" s="113">
        <v>62.05</v>
      </c>
      <c r="J652" s="118"/>
      <c r="K652" s="109"/>
      <c r="L652" s="112">
        <v>22.72</v>
      </c>
      <c r="M652" s="109"/>
      <c r="N652" s="114">
        <v>1017.3</v>
      </c>
      <c r="AF652" s="92"/>
      <c r="AG652" s="93"/>
      <c r="AH652" s="93"/>
      <c r="AL652" s="104" t="s">
        <v>711</v>
      </c>
      <c r="AN652" s="93"/>
      <c r="AQ652" s="93"/>
      <c r="AS652" s="93"/>
    </row>
    <row r="653" spans="1:45" s="58" customFormat="1" ht="14.4" x14ac:dyDescent="0.3">
      <c r="A653" s="127"/>
      <c r="B653" s="128"/>
      <c r="C653" s="231" t="s">
        <v>532</v>
      </c>
      <c r="D653" s="231"/>
      <c r="E653" s="231"/>
      <c r="F653" s="96"/>
      <c r="G653" s="97"/>
      <c r="H653" s="97"/>
      <c r="I653" s="97"/>
      <c r="J653" s="100"/>
      <c r="K653" s="97"/>
      <c r="L653" s="129">
        <v>347.63</v>
      </c>
      <c r="M653" s="121"/>
      <c r="N653" s="130">
        <v>7024.79</v>
      </c>
      <c r="AF653" s="92"/>
      <c r="AG653" s="93"/>
      <c r="AH653" s="93"/>
      <c r="AN653" s="93" t="s">
        <v>532</v>
      </c>
      <c r="AQ653" s="93"/>
      <c r="AS653" s="93"/>
    </row>
    <row r="654" spans="1:45" s="58" customFormat="1" ht="42" x14ac:dyDescent="0.3">
      <c r="A654" s="94" t="s">
        <v>81</v>
      </c>
      <c r="B654" s="95" t="s">
        <v>349</v>
      </c>
      <c r="C654" s="231" t="s">
        <v>350</v>
      </c>
      <c r="D654" s="231"/>
      <c r="E654" s="231"/>
      <c r="F654" s="96" t="s">
        <v>47</v>
      </c>
      <c r="G654" s="97">
        <v>-1.44E-2</v>
      </c>
      <c r="H654" s="98">
        <v>1</v>
      </c>
      <c r="I654" s="131">
        <v>-1.44E-2</v>
      </c>
      <c r="J654" s="137">
        <v>9830</v>
      </c>
      <c r="K654" s="97"/>
      <c r="L654" s="129">
        <v>-141.55000000000001</v>
      </c>
      <c r="M654" s="138">
        <v>8.16</v>
      </c>
      <c r="N654" s="130">
        <v>-1155.05</v>
      </c>
      <c r="AF654" s="92"/>
      <c r="AG654" s="93"/>
      <c r="AH654" s="93" t="s">
        <v>350</v>
      </c>
      <c r="AN654" s="93"/>
      <c r="AQ654" s="93"/>
      <c r="AS654" s="93"/>
    </row>
    <row r="655" spans="1:45" s="58" customFormat="1" ht="14.4" x14ac:dyDescent="0.3">
      <c r="A655" s="127"/>
      <c r="B655" s="128"/>
      <c r="C655" s="230" t="s">
        <v>712</v>
      </c>
      <c r="D655" s="230"/>
      <c r="E655" s="230"/>
      <c r="F655" s="230"/>
      <c r="G655" s="230"/>
      <c r="H655" s="230"/>
      <c r="I655" s="230"/>
      <c r="J655" s="230"/>
      <c r="K655" s="230"/>
      <c r="L655" s="230"/>
      <c r="M655" s="230"/>
      <c r="N655" s="241"/>
      <c r="AF655" s="92"/>
      <c r="AG655" s="93"/>
      <c r="AH655" s="93"/>
      <c r="AN655" s="93"/>
      <c r="AO655" s="104" t="s">
        <v>712</v>
      </c>
      <c r="AQ655" s="93"/>
      <c r="AS655" s="93"/>
    </row>
    <row r="656" spans="1:45" s="58" customFormat="1" ht="14.4" x14ac:dyDescent="0.3">
      <c r="A656" s="127"/>
      <c r="B656" s="128"/>
      <c r="C656" s="231" t="s">
        <v>532</v>
      </c>
      <c r="D656" s="231"/>
      <c r="E656" s="231"/>
      <c r="F656" s="96"/>
      <c r="G656" s="97"/>
      <c r="H656" s="97"/>
      <c r="I656" s="97"/>
      <c r="J656" s="100"/>
      <c r="K656" s="97"/>
      <c r="L656" s="129">
        <v>-141.55000000000001</v>
      </c>
      <c r="M656" s="121"/>
      <c r="N656" s="130">
        <v>-1155.05</v>
      </c>
      <c r="AF656" s="92"/>
      <c r="AG656" s="93"/>
      <c r="AH656" s="93"/>
      <c r="AN656" s="93" t="s">
        <v>532</v>
      </c>
      <c r="AQ656" s="93"/>
      <c r="AS656" s="93"/>
    </row>
    <row r="657" spans="1:45" s="58" customFormat="1" ht="52.2" x14ac:dyDescent="0.3">
      <c r="A657" s="94" t="s">
        <v>82</v>
      </c>
      <c r="B657" s="95" t="s">
        <v>351</v>
      </c>
      <c r="C657" s="231" t="s">
        <v>352</v>
      </c>
      <c r="D657" s="231"/>
      <c r="E657" s="231"/>
      <c r="F657" s="96" t="s">
        <v>61</v>
      </c>
      <c r="G657" s="97">
        <v>4.3600000000000003</v>
      </c>
      <c r="H657" s="98">
        <v>1</v>
      </c>
      <c r="I657" s="138">
        <v>4.3600000000000003</v>
      </c>
      <c r="J657" s="129">
        <v>24.69</v>
      </c>
      <c r="K657" s="97"/>
      <c r="L657" s="129">
        <v>107.65</v>
      </c>
      <c r="M657" s="138">
        <v>8.16</v>
      </c>
      <c r="N657" s="139">
        <v>878.42</v>
      </c>
      <c r="AF657" s="92"/>
      <c r="AG657" s="93"/>
      <c r="AH657" s="93" t="s">
        <v>352</v>
      </c>
      <c r="AN657" s="93"/>
      <c r="AQ657" s="93"/>
      <c r="AS657" s="93"/>
    </row>
    <row r="658" spans="1:45" s="58" customFormat="1" ht="14.4" x14ac:dyDescent="0.3">
      <c r="A658" s="127"/>
      <c r="B658" s="128"/>
      <c r="C658" s="230" t="s">
        <v>537</v>
      </c>
      <c r="D658" s="230"/>
      <c r="E658" s="230"/>
      <c r="F658" s="230"/>
      <c r="G658" s="230"/>
      <c r="H658" s="230"/>
      <c r="I658" s="230"/>
      <c r="J658" s="230"/>
      <c r="K658" s="230"/>
      <c r="L658" s="230"/>
      <c r="M658" s="230"/>
      <c r="N658" s="241"/>
      <c r="AF658" s="92"/>
      <c r="AG658" s="93"/>
      <c r="AH658" s="93"/>
      <c r="AN658" s="93"/>
      <c r="AO658" s="104" t="s">
        <v>537</v>
      </c>
      <c r="AQ658" s="93"/>
      <c r="AS658" s="93"/>
    </row>
    <row r="659" spans="1:45" s="58" customFormat="1" ht="14.4" x14ac:dyDescent="0.3">
      <c r="A659" s="127"/>
      <c r="B659" s="128"/>
      <c r="C659" s="231" t="s">
        <v>532</v>
      </c>
      <c r="D659" s="231"/>
      <c r="E659" s="231"/>
      <c r="F659" s="96"/>
      <c r="G659" s="97"/>
      <c r="H659" s="97"/>
      <c r="I659" s="97"/>
      <c r="J659" s="100"/>
      <c r="K659" s="97"/>
      <c r="L659" s="129">
        <v>107.65</v>
      </c>
      <c r="M659" s="121"/>
      <c r="N659" s="139">
        <v>878.42</v>
      </c>
      <c r="AF659" s="92"/>
      <c r="AG659" s="93"/>
      <c r="AH659" s="93"/>
      <c r="AN659" s="93" t="s">
        <v>532</v>
      </c>
      <c r="AQ659" s="93"/>
      <c r="AS659" s="93"/>
    </row>
    <row r="660" spans="1:45" s="58" customFormat="1" ht="31.8" x14ac:dyDescent="0.3">
      <c r="A660" s="94" t="s">
        <v>83</v>
      </c>
      <c r="B660" s="95" t="s">
        <v>353</v>
      </c>
      <c r="C660" s="231" t="s">
        <v>354</v>
      </c>
      <c r="D660" s="231"/>
      <c r="E660" s="231"/>
      <c r="F660" s="96" t="s">
        <v>55</v>
      </c>
      <c r="G660" s="97">
        <v>9.7199999999999995E-2</v>
      </c>
      <c r="H660" s="98">
        <v>1</v>
      </c>
      <c r="I660" s="131">
        <v>9.7199999999999995E-2</v>
      </c>
      <c r="J660" s="100"/>
      <c r="K660" s="97"/>
      <c r="L660" s="100"/>
      <c r="M660" s="97"/>
      <c r="N660" s="101"/>
      <c r="AF660" s="92"/>
      <c r="AG660" s="93"/>
      <c r="AH660" s="93" t="s">
        <v>354</v>
      </c>
      <c r="AN660" s="93"/>
      <c r="AQ660" s="93"/>
      <c r="AS660" s="93"/>
    </row>
    <row r="661" spans="1:45" s="58" customFormat="1" ht="14.4" x14ac:dyDescent="0.3">
      <c r="A661" s="102"/>
      <c r="B661" s="103"/>
      <c r="C661" s="230" t="s">
        <v>713</v>
      </c>
      <c r="D661" s="230"/>
      <c r="E661" s="230"/>
      <c r="F661" s="230"/>
      <c r="G661" s="230"/>
      <c r="H661" s="230"/>
      <c r="I661" s="230"/>
      <c r="J661" s="230"/>
      <c r="K661" s="230"/>
      <c r="L661" s="230"/>
      <c r="M661" s="230"/>
      <c r="N661" s="241"/>
      <c r="AF661" s="92"/>
      <c r="AG661" s="93"/>
      <c r="AH661" s="93"/>
      <c r="AI661" s="104" t="s">
        <v>713</v>
      </c>
      <c r="AN661" s="93"/>
      <c r="AQ661" s="93"/>
      <c r="AS661" s="93"/>
    </row>
    <row r="662" spans="1:45" s="58" customFormat="1" ht="21.6" x14ac:dyDescent="0.3">
      <c r="A662" s="105"/>
      <c r="B662" s="106" t="s">
        <v>609</v>
      </c>
      <c r="C662" s="232" t="s">
        <v>610</v>
      </c>
      <c r="D662" s="232"/>
      <c r="E662" s="232"/>
      <c r="F662" s="232"/>
      <c r="G662" s="232"/>
      <c r="H662" s="232"/>
      <c r="I662" s="232"/>
      <c r="J662" s="232"/>
      <c r="K662" s="232"/>
      <c r="L662" s="232"/>
      <c r="M662" s="232"/>
      <c r="N662" s="233"/>
      <c r="AF662" s="92"/>
      <c r="AG662" s="93"/>
      <c r="AH662" s="93"/>
      <c r="AJ662" s="104" t="s">
        <v>610</v>
      </c>
      <c r="AN662" s="93"/>
      <c r="AQ662" s="93"/>
      <c r="AS662" s="93"/>
    </row>
    <row r="663" spans="1:45" s="58" customFormat="1" ht="52.2" x14ac:dyDescent="0.3">
      <c r="A663" s="105"/>
      <c r="B663" s="106" t="s">
        <v>611</v>
      </c>
      <c r="C663" s="232" t="s">
        <v>612</v>
      </c>
      <c r="D663" s="232"/>
      <c r="E663" s="232"/>
      <c r="F663" s="232"/>
      <c r="G663" s="232"/>
      <c r="H663" s="232"/>
      <c r="I663" s="232"/>
      <c r="J663" s="232"/>
      <c r="K663" s="232"/>
      <c r="L663" s="232"/>
      <c r="M663" s="232"/>
      <c r="N663" s="233"/>
      <c r="AF663" s="92"/>
      <c r="AG663" s="93"/>
      <c r="AH663" s="93"/>
      <c r="AJ663" s="104" t="s">
        <v>612</v>
      </c>
      <c r="AN663" s="93"/>
      <c r="AQ663" s="93"/>
      <c r="AS663" s="93"/>
    </row>
    <row r="664" spans="1:45" s="58" customFormat="1" ht="14.4" x14ac:dyDescent="0.3">
      <c r="A664" s="107"/>
      <c r="B664" s="106" t="s">
        <v>2</v>
      </c>
      <c r="C664" s="230" t="s">
        <v>525</v>
      </c>
      <c r="D664" s="230"/>
      <c r="E664" s="230"/>
      <c r="F664" s="108"/>
      <c r="G664" s="109"/>
      <c r="H664" s="109"/>
      <c r="I664" s="109"/>
      <c r="J664" s="112">
        <v>695.6</v>
      </c>
      <c r="K664" s="117">
        <v>1.3225</v>
      </c>
      <c r="L664" s="112">
        <v>89.42</v>
      </c>
      <c r="M664" s="113">
        <v>44.77</v>
      </c>
      <c r="N664" s="114">
        <v>4003.33</v>
      </c>
      <c r="AF664" s="92"/>
      <c r="AG664" s="93"/>
      <c r="AH664" s="93"/>
      <c r="AK664" s="104" t="s">
        <v>525</v>
      </c>
      <c r="AN664" s="93"/>
      <c r="AQ664" s="93"/>
      <c r="AS664" s="93"/>
    </row>
    <row r="665" spans="1:45" s="58" customFormat="1" ht="14.4" x14ac:dyDescent="0.3">
      <c r="A665" s="107"/>
      <c r="B665" s="106" t="s">
        <v>4</v>
      </c>
      <c r="C665" s="230" t="s">
        <v>526</v>
      </c>
      <c r="D665" s="230"/>
      <c r="E665" s="230"/>
      <c r="F665" s="108"/>
      <c r="G665" s="109"/>
      <c r="H665" s="109"/>
      <c r="I665" s="109"/>
      <c r="J665" s="112">
        <v>92.77</v>
      </c>
      <c r="K665" s="117">
        <v>1.4375</v>
      </c>
      <c r="L665" s="112">
        <v>12.96</v>
      </c>
      <c r="M665" s="113">
        <v>13.24</v>
      </c>
      <c r="N665" s="126">
        <v>171.59</v>
      </c>
      <c r="AF665" s="92"/>
      <c r="AG665" s="93"/>
      <c r="AH665" s="93"/>
      <c r="AK665" s="104" t="s">
        <v>526</v>
      </c>
      <c r="AN665" s="93"/>
      <c r="AQ665" s="93"/>
      <c r="AS665" s="93"/>
    </row>
    <row r="666" spans="1:45" s="58" customFormat="1" ht="14.4" x14ac:dyDescent="0.3">
      <c r="A666" s="107"/>
      <c r="B666" s="106" t="s">
        <v>6</v>
      </c>
      <c r="C666" s="230" t="s">
        <v>556</v>
      </c>
      <c r="D666" s="230"/>
      <c r="E666" s="230"/>
      <c r="F666" s="108"/>
      <c r="G666" s="109"/>
      <c r="H666" s="109"/>
      <c r="I666" s="109"/>
      <c r="J666" s="112">
        <v>53.22</v>
      </c>
      <c r="K666" s="117">
        <v>1.4375</v>
      </c>
      <c r="L666" s="112">
        <v>7.44</v>
      </c>
      <c r="M666" s="113">
        <v>44.77</v>
      </c>
      <c r="N666" s="126">
        <v>333.09</v>
      </c>
      <c r="AF666" s="92"/>
      <c r="AG666" s="93"/>
      <c r="AH666" s="93"/>
      <c r="AK666" s="104" t="s">
        <v>556</v>
      </c>
      <c r="AN666" s="93"/>
      <c r="AQ666" s="93"/>
      <c r="AS666" s="93"/>
    </row>
    <row r="667" spans="1:45" s="58" customFormat="1" ht="14.4" x14ac:dyDescent="0.3">
      <c r="A667" s="107"/>
      <c r="B667" s="106" t="s">
        <v>7</v>
      </c>
      <c r="C667" s="230" t="s">
        <v>557</v>
      </c>
      <c r="D667" s="230"/>
      <c r="E667" s="230"/>
      <c r="F667" s="108"/>
      <c r="G667" s="109"/>
      <c r="H667" s="109"/>
      <c r="I667" s="109"/>
      <c r="J667" s="110">
        <v>1130.4000000000001</v>
      </c>
      <c r="K667" s="109"/>
      <c r="L667" s="112">
        <v>109.87</v>
      </c>
      <c r="M667" s="113">
        <v>8.16</v>
      </c>
      <c r="N667" s="126">
        <v>896.54</v>
      </c>
      <c r="AF667" s="92"/>
      <c r="AG667" s="93"/>
      <c r="AH667" s="93"/>
      <c r="AK667" s="104" t="s">
        <v>557</v>
      </c>
      <c r="AN667" s="93"/>
      <c r="AQ667" s="93"/>
      <c r="AS667" s="93"/>
    </row>
    <row r="668" spans="1:45" s="58" customFormat="1" ht="14.4" x14ac:dyDescent="0.3">
      <c r="A668" s="115"/>
      <c r="B668" s="106"/>
      <c r="C668" s="230" t="s">
        <v>527</v>
      </c>
      <c r="D668" s="230"/>
      <c r="E668" s="230"/>
      <c r="F668" s="108" t="s">
        <v>528</v>
      </c>
      <c r="G668" s="116">
        <v>74</v>
      </c>
      <c r="H668" s="117">
        <v>1.3225</v>
      </c>
      <c r="I668" s="133">
        <v>9.5124779999999998</v>
      </c>
      <c r="J668" s="118"/>
      <c r="K668" s="109"/>
      <c r="L668" s="118"/>
      <c r="M668" s="109"/>
      <c r="N668" s="119"/>
      <c r="AF668" s="92"/>
      <c r="AG668" s="93"/>
      <c r="AH668" s="93"/>
      <c r="AL668" s="104" t="s">
        <v>527</v>
      </c>
      <c r="AN668" s="93"/>
      <c r="AQ668" s="93"/>
      <c r="AS668" s="93"/>
    </row>
    <row r="669" spans="1:45" s="58" customFormat="1" ht="14.4" x14ac:dyDescent="0.3">
      <c r="A669" s="115"/>
      <c r="B669" s="106"/>
      <c r="C669" s="230" t="s">
        <v>558</v>
      </c>
      <c r="D669" s="230"/>
      <c r="E669" s="230"/>
      <c r="F669" s="108" t="s">
        <v>528</v>
      </c>
      <c r="G669" s="113">
        <v>5.54</v>
      </c>
      <c r="H669" s="117">
        <v>1.4375</v>
      </c>
      <c r="I669" s="132">
        <v>0.77407649999999995</v>
      </c>
      <c r="J669" s="118"/>
      <c r="K669" s="109"/>
      <c r="L669" s="118"/>
      <c r="M669" s="109"/>
      <c r="N669" s="119"/>
      <c r="AF669" s="92"/>
      <c r="AG669" s="93"/>
      <c r="AH669" s="93"/>
      <c r="AL669" s="104" t="s">
        <v>558</v>
      </c>
      <c r="AN669" s="93"/>
      <c r="AQ669" s="93"/>
      <c r="AS669" s="93"/>
    </row>
    <row r="670" spans="1:45" s="58" customFormat="1" ht="14.4" x14ac:dyDescent="0.3">
      <c r="A670" s="107"/>
      <c r="B670" s="106"/>
      <c r="C670" s="229" t="s">
        <v>529</v>
      </c>
      <c r="D670" s="229"/>
      <c r="E670" s="229"/>
      <c r="F670" s="120"/>
      <c r="G670" s="121"/>
      <c r="H670" s="121"/>
      <c r="I670" s="121"/>
      <c r="J670" s="122">
        <v>1918.77</v>
      </c>
      <c r="K670" s="121"/>
      <c r="L670" s="123">
        <v>212.25</v>
      </c>
      <c r="M670" s="121"/>
      <c r="N670" s="124">
        <v>5071.46</v>
      </c>
      <c r="AF670" s="92"/>
      <c r="AG670" s="93"/>
      <c r="AH670" s="93"/>
      <c r="AM670" s="104" t="s">
        <v>529</v>
      </c>
      <c r="AN670" s="93"/>
      <c r="AQ670" s="93"/>
      <c r="AS670" s="93"/>
    </row>
    <row r="671" spans="1:45" s="58" customFormat="1" ht="14.4" x14ac:dyDescent="0.3">
      <c r="A671" s="115"/>
      <c r="B671" s="106"/>
      <c r="C671" s="230" t="s">
        <v>530</v>
      </c>
      <c r="D671" s="230"/>
      <c r="E671" s="230"/>
      <c r="F671" s="108"/>
      <c r="G671" s="109"/>
      <c r="H671" s="109"/>
      <c r="I671" s="109"/>
      <c r="J671" s="118"/>
      <c r="K671" s="109"/>
      <c r="L671" s="112">
        <v>96.86</v>
      </c>
      <c r="M671" s="109"/>
      <c r="N671" s="114">
        <v>4336.42</v>
      </c>
      <c r="AF671" s="92"/>
      <c r="AG671" s="93"/>
      <c r="AH671" s="93"/>
      <c r="AL671" s="104" t="s">
        <v>530</v>
      </c>
      <c r="AN671" s="93"/>
      <c r="AQ671" s="93"/>
      <c r="AS671" s="93"/>
    </row>
    <row r="672" spans="1:45" s="58" customFormat="1" ht="20.399999999999999" x14ac:dyDescent="0.3">
      <c r="A672" s="115"/>
      <c r="B672" s="106" t="s">
        <v>714</v>
      </c>
      <c r="C672" s="230" t="s">
        <v>715</v>
      </c>
      <c r="D672" s="230"/>
      <c r="E672" s="230"/>
      <c r="F672" s="108" t="s">
        <v>531</v>
      </c>
      <c r="G672" s="116">
        <v>100</v>
      </c>
      <c r="H672" s="109"/>
      <c r="I672" s="116">
        <v>100</v>
      </c>
      <c r="J672" s="118"/>
      <c r="K672" s="109"/>
      <c r="L672" s="112">
        <v>96.86</v>
      </c>
      <c r="M672" s="109"/>
      <c r="N672" s="114">
        <v>4336.42</v>
      </c>
      <c r="AF672" s="92"/>
      <c r="AG672" s="93"/>
      <c r="AH672" s="93"/>
      <c r="AL672" s="104" t="s">
        <v>715</v>
      </c>
      <c r="AN672" s="93"/>
      <c r="AQ672" s="93"/>
      <c r="AS672" s="93"/>
    </row>
    <row r="673" spans="1:45" s="58" customFormat="1" ht="40.799999999999997" x14ac:dyDescent="0.3">
      <c r="A673" s="115"/>
      <c r="B673" s="106" t="s">
        <v>716</v>
      </c>
      <c r="C673" s="230" t="s">
        <v>717</v>
      </c>
      <c r="D673" s="230"/>
      <c r="E673" s="230"/>
      <c r="F673" s="108" t="s">
        <v>531</v>
      </c>
      <c r="G673" s="116">
        <v>49</v>
      </c>
      <c r="H673" s="113">
        <v>0.85</v>
      </c>
      <c r="I673" s="113">
        <v>41.65</v>
      </c>
      <c r="J673" s="118"/>
      <c r="K673" s="109"/>
      <c r="L673" s="112">
        <v>40.340000000000003</v>
      </c>
      <c r="M673" s="109"/>
      <c r="N673" s="114">
        <v>1806.12</v>
      </c>
      <c r="AF673" s="92"/>
      <c r="AG673" s="93"/>
      <c r="AH673" s="93"/>
      <c r="AL673" s="104" t="s">
        <v>717</v>
      </c>
      <c r="AN673" s="93"/>
      <c r="AQ673" s="93"/>
      <c r="AS673" s="93"/>
    </row>
    <row r="674" spans="1:45" s="58" customFormat="1" ht="14.4" x14ac:dyDescent="0.3">
      <c r="A674" s="127"/>
      <c r="B674" s="128"/>
      <c r="C674" s="231" t="s">
        <v>532</v>
      </c>
      <c r="D674" s="231"/>
      <c r="E674" s="231"/>
      <c r="F674" s="96"/>
      <c r="G674" s="97"/>
      <c r="H674" s="97"/>
      <c r="I674" s="97"/>
      <c r="J674" s="100"/>
      <c r="K674" s="97"/>
      <c r="L674" s="129">
        <v>349.45</v>
      </c>
      <c r="M674" s="121"/>
      <c r="N674" s="130">
        <v>11214</v>
      </c>
      <c r="AF674" s="92"/>
      <c r="AG674" s="93"/>
      <c r="AH674" s="93"/>
      <c r="AN674" s="93" t="s">
        <v>532</v>
      </c>
      <c r="AQ674" s="93"/>
      <c r="AS674" s="93"/>
    </row>
    <row r="675" spans="1:45" s="58" customFormat="1" ht="21.6" x14ac:dyDescent="0.3">
      <c r="A675" s="94" t="s">
        <v>84</v>
      </c>
      <c r="B675" s="95" t="s">
        <v>355</v>
      </c>
      <c r="C675" s="231" t="s">
        <v>356</v>
      </c>
      <c r="D675" s="231"/>
      <c r="E675" s="231"/>
      <c r="F675" s="96" t="s">
        <v>55</v>
      </c>
      <c r="G675" s="97">
        <v>9.7199999999999995E-2</v>
      </c>
      <c r="H675" s="98">
        <v>1</v>
      </c>
      <c r="I675" s="131">
        <v>9.7199999999999995E-2</v>
      </c>
      <c r="J675" s="100"/>
      <c r="K675" s="97"/>
      <c r="L675" s="100"/>
      <c r="M675" s="97"/>
      <c r="N675" s="101"/>
      <c r="AF675" s="92"/>
      <c r="AG675" s="93"/>
      <c r="AH675" s="93" t="s">
        <v>356</v>
      </c>
      <c r="AN675" s="93"/>
      <c r="AQ675" s="93"/>
      <c r="AS675" s="93"/>
    </row>
    <row r="676" spans="1:45" s="58" customFormat="1" ht="14.4" x14ac:dyDescent="0.3">
      <c r="A676" s="102"/>
      <c r="B676" s="103"/>
      <c r="C676" s="230" t="s">
        <v>713</v>
      </c>
      <c r="D676" s="230"/>
      <c r="E676" s="230"/>
      <c r="F676" s="230"/>
      <c r="G676" s="230"/>
      <c r="H676" s="230"/>
      <c r="I676" s="230"/>
      <c r="J676" s="230"/>
      <c r="K676" s="230"/>
      <c r="L676" s="230"/>
      <c r="M676" s="230"/>
      <c r="N676" s="241"/>
      <c r="AF676" s="92"/>
      <c r="AG676" s="93"/>
      <c r="AH676" s="93"/>
      <c r="AI676" s="104" t="s">
        <v>713</v>
      </c>
      <c r="AN676" s="93"/>
      <c r="AQ676" s="93"/>
      <c r="AS676" s="93"/>
    </row>
    <row r="677" spans="1:45" s="58" customFormat="1" ht="21.6" x14ac:dyDescent="0.3">
      <c r="A677" s="105"/>
      <c r="B677" s="106" t="s">
        <v>609</v>
      </c>
      <c r="C677" s="232" t="s">
        <v>610</v>
      </c>
      <c r="D677" s="232"/>
      <c r="E677" s="232"/>
      <c r="F677" s="232"/>
      <c r="G677" s="232"/>
      <c r="H677" s="232"/>
      <c r="I677" s="232"/>
      <c r="J677" s="232"/>
      <c r="K677" s="232"/>
      <c r="L677" s="232"/>
      <c r="M677" s="232"/>
      <c r="N677" s="233"/>
      <c r="AF677" s="92"/>
      <c r="AG677" s="93"/>
      <c r="AH677" s="93"/>
      <c r="AJ677" s="104" t="s">
        <v>610</v>
      </c>
      <c r="AN677" s="93"/>
      <c r="AQ677" s="93"/>
      <c r="AS677" s="93"/>
    </row>
    <row r="678" spans="1:45" s="58" customFormat="1" ht="52.2" x14ac:dyDescent="0.3">
      <c r="A678" s="105"/>
      <c r="B678" s="106" t="s">
        <v>611</v>
      </c>
      <c r="C678" s="232" t="s">
        <v>612</v>
      </c>
      <c r="D678" s="232"/>
      <c r="E678" s="232"/>
      <c r="F678" s="232"/>
      <c r="G678" s="232"/>
      <c r="H678" s="232"/>
      <c r="I678" s="232"/>
      <c r="J678" s="232"/>
      <c r="K678" s="232"/>
      <c r="L678" s="232"/>
      <c r="M678" s="232"/>
      <c r="N678" s="233"/>
      <c r="AF678" s="92"/>
      <c r="AG678" s="93"/>
      <c r="AH678" s="93"/>
      <c r="AJ678" s="104" t="s">
        <v>612</v>
      </c>
      <c r="AN678" s="93"/>
      <c r="AQ678" s="93"/>
      <c r="AS678" s="93"/>
    </row>
    <row r="679" spans="1:45" s="58" customFormat="1" ht="14.4" x14ac:dyDescent="0.3">
      <c r="A679" s="107"/>
      <c r="B679" s="106" t="s">
        <v>2</v>
      </c>
      <c r="C679" s="230" t="s">
        <v>525</v>
      </c>
      <c r="D679" s="230"/>
      <c r="E679" s="230"/>
      <c r="F679" s="108"/>
      <c r="G679" s="109"/>
      <c r="H679" s="109"/>
      <c r="I679" s="109"/>
      <c r="J679" s="112">
        <v>97.38</v>
      </c>
      <c r="K679" s="117">
        <v>1.3225</v>
      </c>
      <c r="L679" s="112">
        <v>12.52</v>
      </c>
      <c r="M679" s="113">
        <v>44.77</v>
      </c>
      <c r="N679" s="126">
        <v>560.52</v>
      </c>
      <c r="AF679" s="92"/>
      <c r="AG679" s="93"/>
      <c r="AH679" s="93"/>
      <c r="AK679" s="104" t="s">
        <v>525</v>
      </c>
      <c r="AN679" s="93"/>
      <c r="AQ679" s="93"/>
      <c r="AS679" s="93"/>
    </row>
    <row r="680" spans="1:45" s="58" customFormat="1" ht="14.4" x14ac:dyDescent="0.3">
      <c r="A680" s="107"/>
      <c r="B680" s="106" t="s">
        <v>4</v>
      </c>
      <c r="C680" s="230" t="s">
        <v>526</v>
      </c>
      <c r="D680" s="230"/>
      <c r="E680" s="230"/>
      <c r="F680" s="108"/>
      <c r="G680" s="109"/>
      <c r="H680" s="109"/>
      <c r="I680" s="109"/>
      <c r="J680" s="112">
        <v>39.840000000000003</v>
      </c>
      <c r="K680" s="117">
        <v>1.4375</v>
      </c>
      <c r="L680" s="112">
        <v>5.57</v>
      </c>
      <c r="M680" s="113">
        <v>13.24</v>
      </c>
      <c r="N680" s="126">
        <v>73.75</v>
      </c>
      <c r="AF680" s="92"/>
      <c r="AG680" s="93"/>
      <c r="AH680" s="93"/>
      <c r="AK680" s="104" t="s">
        <v>526</v>
      </c>
      <c r="AN680" s="93"/>
      <c r="AQ680" s="93"/>
      <c r="AS680" s="93"/>
    </row>
    <row r="681" spans="1:45" s="58" customFormat="1" ht="14.4" x14ac:dyDescent="0.3">
      <c r="A681" s="107"/>
      <c r="B681" s="106" t="s">
        <v>6</v>
      </c>
      <c r="C681" s="230" t="s">
        <v>556</v>
      </c>
      <c r="D681" s="230"/>
      <c r="E681" s="230"/>
      <c r="F681" s="108"/>
      <c r="G681" s="109"/>
      <c r="H681" s="109"/>
      <c r="I681" s="109"/>
      <c r="J681" s="112">
        <v>0.7</v>
      </c>
      <c r="K681" s="117">
        <v>1.4375</v>
      </c>
      <c r="L681" s="112">
        <v>0.1</v>
      </c>
      <c r="M681" s="113">
        <v>44.77</v>
      </c>
      <c r="N681" s="126">
        <v>4.4800000000000004</v>
      </c>
      <c r="AF681" s="92"/>
      <c r="AG681" s="93"/>
      <c r="AH681" s="93"/>
      <c r="AK681" s="104" t="s">
        <v>556</v>
      </c>
      <c r="AN681" s="93"/>
      <c r="AQ681" s="93"/>
      <c r="AS681" s="93"/>
    </row>
    <row r="682" spans="1:45" s="58" customFormat="1" ht="14.4" x14ac:dyDescent="0.3">
      <c r="A682" s="107"/>
      <c r="B682" s="106" t="s">
        <v>7</v>
      </c>
      <c r="C682" s="230" t="s">
        <v>557</v>
      </c>
      <c r="D682" s="230"/>
      <c r="E682" s="230"/>
      <c r="F682" s="108"/>
      <c r="G682" s="109"/>
      <c r="H682" s="109"/>
      <c r="I682" s="109"/>
      <c r="J682" s="112">
        <v>0.02</v>
      </c>
      <c r="K682" s="109"/>
      <c r="L682" s="112">
        <v>0</v>
      </c>
      <c r="M682" s="113">
        <v>8.16</v>
      </c>
      <c r="N682" s="119"/>
      <c r="AF682" s="92"/>
      <c r="AG682" s="93"/>
      <c r="AH682" s="93"/>
      <c r="AK682" s="104" t="s">
        <v>557</v>
      </c>
      <c r="AN682" s="93"/>
      <c r="AQ682" s="93"/>
      <c r="AS682" s="93"/>
    </row>
    <row r="683" spans="1:45" s="58" customFormat="1" ht="14.4" x14ac:dyDescent="0.3">
      <c r="A683" s="115"/>
      <c r="B683" s="106"/>
      <c r="C683" s="230" t="s">
        <v>527</v>
      </c>
      <c r="D683" s="230"/>
      <c r="E683" s="230"/>
      <c r="F683" s="108" t="s">
        <v>528</v>
      </c>
      <c r="G683" s="113">
        <v>9.68</v>
      </c>
      <c r="H683" s="117">
        <v>1.3225</v>
      </c>
      <c r="I683" s="133">
        <v>1.244335</v>
      </c>
      <c r="J683" s="118"/>
      <c r="K683" s="109"/>
      <c r="L683" s="118"/>
      <c r="M683" s="109"/>
      <c r="N683" s="119"/>
      <c r="AF683" s="92"/>
      <c r="AG683" s="93"/>
      <c r="AH683" s="93"/>
      <c r="AL683" s="104" t="s">
        <v>527</v>
      </c>
      <c r="AN683" s="93"/>
      <c r="AQ683" s="93"/>
      <c r="AS683" s="93"/>
    </row>
    <row r="684" spans="1:45" s="58" customFormat="1" ht="14.4" x14ac:dyDescent="0.3">
      <c r="A684" s="115"/>
      <c r="B684" s="106"/>
      <c r="C684" s="230" t="s">
        <v>558</v>
      </c>
      <c r="D684" s="230"/>
      <c r="E684" s="230"/>
      <c r="F684" s="108" t="s">
        <v>528</v>
      </c>
      <c r="G684" s="113">
        <v>0.06</v>
      </c>
      <c r="H684" s="117">
        <v>1.4375</v>
      </c>
      <c r="I684" s="132">
        <v>8.3835000000000003E-3</v>
      </c>
      <c r="J684" s="118"/>
      <c r="K684" s="109"/>
      <c r="L684" s="118"/>
      <c r="M684" s="109"/>
      <c r="N684" s="119"/>
      <c r="AF684" s="92"/>
      <c r="AG684" s="93"/>
      <c r="AH684" s="93"/>
      <c r="AL684" s="104" t="s">
        <v>558</v>
      </c>
      <c r="AN684" s="93"/>
      <c r="AQ684" s="93"/>
      <c r="AS684" s="93"/>
    </row>
    <row r="685" spans="1:45" s="58" customFormat="1" ht="14.4" x14ac:dyDescent="0.3">
      <c r="A685" s="107"/>
      <c r="B685" s="106"/>
      <c r="C685" s="229" t="s">
        <v>529</v>
      </c>
      <c r="D685" s="229"/>
      <c r="E685" s="229"/>
      <c r="F685" s="120"/>
      <c r="G685" s="121"/>
      <c r="H685" s="121"/>
      <c r="I685" s="121"/>
      <c r="J685" s="123">
        <v>137.24</v>
      </c>
      <c r="K685" s="121"/>
      <c r="L685" s="123">
        <v>18.09</v>
      </c>
      <c r="M685" s="121"/>
      <c r="N685" s="134">
        <v>634.27</v>
      </c>
      <c r="AF685" s="92"/>
      <c r="AG685" s="93"/>
      <c r="AH685" s="93"/>
      <c r="AM685" s="104" t="s">
        <v>529</v>
      </c>
      <c r="AN685" s="93"/>
      <c r="AQ685" s="93"/>
      <c r="AS685" s="93"/>
    </row>
    <row r="686" spans="1:45" s="58" customFormat="1" ht="14.4" x14ac:dyDescent="0.3">
      <c r="A686" s="115"/>
      <c r="B686" s="106"/>
      <c r="C686" s="230" t="s">
        <v>530</v>
      </c>
      <c r="D686" s="230"/>
      <c r="E686" s="230"/>
      <c r="F686" s="108"/>
      <c r="G686" s="109"/>
      <c r="H686" s="109"/>
      <c r="I686" s="109"/>
      <c r="J686" s="118"/>
      <c r="K686" s="109"/>
      <c r="L686" s="112">
        <v>12.62</v>
      </c>
      <c r="M686" s="109"/>
      <c r="N686" s="126">
        <v>565</v>
      </c>
      <c r="AF686" s="92"/>
      <c r="AG686" s="93"/>
      <c r="AH686" s="93"/>
      <c r="AL686" s="104" t="s">
        <v>530</v>
      </c>
      <c r="AN686" s="93"/>
      <c r="AQ686" s="93"/>
      <c r="AS686" s="93"/>
    </row>
    <row r="687" spans="1:45" s="58" customFormat="1" ht="20.399999999999999" x14ac:dyDescent="0.3">
      <c r="A687" s="115"/>
      <c r="B687" s="106" t="s">
        <v>714</v>
      </c>
      <c r="C687" s="230" t="s">
        <v>715</v>
      </c>
      <c r="D687" s="230"/>
      <c r="E687" s="230"/>
      <c r="F687" s="108" t="s">
        <v>531</v>
      </c>
      <c r="G687" s="116">
        <v>100</v>
      </c>
      <c r="H687" s="109"/>
      <c r="I687" s="116">
        <v>100</v>
      </c>
      <c r="J687" s="118"/>
      <c r="K687" s="109"/>
      <c r="L687" s="112">
        <v>12.62</v>
      </c>
      <c r="M687" s="109"/>
      <c r="N687" s="126">
        <v>565</v>
      </c>
      <c r="AF687" s="92"/>
      <c r="AG687" s="93"/>
      <c r="AH687" s="93"/>
      <c r="AL687" s="104" t="s">
        <v>715</v>
      </c>
      <c r="AN687" s="93"/>
      <c r="AQ687" s="93"/>
      <c r="AS687" s="93"/>
    </row>
    <row r="688" spans="1:45" s="58" customFormat="1" ht="40.799999999999997" x14ac:dyDescent="0.3">
      <c r="A688" s="115"/>
      <c r="B688" s="106" t="s">
        <v>716</v>
      </c>
      <c r="C688" s="230" t="s">
        <v>717</v>
      </c>
      <c r="D688" s="230"/>
      <c r="E688" s="230"/>
      <c r="F688" s="108" t="s">
        <v>531</v>
      </c>
      <c r="G688" s="116">
        <v>49</v>
      </c>
      <c r="H688" s="113">
        <v>0.85</v>
      </c>
      <c r="I688" s="113">
        <v>41.65</v>
      </c>
      <c r="J688" s="118"/>
      <c r="K688" s="109"/>
      <c r="L688" s="112">
        <v>5.26</v>
      </c>
      <c r="M688" s="109"/>
      <c r="N688" s="126">
        <v>235.32</v>
      </c>
      <c r="AF688" s="92"/>
      <c r="AG688" s="93"/>
      <c r="AH688" s="93"/>
      <c r="AL688" s="104" t="s">
        <v>717</v>
      </c>
      <c r="AN688" s="93"/>
      <c r="AQ688" s="93"/>
      <c r="AS688" s="93"/>
    </row>
    <row r="689" spans="1:45" s="58" customFormat="1" ht="14.4" x14ac:dyDescent="0.3">
      <c r="A689" s="127"/>
      <c r="B689" s="128"/>
      <c r="C689" s="231" t="s">
        <v>532</v>
      </c>
      <c r="D689" s="231"/>
      <c r="E689" s="231"/>
      <c r="F689" s="96"/>
      <c r="G689" s="97"/>
      <c r="H689" s="97"/>
      <c r="I689" s="97"/>
      <c r="J689" s="100"/>
      <c r="K689" s="97"/>
      <c r="L689" s="129">
        <v>35.97</v>
      </c>
      <c r="M689" s="121"/>
      <c r="N689" s="130">
        <v>1434.59</v>
      </c>
      <c r="AF689" s="92"/>
      <c r="AG689" s="93"/>
      <c r="AH689" s="93"/>
      <c r="AN689" s="93" t="s">
        <v>532</v>
      </c>
      <c r="AQ689" s="93"/>
      <c r="AS689" s="93"/>
    </row>
    <row r="690" spans="1:45" s="58" customFormat="1" ht="21.6" x14ac:dyDescent="0.3">
      <c r="A690" s="94" t="s">
        <v>85</v>
      </c>
      <c r="B690" s="95" t="s">
        <v>357</v>
      </c>
      <c r="C690" s="231" t="s">
        <v>358</v>
      </c>
      <c r="D690" s="231"/>
      <c r="E690" s="231"/>
      <c r="F690" s="96" t="s">
        <v>47</v>
      </c>
      <c r="G690" s="97">
        <v>6.3E-3</v>
      </c>
      <c r="H690" s="98">
        <v>1</v>
      </c>
      <c r="I690" s="131">
        <v>6.3E-3</v>
      </c>
      <c r="J690" s="137">
        <v>15481</v>
      </c>
      <c r="K690" s="97"/>
      <c r="L690" s="129">
        <v>97.53</v>
      </c>
      <c r="M690" s="138">
        <v>8.16</v>
      </c>
      <c r="N690" s="139">
        <v>795.84</v>
      </c>
      <c r="AF690" s="92"/>
      <c r="AG690" s="93"/>
      <c r="AH690" s="93" t="s">
        <v>358</v>
      </c>
      <c r="AN690" s="93"/>
      <c r="AQ690" s="93"/>
      <c r="AS690" s="93"/>
    </row>
    <row r="691" spans="1:45" s="58" customFormat="1" ht="14.4" x14ac:dyDescent="0.3">
      <c r="A691" s="127"/>
      <c r="B691" s="128"/>
      <c r="C691" s="230" t="s">
        <v>537</v>
      </c>
      <c r="D691" s="230"/>
      <c r="E691" s="230"/>
      <c r="F691" s="230"/>
      <c r="G691" s="230"/>
      <c r="H691" s="230"/>
      <c r="I691" s="230"/>
      <c r="J691" s="230"/>
      <c r="K691" s="230"/>
      <c r="L691" s="230"/>
      <c r="M691" s="230"/>
      <c r="N691" s="241"/>
      <c r="AF691" s="92"/>
      <c r="AG691" s="93"/>
      <c r="AH691" s="93"/>
      <c r="AN691" s="93"/>
      <c r="AO691" s="104" t="s">
        <v>537</v>
      </c>
      <c r="AQ691" s="93"/>
      <c r="AS691" s="93"/>
    </row>
    <row r="692" spans="1:45" s="58" customFormat="1" ht="14.4" x14ac:dyDescent="0.3">
      <c r="A692" s="127"/>
      <c r="B692" s="128"/>
      <c r="C692" s="231" t="s">
        <v>532</v>
      </c>
      <c r="D692" s="231"/>
      <c r="E692" s="231"/>
      <c r="F692" s="96"/>
      <c r="G692" s="97"/>
      <c r="H692" s="97"/>
      <c r="I692" s="97"/>
      <c r="J692" s="100"/>
      <c r="K692" s="97"/>
      <c r="L692" s="129">
        <v>97.53</v>
      </c>
      <c r="M692" s="121"/>
      <c r="N692" s="139">
        <v>795.84</v>
      </c>
      <c r="AF692" s="92"/>
      <c r="AG692" s="93"/>
      <c r="AH692" s="93"/>
      <c r="AN692" s="93" t="s">
        <v>532</v>
      </c>
      <c r="AQ692" s="93"/>
      <c r="AS692" s="93"/>
    </row>
    <row r="693" spans="1:45" s="58" customFormat="1" ht="14.4" x14ac:dyDescent="0.3">
      <c r="A693" s="238" t="s">
        <v>359</v>
      </c>
      <c r="B693" s="239"/>
      <c r="C693" s="239"/>
      <c r="D693" s="239"/>
      <c r="E693" s="239"/>
      <c r="F693" s="239"/>
      <c r="G693" s="239"/>
      <c r="H693" s="239"/>
      <c r="I693" s="239"/>
      <c r="J693" s="239"/>
      <c r="K693" s="239"/>
      <c r="L693" s="239"/>
      <c r="M693" s="239"/>
      <c r="N693" s="240"/>
      <c r="AF693" s="92"/>
      <c r="AG693" s="93" t="s">
        <v>359</v>
      </c>
      <c r="AH693" s="93"/>
      <c r="AN693" s="93"/>
      <c r="AQ693" s="93"/>
      <c r="AS693" s="93"/>
    </row>
    <row r="694" spans="1:45" s="58" customFormat="1" ht="14.4" x14ac:dyDescent="0.3">
      <c r="A694" s="94" t="s">
        <v>87</v>
      </c>
      <c r="B694" s="95" t="s">
        <v>360</v>
      </c>
      <c r="C694" s="231" t="s">
        <v>361</v>
      </c>
      <c r="D694" s="231"/>
      <c r="E694" s="231"/>
      <c r="F694" s="96" t="s">
        <v>324</v>
      </c>
      <c r="G694" s="97">
        <v>1.1000000000000001</v>
      </c>
      <c r="H694" s="98">
        <v>1</v>
      </c>
      <c r="I694" s="136">
        <v>1.1000000000000001</v>
      </c>
      <c r="J694" s="100"/>
      <c r="K694" s="97"/>
      <c r="L694" s="100"/>
      <c r="M694" s="97"/>
      <c r="N694" s="101"/>
      <c r="AF694" s="92"/>
      <c r="AG694" s="93"/>
      <c r="AH694" s="93" t="s">
        <v>361</v>
      </c>
      <c r="AN694" s="93"/>
      <c r="AQ694" s="93"/>
      <c r="AS694" s="93"/>
    </row>
    <row r="695" spans="1:45" s="58" customFormat="1" ht="14.4" x14ac:dyDescent="0.3">
      <c r="A695" s="102"/>
      <c r="B695" s="103"/>
      <c r="C695" s="230" t="s">
        <v>718</v>
      </c>
      <c r="D695" s="230"/>
      <c r="E695" s="230"/>
      <c r="F695" s="230"/>
      <c r="G695" s="230"/>
      <c r="H695" s="230"/>
      <c r="I695" s="230"/>
      <c r="J695" s="230"/>
      <c r="K695" s="230"/>
      <c r="L695" s="230"/>
      <c r="M695" s="230"/>
      <c r="N695" s="241"/>
      <c r="AF695" s="92"/>
      <c r="AG695" s="93"/>
      <c r="AH695" s="93"/>
      <c r="AI695" s="104" t="s">
        <v>718</v>
      </c>
      <c r="AN695" s="93"/>
      <c r="AQ695" s="93"/>
      <c r="AS695" s="93"/>
    </row>
    <row r="696" spans="1:45" s="58" customFormat="1" ht="21.6" x14ac:dyDescent="0.3">
      <c r="A696" s="105"/>
      <c r="B696" s="106" t="s">
        <v>609</v>
      </c>
      <c r="C696" s="232" t="s">
        <v>610</v>
      </c>
      <c r="D696" s="232"/>
      <c r="E696" s="232"/>
      <c r="F696" s="232"/>
      <c r="G696" s="232"/>
      <c r="H696" s="232"/>
      <c r="I696" s="232"/>
      <c r="J696" s="232"/>
      <c r="K696" s="232"/>
      <c r="L696" s="232"/>
      <c r="M696" s="232"/>
      <c r="N696" s="233"/>
      <c r="AF696" s="92"/>
      <c r="AG696" s="93"/>
      <c r="AH696" s="93"/>
      <c r="AJ696" s="104" t="s">
        <v>610</v>
      </c>
      <c r="AN696" s="93"/>
      <c r="AQ696" s="93"/>
      <c r="AS696" s="93"/>
    </row>
    <row r="697" spans="1:45" s="58" customFormat="1" ht="52.2" x14ac:dyDescent="0.3">
      <c r="A697" s="105"/>
      <c r="B697" s="106" t="s">
        <v>611</v>
      </c>
      <c r="C697" s="232" t="s">
        <v>612</v>
      </c>
      <c r="D697" s="232"/>
      <c r="E697" s="232"/>
      <c r="F697" s="232"/>
      <c r="G697" s="232"/>
      <c r="H697" s="232"/>
      <c r="I697" s="232"/>
      <c r="J697" s="232"/>
      <c r="K697" s="232"/>
      <c r="L697" s="232"/>
      <c r="M697" s="232"/>
      <c r="N697" s="233"/>
      <c r="AF697" s="92"/>
      <c r="AG697" s="93"/>
      <c r="AH697" s="93"/>
      <c r="AJ697" s="104" t="s">
        <v>612</v>
      </c>
      <c r="AN697" s="93"/>
      <c r="AQ697" s="93"/>
      <c r="AS697" s="93"/>
    </row>
    <row r="698" spans="1:45" s="58" customFormat="1" ht="14.4" x14ac:dyDescent="0.3">
      <c r="A698" s="107"/>
      <c r="B698" s="106" t="s">
        <v>2</v>
      </c>
      <c r="C698" s="230" t="s">
        <v>525</v>
      </c>
      <c r="D698" s="230"/>
      <c r="E698" s="230"/>
      <c r="F698" s="108"/>
      <c r="G698" s="109"/>
      <c r="H698" s="109"/>
      <c r="I698" s="109"/>
      <c r="J698" s="112">
        <v>59.81</v>
      </c>
      <c r="K698" s="117">
        <v>1.3225</v>
      </c>
      <c r="L698" s="112">
        <v>87.01</v>
      </c>
      <c r="M698" s="113">
        <v>44.77</v>
      </c>
      <c r="N698" s="114">
        <v>3895.44</v>
      </c>
      <c r="AF698" s="92"/>
      <c r="AG698" s="93"/>
      <c r="AH698" s="93"/>
      <c r="AK698" s="104" t="s">
        <v>525</v>
      </c>
      <c r="AN698" s="93"/>
      <c r="AQ698" s="93"/>
      <c r="AS698" s="93"/>
    </row>
    <row r="699" spans="1:45" s="58" customFormat="1" ht="14.4" x14ac:dyDescent="0.3">
      <c r="A699" s="107"/>
      <c r="B699" s="106" t="s">
        <v>4</v>
      </c>
      <c r="C699" s="230" t="s">
        <v>526</v>
      </c>
      <c r="D699" s="230"/>
      <c r="E699" s="230"/>
      <c r="F699" s="108"/>
      <c r="G699" s="109"/>
      <c r="H699" s="109"/>
      <c r="I699" s="109"/>
      <c r="J699" s="112">
        <v>4.9800000000000004</v>
      </c>
      <c r="K699" s="117">
        <v>1.4375</v>
      </c>
      <c r="L699" s="112">
        <v>7.87</v>
      </c>
      <c r="M699" s="113">
        <v>13.24</v>
      </c>
      <c r="N699" s="126">
        <v>104.2</v>
      </c>
      <c r="AF699" s="92"/>
      <c r="AG699" s="93"/>
      <c r="AH699" s="93"/>
      <c r="AK699" s="104" t="s">
        <v>526</v>
      </c>
      <c r="AN699" s="93"/>
      <c r="AQ699" s="93"/>
      <c r="AS699" s="93"/>
    </row>
    <row r="700" spans="1:45" s="58" customFormat="1" ht="14.4" x14ac:dyDescent="0.3">
      <c r="A700" s="107"/>
      <c r="B700" s="106" t="s">
        <v>6</v>
      </c>
      <c r="C700" s="230" t="s">
        <v>556</v>
      </c>
      <c r="D700" s="230"/>
      <c r="E700" s="230"/>
      <c r="F700" s="108"/>
      <c r="G700" s="109"/>
      <c r="H700" s="109"/>
      <c r="I700" s="109"/>
      <c r="J700" s="112">
        <v>0.8</v>
      </c>
      <c r="K700" s="117">
        <v>1.4375</v>
      </c>
      <c r="L700" s="112">
        <v>1.27</v>
      </c>
      <c r="M700" s="113">
        <v>44.77</v>
      </c>
      <c r="N700" s="126">
        <v>56.86</v>
      </c>
      <c r="AF700" s="92"/>
      <c r="AG700" s="93"/>
      <c r="AH700" s="93"/>
      <c r="AK700" s="104" t="s">
        <v>556</v>
      </c>
      <c r="AN700" s="93"/>
      <c r="AQ700" s="93"/>
      <c r="AS700" s="93"/>
    </row>
    <row r="701" spans="1:45" s="58" customFormat="1" ht="14.4" x14ac:dyDescent="0.3">
      <c r="A701" s="115"/>
      <c r="B701" s="106"/>
      <c r="C701" s="230" t="s">
        <v>527</v>
      </c>
      <c r="D701" s="230"/>
      <c r="E701" s="230"/>
      <c r="F701" s="108" t="s">
        <v>528</v>
      </c>
      <c r="G701" s="125">
        <v>7.6</v>
      </c>
      <c r="H701" s="117">
        <v>1.3225</v>
      </c>
      <c r="I701" s="117">
        <v>11.056100000000001</v>
      </c>
      <c r="J701" s="118"/>
      <c r="K701" s="109"/>
      <c r="L701" s="118"/>
      <c r="M701" s="109"/>
      <c r="N701" s="119"/>
      <c r="AF701" s="92"/>
      <c r="AG701" s="93"/>
      <c r="AH701" s="93"/>
      <c r="AL701" s="104" t="s">
        <v>527</v>
      </c>
      <c r="AN701" s="93"/>
      <c r="AQ701" s="93"/>
      <c r="AS701" s="93"/>
    </row>
    <row r="702" spans="1:45" s="58" customFormat="1" ht="14.4" x14ac:dyDescent="0.3">
      <c r="A702" s="115"/>
      <c r="B702" s="106"/>
      <c r="C702" s="230" t="s">
        <v>558</v>
      </c>
      <c r="D702" s="230"/>
      <c r="E702" s="230"/>
      <c r="F702" s="108" t="s">
        <v>528</v>
      </c>
      <c r="G702" s="113">
        <v>0.06</v>
      </c>
      <c r="H702" s="117">
        <v>1.4375</v>
      </c>
      <c r="I702" s="133">
        <v>9.4875000000000001E-2</v>
      </c>
      <c r="J702" s="118"/>
      <c r="K702" s="109"/>
      <c r="L702" s="118"/>
      <c r="M702" s="109"/>
      <c r="N702" s="119"/>
      <c r="AF702" s="92"/>
      <c r="AG702" s="93"/>
      <c r="AH702" s="93"/>
      <c r="AL702" s="104" t="s">
        <v>558</v>
      </c>
      <c r="AN702" s="93"/>
      <c r="AQ702" s="93"/>
      <c r="AS702" s="93"/>
    </row>
    <row r="703" spans="1:45" s="58" customFormat="1" ht="14.4" x14ac:dyDescent="0.3">
      <c r="A703" s="107"/>
      <c r="B703" s="106"/>
      <c r="C703" s="229" t="s">
        <v>529</v>
      </c>
      <c r="D703" s="229"/>
      <c r="E703" s="229"/>
      <c r="F703" s="120"/>
      <c r="G703" s="121"/>
      <c r="H703" s="121"/>
      <c r="I703" s="121"/>
      <c r="J703" s="123">
        <v>64.790000000000006</v>
      </c>
      <c r="K703" s="121"/>
      <c r="L703" s="123">
        <v>94.88</v>
      </c>
      <c r="M703" s="121"/>
      <c r="N703" s="124">
        <v>3999.64</v>
      </c>
      <c r="AF703" s="92"/>
      <c r="AG703" s="93"/>
      <c r="AH703" s="93"/>
      <c r="AM703" s="104" t="s">
        <v>529</v>
      </c>
      <c r="AN703" s="93"/>
      <c r="AQ703" s="93"/>
      <c r="AS703" s="93"/>
    </row>
    <row r="704" spans="1:45" s="58" customFormat="1" ht="14.4" x14ac:dyDescent="0.3">
      <c r="A704" s="115"/>
      <c r="B704" s="106"/>
      <c r="C704" s="230" t="s">
        <v>530</v>
      </c>
      <c r="D704" s="230"/>
      <c r="E704" s="230"/>
      <c r="F704" s="108"/>
      <c r="G704" s="109"/>
      <c r="H704" s="109"/>
      <c r="I704" s="109"/>
      <c r="J704" s="118"/>
      <c r="K704" s="109"/>
      <c r="L704" s="112">
        <v>88.28</v>
      </c>
      <c r="M704" s="109"/>
      <c r="N704" s="114">
        <v>3952.3</v>
      </c>
      <c r="AF704" s="92"/>
      <c r="AG704" s="93"/>
      <c r="AH704" s="93"/>
      <c r="AL704" s="104" t="s">
        <v>530</v>
      </c>
      <c r="AN704" s="93"/>
      <c r="AQ704" s="93"/>
      <c r="AS704" s="93"/>
    </row>
    <row r="705" spans="1:45" s="58" customFormat="1" ht="31.8" x14ac:dyDescent="0.3">
      <c r="A705" s="115"/>
      <c r="B705" s="106" t="s">
        <v>719</v>
      </c>
      <c r="C705" s="230" t="s">
        <v>720</v>
      </c>
      <c r="D705" s="230"/>
      <c r="E705" s="230"/>
      <c r="F705" s="108" t="s">
        <v>531</v>
      </c>
      <c r="G705" s="116">
        <v>108</v>
      </c>
      <c r="H705" s="109"/>
      <c r="I705" s="116">
        <v>108</v>
      </c>
      <c r="J705" s="118"/>
      <c r="K705" s="109"/>
      <c r="L705" s="112">
        <v>95.34</v>
      </c>
      <c r="M705" s="109"/>
      <c r="N705" s="114">
        <v>4268.4799999999996</v>
      </c>
      <c r="AF705" s="92"/>
      <c r="AG705" s="93"/>
      <c r="AH705" s="93"/>
      <c r="AL705" s="104" t="s">
        <v>720</v>
      </c>
      <c r="AN705" s="93"/>
      <c r="AQ705" s="93"/>
      <c r="AS705" s="93"/>
    </row>
    <row r="706" spans="1:45" s="58" customFormat="1" ht="31.8" x14ac:dyDescent="0.3">
      <c r="A706" s="115"/>
      <c r="B706" s="106" t="s">
        <v>721</v>
      </c>
      <c r="C706" s="230" t="s">
        <v>722</v>
      </c>
      <c r="D706" s="230"/>
      <c r="E706" s="230"/>
      <c r="F706" s="108" t="s">
        <v>531</v>
      </c>
      <c r="G706" s="116">
        <v>55</v>
      </c>
      <c r="H706" s="113">
        <v>0.85</v>
      </c>
      <c r="I706" s="113">
        <v>46.75</v>
      </c>
      <c r="J706" s="118"/>
      <c r="K706" s="109"/>
      <c r="L706" s="112">
        <v>41.27</v>
      </c>
      <c r="M706" s="109"/>
      <c r="N706" s="114">
        <v>1847.7</v>
      </c>
      <c r="AF706" s="92"/>
      <c r="AG706" s="93"/>
      <c r="AH706" s="93"/>
      <c r="AL706" s="104" t="s">
        <v>722</v>
      </c>
      <c r="AN706" s="93"/>
      <c r="AQ706" s="93"/>
      <c r="AS706" s="93"/>
    </row>
    <row r="707" spans="1:45" s="58" customFormat="1" ht="14.4" x14ac:dyDescent="0.3">
      <c r="A707" s="127"/>
      <c r="B707" s="128"/>
      <c r="C707" s="231" t="s">
        <v>532</v>
      </c>
      <c r="D707" s="231"/>
      <c r="E707" s="231"/>
      <c r="F707" s="96"/>
      <c r="G707" s="97"/>
      <c r="H707" s="97"/>
      <c r="I707" s="97"/>
      <c r="J707" s="100"/>
      <c r="K707" s="97"/>
      <c r="L707" s="129">
        <v>231.49</v>
      </c>
      <c r="M707" s="121"/>
      <c r="N707" s="130">
        <v>10115.82</v>
      </c>
      <c r="AF707" s="92"/>
      <c r="AG707" s="93"/>
      <c r="AH707" s="93"/>
      <c r="AN707" s="93" t="s">
        <v>532</v>
      </c>
      <c r="AQ707" s="93"/>
      <c r="AS707" s="93"/>
    </row>
    <row r="708" spans="1:45" s="58" customFormat="1" ht="31.8" x14ac:dyDescent="0.3">
      <c r="A708" s="94" t="s">
        <v>88</v>
      </c>
      <c r="B708" s="95" t="s">
        <v>362</v>
      </c>
      <c r="C708" s="231" t="s">
        <v>363</v>
      </c>
      <c r="D708" s="231"/>
      <c r="E708" s="231"/>
      <c r="F708" s="96" t="s">
        <v>17</v>
      </c>
      <c r="G708" s="97">
        <v>1.1000000000000001</v>
      </c>
      <c r="H708" s="98">
        <v>1</v>
      </c>
      <c r="I708" s="136">
        <v>1.1000000000000001</v>
      </c>
      <c r="J708" s="129">
        <v>790.61</v>
      </c>
      <c r="K708" s="97"/>
      <c r="L708" s="129">
        <v>869.67</v>
      </c>
      <c r="M708" s="138">
        <v>8.16</v>
      </c>
      <c r="N708" s="130">
        <v>7096.51</v>
      </c>
      <c r="AF708" s="92"/>
      <c r="AG708" s="93"/>
      <c r="AH708" s="93" t="s">
        <v>363</v>
      </c>
      <c r="AN708" s="93"/>
      <c r="AQ708" s="93"/>
      <c r="AS708" s="93"/>
    </row>
    <row r="709" spans="1:45" s="58" customFormat="1" ht="14.4" x14ac:dyDescent="0.3">
      <c r="A709" s="127"/>
      <c r="B709" s="128"/>
      <c r="C709" s="230" t="s">
        <v>537</v>
      </c>
      <c r="D709" s="230"/>
      <c r="E709" s="230"/>
      <c r="F709" s="230"/>
      <c r="G709" s="230"/>
      <c r="H709" s="230"/>
      <c r="I709" s="230"/>
      <c r="J709" s="230"/>
      <c r="K709" s="230"/>
      <c r="L709" s="230"/>
      <c r="M709" s="230"/>
      <c r="N709" s="241"/>
      <c r="AF709" s="92"/>
      <c r="AG709" s="93"/>
      <c r="AH709" s="93"/>
      <c r="AN709" s="93"/>
      <c r="AO709" s="104" t="s">
        <v>537</v>
      </c>
      <c r="AQ709" s="93"/>
      <c r="AS709" s="93"/>
    </row>
    <row r="710" spans="1:45" s="58" customFormat="1" ht="14.4" x14ac:dyDescent="0.3">
      <c r="A710" s="127"/>
      <c r="B710" s="128"/>
      <c r="C710" s="231" t="s">
        <v>532</v>
      </c>
      <c r="D710" s="231"/>
      <c r="E710" s="231"/>
      <c r="F710" s="96"/>
      <c r="G710" s="97"/>
      <c r="H710" s="97"/>
      <c r="I710" s="97"/>
      <c r="J710" s="100"/>
      <c r="K710" s="97"/>
      <c r="L710" s="129">
        <v>869.67</v>
      </c>
      <c r="M710" s="121"/>
      <c r="N710" s="130">
        <v>7096.51</v>
      </c>
      <c r="AF710" s="92"/>
      <c r="AG710" s="93"/>
      <c r="AH710" s="93"/>
      <c r="AN710" s="93" t="s">
        <v>532</v>
      </c>
      <c r="AQ710" s="93"/>
      <c r="AS710" s="93"/>
    </row>
    <row r="711" spans="1:45" s="58" customFormat="1" ht="31.8" x14ac:dyDescent="0.3">
      <c r="A711" s="94" t="s">
        <v>89</v>
      </c>
      <c r="B711" s="95" t="s">
        <v>353</v>
      </c>
      <c r="C711" s="231" t="s">
        <v>354</v>
      </c>
      <c r="D711" s="231"/>
      <c r="E711" s="231"/>
      <c r="F711" s="96" t="s">
        <v>55</v>
      </c>
      <c r="G711" s="97">
        <v>0.09</v>
      </c>
      <c r="H711" s="98">
        <v>1</v>
      </c>
      <c r="I711" s="138">
        <v>0.09</v>
      </c>
      <c r="J711" s="100"/>
      <c r="K711" s="97"/>
      <c r="L711" s="100"/>
      <c r="M711" s="97"/>
      <c r="N711" s="101"/>
      <c r="AF711" s="92"/>
      <c r="AG711" s="93"/>
      <c r="AH711" s="93" t="s">
        <v>354</v>
      </c>
      <c r="AN711" s="93"/>
      <c r="AQ711" s="93"/>
      <c r="AS711" s="93"/>
    </row>
    <row r="712" spans="1:45" s="58" customFormat="1" ht="14.4" x14ac:dyDescent="0.3">
      <c r="A712" s="102"/>
      <c r="B712" s="103"/>
      <c r="C712" s="230" t="s">
        <v>723</v>
      </c>
      <c r="D712" s="230"/>
      <c r="E712" s="230"/>
      <c r="F712" s="230"/>
      <c r="G712" s="230"/>
      <c r="H712" s="230"/>
      <c r="I712" s="230"/>
      <c r="J712" s="230"/>
      <c r="K712" s="230"/>
      <c r="L712" s="230"/>
      <c r="M712" s="230"/>
      <c r="N712" s="241"/>
      <c r="AF712" s="92"/>
      <c r="AG712" s="93"/>
      <c r="AH712" s="93"/>
      <c r="AI712" s="104" t="s">
        <v>723</v>
      </c>
      <c r="AN712" s="93"/>
      <c r="AQ712" s="93"/>
      <c r="AS712" s="93"/>
    </row>
    <row r="713" spans="1:45" s="58" customFormat="1" ht="21.6" x14ac:dyDescent="0.3">
      <c r="A713" s="105"/>
      <c r="B713" s="106" t="s">
        <v>609</v>
      </c>
      <c r="C713" s="232" t="s">
        <v>610</v>
      </c>
      <c r="D713" s="232"/>
      <c r="E713" s="232"/>
      <c r="F713" s="232"/>
      <c r="G713" s="232"/>
      <c r="H713" s="232"/>
      <c r="I713" s="232"/>
      <c r="J713" s="232"/>
      <c r="K713" s="232"/>
      <c r="L713" s="232"/>
      <c r="M713" s="232"/>
      <c r="N713" s="233"/>
      <c r="AF713" s="92"/>
      <c r="AG713" s="93"/>
      <c r="AH713" s="93"/>
      <c r="AJ713" s="104" t="s">
        <v>610</v>
      </c>
      <c r="AN713" s="93"/>
      <c r="AQ713" s="93"/>
      <c r="AS713" s="93"/>
    </row>
    <row r="714" spans="1:45" s="58" customFormat="1" ht="52.2" x14ac:dyDescent="0.3">
      <c r="A714" s="105"/>
      <c r="B714" s="106" t="s">
        <v>611</v>
      </c>
      <c r="C714" s="232" t="s">
        <v>612</v>
      </c>
      <c r="D714" s="232"/>
      <c r="E714" s="232"/>
      <c r="F714" s="232"/>
      <c r="G714" s="232"/>
      <c r="H714" s="232"/>
      <c r="I714" s="232"/>
      <c r="J714" s="232"/>
      <c r="K714" s="232"/>
      <c r="L714" s="232"/>
      <c r="M714" s="232"/>
      <c r="N714" s="233"/>
      <c r="AF714" s="92"/>
      <c r="AG714" s="93"/>
      <c r="AH714" s="93"/>
      <c r="AJ714" s="104" t="s">
        <v>612</v>
      </c>
      <c r="AN714" s="93"/>
      <c r="AQ714" s="93"/>
      <c r="AS714" s="93"/>
    </row>
    <row r="715" spans="1:45" s="58" customFormat="1" ht="14.4" x14ac:dyDescent="0.3">
      <c r="A715" s="107"/>
      <c r="B715" s="106" t="s">
        <v>2</v>
      </c>
      <c r="C715" s="230" t="s">
        <v>525</v>
      </c>
      <c r="D715" s="230"/>
      <c r="E715" s="230"/>
      <c r="F715" s="108"/>
      <c r="G715" s="109"/>
      <c r="H715" s="109"/>
      <c r="I715" s="109"/>
      <c r="J715" s="112">
        <v>695.6</v>
      </c>
      <c r="K715" s="117">
        <v>1.3225</v>
      </c>
      <c r="L715" s="112">
        <v>82.79</v>
      </c>
      <c r="M715" s="113">
        <v>44.77</v>
      </c>
      <c r="N715" s="114">
        <v>3706.51</v>
      </c>
      <c r="AF715" s="92"/>
      <c r="AG715" s="93"/>
      <c r="AH715" s="93"/>
      <c r="AK715" s="104" t="s">
        <v>525</v>
      </c>
      <c r="AN715" s="93"/>
      <c r="AQ715" s="93"/>
      <c r="AS715" s="93"/>
    </row>
    <row r="716" spans="1:45" s="58" customFormat="1" ht="14.4" x14ac:dyDescent="0.3">
      <c r="A716" s="107"/>
      <c r="B716" s="106" t="s">
        <v>4</v>
      </c>
      <c r="C716" s="230" t="s">
        <v>526</v>
      </c>
      <c r="D716" s="230"/>
      <c r="E716" s="230"/>
      <c r="F716" s="108"/>
      <c r="G716" s="109"/>
      <c r="H716" s="109"/>
      <c r="I716" s="109"/>
      <c r="J716" s="112">
        <v>92.77</v>
      </c>
      <c r="K716" s="117">
        <v>1.4375</v>
      </c>
      <c r="L716" s="112">
        <v>12</v>
      </c>
      <c r="M716" s="113">
        <v>13.24</v>
      </c>
      <c r="N716" s="126">
        <v>158.88</v>
      </c>
      <c r="AF716" s="92"/>
      <c r="AG716" s="93"/>
      <c r="AH716" s="93"/>
      <c r="AK716" s="104" t="s">
        <v>526</v>
      </c>
      <c r="AN716" s="93"/>
      <c r="AQ716" s="93"/>
      <c r="AS716" s="93"/>
    </row>
    <row r="717" spans="1:45" s="58" customFormat="1" ht="14.4" x14ac:dyDescent="0.3">
      <c r="A717" s="107"/>
      <c r="B717" s="106" t="s">
        <v>6</v>
      </c>
      <c r="C717" s="230" t="s">
        <v>556</v>
      </c>
      <c r="D717" s="230"/>
      <c r="E717" s="230"/>
      <c r="F717" s="108"/>
      <c r="G717" s="109"/>
      <c r="H717" s="109"/>
      <c r="I717" s="109"/>
      <c r="J717" s="112">
        <v>53.22</v>
      </c>
      <c r="K717" s="117">
        <v>1.4375</v>
      </c>
      <c r="L717" s="112">
        <v>6.89</v>
      </c>
      <c r="M717" s="113">
        <v>44.77</v>
      </c>
      <c r="N717" s="126">
        <v>308.47000000000003</v>
      </c>
      <c r="AF717" s="92"/>
      <c r="AG717" s="93"/>
      <c r="AH717" s="93"/>
      <c r="AK717" s="104" t="s">
        <v>556</v>
      </c>
      <c r="AN717" s="93"/>
      <c r="AQ717" s="93"/>
      <c r="AS717" s="93"/>
    </row>
    <row r="718" spans="1:45" s="58" customFormat="1" ht="14.4" x14ac:dyDescent="0.3">
      <c r="A718" s="107"/>
      <c r="B718" s="106" t="s">
        <v>7</v>
      </c>
      <c r="C718" s="230" t="s">
        <v>557</v>
      </c>
      <c r="D718" s="230"/>
      <c r="E718" s="230"/>
      <c r="F718" s="108"/>
      <c r="G718" s="109"/>
      <c r="H718" s="109"/>
      <c r="I718" s="109"/>
      <c r="J718" s="110">
        <v>1130.4000000000001</v>
      </c>
      <c r="K718" s="109"/>
      <c r="L718" s="112">
        <v>101.74</v>
      </c>
      <c r="M718" s="113">
        <v>8.16</v>
      </c>
      <c r="N718" s="126">
        <v>830.2</v>
      </c>
      <c r="AF718" s="92"/>
      <c r="AG718" s="93"/>
      <c r="AH718" s="93"/>
      <c r="AK718" s="104" t="s">
        <v>557</v>
      </c>
      <c r="AN718" s="93"/>
      <c r="AQ718" s="93"/>
      <c r="AS718" s="93"/>
    </row>
    <row r="719" spans="1:45" s="58" customFormat="1" ht="14.4" x14ac:dyDescent="0.3">
      <c r="A719" s="115"/>
      <c r="B719" s="106"/>
      <c r="C719" s="230" t="s">
        <v>527</v>
      </c>
      <c r="D719" s="230"/>
      <c r="E719" s="230"/>
      <c r="F719" s="108" t="s">
        <v>528</v>
      </c>
      <c r="G719" s="116">
        <v>74</v>
      </c>
      <c r="H719" s="117">
        <v>1.3225</v>
      </c>
      <c r="I719" s="135">
        <v>8.8078500000000002</v>
      </c>
      <c r="J719" s="118"/>
      <c r="K719" s="109"/>
      <c r="L719" s="118"/>
      <c r="M719" s="109"/>
      <c r="N719" s="119"/>
      <c r="AF719" s="92"/>
      <c r="AG719" s="93"/>
      <c r="AH719" s="93"/>
      <c r="AL719" s="104" t="s">
        <v>527</v>
      </c>
      <c r="AN719" s="93"/>
      <c r="AQ719" s="93"/>
      <c r="AS719" s="93"/>
    </row>
    <row r="720" spans="1:45" s="58" customFormat="1" ht="14.4" x14ac:dyDescent="0.3">
      <c r="A720" s="115"/>
      <c r="B720" s="106"/>
      <c r="C720" s="230" t="s">
        <v>558</v>
      </c>
      <c r="D720" s="230"/>
      <c r="E720" s="230"/>
      <c r="F720" s="108" t="s">
        <v>528</v>
      </c>
      <c r="G720" s="113">
        <v>5.54</v>
      </c>
      <c r="H720" s="117">
        <v>1.4375</v>
      </c>
      <c r="I720" s="132">
        <v>0.71673750000000003</v>
      </c>
      <c r="J720" s="118"/>
      <c r="K720" s="109"/>
      <c r="L720" s="118"/>
      <c r="M720" s="109"/>
      <c r="N720" s="119"/>
      <c r="AF720" s="92"/>
      <c r="AG720" s="93"/>
      <c r="AH720" s="93"/>
      <c r="AL720" s="104" t="s">
        <v>558</v>
      </c>
      <c r="AN720" s="93"/>
      <c r="AQ720" s="93"/>
      <c r="AS720" s="93"/>
    </row>
    <row r="721" spans="1:45" s="58" customFormat="1" ht="14.4" x14ac:dyDescent="0.3">
      <c r="A721" s="107"/>
      <c r="B721" s="106"/>
      <c r="C721" s="229" t="s">
        <v>529</v>
      </c>
      <c r="D721" s="229"/>
      <c r="E721" s="229"/>
      <c r="F721" s="120"/>
      <c r="G721" s="121"/>
      <c r="H721" s="121"/>
      <c r="I721" s="121"/>
      <c r="J721" s="122">
        <v>1918.77</v>
      </c>
      <c r="K721" s="121"/>
      <c r="L721" s="123">
        <v>196.53</v>
      </c>
      <c r="M721" s="121"/>
      <c r="N721" s="124">
        <v>4695.59</v>
      </c>
      <c r="AF721" s="92"/>
      <c r="AG721" s="93"/>
      <c r="AH721" s="93"/>
      <c r="AM721" s="104" t="s">
        <v>529</v>
      </c>
      <c r="AN721" s="93"/>
      <c r="AQ721" s="93"/>
      <c r="AS721" s="93"/>
    </row>
    <row r="722" spans="1:45" s="58" customFormat="1" ht="14.4" x14ac:dyDescent="0.3">
      <c r="A722" s="115"/>
      <c r="B722" s="106"/>
      <c r="C722" s="230" t="s">
        <v>530</v>
      </c>
      <c r="D722" s="230"/>
      <c r="E722" s="230"/>
      <c r="F722" s="108"/>
      <c r="G722" s="109"/>
      <c r="H722" s="109"/>
      <c r="I722" s="109"/>
      <c r="J722" s="118"/>
      <c r="K722" s="109"/>
      <c r="L722" s="112">
        <v>89.68</v>
      </c>
      <c r="M722" s="109"/>
      <c r="N722" s="114">
        <v>4014.98</v>
      </c>
      <c r="AF722" s="92"/>
      <c r="AG722" s="93"/>
      <c r="AH722" s="93"/>
      <c r="AL722" s="104" t="s">
        <v>530</v>
      </c>
      <c r="AN722" s="93"/>
      <c r="AQ722" s="93"/>
      <c r="AS722" s="93"/>
    </row>
    <row r="723" spans="1:45" s="58" customFormat="1" ht="20.399999999999999" x14ac:dyDescent="0.3">
      <c r="A723" s="115"/>
      <c r="B723" s="106" t="s">
        <v>714</v>
      </c>
      <c r="C723" s="230" t="s">
        <v>715</v>
      </c>
      <c r="D723" s="230"/>
      <c r="E723" s="230"/>
      <c r="F723" s="108" t="s">
        <v>531</v>
      </c>
      <c r="G723" s="116">
        <v>100</v>
      </c>
      <c r="H723" s="109"/>
      <c r="I723" s="116">
        <v>100</v>
      </c>
      <c r="J723" s="118"/>
      <c r="K723" s="109"/>
      <c r="L723" s="112">
        <v>89.68</v>
      </c>
      <c r="M723" s="109"/>
      <c r="N723" s="114">
        <v>4014.98</v>
      </c>
      <c r="AF723" s="92"/>
      <c r="AG723" s="93"/>
      <c r="AH723" s="93"/>
      <c r="AL723" s="104" t="s">
        <v>715</v>
      </c>
      <c r="AN723" s="93"/>
      <c r="AQ723" s="93"/>
      <c r="AS723" s="93"/>
    </row>
    <row r="724" spans="1:45" s="58" customFormat="1" ht="40.799999999999997" x14ac:dyDescent="0.3">
      <c r="A724" s="115"/>
      <c r="B724" s="106" t="s">
        <v>716</v>
      </c>
      <c r="C724" s="230" t="s">
        <v>717</v>
      </c>
      <c r="D724" s="230"/>
      <c r="E724" s="230"/>
      <c r="F724" s="108" t="s">
        <v>531</v>
      </c>
      <c r="G724" s="116">
        <v>49</v>
      </c>
      <c r="H724" s="113">
        <v>0.85</v>
      </c>
      <c r="I724" s="113">
        <v>41.65</v>
      </c>
      <c r="J724" s="118"/>
      <c r="K724" s="109"/>
      <c r="L724" s="112">
        <v>37.35</v>
      </c>
      <c r="M724" s="109"/>
      <c r="N724" s="114">
        <v>1672.24</v>
      </c>
      <c r="AF724" s="92"/>
      <c r="AG724" s="93"/>
      <c r="AH724" s="93"/>
      <c r="AL724" s="104" t="s">
        <v>717</v>
      </c>
      <c r="AN724" s="93"/>
      <c r="AQ724" s="93"/>
      <c r="AS724" s="93"/>
    </row>
    <row r="725" spans="1:45" s="58" customFormat="1" ht="14.4" x14ac:dyDescent="0.3">
      <c r="A725" s="127"/>
      <c r="B725" s="128"/>
      <c r="C725" s="231" t="s">
        <v>532</v>
      </c>
      <c r="D725" s="231"/>
      <c r="E725" s="231"/>
      <c r="F725" s="96"/>
      <c r="G725" s="97"/>
      <c r="H725" s="97"/>
      <c r="I725" s="97"/>
      <c r="J725" s="100"/>
      <c r="K725" s="97"/>
      <c r="L725" s="129">
        <v>323.56</v>
      </c>
      <c r="M725" s="121"/>
      <c r="N725" s="130">
        <v>10382.81</v>
      </c>
      <c r="AF725" s="92"/>
      <c r="AG725" s="93"/>
      <c r="AH725" s="93"/>
      <c r="AN725" s="93" t="s">
        <v>532</v>
      </c>
      <c r="AQ725" s="93"/>
      <c r="AS725" s="93"/>
    </row>
    <row r="726" spans="1:45" s="58" customFormat="1" ht="31.8" x14ac:dyDescent="0.3">
      <c r="A726" s="94" t="s">
        <v>90</v>
      </c>
      <c r="B726" s="95" t="s">
        <v>364</v>
      </c>
      <c r="C726" s="231" t="s">
        <v>365</v>
      </c>
      <c r="D726" s="231"/>
      <c r="E726" s="231"/>
      <c r="F726" s="96" t="s">
        <v>55</v>
      </c>
      <c r="G726" s="97">
        <v>0.09</v>
      </c>
      <c r="H726" s="98">
        <v>1</v>
      </c>
      <c r="I726" s="138">
        <v>0.09</v>
      </c>
      <c r="J726" s="100"/>
      <c r="K726" s="97"/>
      <c r="L726" s="100"/>
      <c r="M726" s="97"/>
      <c r="N726" s="101"/>
      <c r="AF726" s="92"/>
      <c r="AG726" s="93"/>
      <c r="AH726" s="93" t="s">
        <v>365</v>
      </c>
      <c r="AN726" s="93"/>
      <c r="AQ726" s="93"/>
      <c r="AS726" s="93"/>
    </row>
    <row r="727" spans="1:45" s="58" customFormat="1" ht="14.4" x14ac:dyDescent="0.3">
      <c r="A727" s="102"/>
      <c r="B727" s="103"/>
      <c r="C727" s="230" t="s">
        <v>724</v>
      </c>
      <c r="D727" s="230"/>
      <c r="E727" s="230"/>
      <c r="F727" s="230"/>
      <c r="G727" s="230"/>
      <c r="H727" s="230"/>
      <c r="I727" s="230"/>
      <c r="J727" s="230"/>
      <c r="K727" s="230"/>
      <c r="L727" s="230"/>
      <c r="M727" s="230"/>
      <c r="N727" s="241"/>
      <c r="AF727" s="92"/>
      <c r="AG727" s="93"/>
      <c r="AH727" s="93"/>
      <c r="AI727" s="104" t="s">
        <v>724</v>
      </c>
      <c r="AN727" s="93"/>
      <c r="AQ727" s="93"/>
      <c r="AS727" s="93"/>
    </row>
    <row r="728" spans="1:45" s="58" customFormat="1" ht="21.6" x14ac:dyDescent="0.3">
      <c r="A728" s="105"/>
      <c r="B728" s="106" t="s">
        <v>609</v>
      </c>
      <c r="C728" s="232" t="s">
        <v>610</v>
      </c>
      <c r="D728" s="232"/>
      <c r="E728" s="232"/>
      <c r="F728" s="232"/>
      <c r="G728" s="232"/>
      <c r="H728" s="232"/>
      <c r="I728" s="232"/>
      <c r="J728" s="232"/>
      <c r="K728" s="232"/>
      <c r="L728" s="232"/>
      <c r="M728" s="232"/>
      <c r="N728" s="233"/>
      <c r="AF728" s="92"/>
      <c r="AG728" s="93"/>
      <c r="AH728" s="93"/>
      <c r="AJ728" s="104" t="s">
        <v>610</v>
      </c>
      <c r="AN728" s="93"/>
      <c r="AQ728" s="93"/>
      <c r="AS728" s="93"/>
    </row>
    <row r="729" spans="1:45" s="58" customFormat="1" ht="52.2" x14ac:dyDescent="0.3">
      <c r="A729" s="105"/>
      <c r="B729" s="106" t="s">
        <v>611</v>
      </c>
      <c r="C729" s="232" t="s">
        <v>612</v>
      </c>
      <c r="D729" s="232"/>
      <c r="E729" s="232"/>
      <c r="F729" s="232"/>
      <c r="G729" s="232"/>
      <c r="H729" s="232"/>
      <c r="I729" s="232"/>
      <c r="J729" s="232"/>
      <c r="K729" s="232"/>
      <c r="L729" s="232"/>
      <c r="M729" s="232"/>
      <c r="N729" s="233"/>
      <c r="AF729" s="92"/>
      <c r="AG729" s="93"/>
      <c r="AH729" s="93"/>
      <c r="AJ729" s="104" t="s">
        <v>612</v>
      </c>
      <c r="AN729" s="93"/>
      <c r="AQ729" s="93"/>
      <c r="AS729" s="93"/>
    </row>
    <row r="730" spans="1:45" s="58" customFormat="1" ht="14.4" x14ac:dyDescent="0.3">
      <c r="A730" s="107"/>
      <c r="B730" s="106" t="s">
        <v>2</v>
      </c>
      <c r="C730" s="230" t="s">
        <v>525</v>
      </c>
      <c r="D730" s="230"/>
      <c r="E730" s="230"/>
      <c r="F730" s="108"/>
      <c r="G730" s="109"/>
      <c r="H730" s="109"/>
      <c r="I730" s="109"/>
      <c r="J730" s="112">
        <v>349.83</v>
      </c>
      <c r="K730" s="117">
        <v>1.3225</v>
      </c>
      <c r="L730" s="112">
        <v>41.64</v>
      </c>
      <c r="M730" s="113">
        <v>44.77</v>
      </c>
      <c r="N730" s="114">
        <v>1864.22</v>
      </c>
      <c r="AF730" s="92"/>
      <c r="AG730" s="93"/>
      <c r="AH730" s="93"/>
      <c r="AK730" s="104" t="s">
        <v>525</v>
      </c>
      <c r="AN730" s="93"/>
      <c r="AQ730" s="93"/>
      <c r="AS730" s="93"/>
    </row>
    <row r="731" spans="1:45" s="58" customFormat="1" ht="14.4" x14ac:dyDescent="0.3">
      <c r="A731" s="107"/>
      <c r="B731" s="106" t="s">
        <v>4</v>
      </c>
      <c r="C731" s="230" t="s">
        <v>526</v>
      </c>
      <c r="D731" s="230"/>
      <c r="E731" s="230"/>
      <c r="F731" s="108"/>
      <c r="G731" s="109"/>
      <c r="H731" s="109"/>
      <c r="I731" s="109"/>
      <c r="J731" s="112">
        <v>10.49</v>
      </c>
      <c r="K731" s="117">
        <v>1.4375</v>
      </c>
      <c r="L731" s="112">
        <v>1.36</v>
      </c>
      <c r="M731" s="113">
        <v>13.24</v>
      </c>
      <c r="N731" s="126">
        <v>18.010000000000002</v>
      </c>
      <c r="AF731" s="92"/>
      <c r="AG731" s="93"/>
      <c r="AH731" s="93"/>
      <c r="AK731" s="104" t="s">
        <v>526</v>
      </c>
      <c r="AN731" s="93"/>
      <c r="AQ731" s="93"/>
      <c r="AS731" s="93"/>
    </row>
    <row r="732" spans="1:45" s="58" customFormat="1" ht="14.4" x14ac:dyDescent="0.3">
      <c r="A732" s="107"/>
      <c r="B732" s="106" t="s">
        <v>6</v>
      </c>
      <c r="C732" s="230" t="s">
        <v>556</v>
      </c>
      <c r="D732" s="230"/>
      <c r="E732" s="230"/>
      <c r="F732" s="108"/>
      <c r="G732" s="109"/>
      <c r="H732" s="109"/>
      <c r="I732" s="109"/>
      <c r="J732" s="112">
        <v>2.0099999999999998</v>
      </c>
      <c r="K732" s="117">
        <v>1.4375</v>
      </c>
      <c r="L732" s="112">
        <v>0.26</v>
      </c>
      <c r="M732" s="113">
        <v>44.77</v>
      </c>
      <c r="N732" s="126">
        <v>11.64</v>
      </c>
      <c r="AF732" s="92"/>
      <c r="AG732" s="93"/>
      <c r="AH732" s="93"/>
      <c r="AK732" s="104" t="s">
        <v>556</v>
      </c>
      <c r="AN732" s="93"/>
      <c r="AQ732" s="93"/>
      <c r="AS732" s="93"/>
    </row>
    <row r="733" spans="1:45" s="58" customFormat="1" ht="14.4" x14ac:dyDescent="0.3">
      <c r="A733" s="107"/>
      <c r="B733" s="106" t="s">
        <v>7</v>
      </c>
      <c r="C733" s="230" t="s">
        <v>557</v>
      </c>
      <c r="D733" s="230"/>
      <c r="E733" s="230"/>
      <c r="F733" s="108"/>
      <c r="G733" s="109"/>
      <c r="H733" s="109"/>
      <c r="I733" s="109"/>
      <c r="J733" s="112">
        <v>280.3</v>
      </c>
      <c r="K733" s="109"/>
      <c r="L733" s="112">
        <v>25.23</v>
      </c>
      <c r="M733" s="113">
        <v>8.16</v>
      </c>
      <c r="N733" s="126">
        <v>205.88</v>
      </c>
      <c r="AF733" s="92"/>
      <c r="AG733" s="93"/>
      <c r="AH733" s="93"/>
      <c r="AK733" s="104" t="s">
        <v>557</v>
      </c>
      <c r="AN733" s="93"/>
      <c r="AQ733" s="93"/>
      <c r="AS733" s="93"/>
    </row>
    <row r="734" spans="1:45" s="58" customFormat="1" ht="14.4" x14ac:dyDescent="0.3">
      <c r="A734" s="115"/>
      <c r="B734" s="106"/>
      <c r="C734" s="230" t="s">
        <v>527</v>
      </c>
      <c r="D734" s="230"/>
      <c r="E734" s="230"/>
      <c r="F734" s="108" t="s">
        <v>528</v>
      </c>
      <c r="G734" s="116">
        <v>39</v>
      </c>
      <c r="H734" s="117">
        <v>1.3225</v>
      </c>
      <c r="I734" s="133">
        <v>4.6419750000000004</v>
      </c>
      <c r="J734" s="118"/>
      <c r="K734" s="109"/>
      <c r="L734" s="118"/>
      <c r="M734" s="109"/>
      <c r="N734" s="119"/>
      <c r="AF734" s="92"/>
      <c r="AG734" s="93"/>
      <c r="AH734" s="93"/>
      <c r="AL734" s="104" t="s">
        <v>527</v>
      </c>
      <c r="AN734" s="93"/>
      <c r="AQ734" s="93"/>
      <c r="AS734" s="93"/>
    </row>
    <row r="735" spans="1:45" s="58" customFormat="1" ht="14.4" x14ac:dyDescent="0.3">
      <c r="A735" s="115"/>
      <c r="B735" s="106"/>
      <c r="C735" s="230" t="s">
        <v>558</v>
      </c>
      <c r="D735" s="230"/>
      <c r="E735" s="230"/>
      <c r="F735" s="108" t="s">
        <v>528</v>
      </c>
      <c r="G735" s="113">
        <v>0.17</v>
      </c>
      <c r="H735" s="117">
        <v>1.4375</v>
      </c>
      <c r="I735" s="132">
        <v>2.1993800000000001E-2</v>
      </c>
      <c r="J735" s="118"/>
      <c r="K735" s="109"/>
      <c r="L735" s="118"/>
      <c r="M735" s="109"/>
      <c r="N735" s="119"/>
      <c r="AF735" s="92"/>
      <c r="AG735" s="93"/>
      <c r="AH735" s="93"/>
      <c r="AL735" s="104" t="s">
        <v>558</v>
      </c>
      <c r="AN735" s="93"/>
      <c r="AQ735" s="93"/>
      <c r="AS735" s="93"/>
    </row>
    <row r="736" spans="1:45" s="58" customFormat="1" ht="14.4" x14ac:dyDescent="0.3">
      <c r="A736" s="107"/>
      <c r="B736" s="106"/>
      <c r="C736" s="229" t="s">
        <v>529</v>
      </c>
      <c r="D736" s="229"/>
      <c r="E736" s="229"/>
      <c r="F736" s="120"/>
      <c r="G736" s="121"/>
      <c r="H736" s="121"/>
      <c r="I736" s="121"/>
      <c r="J736" s="123">
        <v>640.62</v>
      </c>
      <c r="K736" s="121"/>
      <c r="L736" s="123">
        <v>68.23</v>
      </c>
      <c r="M736" s="121"/>
      <c r="N736" s="124">
        <v>2088.11</v>
      </c>
      <c r="AF736" s="92"/>
      <c r="AG736" s="93"/>
      <c r="AH736" s="93"/>
      <c r="AM736" s="104" t="s">
        <v>529</v>
      </c>
      <c r="AN736" s="93"/>
      <c r="AQ736" s="93"/>
      <c r="AS736" s="93"/>
    </row>
    <row r="737" spans="1:45" s="58" customFormat="1" ht="14.4" x14ac:dyDescent="0.3">
      <c r="A737" s="115"/>
      <c r="B737" s="106"/>
      <c r="C737" s="230" t="s">
        <v>530</v>
      </c>
      <c r="D737" s="230"/>
      <c r="E737" s="230"/>
      <c r="F737" s="108"/>
      <c r="G737" s="109"/>
      <c r="H737" s="109"/>
      <c r="I737" s="109"/>
      <c r="J737" s="118"/>
      <c r="K737" s="109"/>
      <c r="L737" s="112">
        <v>41.9</v>
      </c>
      <c r="M737" s="109"/>
      <c r="N737" s="114">
        <v>1875.86</v>
      </c>
      <c r="AF737" s="92"/>
      <c r="AG737" s="93"/>
      <c r="AH737" s="93"/>
      <c r="AL737" s="104" t="s">
        <v>530</v>
      </c>
      <c r="AN737" s="93"/>
      <c r="AQ737" s="93"/>
      <c r="AS737" s="93"/>
    </row>
    <row r="738" spans="1:45" s="58" customFormat="1" ht="20.399999999999999" x14ac:dyDescent="0.3">
      <c r="A738" s="115"/>
      <c r="B738" s="106" t="s">
        <v>714</v>
      </c>
      <c r="C738" s="230" t="s">
        <v>715</v>
      </c>
      <c r="D738" s="230"/>
      <c r="E738" s="230"/>
      <c r="F738" s="108" t="s">
        <v>531</v>
      </c>
      <c r="G738" s="116">
        <v>100</v>
      </c>
      <c r="H738" s="109"/>
      <c r="I738" s="116">
        <v>100</v>
      </c>
      <c r="J738" s="118"/>
      <c r="K738" s="109"/>
      <c r="L738" s="112">
        <v>41.9</v>
      </c>
      <c r="M738" s="109"/>
      <c r="N738" s="114">
        <v>1875.86</v>
      </c>
      <c r="AF738" s="92"/>
      <c r="AG738" s="93"/>
      <c r="AH738" s="93"/>
      <c r="AL738" s="104" t="s">
        <v>715</v>
      </c>
      <c r="AN738" s="93"/>
      <c r="AQ738" s="93"/>
      <c r="AS738" s="93"/>
    </row>
    <row r="739" spans="1:45" s="58" customFormat="1" ht="40.799999999999997" x14ac:dyDescent="0.3">
      <c r="A739" s="115"/>
      <c r="B739" s="106" t="s">
        <v>716</v>
      </c>
      <c r="C739" s="230" t="s">
        <v>717</v>
      </c>
      <c r="D739" s="230"/>
      <c r="E739" s="230"/>
      <c r="F739" s="108" t="s">
        <v>531</v>
      </c>
      <c r="G739" s="116">
        <v>49</v>
      </c>
      <c r="H739" s="113">
        <v>0.85</v>
      </c>
      <c r="I739" s="113">
        <v>41.65</v>
      </c>
      <c r="J739" s="118"/>
      <c r="K739" s="109"/>
      <c r="L739" s="112">
        <v>17.45</v>
      </c>
      <c r="M739" s="109"/>
      <c r="N739" s="126">
        <v>781.3</v>
      </c>
      <c r="AF739" s="92"/>
      <c r="AG739" s="93"/>
      <c r="AH739" s="93"/>
      <c r="AL739" s="104" t="s">
        <v>717</v>
      </c>
      <c r="AN739" s="93"/>
      <c r="AQ739" s="93"/>
      <c r="AS739" s="93"/>
    </row>
    <row r="740" spans="1:45" s="58" customFormat="1" ht="14.4" x14ac:dyDescent="0.3">
      <c r="A740" s="127"/>
      <c r="B740" s="128"/>
      <c r="C740" s="231" t="s">
        <v>532</v>
      </c>
      <c r="D740" s="231"/>
      <c r="E740" s="231"/>
      <c r="F740" s="96"/>
      <c r="G740" s="97"/>
      <c r="H740" s="97"/>
      <c r="I740" s="97"/>
      <c r="J740" s="100"/>
      <c r="K740" s="97"/>
      <c r="L740" s="129">
        <v>127.58</v>
      </c>
      <c r="M740" s="121"/>
      <c r="N740" s="130">
        <v>4745.2700000000004</v>
      </c>
      <c r="AF740" s="92"/>
      <c r="AG740" s="93"/>
      <c r="AH740" s="93"/>
      <c r="AN740" s="93" t="s">
        <v>532</v>
      </c>
      <c r="AQ740" s="93"/>
      <c r="AS740" s="93"/>
    </row>
    <row r="741" spans="1:45" s="58" customFormat="1" ht="14.4" x14ac:dyDescent="0.3">
      <c r="A741" s="94" t="s">
        <v>91</v>
      </c>
      <c r="B741" s="95" t="s">
        <v>366</v>
      </c>
      <c r="C741" s="231" t="s">
        <v>367</v>
      </c>
      <c r="D741" s="231"/>
      <c r="E741" s="231"/>
      <c r="F741" s="96" t="s">
        <v>47</v>
      </c>
      <c r="G741" s="97">
        <v>5.6699999999999997E-3</v>
      </c>
      <c r="H741" s="98">
        <v>1</v>
      </c>
      <c r="I741" s="141">
        <v>5.6699999999999997E-3</v>
      </c>
      <c r="J741" s="137">
        <v>5019.7</v>
      </c>
      <c r="K741" s="97"/>
      <c r="L741" s="129">
        <v>28.46</v>
      </c>
      <c r="M741" s="138">
        <v>8.16</v>
      </c>
      <c r="N741" s="139">
        <v>232.23</v>
      </c>
      <c r="AF741" s="92"/>
      <c r="AG741" s="93"/>
      <c r="AH741" s="93" t="s">
        <v>367</v>
      </c>
      <c r="AN741" s="93"/>
      <c r="AQ741" s="93"/>
      <c r="AS741" s="93"/>
    </row>
    <row r="742" spans="1:45" s="58" customFormat="1" ht="14.4" x14ac:dyDescent="0.3">
      <c r="A742" s="127"/>
      <c r="B742" s="128"/>
      <c r="C742" s="230" t="s">
        <v>537</v>
      </c>
      <c r="D742" s="230"/>
      <c r="E742" s="230"/>
      <c r="F742" s="230"/>
      <c r="G742" s="230"/>
      <c r="H742" s="230"/>
      <c r="I742" s="230"/>
      <c r="J742" s="230"/>
      <c r="K742" s="230"/>
      <c r="L742" s="230"/>
      <c r="M742" s="230"/>
      <c r="N742" s="241"/>
      <c r="AF742" s="92"/>
      <c r="AG742" s="93"/>
      <c r="AH742" s="93"/>
      <c r="AN742" s="93"/>
      <c r="AO742" s="104" t="s">
        <v>537</v>
      </c>
      <c r="AQ742" s="93"/>
      <c r="AS742" s="93"/>
    </row>
    <row r="743" spans="1:45" s="58" customFormat="1" ht="14.4" x14ac:dyDescent="0.3">
      <c r="A743" s="127"/>
      <c r="B743" s="128"/>
      <c r="C743" s="231" t="s">
        <v>532</v>
      </c>
      <c r="D743" s="231"/>
      <c r="E743" s="231"/>
      <c r="F743" s="96"/>
      <c r="G743" s="97"/>
      <c r="H743" s="97"/>
      <c r="I743" s="97"/>
      <c r="J743" s="100"/>
      <c r="K743" s="97"/>
      <c r="L743" s="129">
        <v>28.46</v>
      </c>
      <c r="M743" s="121"/>
      <c r="N743" s="139">
        <v>232.23</v>
      </c>
      <c r="AF743" s="92"/>
      <c r="AG743" s="93"/>
      <c r="AH743" s="93"/>
      <c r="AN743" s="93" t="s">
        <v>532</v>
      </c>
      <c r="AQ743" s="93"/>
      <c r="AS743" s="93"/>
    </row>
    <row r="744" spans="1:45" s="58" customFormat="1" ht="0" hidden="1" customHeight="1" x14ac:dyDescent="0.3">
      <c r="A744" s="142"/>
      <c r="B744" s="143"/>
      <c r="C744" s="143"/>
      <c r="D744" s="143"/>
      <c r="E744" s="143"/>
      <c r="F744" s="144"/>
      <c r="G744" s="144"/>
      <c r="H744" s="144"/>
      <c r="I744" s="144"/>
      <c r="J744" s="145"/>
      <c r="K744" s="144"/>
      <c r="L744" s="145"/>
      <c r="M744" s="109"/>
      <c r="N744" s="145"/>
      <c r="AF744" s="92"/>
      <c r="AG744" s="93"/>
      <c r="AH744" s="93"/>
      <c r="AN744" s="93"/>
      <c r="AQ744" s="93"/>
      <c r="AS744" s="93"/>
    </row>
    <row r="745" spans="1:45" s="58" customFormat="1" ht="14.4" x14ac:dyDescent="0.3">
      <c r="A745" s="146"/>
      <c r="B745" s="147"/>
      <c r="C745" s="231" t="s">
        <v>725</v>
      </c>
      <c r="D745" s="231"/>
      <c r="E745" s="231"/>
      <c r="F745" s="231"/>
      <c r="G745" s="231"/>
      <c r="H745" s="231"/>
      <c r="I745" s="231"/>
      <c r="J745" s="231"/>
      <c r="K745" s="231"/>
      <c r="L745" s="148"/>
      <c r="M745" s="149"/>
      <c r="N745" s="150"/>
      <c r="AF745" s="92"/>
      <c r="AG745" s="93"/>
      <c r="AH745" s="93"/>
      <c r="AN745" s="93"/>
      <c r="AQ745" s="93" t="s">
        <v>725</v>
      </c>
      <c r="AS745" s="93"/>
    </row>
    <row r="746" spans="1:45" s="58" customFormat="1" ht="14.4" x14ac:dyDescent="0.3">
      <c r="A746" s="151"/>
      <c r="B746" s="106"/>
      <c r="C746" s="230" t="s">
        <v>538</v>
      </c>
      <c r="D746" s="230"/>
      <c r="E746" s="230"/>
      <c r="F746" s="230"/>
      <c r="G746" s="230"/>
      <c r="H746" s="230"/>
      <c r="I746" s="230"/>
      <c r="J746" s="230"/>
      <c r="K746" s="230"/>
      <c r="L746" s="152">
        <v>9196.5300000000007</v>
      </c>
      <c r="M746" s="153"/>
      <c r="N746" s="154"/>
      <c r="AF746" s="92"/>
      <c r="AG746" s="93"/>
      <c r="AH746" s="93"/>
      <c r="AN746" s="93"/>
      <c r="AQ746" s="93"/>
      <c r="AR746" s="104" t="s">
        <v>538</v>
      </c>
      <c r="AS746" s="93"/>
    </row>
    <row r="747" spans="1:45" s="58" customFormat="1" ht="14.4" x14ac:dyDescent="0.3">
      <c r="A747" s="151"/>
      <c r="B747" s="106"/>
      <c r="C747" s="230" t="s">
        <v>539</v>
      </c>
      <c r="D747" s="230"/>
      <c r="E747" s="230"/>
      <c r="F747" s="230"/>
      <c r="G747" s="230"/>
      <c r="H747" s="230"/>
      <c r="I747" s="230"/>
      <c r="J747" s="230"/>
      <c r="K747" s="230"/>
      <c r="L747" s="155"/>
      <c r="M747" s="153"/>
      <c r="N747" s="154"/>
      <c r="AF747" s="92"/>
      <c r="AG747" s="93"/>
      <c r="AH747" s="93"/>
      <c r="AN747" s="93"/>
      <c r="AQ747" s="93"/>
      <c r="AR747" s="104" t="s">
        <v>539</v>
      </c>
      <c r="AS747" s="93"/>
    </row>
    <row r="748" spans="1:45" s="58" customFormat="1" ht="14.4" x14ac:dyDescent="0.3">
      <c r="A748" s="151"/>
      <c r="B748" s="106"/>
      <c r="C748" s="230" t="s">
        <v>540</v>
      </c>
      <c r="D748" s="230"/>
      <c r="E748" s="230"/>
      <c r="F748" s="230"/>
      <c r="G748" s="230"/>
      <c r="H748" s="230"/>
      <c r="I748" s="230"/>
      <c r="J748" s="230"/>
      <c r="K748" s="230"/>
      <c r="L748" s="152">
        <v>1272.74</v>
      </c>
      <c r="M748" s="153"/>
      <c r="N748" s="154"/>
      <c r="AF748" s="92"/>
      <c r="AG748" s="93"/>
      <c r="AH748" s="93"/>
      <c r="AN748" s="93"/>
      <c r="AQ748" s="93"/>
      <c r="AR748" s="104" t="s">
        <v>540</v>
      </c>
      <c r="AS748" s="93"/>
    </row>
    <row r="749" spans="1:45" s="58" customFormat="1" ht="14.4" x14ac:dyDescent="0.3">
      <c r="A749" s="151"/>
      <c r="B749" s="106"/>
      <c r="C749" s="230" t="s">
        <v>541</v>
      </c>
      <c r="D749" s="230"/>
      <c r="E749" s="230"/>
      <c r="F749" s="230"/>
      <c r="G749" s="230"/>
      <c r="H749" s="230"/>
      <c r="I749" s="230"/>
      <c r="J749" s="230"/>
      <c r="K749" s="230"/>
      <c r="L749" s="156">
        <v>790.64</v>
      </c>
      <c r="M749" s="153"/>
      <c r="N749" s="154"/>
      <c r="AF749" s="92"/>
      <c r="AG749" s="93"/>
      <c r="AH749" s="93"/>
      <c r="AN749" s="93"/>
      <c r="AQ749" s="93"/>
      <c r="AR749" s="104" t="s">
        <v>541</v>
      </c>
      <c r="AS749" s="93"/>
    </row>
    <row r="750" spans="1:45" s="58" customFormat="1" ht="14.4" x14ac:dyDescent="0.3">
      <c r="A750" s="151"/>
      <c r="B750" s="106"/>
      <c r="C750" s="230" t="s">
        <v>562</v>
      </c>
      <c r="D750" s="230"/>
      <c r="E750" s="230"/>
      <c r="F750" s="230"/>
      <c r="G750" s="230"/>
      <c r="H750" s="230"/>
      <c r="I750" s="230"/>
      <c r="J750" s="230"/>
      <c r="K750" s="230"/>
      <c r="L750" s="156">
        <v>107.96</v>
      </c>
      <c r="M750" s="153"/>
      <c r="N750" s="154"/>
      <c r="AF750" s="92"/>
      <c r="AG750" s="93"/>
      <c r="AH750" s="93"/>
      <c r="AN750" s="93"/>
      <c r="AQ750" s="93"/>
      <c r="AR750" s="104" t="s">
        <v>562</v>
      </c>
      <c r="AS750" s="93"/>
    </row>
    <row r="751" spans="1:45" s="58" customFormat="1" ht="14.4" x14ac:dyDescent="0.3">
      <c r="A751" s="151"/>
      <c r="B751" s="106"/>
      <c r="C751" s="230" t="s">
        <v>542</v>
      </c>
      <c r="D751" s="230"/>
      <c r="E751" s="230"/>
      <c r="F751" s="230"/>
      <c r="G751" s="230"/>
      <c r="H751" s="230"/>
      <c r="I751" s="230"/>
      <c r="J751" s="230"/>
      <c r="K751" s="230"/>
      <c r="L751" s="152">
        <v>7133.15</v>
      </c>
      <c r="M751" s="153"/>
      <c r="N751" s="154"/>
      <c r="AF751" s="92"/>
      <c r="AG751" s="93"/>
      <c r="AH751" s="93"/>
      <c r="AN751" s="93"/>
      <c r="AQ751" s="93"/>
      <c r="AR751" s="104" t="s">
        <v>542</v>
      </c>
      <c r="AS751" s="93"/>
    </row>
    <row r="752" spans="1:45" s="58" customFormat="1" ht="14.4" x14ac:dyDescent="0.3">
      <c r="A752" s="151"/>
      <c r="B752" s="106"/>
      <c r="C752" s="230" t="s">
        <v>543</v>
      </c>
      <c r="D752" s="230"/>
      <c r="E752" s="230"/>
      <c r="F752" s="230"/>
      <c r="G752" s="230"/>
      <c r="H752" s="230"/>
      <c r="I752" s="230"/>
      <c r="J752" s="230"/>
      <c r="K752" s="230"/>
      <c r="L752" s="152">
        <v>11279.39</v>
      </c>
      <c r="M752" s="153"/>
      <c r="N752" s="154"/>
      <c r="AF752" s="92"/>
      <c r="AG752" s="93"/>
      <c r="AH752" s="93"/>
      <c r="AN752" s="93"/>
      <c r="AQ752" s="93"/>
      <c r="AR752" s="104" t="s">
        <v>543</v>
      </c>
      <c r="AS752" s="93"/>
    </row>
    <row r="753" spans="1:45" s="58" customFormat="1" ht="14.4" x14ac:dyDescent="0.3">
      <c r="A753" s="151"/>
      <c r="B753" s="106"/>
      <c r="C753" s="230" t="s">
        <v>539</v>
      </c>
      <c r="D753" s="230"/>
      <c r="E753" s="230"/>
      <c r="F753" s="230"/>
      <c r="G753" s="230"/>
      <c r="H753" s="230"/>
      <c r="I753" s="230"/>
      <c r="J753" s="230"/>
      <c r="K753" s="230"/>
      <c r="L753" s="155"/>
      <c r="M753" s="153"/>
      <c r="N753" s="154"/>
      <c r="AF753" s="92"/>
      <c r="AG753" s="93"/>
      <c r="AH753" s="93"/>
      <c r="AN753" s="93"/>
      <c r="AQ753" s="93"/>
      <c r="AR753" s="104" t="s">
        <v>539</v>
      </c>
      <c r="AS753" s="93"/>
    </row>
    <row r="754" spans="1:45" s="58" customFormat="1" ht="14.4" x14ac:dyDescent="0.3">
      <c r="A754" s="151"/>
      <c r="B754" s="106"/>
      <c r="C754" s="230" t="s">
        <v>683</v>
      </c>
      <c r="D754" s="230"/>
      <c r="E754" s="230"/>
      <c r="F754" s="230"/>
      <c r="G754" s="230"/>
      <c r="H754" s="230"/>
      <c r="I754" s="230"/>
      <c r="J754" s="230"/>
      <c r="K754" s="230"/>
      <c r="L754" s="152">
        <v>1272.74</v>
      </c>
      <c r="M754" s="153"/>
      <c r="N754" s="154"/>
      <c r="AF754" s="92"/>
      <c r="AG754" s="93"/>
      <c r="AH754" s="93"/>
      <c r="AN754" s="93"/>
      <c r="AQ754" s="93"/>
      <c r="AR754" s="104" t="s">
        <v>683</v>
      </c>
      <c r="AS754" s="93"/>
    </row>
    <row r="755" spans="1:45" s="58" customFormat="1" ht="14.4" x14ac:dyDescent="0.3">
      <c r="A755" s="151"/>
      <c r="B755" s="106"/>
      <c r="C755" s="230" t="s">
        <v>684</v>
      </c>
      <c r="D755" s="230"/>
      <c r="E755" s="230"/>
      <c r="F755" s="230"/>
      <c r="G755" s="230"/>
      <c r="H755" s="230"/>
      <c r="I755" s="230"/>
      <c r="J755" s="230"/>
      <c r="K755" s="230"/>
      <c r="L755" s="156">
        <v>790.64</v>
      </c>
      <c r="M755" s="153"/>
      <c r="N755" s="154"/>
      <c r="AF755" s="92"/>
      <c r="AG755" s="93"/>
      <c r="AH755" s="93"/>
      <c r="AN755" s="93"/>
      <c r="AQ755" s="93"/>
      <c r="AR755" s="104" t="s">
        <v>684</v>
      </c>
      <c r="AS755" s="93"/>
    </row>
    <row r="756" spans="1:45" s="58" customFormat="1" ht="14.4" x14ac:dyDescent="0.3">
      <c r="A756" s="151"/>
      <c r="B756" s="106"/>
      <c r="C756" s="230" t="s">
        <v>685</v>
      </c>
      <c r="D756" s="230"/>
      <c r="E756" s="230"/>
      <c r="F756" s="230"/>
      <c r="G756" s="230"/>
      <c r="H756" s="230"/>
      <c r="I756" s="230"/>
      <c r="J756" s="230"/>
      <c r="K756" s="230"/>
      <c r="L756" s="156">
        <v>107.96</v>
      </c>
      <c r="M756" s="153"/>
      <c r="N756" s="154"/>
      <c r="AF756" s="92"/>
      <c r="AG756" s="93"/>
      <c r="AH756" s="93"/>
      <c r="AN756" s="93"/>
      <c r="AQ756" s="93"/>
      <c r="AR756" s="104" t="s">
        <v>685</v>
      </c>
      <c r="AS756" s="93"/>
    </row>
    <row r="757" spans="1:45" s="58" customFormat="1" ht="14.4" x14ac:dyDescent="0.3">
      <c r="A757" s="151"/>
      <c r="B757" s="106"/>
      <c r="C757" s="230" t="s">
        <v>686</v>
      </c>
      <c r="D757" s="230"/>
      <c r="E757" s="230"/>
      <c r="F757" s="230"/>
      <c r="G757" s="230"/>
      <c r="H757" s="230"/>
      <c r="I757" s="230"/>
      <c r="J757" s="230"/>
      <c r="K757" s="230"/>
      <c r="L757" s="152">
        <v>7133.15</v>
      </c>
      <c r="M757" s="153"/>
      <c r="N757" s="154"/>
      <c r="AF757" s="92"/>
      <c r="AG757" s="93"/>
      <c r="AH757" s="93"/>
      <c r="AN757" s="93"/>
      <c r="AQ757" s="93"/>
      <c r="AR757" s="104" t="s">
        <v>686</v>
      </c>
      <c r="AS757" s="93"/>
    </row>
    <row r="758" spans="1:45" s="58" customFormat="1" ht="14.4" x14ac:dyDescent="0.3">
      <c r="A758" s="151"/>
      <c r="B758" s="106"/>
      <c r="C758" s="230" t="s">
        <v>687</v>
      </c>
      <c r="D758" s="230"/>
      <c r="E758" s="230"/>
      <c r="F758" s="230"/>
      <c r="G758" s="230"/>
      <c r="H758" s="230"/>
      <c r="I758" s="230"/>
      <c r="J758" s="230"/>
      <c r="K758" s="230"/>
      <c r="L758" s="152">
        <v>1416.79</v>
      </c>
      <c r="M758" s="153"/>
      <c r="N758" s="154"/>
      <c r="AF758" s="92"/>
      <c r="AG758" s="93"/>
      <c r="AH758" s="93"/>
      <c r="AN758" s="93"/>
      <c r="AQ758" s="93"/>
      <c r="AR758" s="104" t="s">
        <v>687</v>
      </c>
      <c r="AS758" s="93"/>
    </row>
    <row r="759" spans="1:45" s="58" customFormat="1" ht="14.4" x14ac:dyDescent="0.3">
      <c r="A759" s="151"/>
      <c r="B759" s="106"/>
      <c r="C759" s="230" t="s">
        <v>688</v>
      </c>
      <c r="D759" s="230"/>
      <c r="E759" s="230"/>
      <c r="F759" s="230"/>
      <c r="G759" s="230"/>
      <c r="H759" s="230"/>
      <c r="I759" s="230"/>
      <c r="J759" s="230"/>
      <c r="K759" s="230"/>
      <c r="L759" s="156">
        <v>666.07</v>
      </c>
      <c r="M759" s="153"/>
      <c r="N759" s="154"/>
      <c r="AF759" s="92"/>
      <c r="AG759" s="93"/>
      <c r="AH759" s="93"/>
      <c r="AN759" s="93"/>
      <c r="AQ759" s="93"/>
      <c r="AR759" s="104" t="s">
        <v>688</v>
      </c>
      <c r="AS759" s="93"/>
    </row>
    <row r="760" spans="1:45" s="58" customFormat="1" ht="14.4" x14ac:dyDescent="0.3">
      <c r="A760" s="151"/>
      <c r="B760" s="106"/>
      <c r="C760" s="230" t="s">
        <v>551</v>
      </c>
      <c r="D760" s="230"/>
      <c r="E760" s="230"/>
      <c r="F760" s="230"/>
      <c r="G760" s="230"/>
      <c r="H760" s="230"/>
      <c r="I760" s="230"/>
      <c r="J760" s="230"/>
      <c r="K760" s="230"/>
      <c r="L760" s="152">
        <v>1380.7</v>
      </c>
      <c r="M760" s="153"/>
      <c r="N760" s="154"/>
      <c r="AF760" s="92"/>
      <c r="AG760" s="93"/>
      <c r="AH760" s="93"/>
      <c r="AN760" s="93"/>
      <c r="AQ760" s="93"/>
      <c r="AR760" s="104" t="s">
        <v>551</v>
      </c>
      <c r="AS760" s="93"/>
    </row>
    <row r="761" spans="1:45" s="58" customFormat="1" ht="14.4" x14ac:dyDescent="0.3">
      <c r="A761" s="151"/>
      <c r="B761" s="106"/>
      <c r="C761" s="230" t="s">
        <v>552</v>
      </c>
      <c r="D761" s="230"/>
      <c r="E761" s="230"/>
      <c r="F761" s="230"/>
      <c r="G761" s="230"/>
      <c r="H761" s="230"/>
      <c r="I761" s="230"/>
      <c r="J761" s="230"/>
      <c r="K761" s="230"/>
      <c r="L761" s="152">
        <v>1416.79</v>
      </c>
      <c r="M761" s="153"/>
      <c r="N761" s="154"/>
      <c r="AF761" s="92"/>
      <c r="AG761" s="93"/>
      <c r="AH761" s="93"/>
      <c r="AN761" s="93"/>
      <c r="AQ761" s="93"/>
      <c r="AR761" s="104" t="s">
        <v>552</v>
      </c>
      <c r="AS761" s="93"/>
    </row>
    <row r="762" spans="1:45" s="58" customFormat="1" ht="14.4" x14ac:dyDescent="0.3">
      <c r="A762" s="151"/>
      <c r="B762" s="106"/>
      <c r="C762" s="230" t="s">
        <v>553</v>
      </c>
      <c r="D762" s="230"/>
      <c r="E762" s="230"/>
      <c r="F762" s="230"/>
      <c r="G762" s="230"/>
      <c r="H762" s="230"/>
      <c r="I762" s="230"/>
      <c r="J762" s="230"/>
      <c r="K762" s="230"/>
      <c r="L762" s="156">
        <v>666.07</v>
      </c>
      <c r="M762" s="153"/>
      <c r="N762" s="154"/>
      <c r="AF762" s="92"/>
      <c r="AG762" s="93"/>
      <c r="AH762" s="93"/>
      <c r="AN762" s="93"/>
      <c r="AQ762" s="93"/>
      <c r="AR762" s="104" t="s">
        <v>553</v>
      </c>
      <c r="AS762" s="93"/>
    </row>
    <row r="763" spans="1:45" s="58" customFormat="1" ht="14.4" x14ac:dyDescent="0.3">
      <c r="A763" s="151"/>
      <c r="B763" s="157"/>
      <c r="C763" s="242" t="s">
        <v>726</v>
      </c>
      <c r="D763" s="242"/>
      <c r="E763" s="242"/>
      <c r="F763" s="242"/>
      <c r="G763" s="242"/>
      <c r="H763" s="242"/>
      <c r="I763" s="242"/>
      <c r="J763" s="242"/>
      <c r="K763" s="242"/>
      <c r="L763" s="158">
        <v>11279.39</v>
      </c>
      <c r="M763" s="159"/>
      <c r="N763" s="160"/>
      <c r="AF763" s="92"/>
      <c r="AG763" s="93"/>
      <c r="AH763" s="93"/>
      <c r="AN763" s="93"/>
      <c r="AQ763" s="93"/>
      <c r="AS763" s="93" t="s">
        <v>726</v>
      </c>
    </row>
    <row r="764" spans="1:45" s="58" customFormat="1" ht="14.4" x14ac:dyDescent="0.3">
      <c r="A764" s="235" t="s">
        <v>368</v>
      </c>
      <c r="B764" s="236"/>
      <c r="C764" s="236"/>
      <c r="D764" s="236"/>
      <c r="E764" s="236"/>
      <c r="F764" s="236"/>
      <c r="G764" s="236"/>
      <c r="H764" s="236"/>
      <c r="I764" s="236"/>
      <c r="J764" s="236"/>
      <c r="K764" s="236"/>
      <c r="L764" s="236"/>
      <c r="M764" s="236"/>
      <c r="N764" s="237"/>
      <c r="AF764" s="92" t="s">
        <v>368</v>
      </c>
      <c r="AG764" s="93"/>
      <c r="AH764" s="93"/>
      <c r="AN764" s="93"/>
      <c r="AQ764" s="93"/>
      <c r="AS764" s="93"/>
    </row>
    <row r="765" spans="1:45" s="58" customFormat="1" ht="14.4" x14ac:dyDescent="0.3">
      <c r="A765" s="94" t="s">
        <v>92</v>
      </c>
      <c r="B765" s="95" t="s">
        <v>369</v>
      </c>
      <c r="C765" s="231" t="s">
        <v>370</v>
      </c>
      <c r="D765" s="231"/>
      <c r="E765" s="231"/>
      <c r="F765" s="96" t="s">
        <v>55</v>
      </c>
      <c r="G765" s="97">
        <v>0.53800000000000003</v>
      </c>
      <c r="H765" s="98">
        <v>1</v>
      </c>
      <c r="I765" s="99">
        <v>0.53800000000000003</v>
      </c>
      <c r="J765" s="100"/>
      <c r="K765" s="97"/>
      <c r="L765" s="100"/>
      <c r="M765" s="97"/>
      <c r="N765" s="101"/>
      <c r="AF765" s="92"/>
      <c r="AG765" s="93"/>
      <c r="AH765" s="93" t="s">
        <v>370</v>
      </c>
      <c r="AN765" s="93"/>
      <c r="AQ765" s="93"/>
      <c r="AS765" s="93"/>
    </row>
    <row r="766" spans="1:45" s="58" customFormat="1" ht="14.4" x14ac:dyDescent="0.3">
      <c r="A766" s="102"/>
      <c r="B766" s="103"/>
      <c r="C766" s="230" t="s">
        <v>727</v>
      </c>
      <c r="D766" s="230"/>
      <c r="E766" s="230"/>
      <c r="F766" s="230"/>
      <c r="G766" s="230"/>
      <c r="H766" s="230"/>
      <c r="I766" s="230"/>
      <c r="J766" s="230"/>
      <c r="K766" s="230"/>
      <c r="L766" s="230"/>
      <c r="M766" s="230"/>
      <c r="N766" s="241"/>
      <c r="AF766" s="92"/>
      <c r="AG766" s="93"/>
      <c r="AH766" s="93"/>
      <c r="AI766" s="104" t="s">
        <v>727</v>
      </c>
      <c r="AN766" s="93"/>
      <c r="AQ766" s="93"/>
      <c r="AS766" s="93"/>
    </row>
    <row r="767" spans="1:45" s="58" customFormat="1" ht="21.6" x14ac:dyDescent="0.3">
      <c r="A767" s="105"/>
      <c r="B767" s="106" t="s">
        <v>609</v>
      </c>
      <c r="C767" s="232" t="s">
        <v>610</v>
      </c>
      <c r="D767" s="232"/>
      <c r="E767" s="232"/>
      <c r="F767" s="232"/>
      <c r="G767" s="232"/>
      <c r="H767" s="232"/>
      <c r="I767" s="232"/>
      <c r="J767" s="232"/>
      <c r="K767" s="232"/>
      <c r="L767" s="232"/>
      <c r="M767" s="232"/>
      <c r="N767" s="233"/>
      <c r="AF767" s="92"/>
      <c r="AG767" s="93"/>
      <c r="AH767" s="93"/>
      <c r="AJ767" s="104" t="s">
        <v>610</v>
      </c>
      <c r="AN767" s="93"/>
      <c r="AQ767" s="93"/>
      <c r="AS767" s="93"/>
    </row>
    <row r="768" spans="1:45" s="58" customFormat="1" ht="52.2" x14ac:dyDescent="0.3">
      <c r="A768" s="105"/>
      <c r="B768" s="106" t="s">
        <v>611</v>
      </c>
      <c r="C768" s="232" t="s">
        <v>612</v>
      </c>
      <c r="D768" s="232"/>
      <c r="E768" s="232"/>
      <c r="F768" s="232"/>
      <c r="G768" s="232"/>
      <c r="H768" s="232"/>
      <c r="I768" s="232"/>
      <c r="J768" s="232"/>
      <c r="K768" s="232"/>
      <c r="L768" s="232"/>
      <c r="M768" s="232"/>
      <c r="N768" s="233"/>
      <c r="AF768" s="92"/>
      <c r="AG768" s="93"/>
      <c r="AH768" s="93"/>
      <c r="AJ768" s="104" t="s">
        <v>612</v>
      </c>
      <c r="AN768" s="93"/>
      <c r="AQ768" s="93"/>
      <c r="AS768" s="93"/>
    </row>
    <row r="769" spans="1:45" s="58" customFormat="1" ht="14.4" x14ac:dyDescent="0.3">
      <c r="A769" s="107"/>
      <c r="B769" s="106" t="s">
        <v>2</v>
      </c>
      <c r="C769" s="230" t="s">
        <v>525</v>
      </c>
      <c r="D769" s="230"/>
      <c r="E769" s="230"/>
      <c r="F769" s="108"/>
      <c r="G769" s="109"/>
      <c r="H769" s="109"/>
      <c r="I769" s="109"/>
      <c r="J769" s="112">
        <v>57.07</v>
      </c>
      <c r="K769" s="117">
        <v>1.3225</v>
      </c>
      <c r="L769" s="112">
        <v>40.61</v>
      </c>
      <c r="M769" s="113">
        <v>44.77</v>
      </c>
      <c r="N769" s="114">
        <v>1818.11</v>
      </c>
      <c r="AF769" s="92"/>
      <c r="AG769" s="93"/>
      <c r="AH769" s="93"/>
      <c r="AK769" s="104" t="s">
        <v>525</v>
      </c>
      <c r="AN769" s="93"/>
      <c r="AQ769" s="93"/>
      <c r="AS769" s="93"/>
    </row>
    <row r="770" spans="1:45" s="58" customFormat="1" ht="14.4" x14ac:dyDescent="0.3">
      <c r="A770" s="107"/>
      <c r="B770" s="106" t="s">
        <v>4</v>
      </c>
      <c r="C770" s="230" t="s">
        <v>526</v>
      </c>
      <c r="D770" s="230"/>
      <c r="E770" s="230"/>
      <c r="F770" s="108"/>
      <c r="G770" s="109"/>
      <c r="H770" s="109"/>
      <c r="I770" s="109"/>
      <c r="J770" s="112">
        <v>87.45</v>
      </c>
      <c r="K770" s="117">
        <v>1.4375</v>
      </c>
      <c r="L770" s="112">
        <v>67.63</v>
      </c>
      <c r="M770" s="113">
        <v>13.24</v>
      </c>
      <c r="N770" s="126">
        <v>895.42</v>
      </c>
      <c r="AF770" s="92"/>
      <c r="AG770" s="93"/>
      <c r="AH770" s="93"/>
      <c r="AK770" s="104" t="s">
        <v>526</v>
      </c>
      <c r="AN770" s="93"/>
      <c r="AQ770" s="93"/>
      <c r="AS770" s="93"/>
    </row>
    <row r="771" spans="1:45" s="58" customFormat="1" ht="14.4" x14ac:dyDescent="0.3">
      <c r="A771" s="107"/>
      <c r="B771" s="106" t="s">
        <v>6</v>
      </c>
      <c r="C771" s="230" t="s">
        <v>556</v>
      </c>
      <c r="D771" s="230"/>
      <c r="E771" s="230"/>
      <c r="F771" s="108"/>
      <c r="G771" s="109"/>
      <c r="H771" s="109"/>
      <c r="I771" s="109"/>
      <c r="J771" s="112">
        <v>8.86</v>
      </c>
      <c r="K771" s="117">
        <v>1.4375</v>
      </c>
      <c r="L771" s="112">
        <v>6.85</v>
      </c>
      <c r="M771" s="113">
        <v>44.77</v>
      </c>
      <c r="N771" s="126">
        <v>306.67</v>
      </c>
      <c r="AF771" s="92"/>
      <c r="AG771" s="93"/>
      <c r="AH771" s="93"/>
      <c r="AK771" s="104" t="s">
        <v>556</v>
      </c>
      <c r="AN771" s="93"/>
      <c r="AQ771" s="93"/>
      <c r="AS771" s="93"/>
    </row>
    <row r="772" spans="1:45" s="58" customFormat="1" ht="14.4" x14ac:dyDescent="0.3">
      <c r="A772" s="107"/>
      <c r="B772" s="106" t="s">
        <v>7</v>
      </c>
      <c r="C772" s="230" t="s">
        <v>557</v>
      </c>
      <c r="D772" s="230"/>
      <c r="E772" s="230"/>
      <c r="F772" s="108"/>
      <c r="G772" s="109"/>
      <c r="H772" s="109"/>
      <c r="I772" s="109"/>
      <c r="J772" s="112">
        <v>0.54</v>
      </c>
      <c r="K772" s="109"/>
      <c r="L772" s="112">
        <v>0.28999999999999998</v>
      </c>
      <c r="M772" s="113">
        <v>8.16</v>
      </c>
      <c r="N772" s="126">
        <v>2.37</v>
      </c>
      <c r="AF772" s="92"/>
      <c r="AG772" s="93"/>
      <c r="AH772" s="93"/>
      <c r="AK772" s="104" t="s">
        <v>557</v>
      </c>
      <c r="AN772" s="93"/>
      <c r="AQ772" s="93"/>
      <c r="AS772" s="93"/>
    </row>
    <row r="773" spans="1:45" s="58" customFormat="1" ht="14.4" x14ac:dyDescent="0.3">
      <c r="A773" s="115"/>
      <c r="B773" s="106"/>
      <c r="C773" s="230" t="s">
        <v>527</v>
      </c>
      <c r="D773" s="230"/>
      <c r="E773" s="230"/>
      <c r="F773" s="108" t="s">
        <v>528</v>
      </c>
      <c r="G773" s="113">
        <v>6.81</v>
      </c>
      <c r="H773" s="117">
        <v>1.3225</v>
      </c>
      <c r="I773" s="132">
        <v>4.8453491</v>
      </c>
      <c r="J773" s="118"/>
      <c r="K773" s="109"/>
      <c r="L773" s="118"/>
      <c r="M773" s="109"/>
      <c r="N773" s="119"/>
      <c r="AF773" s="92"/>
      <c r="AG773" s="93"/>
      <c r="AH773" s="93"/>
      <c r="AL773" s="104" t="s">
        <v>527</v>
      </c>
      <c r="AN773" s="93"/>
      <c r="AQ773" s="93"/>
      <c r="AS773" s="93"/>
    </row>
    <row r="774" spans="1:45" s="58" customFormat="1" ht="14.4" x14ac:dyDescent="0.3">
      <c r="A774" s="115"/>
      <c r="B774" s="106"/>
      <c r="C774" s="230" t="s">
        <v>558</v>
      </c>
      <c r="D774" s="230"/>
      <c r="E774" s="230"/>
      <c r="F774" s="108" t="s">
        <v>528</v>
      </c>
      <c r="G774" s="113">
        <v>0.88</v>
      </c>
      <c r="H774" s="117">
        <v>1.4375</v>
      </c>
      <c r="I774" s="135">
        <v>0.68057000000000001</v>
      </c>
      <c r="J774" s="118"/>
      <c r="K774" s="109"/>
      <c r="L774" s="118"/>
      <c r="M774" s="109"/>
      <c r="N774" s="119"/>
      <c r="AF774" s="92"/>
      <c r="AG774" s="93"/>
      <c r="AH774" s="93"/>
      <c r="AL774" s="104" t="s">
        <v>558</v>
      </c>
      <c r="AN774" s="93"/>
      <c r="AQ774" s="93"/>
      <c r="AS774" s="93"/>
    </row>
    <row r="775" spans="1:45" s="58" customFormat="1" ht="14.4" x14ac:dyDescent="0.3">
      <c r="A775" s="107"/>
      <c r="B775" s="106"/>
      <c r="C775" s="229" t="s">
        <v>529</v>
      </c>
      <c r="D775" s="229"/>
      <c r="E775" s="229"/>
      <c r="F775" s="120"/>
      <c r="G775" s="121"/>
      <c r="H775" s="121"/>
      <c r="I775" s="121"/>
      <c r="J775" s="123">
        <v>145.06</v>
      </c>
      <c r="K775" s="121"/>
      <c r="L775" s="123">
        <v>108.53</v>
      </c>
      <c r="M775" s="121"/>
      <c r="N775" s="124">
        <v>2715.9</v>
      </c>
      <c r="AF775" s="92"/>
      <c r="AG775" s="93"/>
      <c r="AH775" s="93"/>
      <c r="AM775" s="104" t="s">
        <v>529</v>
      </c>
      <c r="AN775" s="93"/>
      <c r="AQ775" s="93"/>
      <c r="AS775" s="93"/>
    </row>
    <row r="776" spans="1:45" s="58" customFormat="1" ht="14.4" x14ac:dyDescent="0.3">
      <c r="A776" s="115"/>
      <c r="B776" s="106"/>
      <c r="C776" s="230" t="s">
        <v>530</v>
      </c>
      <c r="D776" s="230"/>
      <c r="E776" s="230"/>
      <c r="F776" s="108"/>
      <c r="G776" s="109"/>
      <c r="H776" s="109"/>
      <c r="I776" s="109"/>
      <c r="J776" s="118"/>
      <c r="K776" s="109"/>
      <c r="L776" s="112">
        <v>47.46</v>
      </c>
      <c r="M776" s="109"/>
      <c r="N776" s="114">
        <v>2124.7800000000002</v>
      </c>
      <c r="AF776" s="92"/>
      <c r="AG776" s="93"/>
      <c r="AH776" s="93"/>
      <c r="AL776" s="104" t="s">
        <v>530</v>
      </c>
      <c r="AN776" s="93"/>
      <c r="AQ776" s="93"/>
      <c r="AS776" s="93"/>
    </row>
    <row r="777" spans="1:45" s="58" customFormat="1" ht="20.399999999999999" x14ac:dyDescent="0.3">
      <c r="A777" s="115"/>
      <c r="B777" s="106" t="s">
        <v>728</v>
      </c>
      <c r="C777" s="230" t="s">
        <v>729</v>
      </c>
      <c r="D777" s="230"/>
      <c r="E777" s="230"/>
      <c r="F777" s="108" t="s">
        <v>531</v>
      </c>
      <c r="G777" s="116">
        <v>112</v>
      </c>
      <c r="H777" s="109"/>
      <c r="I777" s="116">
        <v>112</v>
      </c>
      <c r="J777" s="118"/>
      <c r="K777" s="109"/>
      <c r="L777" s="112">
        <v>53.16</v>
      </c>
      <c r="M777" s="109"/>
      <c r="N777" s="114">
        <v>2379.75</v>
      </c>
      <c r="AF777" s="92"/>
      <c r="AG777" s="93"/>
      <c r="AH777" s="93"/>
      <c r="AL777" s="104" t="s">
        <v>729</v>
      </c>
      <c r="AN777" s="93"/>
      <c r="AQ777" s="93"/>
      <c r="AS777" s="93"/>
    </row>
    <row r="778" spans="1:45" s="58" customFormat="1" ht="40.799999999999997" x14ac:dyDescent="0.3">
      <c r="A778" s="115"/>
      <c r="B778" s="106" t="s">
        <v>730</v>
      </c>
      <c r="C778" s="230" t="s">
        <v>731</v>
      </c>
      <c r="D778" s="230"/>
      <c r="E778" s="230"/>
      <c r="F778" s="108" t="s">
        <v>531</v>
      </c>
      <c r="G778" s="116">
        <v>65</v>
      </c>
      <c r="H778" s="113">
        <v>0.85</v>
      </c>
      <c r="I778" s="113">
        <v>55.25</v>
      </c>
      <c r="J778" s="118"/>
      <c r="K778" s="109"/>
      <c r="L778" s="112">
        <v>26.22</v>
      </c>
      <c r="M778" s="109"/>
      <c r="N778" s="114">
        <v>1173.94</v>
      </c>
      <c r="AF778" s="92"/>
      <c r="AG778" s="93"/>
      <c r="AH778" s="93"/>
      <c r="AL778" s="104" t="s">
        <v>731</v>
      </c>
      <c r="AN778" s="93"/>
      <c r="AQ778" s="93"/>
      <c r="AS778" s="93"/>
    </row>
    <row r="779" spans="1:45" s="58" customFormat="1" ht="14.4" x14ac:dyDescent="0.3">
      <c r="A779" s="127"/>
      <c r="B779" s="128"/>
      <c r="C779" s="231" t="s">
        <v>532</v>
      </c>
      <c r="D779" s="231"/>
      <c r="E779" s="231"/>
      <c r="F779" s="96"/>
      <c r="G779" s="97"/>
      <c r="H779" s="97"/>
      <c r="I779" s="97"/>
      <c r="J779" s="100"/>
      <c r="K779" s="97"/>
      <c r="L779" s="129">
        <v>187.91</v>
      </c>
      <c r="M779" s="121"/>
      <c r="N779" s="130">
        <v>6269.59</v>
      </c>
      <c r="AF779" s="92"/>
      <c r="AG779" s="93"/>
      <c r="AH779" s="93"/>
      <c r="AN779" s="93" t="s">
        <v>532</v>
      </c>
      <c r="AQ779" s="93"/>
      <c r="AS779" s="93"/>
    </row>
    <row r="780" spans="1:45" s="58" customFormat="1" ht="20.399999999999999" x14ac:dyDescent="0.3">
      <c r="A780" s="94" t="s">
        <v>93</v>
      </c>
      <c r="B780" s="95" t="s">
        <v>371</v>
      </c>
      <c r="C780" s="231" t="s">
        <v>151</v>
      </c>
      <c r="D780" s="231"/>
      <c r="E780" s="231"/>
      <c r="F780" s="96" t="s">
        <v>17</v>
      </c>
      <c r="G780" s="97">
        <v>2.7437999999999998</v>
      </c>
      <c r="H780" s="98">
        <v>1</v>
      </c>
      <c r="I780" s="131">
        <v>2.7437999999999998</v>
      </c>
      <c r="J780" s="129">
        <v>325.20999999999998</v>
      </c>
      <c r="K780" s="99">
        <v>1.012</v>
      </c>
      <c r="L780" s="129">
        <v>903.02</v>
      </c>
      <c r="M780" s="138">
        <v>8.16</v>
      </c>
      <c r="N780" s="130">
        <v>7368.64</v>
      </c>
      <c r="AF780" s="92"/>
      <c r="AG780" s="93"/>
      <c r="AH780" s="93" t="s">
        <v>151</v>
      </c>
      <c r="AN780" s="93"/>
      <c r="AQ780" s="93"/>
      <c r="AS780" s="93"/>
    </row>
    <row r="781" spans="1:45" s="58" customFormat="1" ht="14.4" x14ac:dyDescent="0.3">
      <c r="A781" s="127"/>
      <c r="B781" s="128"/>
      <c r="C781" s="230" t="s">
        <v>537</v>
      </c>
      <c r="D781" s="230"/>
      <c r="E781" s="230"/>
      <c r="F781" s="230"/>
      <c r="G781" s="230"/>
      <c r="H781" s="230"/>
      <c r="I781" s="230"/>
      <c r="J781" s="230"/>
      <c r="K781" s="230"/>
      <c r="L781" s="230"/>
      <c r="M781" s="230"/>
      <c r="N781" s="241"/>
      <c r="AF781" s="92"/>
      <c r="AG781" s="93"/>
      <c r="AH781" s="93"/>
      <c r="AN781" s="93"/>
      <c r="AO781" s="104" t="s">
        <v>537</v>
      </c>
      <c r="AQ781" s="93"/>
      <c r="AS781" s="93"/>
    </row>
    <row r="782" spans="1:45" s="58" customFormat="1" ht="14.4" x14ac:dyDescent="0.3">
      <c r="A782" s="102"/>
      <c r="B782" s="103"/>
      <c r="C782" s="230" t="s">
        <v>732</v>
      </c>
      <c r="D782" s="230"/>
      <c r="E782" s="230"/>
      <c r="F782" s="230"/>
      <c r="G782" s="230"/>
      <c r="H782" s="230"/>
      <c r="I782" s="230"/>
      <c r="J782" s="230"/>
      <c r="K782" s="230"/>
      <c r="L782" s="230"/>
      <c r="M782" s="230"/>
      <c r="N782" s="241"/>
      <c r="AF782" s="92"/>
      <c r="AG782" s="93"/>
      <c r="AH782" s="93"/>
      <c r="AN782" s="93"/>
      <c r="AP782" s="104" t="s">
        <v>732</v>
      </c>
      <c r="AQ782" s="93"/>
      <c r="AS782" s="93"/>
    </row>
    <row r="783" spans="1:45" s="58" customFormat="1" ht="14.4" x14ac:dyDescent="0.3">
      <c r="A783" s="105"/>
      <c r="B783" s="106"/>
      <c r="C783" s="232" t="s">
        <v>696</v>
      </c>
      <c r="D783" s="232"/>
      <c r="E783" s="232"/>
      <c r="F783" s="232"/>
      <c r="G783" s="232"/>
      <c r="H783" s="232"/>
      <c r="I783" s="232"/>
      <c r="J783" s="232"/>
      <c r="K783" s="232"/>
      <c r="L783" s="232"/>
      <c r="M783" s="232"/>
      <c r="N783" s="233"/>
      <c r="AF783" s="92"/>
      <c r="AG783" s="93"/>
      <c r="AH783" s="93"/>
      <c r="AJ783" s="104" t="s">
        <v>696</v>
      </c>
      <c r="AN783" s="93"/>
      <c r="AQ783" s="93"/>
      <c r="AS783" s="93"/>
    </row>
    <row r="784" spans="1:45" s="58" customFormat="1" ht="14.4" x14ac:dyDescent="0.3">
      <c r="A784" s="127"/>
      <c r="B784" s="128"/>
      <c r="C784" s="231" t="s">
        <v>532</v>
      </c>
      <c r="D784" s="231"/>
      <c r="E784" s="231"/>
      <c r="F784" s="96"/>
      <c r="G784" s="97"/>
      <c r="H784" s="97"/>
      <c r="I784" s="97"/>
      <c r="J784" s="100"/>
      <c r="K784" s="97"/>
      <c r="L784" s="129">
        <v>903.02</v>
      </c>
      <c r="M784" s="121"/>
      <c r="N784" s="130">
        <v>7368.64</v>
      </c>
      <c r="AF784" s="92"/>
      <c r="AG784" s="93"/>
      <c r="AH784" s="93"/>
      <c r="AN784" s="93" t="s">
        <v>532</v>
      </c>
      <c r="AQ784" s="93"/>
      <c r="AS784" s="93"/>
    </row>
    <row r="785" spans="1:45" s="58" customFormat="1" ht="14.4" x14ac:dyDescent="0.3">
      <c r="A785" s="94" t="s">
        <v>94</v>
      </c>
      <c r="B785" s="95" t="s">
        <v>132</v>
      </c>
      <c r="C785" s="231" t="s">
        <v>133</v>
      </c>
      <c r="D785" s="231"/>
      <c r="E785" s="231"/>
      <c r="F785" s="96" t="s">
        <v>5</v>
      </c>
      <c r="G785" s="97">
        <v>2.7E-2</v>
      </c>
      <c r="H785" s="98">
        <v>1</v>
      </c>
      <c r="I785" s="99">
        <v>2.7E-2</v>
      </c>
      <c r="J785" s="100"/>
      <c r="K785" s="97"/>
      <c r="L785" s="100"/>
      <c r="M785" s="97"/>
      <c r="N785" s="101"/>
      <c r="AF785" s="92"/>
      <c r="AG785" s="93"/>
      <c r="AH785" s="93" t="s">
        <v>133</v>
      </c>
      <c r="AN785" s="93"/>
      <c r="AQ785" s="93"/>
      <c r="AS785" s="93"/>
    </row>
    <row r="786" spans="1:45" s="58" customFormat="1" ht="14.4" x14ac:dyDescent="0.3">
      <c r="A786" s="102"/>
      <c r="B786" s="103"/>
      <c r="C786" s="230" t="s">
        <v>641</v>
      </c>
      <c r="D786" s="230"/>
      <c r="E786" s="230"/>
      <c r="F786" s="230"/>
      <c r="G786" s="230"/>
      <c r="H786" s="230"/>
      <c r="I786" s="230"/>
      <c r="J786" s="230"/>
      <c r="K786" s="230"/>
      <c r="L786" s="230"/>
      <c r="M786" s="230"/>
      <c r="N786" s="241"/>
      <c r="AF786" s="92"/>
      <c r="AG786" s="93"/>
      <c r="AH786" s="93"/>
      <c r="AI786" s="104" t="s">
        <v>641</v>
      </c>
      <c r="AN786" s="93"/>
      <c r="AQ786" s="93"/>
      <c r="AS786" s="93"/>
    </row>
    <row r="787" spans="1:45" s="58" customFormat="1" ht="21.6" x14ac:dyDescent="0.3">
      <c r="A787" s="105"/>
      <c r="B787" s="106" t="s">
        <v>609</v>
      </c>
      <c r="C787" s="232" t="s">
        <v>610</v>
      </c>
      <c r="D787" s="232"/>
      <c r="E787" s="232"/>
      <c r="F787" s="232"/>
      <c r="G787" s="232"/>
      <c r="H787" s="232"/>
      <c r="I787" s="232"/>
      <c r="J787" s="232"/>
      <c r="K787" s="232"/>
      <c r="L787" s="232"/>
      <c r="M787" s="232"/>
      <c r="N787" s="233"/>
      <c r="AF787" s="92"/>
      <c r="AG787" s="93"/>
      <c r="AH787" s="93"/>
      <c r="AJ787" s="104" t="s">
        <v>610</v>
      </c>
      <c r="AN787" s="93"/>
      <c r="AQ787" s="93"/>
      <c r="AS787" s="93"/>
    </row>
    <row r="788" spans="1:45" s="58" customFormat="1" ht="52.2" x14ac:dyDescent="0.3">
      <c r="A788" s="105"/>
      <c r="B788" s="106" t="s">
        <v>611</v>
      </c>
      <c r="C788" s="232" t="s">
        <v>612</v>
      </c>
      <c r="D788" s="232"/>
      <c r="E788" s="232"/>
      <c r="F788" s="232"/>
      <c r="G788" s="232"/>
      <c r="H788" s="232"/>
      <c r="I788" s="232"/>
      <c r="J788" s="232"/>
      <c r="K788" s="232"/>
      <c r="L788" s="232"/>
      <c r="M788" s="232"/>
      <c r="N788" s="233"/>
      <c r="AF788" s="92"/>
      <c r="AG788" s="93"/>
      <c r="AH788" s="93"/>
      <c r="AJ788" s="104" t="s">
        <v>612</v>
      </c>
      <c r="AN788" s="93"/>
      <c r="AQ788" s="93"/>
      <c r="AS788" s="93"/>
    </row>
    <row r="789" spans="1:45" s="58" customFormat="1" ht="14.4" x14ac:dyDescent="0.3">
      <c r="A789" s="107"/>
      <c r="B789" s="106" t="s">
        <v>2</v>
      </c>
      <c r="C789" s="230" t="s">
        <v>525</v>
      </c>
      <c r="D789" s="230"/>
      <c r="E789" s="230"/>
      <c r="F789" s="108"/>
      <c r="G789" s="109"/>
      <c r="H789" s="109"/>
      <c r="I789" s="109"/>
      <c r="J789" s="110">
        <v>1053</v>
      </c>
      <c r="K789" s="117">
        <v>1.3225</v>
      </c>
      <c r="L789" s="112">
        <v>37.6</v>
      </c>
      <c r="M789" s="113">
        <v>44.77</v>
      </c>
      <c r="N789" s="114">
        <v>1683.35</v>
      </c>
      <c r="AF789" s="92"/>
      <c r="AG789" s="93"/>
      <c r="AH789" s="93"/>
      <c r="AK789" s="104" t="s">
        <v>525</v>
      </c>
      <c r="AN789" s="93"/>
      <c r="AQ789" s="93"/>
      <c r="AS789" s="93"/>
    </row>
    <row r="790" spans="1:45" s="58" customFormat="1" ht="14.4" x14ac:dyDescent="0.3">
      <c r="A790" s="107"/>
      <c r="B790" s="106" t="s">
        <v>4</v>
      </c>
      <c r="C790" s="230" t="s">
        <v>526</v>
      </c>
      <c r="D790" s="230"/>
      <c r="E790" s="230"/>
      <c r="F790" s="108"/>
      <c r="G790" s="109"/>
      <c r="H790" s="109"/>
      <c r="I790" s="109"/>
      <c r="J790" s="110">
        <v>1566.06</v>
      </c>
      <c r="K790" s="117">
        <v>1.4375</v>
      </c>
      <c r="L790" s="112">
        <v>60.78</v>
      </c>
      <c r="M790" s="113">
        <v>13.24</v>
      </c>
      <c r="N790" s="126">
        <v>804.73</v>
      </c>
      <c r="AF790" s="92"/>
      <c r="AG790" s="93"/>
      <c r="AH790" s="93"/>
      <c r="AK790" s="104" t="s">
        <v>526</v>
      </c>
      <c r="AN790" s="93"/>
      <c r="AQ790" s="93"/>
      <c r="AS790" s="93"/>
    </row>
    <row r="791" spans="1:45" s="58" customFormat="1" ht="14.4" x14ac:dyDescent="0.3">
      <c r="A791" s="107"/>
      <c r="B791" s="106" t="s">
        <v>6</v>
      </c>
      <c r="C791" s="230" t="s">
        <v>556</v>
      </c>
      <c r="D791" s="230"/>
      <c r="E791" s="230"/>
      <c r="F791" s="108"/>
      <c r="G791" s="109"/>
      <c r="H791" s="109"/>
      <c r="I791" s="109"/>
      <c r="J791" s="112">
        <v>244.39</v>
      </c>
      <c r="K791" s="117">
        <v>1.4375</v>
      </c>
      <c r="L791" s="112">
        <v>9.49</v>
      </c>
      <c r="M791" s="113">
        <v>44.77</v>
      </c>
      <c r="N791" s="126">
        <v>424.87</v>
      </c>
      <c r="AF791" s="92"/>
      <c r="AG791" s="93"/>
      <c r="AH791" s="93"/>
      <c r="AK791" s="104" t="s">
        <v>556</v>
      </c>
      <c r="AN791" s="93"/>
      <c r="AQ791" s="93"/>
      <c r="AS791" s="93"/>
    </row>
    <row r="792" spans="1:45" s="58" customFormat="1" ht="14.4" x14ac:dyDescent="0.3">
      <c r="A792" s="107"/>
      <c r="B792" s="106" t="s">
        <v>7</v>
      </c>
      <c r="C792" s="230" t="s">
        <v>557</v>
      </c>
      <c r="D792" s="230"/>
      <c r="E792" s="230"/>
      <c r="F792" s="108"/>
      <c r="G792" s="109"/>
      <c r="H792" s="109"/>
      <c r="I792" s="109"/>
      <c r="J792" s="112">
        <v>909.27</v>
      </c>
      <c r="K792" s="109"/>
      <c r="L792" s="112">
        <v>24.55</v>
      </c>
      <c r="M792" s="113">
        <v>8.16</v>
      </c>
      <c r="N792" s="126">
        <v>200.33</v>
      </c>
      <c r="AF792" s="92"/>
      <c r="AG792" s="93"/>
      <c r="AH792" s="93"/>
      <c r="AK792" s="104" t="s">
        <v>557</v>
      </c>
      <c r="AN792" s="93"/>
      <c r="AQ792" s="93"/>
      <c r="AS792" s="93"/>
    </row>
    <row r="793" spans="1:45" s="58" customFormat="1" ht="14.4" x14ac:dyDescent="0.3">
      <c r="A793" s="115"/>
      <c r="B793" s="106"/>
      <c r="C793" s="230" t="s">
        <v>527</v>
      </c>
      <c r="D793" s="230"/>
      <c r="E793" s="230"/>
      <c r="F793" s="108" t="s">
        <v>528</v>
      </c>
      <c r="G793" s="116">
        <v>135</v>
      </c>
      <c r="H793" s="117">
        <v>1.3225</v>
      </c>
      <c r="I793" s="132">
        <v>4.8205125000000004</v>
      </c>
      <c r="J793" s="118"/>
      <c r="K793" s="109"/>
      <c r="L793" s="118"/>
      <c r="M793" s="109"/>
      <c r="N793" s="119"/>
      <c r="AF793" s="92"/>
      <c r="AG793" s="93"/>
      <c r="AH793" s="93"/>
      <c r="AL793" s="104" t="s">
        <v>527</v>
      </c>
      <c r="AN793" s="93"/>
      <c r="AQ793" s="93"/>
      <c r="AS793" s="93"/>
    </row>
    <row r="794" spans="1:45" s="58" customFormat="1" ht="14.4" x14ac:dyDescent="0.3">
      <c r="A794" s="115"/>
      <c r="B794" s="106"/>
      <c r="C794" s="230" t="s">
        <v>558</v>
      </c>
      <c r="D794" s="230"/>
      <c r="E794" s="230"/>
      <c r="F794" s="108" t="s">
        <v>528</v>
      </c>
      <c r="G794" s="113">
        <v>18.12</v>
      </c>
      <c r="H794" s="117">
        <v>1.4375</v>
      </c>
      <c r="I794" s="132">
        <v>0.70328250000000003</v>
      </c>
      <c r="J794" s="118"/>
      <c r="K794" s="109"/>
      <c r="L794" s="118"/>
      <c r="M794" s="109"/>
      <c r="N794" s="119"/>
      <c r="AF794" s="92"/>
      <c r="AG794" s="93"/>
      <c r="AH794" s="93"/>
      <c r="AL794" s="104" t="s">
        <v>558</v>
      </c>
      <c r="AN794" s="93"/>
      <c r="AQ794" s="93"/>
      <c r="AS794" s="93"/>
    </row>
    <row r="795" spans="1:45" s="58" customFormat="1" ht="14.4" x14ac:dyDescent="0.3">
      <c r="A795" s="107"/>
      <c r="B795" s="106"/>
      <c r="C795" s="229" t="s">
        <v>529</v>
      </c>
      <c r="D795" s="229"/>
      <c r="E795" s="229"/>
      <c r="F795" s="120"/>
      <c r="G795" s="121"/>
      <c r="H795" s="121"/>
      <c r="I795" s="121"/>
      <c r="J795" s="122">
        <v>3528.33</v>
      </c>
      <c r="K795" s="121"/>
      <c r="L795" s="123">
        <v>122.93</v>
      </c>
      <c r="M795" s="121"/>
      <c r="N795" s="124">
        <v>2688.41</v>
      </c>
      <c r="AF795" s="92"/>
      <c r="AG795" s="93"/>
      <c r="AH795" s="93"/>
      <c r="AM795" s="104" t="s">
        <v>529</v>
      </c>
      <c r="AN795" s="93"/>
      <c r="AQ795" s="93"/>
      <c r="AS795" s="93"/>
    </row>
    <row r="796" spans="1:45" s="58" customFormat="1" ht="14.4" x14ac:dyDescent="0.3">
      <c r="A796" s="115"/>
      <c r="B796" s="106"/>
      <c r="C796" s="230" t="s">
        <v>530</v>
      </c>
      <c r="D796" s="230"/>
      <c r="E796" s="230"/>
      <c r="F796" s="108"/>
      <c r="G796" s="109"/>
      <c r="H796" s="109"/>
      <c r="I796" s="109"/>
      <c r="J796" s="118"/>
      <c r="K796" s="109"/>
      <c r="L796" s="112">
        <v>47.09</v>
      </c>
      <c r="M796" s="109"/>
      <c r="N796" s="114">
        <v>2108.2199999999998</v>
      </c>
      <c r="AF796" s="92"/>
      <c r="AG796" s="93"/>
      <c r="AH796" s="93"/>
      <c r="AL796" s="104" t="s">
        <v>530</v>
      </c>
      <c r="AN796" s="93"/>
      <c r="AQ796" s="93"/>
      <c r="AS796" s="93"/>
    </row>
    <row r="797" spans="1:45" s="58" customFormat="1" ht="21.6" x14ac:dyDescent="0.3">
      <c r="A797" s="115"/>
      <c r="B797" s="106" t="s">
        <v>626</v>
      </c>
      <c r="C797" s="230" t="s">
        <v>627</v>
      </c>
      <c r="D797" s="230"/>
      <c r="E797" s="230"/>
      <c r="F797" s="108" t="s">
        <v>531</v>
      </c>
      <c r="G797" s="116">
        <v>102</v>
      </c>
      <c r="H797" s="109"/>
      <c r="I797" s="116">
        <v>102</v>
      </c>
      <c r="J797" s="118"/>
      <c r="K797" s="109"/>
      <c r="L797" s="112">
        <v>48.03</v>
      </c>
      <c r="M797" s="109"/>
      <c r="N797" s="114">
        <v>2150.38</v>
      </c>
      <c r="AF797" s="92"/>
      <c r="AG797" s="93"/>
      <c r="AH797" s="93"/>
      <c r="AL797" s="104" t="s">
        <v>627</v>
      </c>
      <c r="AN797" s="93"/>
      <c r="AQ797" s="93"/>
      <c r="AS797" s="93"/>
    </row>
    <row r="798" spans="1:45" s="58" customFormat="1" ht="40.799999999999997" x14ac:dyDescent="0.3">
      <c r="A798" s="115"/>
      <c r="B798" s="106" t="s">
        <v>628</v>
      </c>
      <c r="C798" s="230" t="s">
        <v>629</v>
      </c>
      <c r="D798" s="230"/>
      <c r="E798" s="230"/>
      <c r="F798" s="108" t="s">
        <v>531</v>
      </c>
      <c r="G798" s="116">
        <v>58</v>
      </c>
      <c r="H798" s="113">
        <v>0.85</v>
      </c>
      <c r="I798" s="125">
        <v>49.3</v>
      </c>
      <c r="J798" s="118"/>
      <c r="K798" s="109"/>
      <c r="L798" s="112">
        <v>23.22</v>
      </c>
      <c r="M798" s="109"/>
      <c r="N798" s="114">
        <v>1039.3499999999999</v>
      </c>
      <c r="AF798" s="92"/>
      <c r="AG798" s="93"/>
      <c r="AH798" s="93"/>
      <c r="AL798" s="104" t="s">
        <v>629</v>
      </c>
      <c r="AN798" s="93"/>
      <c r="AQ798" s="93"/>
      <c r="AS798" s="93"/>
    </row>
    <row r="799" spans="1:45" s="58" customFormat="1" ht="14.4" x14ac:dyDescent="0.3">
      <c r="A799" s="127"/>
      <c r="B799" s="128"/>
      <c r="C799" s="231" t="s">
        <v>532</v>
      </c>
      <c r="D799" s="231"/>
      <c r="E799" s="231"/>
      <c r="F799" s="96"/>
      <c r="G799" s="97"/>
      <c r="H799" s="97"/>
      <c r="I799" s="97"/>
      <c r="J799" s="100"/>
      <c r="K799" s="97"/>
      <c r="L799" s="129">
        <v>194.18</v>
      </c>
      <c r="M799" s="121"/>
      <c r="N799" s="130">
        <v>5878.14</v>
      </c>
      <c r="AF799" s="92"/>
      <c r="AG799" s="93"/>
      <c r="AH799" s="93"/>
      <c r="AN799" s="93" t="s">
        <v>532</v>
      </c>
      <c r="AQ799" s="93"/>
      <c r="AS799" s="93"/>
    </row>
    <row r="800" spans="1:45" s="58" customFormat="1" ht="21.6" x14ac:dyDescent="0.3">
      <c r="A800" s="94" t="s">
        <v>95</v>
      </c>
      <c r="B800" s="95" t="s">
        <v>134</v>
      </c>
      <c r="C800" s="231" t="s">
        <v>135</v>
      </c>
      <c r="D800" s="231"/>
      <c r="E800" s="231"/>
      <c r="F800" s="96" t="s">
        <v>17</v>
      </c>
      <c r="G800" s="97">
        <v>2.754</v>
      </c>
      <c r="H800" s="98">
        <v>1</v>
      </c>
      <c r="I800" s="99">
        <v>2.754</v>
      </c>
      <c r="J800" s="129">
        <v>560</v>
      </c>
      <c r="K800" s="97"/>
      <c r="L800" s="137">
        <v>1542.24</v>
      </c>
      <c r="M800" s="138">
        <v>8.16</v>
      </c>
      <c r="N800" s="130">
        <v>12584.68</v>
      </c>
      <c r="AF800" s="92"/>
      <c r="AG800" s="93"/>
      <c r="AH800" s="93" t="s">
        <v>135</v>
      </c>
      <c r="AN800" s="93"/>
      <c r="AQ800" s="93"/>
      <c r="AS800" s="93"/>
    </row>
    <row r="801" spans="1:45" s="58" customFormat="1" ht="14.4" x14ac:dyDescent="0.3">
      <c r="A801" s="127"/>
      <c r="B801" s="128"/>
      <c r="C801" s="230" t="s">
        <v>537</v>
      </c>
      <c r="D801" s="230"/>
      <c r="E801" s="230"/>
      <c r="F801" s="230"/>
      <c r="G801" s="230"/>
      <c r="H801" s="230"/>
      <c r="I801" s="230"/>
      <c r="J801" s="230"/>
      <c r="K801" s="230"/>
      <c r="L801" s="230"/>
      <c r="M801" s="230"/>
      <c r="N801" s="241"/>
      <c r="AF801" s="92"/>
      <c r="AG801" s="93"/>
      <c r="AH801" s="93"/>
      <c r="AN801" s="93"/>
      <c r="AO801" s="104" t="s">
        <v>537</v>
      </c>
      <c r="AQ801" s="93"/>
      <c r="AS801" s="93"/>
    </row>
    <row r="802" spans="1:45" s="58" customFormat="1" ht="14.4" x14ac:dyDescent="0.3">
      <c r="A802" s="127"/>
      <c r="B802" s="128"/>
      <c r="C802" s="231" t="s">
        <v>532</v>
      </c>
      <c r="D802" s="231"/>
      <c r="E802" s="231"/>
      <c r="F802" s="96"/>
      <c r="G802" s="97"/>
      <c r="H802" s="97"/>
      <c r="I802" s="97"/>
      <c r="J802" s="100"/>
      <c r="K802" s="97"/>
      <c r="L802" s="137">
        <v>1542.24</v>
      </c>
      <c r="M802" s="121"/>
      <c r="N802" s="130">
        <v>12584.68</v>
      </c>
      <c r="AF802" s="92"/>
      <c r="AG802" s="93"/>
      <c r="AH802" s="93"/>
      <c r="AN802" s="93" t="s">
        <v>532</v>
      </c>
      <c r="AQ802" s="93"/>
      <c r="AS802" s="93"/>
    </row>
    <row r="803" spans="1:45" s="58" customFormat="1" ht="14.4" x14ac:dyDescent="0.3">
      <c r="A803" s="94" t="s">
        <v>96</v>
      </c>
      <c r="B803" s="95" t="s">
        <v>372</v>
      </c>
      <c r="C803" s="231" t="s">
        <v>373</v>
      </c>
      <c r="D803" s="231"/>
      <c r="E803" s="231"/>
      <c r="F803" s="96" t="s">
        <v>55</v>
      </c>
      <c r="G803" s="97">
        <v>0.53800000000000003</v>
      </c>
      <c r="H803" s="98">
        <v>1</v>
      </c>
      <c r="I803" s="99">
        <v>0.53800000000000003</v>
      </c>
      <c r="J803" s="100"/>
      <c r="K803" s="97"/>
      <c r="L803" s="100"/>
      <c r="M803" s="97"/>
      <c r="N803" s="101"/>
      <c r="AF803" s="92"/>
      <c r="AG803" s="93"/>
      <c r="AH803" s="93" t="s">
        <v>373</v>
      </c>
      <c r="AN803" s="93"/>
      <c r="AQ803" s="93"/>
      <c r="AS803" s="93"/>
    </row>
    <row r="804" spans="1:45" s="58" customFormat="1" ht="14.4" x14ac:dyDescent="0.3">
      <c r="A804" s="102"/>
      <c r="B804" s="103"/>
      <c r="C804" s="230" t="s">
        <v>727</v>
      </c>
      <c r="D804" s="230"/>
      <c r="E804" s="230"/>
      <c r="F804" s="230"/>
      <c r="G804" s="230"/>
      <c r="H804" s="230"/>
      <c r="I804" s="230"/>
      <c r="J804" s="230"/>
      <c r="K804" s="230"/>
      <c r="L804" s="230"/>
      <c r="M804" s="230"/>
      <c r="N804" s="241"/>
      <c r="AF804" s="92"/>
      <c r="AG804" s="93"/>
      <c r="AH804" s="93"/>
      <c r="AI804" s="104" t="s">
        <v>727</v>
      </c>
      <c r="AN804" s="93"/>
      <c r="AQ804" s="93"/>
      <c r="AS804" s="93"/>
    </row>
    <row r="805" spans="1:45" s="58" customFormat="1" ht="21.6" x14ac:dyDescent="0.3">
      <c r="A805" s="105"/>
      <c r="B805" s="106" t="s">
        <v>609</v>
      </c>
      <c r="C805" s="232" t="s">
        <v>610</v>
      </c>
      <c r="D805" s="232"/>
      <c r="E805" s="232"/>
      <c r="F805" s="232"/>
      <c r="G805" s="232"/>
      <c r="H805" s="232"/>
      <c r="I805" s="232"/>
      <c r="J805" s="232"/>
      <c r="K805" s="232"/>
      <c r="L805" s="232"/>
      <c r="M805" s="232"/>
      <c r="N805" s="233"/>
      <c r="AF805" s="92"/>
      <c r="AG805" s="93"/>
      <c r="AH805" s="93"/>
      <c r="AJ805" s="104" t="s">
        <v>610</v>
      </c>
      <c r="AN805" s="93"/>
      <c r="AQ805" s="93"/>
      <c r="AS805" s="93"/>
    </row>
    <row r="806" spans="1:45" s="58" customFormat="1" ht="52.2" x14ac:dyDescent="0.3">
      <c r="A806" s="105"/>
      <c r="B806" s="106" t="s">
        <v>611</v>
      </c>
      <c r="C806" s="232" t="s">
        <v>612</v>
      </c>
      <c r="D806" s="232"/>
      <c r="E806" s="232"/>
      <c r="F806" s="232"/>
      <c r="G806" s="232"/>
      <c r="H806" s="232"/>
      <c r="I806" s="232"/>
      <c r="J806" s="232"/>
      <c r="K806" s="232"/>
      <c r="L806" s="232"/>
      <c r="M806" s="232"/>
      <c r="N806" s="233"/>
      <c r="AF806" s="92"/>
      <c r="AG806" s="93"/>
      <c r="AH806" s="93"/>
      <c r="AJ806" s="104" t="s">
        <v>612</v>
      </c>
      <c r="AN806" s="93"/>
      <c r="AQ806" s="93"/>
      <c r="AS806" s="93"/>
    </row>
    <row r="807" spans="1:45" s="58" customFormat="1" ht="14.4" x14ac:dyDescent="0.3">
      <c r="A807" s="107"/>
      <c r="B807" s="106" t="s">
        <v>2</v>
      </c>
      <c r="C807" s="230" t="s">
        <v>525</v>
      </c>
      <c r="D807" s="230"/>
      <c r="E807" s="230"/>
      <c r="F807" s="108"/>
      <c r="G807" s="109"/>
      <c r="H807" s="109"/>
      <c r="I807" s="109"/>
      <c r="J807" s="112">
        <v>376.14</v>
      </c>
      <c r="K807" s="117">
        <v>1.3225</v>
      </c>
      <c r="L807" s="112">
        <v>267.63</v>
      </c>
      <c r="M807" s="113">
        <v>44.77</v>
      </c>
      <c r="N807" s="114">
        <v>11981.8</v>
      </c>
      <c r="AF807" s="92"/>
      <c r="AG807" s="93"/>
      <c r="AH807" s="93"/>
      <c r="AK807" s="104" t="s">
        <v>525</v>
      </c>
      <c r="AN807" s="93"/>
      <c r="AQ807" s="93"/>
      <c r="AS807" s="93"/>
    </row>
    <row r="808" spans="1:45" s="58" customFormat="1" ht="14.4" x14ac:dyDescent="0.3">
      <c r="A808" s="107"/>
      <c r="B808" s="106" t="s">
        <v>4</v>
      </c>
      <c r="C808" s="230" t="s">
        <v>526</v>
      </c>
      <c r="D808" s="230"/>
      <c r="E808" s="230"/>
      <c r="F808" s="108"/>
      <c r="G808" s="109"/>
      <c r="H808" s="109"/>
      <c r="I808" s="109"/>
      <c r="J808" s="112">
        <v>240.82</v>
      </c>
      <c r="K808" s="117">
        <v>1.4375</v>
      </c>
      <c r="L808" s="112">
        <v>186.24</v>
      </c>
      <c r="M808" s="113">
        <v>13.24</v>
      </c>
      <c r="N808" s="114">
        <v>2465.8200000000002</v>
      </c>
      <c r="AF808" s="92"/>
      <c r="AG808" s="93"/>
      <c r="AH808" s="93"/>
      <c r="AK808" s="104" t="s">
        <v>526</v>
      </c>
      <c r="AN808" s="93"/>
      <c r="AQ808" s="93"/>
      <c r="AS808" s="93"/>
    </row>
    <row r="809" spans="1:45" s="58" customFormat="1" ht="14.4" x14ac:dyDescent="0.3">
      <c r="A809" s="107"/>
      <c r="B809" s="106" t="s">
        <v>6</v>
      </c>
      <c r="C809" s="230" t="s">
        <v>556</v>
      </c>
      <c r="D809" s="230"/>
      <c r="E809" s="230"/>
      <c r="F809" s="108"/>
      <c r="G809" s="109"/>
      <c r="H809" s="109"/>
      <c r="I809" s="109"/>
      <c r="J809" s="112">
        <v>161.47</v>
      </c>
      <c r="K809" s="117">
        <v>1.4375</v>
      </c>
      <c r="L809" s="112">
        <v>124.88</v>
      </c>
      <c r="M809" s="113">
        <v>44.77</v>
      </c>
      <c r="N809" s="114">
        <v>5590.88</v>
      </c>
      <c r="AF809" s="92"/>
      <c r="AG809" s="93"/>
      <c r="AH809" s="93"/>
      <c r="AK809" s="104" t="s">
        <v>556</v>
      </c>
      <c r="AN809" s="93"/>
      <c r="AQ809" s="93"/>
      <c r="AS809" s="93"/>
    </row>
    <row r="810" spans="1:45" s="58" customFormat="1" ht="14.4" x14ac:dyDescent="0.3">
      <c r="A810" s="107"/>
      <c r="B810" s="106" t="s">
        <v>7</v>
      </c>
      <c r="C810" s="230" t="s">
        <v>557</v>
      </c>
      <c r="D810" s="230"/>
      <c r="E810" s="230"/>
      <c r="F810" s="108"/>
      <c r="G810" s="109"/>
      <c r="H810" s="109"/>
      <c r="I810" s="109"/>
      <c r="J810" s="112">
        <v>148.47</v>
      </c>
      <c r="K810" s="109"/>
      <c r="L810" s="112">
        <v>79.88</v>
      </c>
      <c r="M810" s="113">
        <v>8.16</v>
      </c>
      <c r="N810" s="126">
        <v>651.82000000000005</v>
      </c>
      <c r="AF810" s="92"/>
      <c r="AG810" s="93"/>
      <c r="AH810" s="93"/>
      <c r="AK810" s="104" t="s">
        <v>557</v>
      </c>
      <c r="AN810" s="93"/>
      <c r="AQ810" s="93"/>
      <c r="AS810" s="93"/>
    </row>
    <row r="811" spans="1:45" s="58" customFormat="1" ht="14.4" x14ac:dyDescent="0.3">
      <c r="A811" s="115"/>
      <c r="B811" s="106"/>
      <c r="C811" s="230" t="s">
        <v>527</v>
      </c>
      <c r="D811" s="230"/>
      <c r="E811" s="230"/>
      <c r="F811" s="108" t="s">
        <v>528</v>
      </c>
      <c r="G811" s="125">
        <v>39.1</v>
      </c>
      <c r="H811" s="117">
        <v>1.3225</v>
      </c>
      <c r="I811" s="132">
        <v>27.8198455</v>
      </c>
      <c r="J811" s="118"/>
      <c r="K811" s="109"/>
      <c r="L811" s="118"/>
      <c r="M811" s="109"/>
      <c r="N811" s="119"/>
      <c r="AF811" s="92"/>
      <c r="AG811" s="93"/>
      <c r="AH811" s="93"/>
      <c r="AL811" s="104" t="s">
        <v>527</v>
      </c>
      <c r="AN811" s="93"/>
      <c r="AQ811" s="93"/>
      <c r="AS811" s="93"/>
    </row>
    <row r="812" spans="1:45" s="58" customFormat="1" ht="14.4" x14ac:dyDescent="0.3">
      <c r="A812" s="115"/>
      <c r="B812" s="106"/>
      <c r="C812" s="230" t="s">
        <v>558</v>
      </c>
      <c r="D812" s="230"/>
      <c r="E812" s="230"/>
      <c r="F812" s="108" t="s">
        <v>528</v>
      </c>
      <c r="G812" s="113">
        <v>13.92</v>
      </c>
      <c r="H812" s="117">
        <v>1.4375</v>
      </c>
      <c r="I812" s="135">
        <v>10.76538</v>
      </c>
      <c r="J812" s="118"/>
      <c r="K812" s="109"/>
      <c r="L812" s="118"/>
      <c r="M812" s="109"/>
      <c r="N812" s="119"/>
      <c r="AF812" s="92"/>
      <c r="AG812" s="93"/>
      <c r="AH812" s="93"/>
      <c r="AL812" s="104" t="s">
        <v>558</v>
      </c>
      <c r="AN812" s="93"/>
      <c r="AQ812" s="93"/>
      <c r="AS812" s="93"/>
    </row>
    <row r="813" spans="1:45" s="58" customFormat="1" ht="14.4" x14ac:dyDescent="0.3">
      <c r="A813" s="107"/>
      <c r="B813" s="106"/>
      <c r="C813" s="229" t="s">
        <v>529</v>
      </c>
      <c r="D813" s="229"/>
      <c r="E813" s="229"/>
      <c r="F813" s="120"/>
      <c r="G813" s="121"/>
      <c r="H813" s="121"/>
      <c r="I813" s="121"/>
      <c r="J813" s="123">
        <v>765.43</v>
      </c>
      <c r="K813" s="121"/>
      <c r="L813" s="123">
        <v>533.75</v>
      </c>
      <c r="M813" s="121"/>
      <c r="N813" s="124">
        <v>15099.44</v>
      </c>
      <c r="AF813" s="92"/>
      <c r="AG813" s="93"/>
      <c r="AH813" s="93"/>
      <c r="AM813" s="104" t="s">
        <v>529</v>
      </c>
      <c r="AN813" s="93"/>
      <c r="AQ813" s="93"/>
      <c r="AS813" s="93"/>
    </row>
    <row r="814" spans="1:45" s="58" customFormat="1" ht="14.4" x14ac:dyDescent="0.3">
      <c r="A814" s="115"/>
      <c r="B814" s="106"/>
      <c r="C814" s="230" t="s">
        <v>530</v>
      </c>
      <c r="D814" s="230"/>
      <c r="E814" s="230"/>
      <c r="F814" s="108"/>
      <c r="G814" s="109"/>
      <c r="H814" s="109"/>
      <c r="I814" s="109"/>
      <c r="J814" s="118"/>
      <c r="K814" s="109"/>
      <c r="L814" s="112">
        <v>392.51</v>
      </c>
      <c r="M814" s="109"/>
      <c r="N814" s="114">
        <v>17572.68</v>
      </c>
      <c r="AF814" s="92"/>
      <c r="AG814" s="93"/>
      <c r="AH814" s="93"/>
      <c r="AL814" s="104" t="s">
        <v>530</v>
      </c>
      <c r="AN814" s="93"/>
      <c r="AQ814" s="93"/>
      <c r="AS814" s="93"/>
    </row>
    <row r="815" spans="1:45" s="58" customFormat="1" ht="20.399999999999999" x14ac:dyDescent="0.3">
      <c r="A815" s="115"/>
      <c r="B815" s="106" t="s">
        <v>728</v>
      </c>
      <c r="C815" s="230" t="s">
        <v>729</v>
      </c>
      <c r="D815" s="230"/>
      <c r="E815" s="230"/>
      <c r="F815" s="108" t="s">
        <v>531</v>
      </c>
      <c r="G815" s="116">
        <v>112</v>
      </c>
      <c r="H815" s="109"/>
      <c r="I815" s="116">
        <v>112</v>
      </c>
      <c r="J815" s="118"/>
      <c r="K815" s="109"/>
      <c r="L815" s="112">
        <v>439.61</v>
      </c>
      <c r="M815" s="109"/>
      <c r="N815" s="114">
        <v>19681.400000000001</v>
      </c>
      <c r="AF815" s="92"/>
      <c r="AG815" s="93"/>
      <c r="AH815" s="93"/>
      <c r="AL815" s="104" t="s">
        <v>729</v>
      </c>
      <c r="AN815" s="93"/>
      <c r="AQ815" s="93"/>
      <c r="AS815" s="93"/>
    </row>
    <row r="816" spans="1:45" s="58" customFormat="1" ht="40.799999999999997" x14ac:dyDescent="0.3">
      <c r="A816" s="115"/>
      <c r="B816" s="106" t="s">
        <v>730</v>
      </c>
      <c r="C816" s="230" t="s">
        <v>731</v>
      </c>
      <c r="D816" s="230"/>
      <c r="E816" s="230"/>
      <c r="F816" s="108" t="s">
        <v>531</v>
      </c>
      <c r="G816" s="116">
        <v>65</v>
      </c>
      <c r="H816" s="113">
        <v>0.85</v>
      </c>
      <c r="I816" s="113">
        <v>55.25</v>
      </c>
      <c r="J816" s="118"/>
      <c r="K816" s="109"/>
      <c r="L816" s="112">
        <v>216.86</v>
      </c>
      <c r="M816" s="109"/>
      <c r="N816" s="114">
        <v>9708.91</v>
      </c>
      <c r="AF816" s="92"/>
      <c r="AG816" s="93"/>
      <c r="AH816" s="93"/>
      <c r="AL816" s="104" t="s">
        <v>731</v>
      </c>
      <c r="AN816" s="93"/>
      <c r="AQ816" s="93"/>
      <c r="AS816" s="93"/>
    </row>
    <row r="817" spans="1:45" s="58" customFormat="1" ht="14.4" x14ac:dyDescent="0.3">
      <c r="A817" s="127"/>
      <c r="B817" s="128"/>
      <c r="C817" s="231" t="s">
        <v>532</v>
      </c>
      <c r="D817" s="231"/>
      <c r="E817" s="231"/>
      <c r="F817" s="96"/>
      <c r="G817" s="97"/>
      <c r="H817" s="97"/>
      <c r="I817" s="97"/>
      <c r="J817" s="100"/>
      <c r="K817" s="97"/>
      <c r="L817" s="137">
        <v>1190.22</v>
      </c>
      <c r="M817" s="121"/>
      <c r="N817" s="130">
        <v>44489.75</v>
      </c>
      <c r="AF817" s="92"/>
      <c r="AG817" s="93"/>
      <c r="AH817" s="93"/>
      <c r="AN817" s="93" t="s">
        <v>532</v>
      </c>
      <c r="AQ817" s="93"/>
      <c r="AS817" s="93"/>
    </row>
    <row r="818" spans="1:45" s="58" customFormat="1" ht="21.6" x14ac:dyDescent="0.3">
      <c r="A818" s="94" t="s">
        <v>99</v>
      </c>
      <c r="B818" s="95" t="s">
        <v>374</v>
      </c>
      <c r="C818" s="231" t="s">
        <v>375</v>
      </c>
      <c r="D818" s="231"/>
      <c r="E818" s="231"/>
      <c r="F818" s="96" t="s">
        <v>17</v>
      </c>
      <c r="G818" s="97">
        <v>12.4</v>
      </c>
      <c r="H818" s="98">
        <v>1</v>
      </c>
      <c r="I818" s="136">
        <v>12.4</v>
      </c>
      <c r="J818" s="129">
        <v>700</v>
      </c>
      <c r="K818" s="97"/>
      <c r="L818" s="137">
        <v>8680</v>
      </c>
      <c r="M818" s="138">
        <v>8.16</v>
      </c>
      <c r="N818" s="130">
        <v>70828.800000000003</v>
      </c>
      <c r="AF818" s="92"/>
      <c r="AG818" s="93"/>
      <c r="AH818" s="93" t="s">
        <v>375</v>
      </c>
      <c r="AN818" s="93"/>
      <c r="AQ818" s="93"/>
      <c r="AS818" s="93"/>
    </row>
    <row r="819" spans="1:45" s="58" customFormat="1" ht="14.4" x14ac:dyDescent="0.3">
      <c r="A819" s="127"/>
      <c r="B819" s="128"/>
      <c r="C819" s="230" t="s">
        <v>537</v>
      </c>
      <c r="D819" s="230"/>
      <c r="E819" s="230"/>
      <c r="F819" s="230"/>
      <c r="G819" s="230"/>
      <c r="H819" s="230"/>
      <c r="I819" s="230"/>
      <c r="J819" s="230"/>
      <c r="K819" s="230"/>
      <c r="L819" s="230"/>
      <c r="M819" s="230"/>
      <c r="N819" s="241"/>
      <c r="AF819" s="92"/>
      <c r="AG819" s="93"/>
      <c r="AH819" s="93"/>
      <c r="AN819" s="93"/>
      <c r="AO819" s="104" t="s">
        <v>537</v>
      </c>
      <c r="AQ819" s="93"/>
      <c r="AS819" s="93"/>
    </row>
    <row r="820" spans="1:45" s="58" customFormat="1" ht="14.4" x14ac:dyDescent="0.3">
      <c r="A820" s="127"/>
      <c r="B820" s="128"/>
      <c r="C820" s="231" t="s">
        <v>532</v>
      </c>
      <c r="D820" s="231"/>
      <c r="E820" s="231"/>
      <c r="F820" s="96"/>
      <c r="G820" s="97"/>
      <c r="H820" s="97"/>
      <c r="I820" s="97"/>
      <c r="J820" s="100"/>
      <c r="K820" s="97"/>
      <c r="L820" s="137">
        <v>8680</v>
      </c>
      <c r="M820" s="121"/>
      <c r="N820" s="130">
        <v>70828.800000000003</v>
      </c>
      <c r="AF820" s="92"/>
      <c r="AG820" s="93"/>
      <c r="AH820" s="93"/>
      <c r="AN820" s="93" t="s">
        <v>532</v>
      </c>
      <c r="AQ820" s="93"/>
      <c r="AS820" s="93"/>
    </row>
    <row r="821" spans="1:45" s="58" customFormat="1" ht="14.4" x14ac:dyDescent="0.3">
      <c r="A821" s="94" t="s">
        <v>100</v>
      </c>
      <c r="B821" s="95" t="s">
        <v>376</v>
      </c>
      <c r="C821" s="231" t="s">
        <v>377</v>
      </c>
      <c r="D821" s="231"/>
      <c r="E821" s="231"/>
      <c r="F821" s="96" t="s">
        <v>47</v>
      </c>
      <c r="G821" s="97">
        <v>0.68</v>
      </c>
      <c r="H821" s="98">
        <v>1</v>
      </c>
      <c r="I821" s="138">
        <v>0.68</v>
      </c>
      <c r="J821" s="100"/>
      <c r="K821" s="97"/>
      <c r="L821" s="100"/>
      <c r="M821" s="97"/>
      <c r="N821" s="101"/>
      <c r="AF821" s="92"/>
      <c r="AG821" s="93"/>
      <c r="AH821" s="93" t="s">
        <v>377</v>
      </c>
      <c r="AN821" s="93"/>
      <c r="AQ821" s="93"/>
      <c r="AS821" s="93"/>
    </row>
    <row r="822" spans="1:45" s="58" customFormat="1" ht="21.6" x14ac:dyDescent="0.3">
      <c r="A822" s="105"/>
      <c r="B822" s="106" t="s">
        <v>609</v>
      </c>
      <c r="C822" s="232" t="s">
        <v>610</v>
      </c>
      <c r="D822" s="232"/>
      <c r="E822" s="232"/>
      <c r="F822" s="232"/>
      <c r="G822" s="232"/>
      <c r="H822" s="232"/>
      <c r="I822" s="232"/>
      <c r="J822" s="232"/>
      <c r="K822" s="232"/>
      <c r="L822" s="232"/>
      <c r="M822" s="232"/>
      <c r="N822" s="233"/>
      <c r="AF822" s="92"/>
      <c r="AG822" s="93"/>
      <c r="AH822" s="93"/>
      <c r="AJ822" s="104" t="s">
        <v>610</v>
      </c>
      <c r="AN822" s="93"/>
      <c r="AQ822" s="93"/>
      <c r="AS822" s="93"/>
    </row>
    <row r="823" spans="1:45" s="58" customFormat="1" ht="52.2" x14ac:dyDescent="0.3">
      <c r="A823" s="105"/>
      <c r="B823" s="106" t="s">
        <v>611</v>
      </c>
      <c r="C823" s="232" t="s">
        <v>612</v>
      </c>
      <c r="D823" s="232"/>
      <c r="E823" s="232"/>
      <c r="F823" s="232"/>
      <c r="G823" s="232"/>
      <c r="H823" s="232"/>
      <c r="I823" s="232"/>
      <c r="J823" s="232"/>
      <c r="K823" s="232"/>
      <c r="L823" s="232"/>
      <c r="M823" s="232"/>
      <c r="N823" s="233"/>
      <c r="AF823" s="92"/>
      <c r="AG823" s="93"/>
      <c r="AH823" s="93"/>
      <c r="AJ823" s="104" t="s">
        <v>612</v>
      </c>
      <c r="AN823" s="93"/>
      <c r="AQ823" s="93"/>
      <c r="AS823" s="93"/>
    </row>
    <row r="824" spans="1:45" s="58" customFormat="1" ht="14.4" x14ac:dyDescent="0.3">
      <c r="A824" s="107"/>
      <c r="B824" s="106" t="s">
        <v>2</v>
      </c>
      <c r="C824" s="230" t="s">
        <v>525</v>
      </c>
      <c r="D824" s="230"/>
      <c r="E824" s="230"/>
      <c r="F824" s="108"/>
      <c r="G824" s="109"/>
      <c r="H824" s="109"/>
      <c r="I824" s="109"/>
      <c r="J824" s="112">
        <v>102.78</v>
      </c>
      <c r="K824" s="117">
        <v>1.3225</v>
      </c>
      <c r="L824" s="112">
        <v>92.43</v>
      </c>
      <c r="M824" s="113">
        <v>44.77</v>
      </c>
      <c r="N824" s="114">
        <v>4138.09</v>
      </c>
      <c r="AF824" s="92"/>
      <c r="AG824" s="93"/>
      <c r="AH824" s="93"/>
      <c r="AK824" s="104" t="s">
        <v>525</v>
      </c>
      <c r="AN824" s="93"/>
      <c r="AQ824" s="93"/>
      <c r="AS824" s="93"/>
    </row>
    <row r="825" spans="1:45" s="58" customFormat="1" ht="14.4" x14ac:dyDescent="0.3">
      <c r="A825" s="107"/>
      <c r="B825" s="106" t="s">
        <v>4</v>
      </c>
      <c r="C825" s="230" t="s">
        <v>526</v>
      </c>
      <c r="D825" s="230"/>
      <c r="E825" s="230"/>
      <c r="F825" s="108"/>
      <c r="G825" s="109"/>
      <c r="H825" s="109"/>
      <c r="I825" s="109"/>
      <c r="J825" s="112">
        <v>30.45</v>
      </c>
      <c r="K825" s="117">
        <v>1.4375</v>
      </c>
      <c r="L825" s="112">
        <v>29.76</v>
      </c>
      <c r="M825" s="113">
        <v>13.24</v>
      </c>
      <c r="N825" s="126">
        <v>394.02</v>
      </c>
      <c r="AF825" s="92"/>
      <c r="AG825" s="93"/>
      <c r="AH825" s="93"/>
      <c r="AK825" s="104" t="s">
        <v>526</v>
      </c>
      <c r="AN825" s="93"/>
      <c r="AQ825" s="93"/>
      <c r="AS825" s="93"/>
    </row>
    <row r="826" spans="1:45" s="58" customFormat="1" ht="14.4" x14ac:dyDescent="0.3">
      <c r="A826" s="107"/>
      <c r="B826" s="106" t="s">
        <v>6</v>
      </c>
      <c r="C826" s="230" t="s">
        <v>556</v>
      </c>
      <c r="D826" s="230"/>
      <c r="E826" s="230"/>
      <c r="F826" s="108"/>
      <c r="G826" s="109"/>
      <c r="H826" s="109"/>
      <c r="I826" s="109"/>
      <c r="J826" s="112">
        <v>4.3499999999999996</v>
      </c>
      <c r="K826" s="117">
        <v>1.4375</v>
      </c>
      <c r="L826" s="112">
        <v>4.25</v>
      </c>
      <c r="M826" s="113">
        <v>44.77</v>
      </c>
      <c r="N826" s="126">
        <v>190.27</v>
      </c>
      <c r="AF826" s="92"/>
      <c r="AG826" s="93"/>
      <c r="AH826" s="93"/>
      <c r="AK826" s="104" t="s">
        <v>556</v>
      </c>
      <c r="AN826" s="93"/>
      <c r="AQ826" s="93"/>
      <c r="AS826" s="93"/>
    </row>
    <row r="827" spans="1:45" s="58" customFormat="1" ht="14.4" x14ac:dyDescent="0.3">
      <c r="A827" s="107"/>
      <c r="B827" s="106" t="s">
        <v>7</v>
      </c>
      <c r="C827" s="230" t="s">
        <v>557</v>
      </c>
      <c r="D827" s="230"/>
      <c r="E827" s="230"/>
      <c r="F827" s="108"/>
      <c r="G827" s="109"/>
      <c r="H827" s="109"/>
      <c r="I827" s="109"/>
      <c r="J827" s="112">
        <v>285.60000000000002</v>
      </c>
      <c r="K827" s="109"/>
      <c r="L827" s="112">
        <v>194.21</v>
      </c>
      <c r="M827" s="113">
        <v>8.16</v>
      </c>
      <c r="N827" s="114">
        <v>1584.75</v>
      </c>
      <c r="AF827" s="92"/>
      <c r="AG827" s="93"/>
      <c r="AH827" s="93"/>
      <c r="AK827" s="104" t="s">
        <v>557</v>
      </c>
      <c r="AN827" s="93"/>
      <c r="AQ827" s="93"/>
      <c r="AS827" s="93"/>
    </row>
    <row r="828" spans="1:45" s="58" customFormat="1" ht="14.4" x14ac:dyDescent="0.3">
      <c r="A828" s="115"/>
      <c r="B828" s="106"/>
      <c r="C828" s="230" t="s">
        <v>527</v>
      </c>
      <c r="D828" s="230"/>
      <c r="E828" s="230"/>
      <c r="F828" s="108" t="s">
        <v>528</v>
      </c>
      <c r="G828" s="125">
        <v>11.6</v>
      </c>
      <c r="H828" s="117">
        <v>1.3225</v>
      </c>
      <c r="I828" s="135">
        <v>10.43188</v>
      </c>
      <c r="J828" s="118"/>
      <c r="K828" s="109"/>
      <c r="L828" s="118"/>
      <c r="M828" s="109"/>
      <c r="N828" s="119"/>
      <c r="AF828" s="92"/>
      <c r="AG828" s="93"/>
      <c r="AH828" s="93"/>
      <c r="AL828" s="104" t="s">
        <v>527</v>
      </c>
      <c r="AN828" s="93"/>
      <c r="AQ828" s="93"/>
      <c r="AS828" s="93"/>
    </row>
    <row r="829" spans="1:45" s="58" customFormat="1" ht="14.4" x14ac:dyDescent="0.3">
      <c r="A829" s="115"/>
      <c r="B829" s="106"/>
      <c r="C829" s="230" t="s">
        <v>558</v>
      </c>
      <c r="D829" s="230"/>
      <c r="E829" s="230"/>
      <c r="F829" s="108" t="s">
        <v>528</v>
      </c>
      <c r="G829" s="113">
        <v>0.35</v>
      </c>
      <c r="H829" s="117">
        <v>1.4375</v>
      </c>
      <c r="I829" s="133">
        <v>0.34212500000000001</v>
      </c>
      <c r="J829" s="118"/>
      <c r="K829" s="109"/>
      <c r="L829" s="118"/>
      <c r="M829" s="109"/>
      <c r="N829" s="119"/>
      <c r="AF829" s="92"/>
      <c r="AG829" s="93"/>
      <c r="AH829" s="93"/>
      <c r="AL829" s="104" t="s">
        <v>558</v>
      </c>
      <c r="AN829" s="93"/>
      <c r="AQ829" s="93"/>
      <c r="AS829" s="93"/>
    </row>
    <row r="830" spans="1:45" s="58" customFormat="1" ht="14.4" x14ac:dyDescent="0.3">
      <c r="A830" s="107"/>
      <c r="B830" s="106"/>
      <c r="C830" s="229" t="s">
        <v>529</v>
      </c>
      <c r="D830" s="229"/>
      <c r="E830" s="229"/>
      <c r="F830" s="120"/>
      <c r="G830" s="121"/>
      <c r="H830" s="121"/>
      <c r="I830" s="121"/>
      <c r="J830" s="123">
        <v>418.83</v>
      </c>
      <c r="K830" s="121"/>
      <c r="L830" s="123">
        <v>316.39999999999998</v>
      </c>
      <c r="M830" s="121"/>
      <c r="N830" s="124">
        <v>6116.86</v>
      </c>
      <c r="AF830" s="92"/>
      <c r="AG830" s="93"/>
      <c r="AH830" s="93"/>
      <c r="AM830" s="104" t="s">
        <v>529</v>
      </c>
      <c r="AN830" s="93"/>
      <c r="AQ830" s="93"/>
      <c r="AS830" s="93"/>
    </row>
    <row r="831" spans="1:45" s="58" customFormat="1" ht="14.4" x14ac:dyDescent="0.3">
      <c r="A831" s="115"/>
      <c r="B831" s="106"/>
      <c r="C831" s="230" t="s">
        <v>530</v>
      </c>
      <c r="D831" s="230"/>
      <c r="E831" s="230"/>
      <c r="F831" s="108"/>
      <c r="G831" s="109"/>
      <c r="H831" s="109"/>
      <c r="I831" s="109"/>
      <c r="J831" s="118"/>
      <c r="K831" s="109"/>
      <c r="L831" s="112">
        <v>96.68</v>
      </c>
      <c r="M831" s="109"/>
      <c r="N831" s="114">
        <v>4328.3599999999997</v>
      </c>
      <c r="AF831" s="92"/>
      <c r="AG831" s="93"/>
      <c r="AH831" s="93"/>
      <c r="AL831" s="104" t="s">
        <v>530</v>
      </c>
      <c r="AN831" s="93"/>
      <c r="AQ831" s="93"/>
      <c r="AS831" s="93"/>
    </row>
    <row r="832" spans="1:45" s="58" customFormat="1" ht="21.6" x14ac:dyDescent="0.3">
      <c r="A832" s="115"/>
      <c r="B832" s="106" t="s">
        <v>626</v>
      </c>
      <c r="C832" s="230" t="s">
        <v>627</v>
      </c>
      <c r="D832" s="230"/>
      <c r="E832" s="230"/>
      <c r="F832" s="108" t="s">
        <v>531</v>
      </c>
      <c r="G832" s="116">
        <v>102</v>
      </c>
      <c r="H832" s="109"/>
      <c r="I832" s="116">
        <v>102</v>
      </c>
      <c r="J832" s="118"/>
      <c r="K832" s="109"/>
      <c r="L832" s="112">
        <v>98.61</v>
      </c>
      <c r="M832" s="109"/>
      <c r="N832" s="114">
        <v>4414.93</v>
      </c>
      <c r="AF832" s="92"/>
      <c r="AG832" s="93"/>
      <c r="AH832" s="93"/>
      <c r="AL832" s="104" t="s">
        <v>627</v>
      </c>
      <c r="AN832" s="93"/>
      <c r="AQ832" s="93"/>
      <c r="AS832" s="93"/>
    </row>
    <row r="833" spans="1:45" s="58" customFormat="1" ht="40.799999999999997" x14ac:dyDescent="0.3">
      <c r="A833" s="115"/>
      <c r="B833" s="106" t="s">
        <v>628</v>
      </c>
      <c r="C833" s="230" t="s">
        <v>629</v>
      </c>
      <c r="D833" s="230"/>
      <c r="E833" s="230"/>
      <c r="F833" s="108" t="s">
        <v>531</v>
      </c>
      <c r="G833" s="116">
        <v>58</v>
      </c>
      <c r="H833" s="113">
        <v>0.85</v>
      </c>
      <c r="I833" s="125">
        <v>49.3</v>
      </c>
      <c r="J833" s="118"/>
      <c r="K833" s="109"/>
      <c r="L833" s="112">
        <v>47.66</v>
      </c>
      <c r="M833" s="109"/>
      <c r="N833" s="114">
        <v>2133.88</v>
      </c>
      <c r="AF833" s="92"/>
      <c r="AG833" s="93"/>
      <c r="AH833" s="93"/>
      <c r="AL833" s="104" t="s">
        <v>629</v>
      </c>
      <c r="AN833" s="93"/>
      <c r="AQ833" s="93"/>
      <c r="AS833" s="93"/>
    </row>
    <row r="834" spans="1:45" s="58" customFormat="1" ht="14.4" x14ac:dyDescent="0.3">
      <c r="A834" s="127"/>
      <c r="B834" s="128"/>
      <c r="C834" s="231" t="s">
        <v>532</v>
      </c>
      <c r="D834" s="231"/>
      <c r="E834" s="231"/>
      <c r="F834" s="96"/>
      <c r="G834" s="97"/>
      <c r="H834" s="97"/>
      <c r="I834" s="97"/>
      <c r="J834" s="100"/>
      <c r="K834" s="97"/>
      <c r="L834" s="129">
        <v>462.67</v>
      </c>
      <c r="M834" s="121"/>
      <c r="N834" s="130">
        <v>12665.67</v>
      </c>
      <c r="AF834" s="92"/>
      <c r="AG834" s="93"/>
      <c r="AH834" s="93"/>
      <c r="AN834" s="93" t="s">
        <v>532</v>
      </c>
      <c r="AQ834" s="93"/>
      <c r="AS834" s="93"/>
    </row>
    <row r="835" spans="1:45" s="58" customFormat="1" ht="21.6" x14ac:dyDescent="0.3">
      <c r="A835" s="94" t="s">
        <v>101</v>
      </c>
      <c r="B835" s="95" t="s">
        <v>378</v>
      </c>
      <c r="C835" s="231" t="s">
        <v>379</v>
      </c>
      <c r="D835" s="231"/>
      <c r="E835" s="231"/>
      <c r="F835" s="96" t="s">
        <v>47</v>
      </c>
      <c r="G835" s="97">
        <v>0.68</v>
      </c>
      <c r="H835" s="98">
        <v>1</v>
      </c>
      <c r="I835" s="138">
        <v>0.68</v>
      </c>
      <c r="J835" s="137">
        <v>6266.99</v>
      </c>
      <c r="K835" s="138">
        <v>1.08</v>
      </c>
      <c r="L835" s="137">
        <v>4602.4799999999996</v>
      </c>
      <c r="M835" s="138">
        <v>8.16</v>
      </c>
      <c r="N835" s="130">
        <v>37556.239999999998</v>
      </c>
      <c r="AF835" s="92"/>
      <c r="AG835" s="93"/>
      <c r="AH835" s="93" t="s">
        <v>379</v>
      </c>
      <c r="AN835" s="93"/>
      <c r="AQ835" s="93"/>
      <c r="AS835" s="93"/>
    </row>
    <row r="836" spans="1:45" s="58" customFormat="1" ht="14.4" x14ac:dyDescent="0.3">
      <c r="A836" s="127"/>
      <c r="B836" s="128"/>
      <c r="C836" s="230" t="s">
        <v>537</v>
      </c>
      <c r="D836" s="230"/>
      <c r="E836" s="230"/>
      <c r="F836" s="230"/>
      <c r="G836" s="230"/>
      <c r="H836" s="230"/>
      <c r="I836" s="230"/>
      <c r="J836" s="230"/>
      <c r="K836" s="230"/>
      <c r="L836" s="230"/>
      <c r="M836" s="230"/>
      <c r="N836" s="241"/>
      <c r="AF836" s="92"/>
      <c r="AG836" s="93"/>
      <c r="AH836" s="93"/>
      <c r="AN836" s="93"/>
      <c r="AO836" s="104" t="s">
        <v>537</v>
      </c>
      <c r="AQ836" s="93"/>
      <c r="AS836" s="93"/>
    </row>
    <row r="837" spans="1:45" s="58" customFormat="1" ht="14.4" x14ac:dyDescent="0.3">
      <c r="A837" s="102"/>
      <c r="B837" s="103"/>
      <c r="C837" s="230" t="s">
        <v>733</v>
      </c>
      <c r="D837" s="230"/>
      <c r="E837" s="230"/>
      <c r="F837" s="230"/>
      <c r="G837" s="230"/>
      <c r="H837" s="230"/>
      <c r="I837" s="230"/>
      <c r="J837" s="230"/>
      <c r="K837" s="230"/>
      <c r="L837" s="230"/>
      <c r="M837" s="230"/>
      <c r="N837" s="241"/>
      <c r="AF837" s="92"/>
      <c r="AG837" s="93"/>
      <c r="AH837" s="93"/>
      <c r="AN837" s="93"/>
      <c r="AP837" s="104" t="s">
        <v>733</v>
      </c>
      <c r="AQ837" s="93"/>
      <c r="AS837" s="93"/>
    </row>
    <row r="838" spans="1:45" s="58" customFormat="1" ht="14.4" x14ac:dyDescent="0.3">
      <c r="A838" s="105"/>
      <c r="B838" s="106"/>
      <c r="C838" s="232" t="s">
        <v>734</v>
      </c>
      <c r="D838" s="232"/>
      <c r="E838" s="232"/>
      <c r="F838" s="232"/>
      <c r="G838" s="232"/>
      <c r="H838" s="232"/>
      <c r="I838" s="232"/>
      <c r="J838" s="232"/>
      <c r="K838" s="232"/>
      <c r="L838" s="232"/>
      <c r="M838" s="232"/>
      <c r="N838" s="233"/>
      <c r="AF838" s="92"/>
      <c r="AG838" s="93"/>
      <c r="AH838" s="93"/>
      <c r="AJ838" s="104" t="s">
        <v>734</v>
      </c>
      <c r="AN838" s="93"/>
      <c r="AQ838" s="93"/>
      <c r="AS838" s="93"/>
    </row>
    <row r="839" spans="1:45" s="58" customFormat="1" ht="14.4" x14ac:dyDescent="0.3">
      <c r="A839" s="127"/>
      <c r="B839" s="128"/>
      <c r="C839" s="231" t="s">
        <v>532</v>
      </c>
      <c r="D839" s="231"/>
      <c r="E839" s="231"/>
      <c r="F839" s="96"/>
      <c r="G839" s="97"/>
      <c r="H839" s="97"/>
      <c r="I839" s="97"/>
      <c r="J839" s="100"/>
      <c r="K839" s="97"/>
      <c r="L839" s="137">
        <v>4602.4799999999996</v>
      </c>
      <c r="M839" s="121"/>
      <c r="N839" s="130">
        <v>37556.239999999998</v>
      </c>
      <c r="AF839" s="92"/>
      <c r="AG839" s="93"/>
      <c r="AH839" s="93"/>
      <c r="AN839" s="93" t="s">
        <v>532</v>
      </c>
      <c r="AQ839" s="93"/>
      <c r="AS839" s="93"/>
    </row>
    <row r="840" spans="1:45" s="58" customFormat="1" ht="0" hidden="1" customHeight="1" x14ac:dyDescent="0.3">
      <c r="A840" s="142"/>
      <c r="B840" s="143"/>
      <c r="C840" s="143"/>
      <c r="D840" s="143"/>
      <c r="E840" s="143"/>
      <c r="F840" s="144"/>
      <c r="G840" s="144"/>
      <c r="H840" s="144"/>
      <c r="I840" s="144"/>
      <c r="J840" s="145"/>
      <c r="K840" s="144"/>
      <c r="L840" s="145"/>
      <c r="M840" s="109"/>
      <c r="N840" s="145"/>
      <c r="AF840" s="92"/>
      <c r="AG840" s="93"/>
      <c r="AH840" s="93"/>
      <c r="AN840" s="93"/>
      <c r="AQ840" s="93"/>
      <c r="AS840" s="93"/>
    </row>
    <row r="841" spans="1:45" s="58" customFormat="1" ht="14.4" x14ac:dyDescent="0.3">
      <c r="A841" s="146"/>
      <c r="B841" s="147"/>
      <c r="C841" s="231" t="s">
        <v>735</v>
      </c>
      <c r="D841" s="231"/>
      <c r="E841" s="231"/>
      <c r="F841" s="231"/>
      <c r="G841" s="231"/>
      <c r="H841" s="231"/>
      <c r="I841" s="231"/>
      <c r="J841" s="231"/>
      <c r="K841" s="231"/>
      <c r="L841" s="148"/>
      <c r="M841" s="149"/>
      <c r="N841" s="150"/>
      <c r="AF841" s="92"/>
      <c r="AG841" s="93"/>
      <c r="AH841" s="93"/>
      <c r="AN841" s="93"/>
      <c r="AQ841" s="93" t="s">
        <v>735</v>
      </c>
      <c r="AS841" s="93"/>
    </row>
    <row r="842" spans="1:45" s="58" customFormat="1" ht="14.4" x14ac:dyDescent="0.3">
      <c r="A842" s="151"/>
      <c r="B842" s="106"/>
      <c r="C842" s="230" t="s">
        <v>538</v>
      </c>
      <c r="D842" s="230"/>
      <c r="E842" s="230"/>
      <c r="F842" s="230"/>
      <c r="G842" s="230"/>
      <c r="H842" s="230"/>
      <c r="I842" s="230"/>
      <c r="J842" s="230"/>
      <c r="K842" s="230"/>
      <c r="L842" s="152">
        <v>16809.349999999999</v>
      </c>
      <c r="M842" s="153"/>
      <c r="N842" s="154"/>
      <c r="AF842" s="92"/>
      <c r="AG842" s="93"/>
      <c r="AH842" s="93"/>
      <c r="AN842" s="93"/>
      <c r="AQ842" s="93"/>
      <c r="AR842" s="104" t="s">
        <v>538</v>
      </c>
      <c r="AS842" s="93"/>
    </row>
    <row r="843" spans="1:45" s="58" customFormat="1" ht="14.4" x14ac:dyDescent="0.3">
      <c r="A843" s="151"/>
      <c r="B843" s="106"/>
      <c r="C843" s="230" t="s">
        <v>539</v>
      </c>
      <c r="D843" s="230"/>
      <c r="E843" s="230"/>
      <c r="F843" s="230"/>
      <c r="G843" s="230"/>
      <c r="H843" s="230"/>
      <c r="I843" s="230"/>
      <c r="J843" s="230"/>
      <c r="K843" s="230"/>
      <c r="L843" s="155"/>
      <c r="M843" s="153"/>
      <c r="N843" s="154"/>
      <c r="AF843" s="92"/>
      <c r="AG843" s="93"/>
      <c r="AH843" s="93"/>
      <c r="AN843" s="93"/>
      <c r="AQ843" s="93"/>
      <c r="AR843" s="104" t="s">
        <v>539</v>
      </c>
      <c r="AS843" s="93"/>
    </row>
    <row r="844" spans="1:45" s="58" customFormat="1" ht="14.4" x14ac:dyDescent="0.3">
      <c r="A844" s="151"/>
      <c r="B844" s="106"/>
      <c r="C844" s="230" t="s">
        <v>540</v>
      </c>
      <c r="D844" s="230"/>
      <c r="E844" s="230"/>
      <c r="F844" s="230"/>
      <c r="G844" s="230"/>
      <c r="H844" s="230"/>
      <c r="I844" s="230"/>
      <c r="J844" s="230"/>
      <c r="K844" s="230"/>
      <c r="L844" s="156">
        <v>438.27</v>
      </c>
      <c r="M844" s="153"/>
      <c r="N844" s="154"/>
      <c r="AF844" s="92"/>
      <c r="AG844" s="93"/>
      <c r="AH844" s="93"/>
      <c r="AN844" s="93"/>
      <c r="AQ844" s="93"/>
      <c r="AR844" s="104" t="s">
        <v>540</v>
      </c>
      <c r="AS844" s="93"/>
    </row>
    <row r="845" spans="1:45" s="58" customFormat="1" ht="14.4" x14ac:dyDescent="0.3">
      <c r="A845" s="151"/>
      <c r="B845" s="106"/>
      <c r="C845" s="230" t="s">
        <v>541</v>
      </c>
      <c r="D845" s="230"/>
      <c r="E845" s="230"/>
      <c r="F845" s="230"/>
      <c r="G845" s="230"/>
      <c r="H845" s="230"/>
      <c r="I845" s="230"/>
      <c r="J845" s="230"/>
      <c r="K845" s="230"/>
      <c r="L845" s="156">
        <v>344.41</v>
      </c>
      <c r="M845" s="153"/>
      <c r="N845" s="154"/>
      <c r="AF845" s="92"/>
      <c r="AG845" s="93"/>
      <c r="AH845" s="93"/>
      <c r="AN845" s="93"/>
      <c r="AQ845" s="93"/>
      <c r="AR845" s="104" t="s">
        <v>541</v>
      </c>
      <c r="AS845" s="93"/>
    </row>
    <row r="846" spans="1:45" s="58" customFormat="1" ht="14.4" x14ac:dyDescent="0.3">
      <c r="A846" s="151"/>
      <c r="B846" s="106"/>
      <c r="C846" s="230" t="s">
        <v>562</v>
      </c>
      <c r="D846" s="230"/>
      <c r="E846" s="230"/>
      <c r="F846" s="230"/>
      <c r="G846" s="230"/>
      <c r="H846" s="230"/>
      <c r="I846" s="230"/>
      <c r="J846" s="230"/>
      <c r="K846" s="230"/>
      <c r="L846" s="156">
        <v>145.47</v>
      </c>
      <c r="M846" s="153"/>
      <c r="N846" s="154"/>
      <c r="AF846" s="92"/>
      <c r="AG846" s="93"/>
      <c r="AH846" s="93"/>
      <c r="AN846" s="93"/>
      <c r="AQ846" s="93"/>
      <c r="AR846" s="104" t="s">
        <v>562</v>
      </c>
      <c r="AS846" s="93"/>
    </row>
    <row r="847" spans="1:45" s="58" customFormat="1" ht="14.4" x14ac:dyDescent="0.3">
      <c r="A847" s="151"/>
      <c r="B847" s="106"/>
      <c r="C847" s="230" t="s">
        <v>542</v>
      </c>
      <c r="D847" s="230"/>
      <c r="E847" s="230"/>
      <c r="F847" s="230"/>
      <c r="G847" s="230"/>
      <c r="H847" s="230"/>
      <c r="I847" s="230"/>
      <c r="J847" s="230"/>
      <c r="K847" s="230"/>
      <c r="L847" s="152">
        <v>16026.67</v>
      </c>
      <c r="M847" s="153"/>
      <c r="N847" s="154"/>
      <c r="AF847" s="92"/>
      <c r="AG847" s="93"/>
      <c r="AH847" s="93"/>
      <c r="AN847" s="93"/>
      <c r="AQ847" s="93"/>
      <c r="AR847" s="104" t="s">
        <v>542</v>
      </c>
      <c r="AS847" s="93"/>
    </row>
    <row r="848" spans="1:45" s="58" customFormat="1" ht="14.4" x14ac:dyDescent="0.3">
      <c r="A848" s="151"/>
      <c r="B848" s="106"/>
      <c r="C848" s="230" t="s">
        <v>543</v>
      </c>
      <c r="D848" s="230"/>
      <c r="E848" s="230"/>
      <c r="F848" s="230"/>
      <c r="G848" s="230"/>
      <c r="H848" s="230"/>
      <c r="I848" s="230"/>
      <c r="J848" s="230"/>
      <c r="K848" s="230"/>
      <c r="L848" s="152">
        <v>17762.72</v>
      </c>
      <c r="M848" s="153"/>
      <c r="N848" s="154"/>
      <c r="AF848" s="92"/>
      <c r="AG848" s="93"/>
      <c r="AH848" s="93"/>
      <c r="AN848" s="93"/>
      <c r="AQ848" s="93"/>
      <c r="AR848" s="104" t="s">
        <v>543</v>
      </c>
      <c r="AS848" s="93"/>
    </row>
    <row r="849" spans="1:45" s="58" customFormat="1" ht="14.4" x14ac:dyDescent="0.3">
      <c r="A849" s="151"/>
      <c r="B849" s="106"/>
      <c r="C849" s="230" t="s">
        <v>539</v>
      </c>
      <c r="D849" s="230"/>
      <c r="E849" s="230"/>
      <c r="F849" s="230"/>
      <c r="G849" s="230"/>
      <c r="H849" s="230"/>
      <c r="I849" s="230"/>
      <c r="J849" s="230"/>
      <c r="K849" s="230"/>
      <c r="L849" s="155"/>
      <c r="M849" s="153"/>
      <c r="N849" s="154"/>
      <c r="AF849" s="92"/>
      <c r="AG849" s="93"/>
      <c r="AH849" s="93"/>
      <c r="AN849" s="93"/>
      <c r="AQ849" s="93"/>
      <c r="AR849" s="104" t="s">
        <v>539</v>
      </c>
      <c r="AS849" s="93"/>
    </row>
    <row r="850" spans="1:45" s="58" customFormat="1" ht="14.4" x14ac:dyDescent="0.3">
      <c r="A850" s="151"/>
      <c r="B850" s="106"/>
      <c r="C850" s="230" t="s">
        <v>683</v>
      </c>
      <c r="D850" s="230"/>
      <c r="E850" s="230"/>
      <c r="F850" s="230"/>
      <c r="G850" s="230"/>
      <c r="H850" s="230"/>
      <c r="I850" s="230"/>
      <c r="J850" s="230"/>
      <c r="K850" s="230"/>
      <c r="L850" s="156">
        <v>438.27</v>
      </c>
      <c r="M850" s="153"/>
      <c r="N850" s="154"/>
      <c r="AF850" s="92"/>
      <c r="AG850" s="93"/>
      <c r="AH850" s="93"/>
      <c r="AN850" s="93"/>
      <c r="AQ850" s="93"/>
      <c r="AR850" s="104" t="s">
        <v>683</v>
      </c>
      <c r="AS850" s="93"/>
    </row>
    <row r="851" spans="1:45" s="58" customFormat="1" ht="14.4" x14ac:dyDescent="0.3">
      <c r="A851" s="151"/>
      <c r="B851" s="106"/>
      <c r="C851" s="230" t="s">
        <v>684</v>
      </c>
      <c r="D851" s="230"/>
      <c r="E851" s="230"/>
      <c r="F851" s="230"/>
      <c r="G851" s="230"/>
      <c r="H851" s="230"/>
      <c r="I851" s="230"/>
      <c r="J851" s="230"/>
      <c r="K851" s="230"/>
      <c r="L851" s="156">
        <v>344.41</v>
      </c>
      <c r="M851" s="153"/>
      <c r="N851" s="154"/>
      <c r="AF851" s="92"/>
      <c r="AG851" s="93"/>
      <c r="AH851" s="93"/>
      <c r="AN851" s="93"/>
      <c r="AQ851" s="93"/>
      <c r="AR851" s="104" t="s">
        <v>684</v>
      </c>
      <c r="AS851" s="93"/>
    </row>
    <row r="852" spans="1:45" s="58" customFormat="1" ht="14.4" x14ac:dyDescent="0.3">
      <c r="A852" s="151"/>
      <c r="B852" s="106"/>
      <c r="C852" s="230" t="s">
        <v>685</v>
      </c>
      <c r="D852" s="230"/>
      <c r="E852" s="230"/>
      <c r="F852" s="230"/>
      <c r="G852" s="230"/>
      <c r="H852" s="230"/>
      <c r="I852" s="230"/>
      <c r="J852" s="230"/>
      <c r="K852" s="230"/>
      <c r="L852" s="156">
        <v>145.47</v>
      </c>
      <c r="M852" s="153"/>
      <c r="N852" s="154"/>
      <c r="AF852" s="92"/>
      <c r="AG852" s="93"/>
      <c r="AH852" s="93"/>
      <c r="AN852" s="93"/>
      <c r="AQ852" s="93"/>
      <c r="AR852" s="104" t="s">
        <v>685</v>
      </c>
      <c r="AS852" s="93"/>
    </row>
    <row r="853" spans="1:45" s="58" customFormat="1" ht="14.4" x14ac:dyDescent="0.3">
      <c r="A853" s="151"/>
      <c r="B853" s="106"/>
      <c r="C853" s="230" t="s">
        <v>686</v>
      </c>
      <c r="D853" s="230"/>
      <c r="E853" s="230"/>
      <c r="F853" s="230"/>
      <c r="G853" s="230"/>
      <c r="H853" s="230"/>
      <c r="I853" s="230"/>
      <c r="J853" s="230"/>
      <c r="K853" s="230"/>
      <c r="L853" s="152">
        <v>16026.67</v>
      </c>
      <c r="M853" s="153"/>
      <c r="N853" s="154"/>
      <c r="AF853" s="92"/>
      <c r="AG853" s="93"/>
      <c r="AH853" s="93"/>
      <c r="AN853" s="93"/>
      <c r="AQ853" s="93"/>
      <c r="AR853" s="104" t="s">
        <v>686</v>
      </c>
      <c r="AS853" s="93"/>
    </row>
    <row r="854" spans="1:45" s="58" customFormat="1" ht="14.4" x14ac:dyDescent="0.3">
      <c r="A854" s="151"/>
      <c r="B854" s="106"/>
      <c r="C854" s="230" t="s">
        <v>687</v>
      </c>
      <c r="D854" s="230"/>
      <c r="E854" s="230"/>
      <c r="F854" s="230"/>
      <c r="G854" s="230"/>
      <c r="H854" s="230"/>
      <c r="I854" s="230"/>
      <c r="J854" s="230"/>
      <c r="K854" s="230"/>
      <c r="L854" s="156">
        <v>639.41</v>
      </c>
      <c r="M854" s="153"/>
      <c r="N854" s="154"/>
      <c r="AF854" s="92"/>
      <c r="AG854" s="93"/>
      <c r="AH854" s="93"/>
      <c r="AN854" s="93"/>
      <c r="AQ854" s="93"/>
      <c r="AR854" s="104" t="s">
        <v>687</v>
      </c>
      <c r="AS854" s="93"/>
    </row>
    <row r="855" spans="1:45" s="58" customFormat="1" ht="14.4" x14ac:dyDescent="0.3">
      <c r="A855" s="151"/>
      <c r="B855" s="106"/>
      <c r="C855" s="230" t="s">
        <v>688</v>
      </c>
      <c r="D855" s="230"/>
      <c r="E855" s="230"/>
      <c r="F855" s="230"/>
      <c r="G855" s="230"/>
      <c r="H855" s="230"/>
      <c r="I855" s="230"/>
      <c r="J855" s="230"/>
      <c r="K855" s="230"/>
      <c r="L855" s="156">
        <v>313.95999999999998</v>
      </c>
      <c r="M855" s="153"/>
      <c r="N855" s="154"/>
      <c r="AF855" s="92"/>
      <c r="AG855" s="93"/>
      <c r="AH855" s="93"/>
      <c r="AN855" s="93"/>
      <c r="AQ855" s="93"/>
      <c r="AR855" s="104" t="s">
        <v>688</v>
      </c>
      <c r="AS855" s="93"/>
    </row>
    <row r="856" spans="1:45" s="58" customFormat="1" ht="14.4" x14ac:dyDescent="0.3">
      <c r="A856" s="151"/>
      <c r="B856" s="106"/>
      <c r="C856" s="230" t="s">
        <v>551</v>
      </c>
      <c r="D856" s="230"/>
      <c r="E856" s="230"/>
      <c r="F856" s="230"/>
      <c r="G856" s="230"/>
      <c r="H856" s="230"/>
      <c r="I856" s="230"/>
      <c r="J856" s="230"/>
      <c r="K856" s="230"/>
      <c r="L856" s="156">
        <v>583.74</v>
      </c>
      <c r="M856" s="153"/>
      <c r="N856" s="154"/>
      <c r="AF856" s="92"/>
      <c r="AG856" s="93"/>
      <c r="AH856" s="93"/>
      <c r="AN856" s="93"/>
      <c r="AQ856" s="93"/>
      <c r="AR856" s="104" t="s">
        <v>551</v>
      </c>
      <c r="AS856" s="93"/>
    </row>
    <row r="857" spans="1:45" s="58" customFormat="1" ht="14.4" x14ac:dyDescent="0.3">
      <c r="A857" s="151"/>
      <c r="B857" s="106"/>
      <c r="C857" s="230" t="s">
        <v>552</v>
      </c>
      <c r="D857" s="230"/>
      <c r="E857" s="230"/>
      <c r="F857" s="230"/>
      <c r="G857" s="230"/>
      <c r="H857" s="230"/>
      <c r="I857" s="230"/>
      <c r="J857" s="230"/>
      <c r="K857" s="230"/>
      <c r="L857" s="156">
        <v>639.41</v>
      </c>
      <c r="M857" s="153"/>
      <c r="N857" s="154"/>
      <c r="AF857" s="92"/>
      <c r="AG857" s="93"/>
      <c r="AH857" s="93"/>
      <c r="AN857" s="93"/>
      <c r="AQ857" s="93"/>
      <c r="AR857" s="104" t="s">
        <v>552</v>
      </c>
      <c r="AS857" s="93"/>
    </row>
    <row r="858" spans="1:45" s="58" customFormat="1" ht="14.4" x14ac:dyDescent="0.3">
      <c r="A858" s="151"/>
      <c r="B858" s="106"/>
      <c r="C858" s="230" t="s">
        <v>553</v>
      </c>
      <c r="D858" s="230"/>
      <c r="E858" s="230"/>
      <c r="F858" s="230"/>
      <c r="G858" s="230"/>
      <c r="H858" s="230"/>
      <c r="I858" s="230"/>
      <c r="J858" s="230"/>
      <c r="K858" s="230"/>
      <c r="L858" s="156">
        <v>313.95999999999998</v>
      </c>
      <c r="M858" s="153"/>
      <c r="N858" s="154"/>
      <c r="AF858" s="92"/>
      <c r="AG858" s="93"/>
      <c r="AH858" s="93"/>
      <c r="AN858" s="93"/>
      <c r="AQ858" s="93"/>
      <c r="AR858" s="104" t="s">
        <v>553</v>
      </c>
      <c r="AS858" s="93"/>
    </row>
    <row r="859" spans="1:45" s="58" customFormat="1" ht="14.4" x14ac:dyDescent="0.3">
      <c r="A859" s="151"/>
      <c r="B859" s="157"/>
      <c r="C859" s="242" t="s">
        <v>736</v>
      </c>
      <c r="D859" s="242"/>
      <c r="E859" s="242"/>
      <c r="F859" s="242"/>
      <c r="G859" s="242"/>
      <c r="H859" s="242"/>
      <c r="I859" s="242"/>
      <c r="J859" s="242"/>
      <c r="K859" s="242"/>
      <c r="L859" s="158">
        <v>17762.72</v>
      </c>
      <c r="M859" s="159"/>
      <c r="N859" s="160"/>
      <c r="AF859" s="92"/>
      <c r="AG859" s="93"/>
      <c r="AH859" s="93"/>
      <c r="AN859" s="93"/>
      <c r="AQ859" s="93"/>
      <c r="AS859" s="93" t="s">
        <v>736</v>
      </c>
    </row>
    <row r="860" spans="1:45" s="58" customFormat="1" ht="14.4" x14ac:dyDescent="0.3">
      <c r="A860" s="235" t="s">
        <v>380</v>
      </c>
      <c r="B860" s="236"/>
      <c r="C860" s="236"/>
      <c r="D860" s="236"/>
      <c r="E860" s="236"/>
      <c r="F860" s="236"/>
      <c r="G860" s="236"/>
      <c r="H860" s="236"/>
      <c r="I860" s="236"/>
      <c r="J860" s="236"/>
      <c r="K860" s="236"/>
      <c r="L860" s="236"/>
      <c r="M860" s="236"/>
      <c r="N860" s="237"/>
      <c r="AF860" s="92" t="s">
        <v>380</v>
      </c>
      <c r="AG860" s="93"/>
      <c r="AH860" s="93"/>
      <c r="AN860" s="93"/>
      <c r="AQ860" s="93"/>
      <c r="AS860" s="93"/>
    </row>
    <row r="861" spans="1:45" s="58" customFormat="1" ht="21.6" x14ac:dyDescent="0.3">
      <c r="A861" s="94" t="s">
        <v>102</v>
      </c>
      <c r="B861" s="95" t="s">
        <v>147</v>
      </c>
      <c r="C861" s="231" t="s">
        <v>148</v>
      </c>
      <c r="D861" s="231"/>
      <c r="E861" s="231"/>
      <c r="F861" s="96" t="s">
        <v>5</v>
      </c>
      <c r="G861" s="97">
        <v>6.4500000000000002E-2</v>
      </c>
      <c r="H861" s="98">
        <v>1</v>
      </c>
      <c r="I861" s="131">
        <v>6.4500000000000002E-2</v>
      </c>
      <c r="J861" s="100"/>
      <c r="K861" s="97"/>
      <c r="L861" s="100"/>
      <c r="M861" s="97"/>
      <c r="N861" s="101"/>
      <c r="AF861" s="92"/>
      <c r="AG861" s="93"/>
      <c r="AH861" s="93" t="s">
        <v>148</v>
      </c>
      <c r="AN861" s="93"/>
      <c r="AQ861" s="93"/>
      <c r="AS861" s="93"/>
    </row>
    <row r="862" spans="1:45" s="58" customFormat="1" ht="14.4" x14ac:dyDescent="0.3">
      <c r="A862" s="102"/>
      <c r="B862" s="103"/>
      <c r="C862" s="230" t="s">
        <v>737</v>
      </c>
      <c r="D862" s="230"/>
      <c r="E862" s="230"/>
      <c r="F862" s="230"/>
      <c r="G862" s="230"/>
      <c r="H862" s="230"/>
      <c r="I862" s="230"/>
      <c r="J862" s="230"/>
      <c r="K862" s="230"/>
      <c r="L862" s="230"/>
      <c r="M862" s="230"/>
      <c r="N862" s="241"/>
      <c r="AF862" s="92"/>
      <c r="AG862" s="93"/>
      <c r="AH862" s="93"/>
      <c r="AI862" s="104" t="s">
        <v>737</v>
      </c>
      <c r="AN862" s="93"/>
      <c r="AQ862" s="93"/>
      <c r="AS862" s="93"/>
    </row>
    <row r="863" spans="1:45" s="58" customFormat="1" ht="21.6" x14ac:dyDescent="0.3">
      <c r="A863" s="105"/>
      <c r="B863" s="106" t="s">
        <v>609</v>
      </c>
      <c r="C863" s="232" t="s">
        <v>610</v>
      </c>
      <c r="D863" s="232"/>
      <c r="E863" s="232"/>
      <c r="F863" s="232"/>
      <c r="G863" s="232"/>
      <c r="H863" s="232"/>
      <c r="I863" s="232"/>
      <c r="J863" s="232"/>
      <c r="K863" s="232"/>
      <c r="L863" s="232"/>
      <c r="M863" s="232"/>
      <c r="N863" s="233"/>
      <c r="AF863" s="92"/>
      <c r="AG863" s="93"/>
      <c r="AH863" s="93"/>
      <c r="AJ863" s="104" t="s">
        <v>610</v>
      </c>
      <c r="AN863" s="93"/>
      <c r="AQ863" s="93"/>
      <c r="AS863" s="93"/>
    </row>
    <row r="864" spans="1:45" s="58" customFormat="1" ht="52.2" x14ac:dyDescent="0.3">
      <c r="A864" s="105"/>
      <c r="B864" s="106" t="s">
        <v>611</v>
      </c>
      <c r="C864" s="232" t="s">
        <v>612</v>
      </c>
      <c r="D864" s="232"/>
      <c r="E864" s="232"/>
      <c r="F864" s="232"/>
      <c r="G864" s="232"/>
      <c r="H864" s="232"/>
      <c r="I864" s="232"/>
      <c r="J864" s="232"/>
      <c r="K864" s="232"/>
      <c r="L864" s="232"/>
      <c r="M864" s="232"/>
      <c r="N864" s="233"/>
      <c r="AF864" s="92"/>
      <c r="AG864" s="93"/>
      <c r="AH864" s="93"/>
      <c r="AJ864" s="104" t="s">
        <v>612</v>
      </c>
      <c r="AN864" s="93"/>
      <c r="AQ864" s="93"/>
      <c r="AS864" s="93"/>
    </row>
    <row r="865" spans="1:45" s="58" customFormat="1" ht="14.4" x14ac:dyDescent="0.3">
      <c r="A865" s="107"/>
      <c r="B865" s="106" t="s">
        <v>2</v>
      </c>
      <c r="C865" s="230" t="s">
        <v>525</v>
      </c>
      <c r="D865" s="230"/>
      <c r="E865" s="230"/>
      <c r="F865" s="108"/>
      <c r="G865" s="109"/>
      <c r="H865" s="109"/>
      <c r="I865" s="109"/>
      <c r="J865" s="112">
        <v>106.88</v>
      </c>
      <c r="K865" s="117">
        <v>1.3225</v>
      </c>
      <c r="L865" s="112">
        <v>9.1199999999999992</v>
      </c>
      <c r="M865" s="113">
        <v>44.77</v>
      </c>
      <c r="N865" s="126">
        <v>408.3</v>
      </c>
      <c r="AF865" s="92"/>
      <c r="AG865" s="93"/>
      <c r="AH865" s="93"/>
      <c r="AK865" s="104" t="s">
        <v>525</v>
      </c>
      <c r="AN865" s="93"/>
      <c r="AQ865" s="93"/>
      <c r="AS865" s="93"/>
    </row>
    <row r="866" spans="1:45" s="58" customFormat="1" ht="14.4" x14ac:dyDescent="0.3">
      <c r="A866" s="107"/>
      <c r="B866" s="106" t="s">
        <v>4</v>
      </c>
      <c r="C866" s="230" t="s">
        <v>526</v>
      </c>
      <c r="D866" s="230"/>
      <c r="E866" s="230"/>
      <c r="F866" s="108"/>
      <c r="G866" s="109"/>
      <c r="H866" s="109"/>
      <c r="I866" s="109"/>
      <c r="J866" s="112">
        <v>241.58</v>
      </c>
      <c r="K866" s="117">
        <v>1.4375</v>
      </c>
      <c r="L866" s="112">
        <v>22.4</v>
      </c>
      <c r="M866" s="113">
        <v>13.24</v>
      </c>
      <c r="N866" s="126">
        <v>296.58</v>
      </c>
      <c r="AF866" s="92"/>
      <c r="AG866" s="93"/>
      <c r="AH866" s="93"/>
      <c r="AK866" s="104" t="s">
        <v>526</v>
      </c>
      <c r="AN866" s="93"/>
      <c r="AQ866" s="93"/>
      <c r="AS866" s="93"/>
    </row>
    <row r="867" spans="1:45" s="58" customFormat="1" ht="14.4" x14ac:dyDescent="0.3">
      <c r="A867" s="107"/>
      <c r="B867" s="106" t="s">
        <v>6</v>
      </c>
      <c r="C867" s="230" t="s">
        <v>556</v>
      </c>
      <c r="D867" s="230"/>
      <c r="E867" s="230"/>
      <c r="F867" s="108"/>
      <c r="G867" s="109"/>
      <c r="H867" s="109"/>
      <c r="I867" s="109"/>
      <c r="J867" s="112">
        <v>26.36</v>
      </c>
      <c r="K867" s="117">
        <v>1.4375</v>
      </c>
      <c r="L867" s="112">
        <v>2.44</v>
      </c>
      <c r="M867" s="113">
        <v>44.77</v>
      </c>
      <c r="N867" s="126">
        <v>109.24</v>
      </c>
      <c r="AF867" s="92"/>
      <c r="AG867" s="93"/>
      <c r="AH867" s="93"/>
      <c r="AK867" s="104" t="s">
        <v>556</v>
      </c>
      <c r="AN867" s="93"/>
      <c r="AQ867" s="93"/>
      <c r="AS867" s="93"/>
    </row>
    <row r="868" spans="1:45" s="58" customFormat="1" ht="14.4" x14ac:dyDescent="0.3">
      <c r="A868" s="115"/>
      <c r="B868" s="106"/>
      <c r="C868" s="230" t="s">
        <v>527</v>
      </c>
      <c r="D868" s="230"/>
      <c r="E868" s="230"/>
      <c r="F868" s="108" t="s">
        <v>528</v>
      </c>
      <c r="G868" s="113">
        <v>12.53</v>
      </c>
      <c r="H868" s="117">
        <v>1.3225</v>
      </c>
      <c r="I868" s="132">
        <v>1.0688247</v>
      </c>
      <c r="J868" s="118"/>
      <c r="K868" s="109"/>
      <c r="L868" s="118"/>
      <c r="M868" s="109"/>
      <c r="N868" s="119"/>
      <c r="AF868" s="92"/>
      <c r="AG868" s="93"/>
      <c r="AH868" s="93"/>
      <c r="AL868" s="104" t="s">
        <v>527</v>
      </c>
      <c r="AN868" s="93"/>
      <c r="AQ868" s="93"/>
      <c r="AS868" s="93"/>
    </row>
    <row r="869" spans="1:45" s="58" customFormat="1" ht="14.4" x14ac:dyDescent="0.3">
      <c r="A869" s="115"/>
      <c r="B869" s="106"/>
      <c r="C869" s="230" t="s">
        <v>558</v>
      </c>
      <c r="D869" s="230"/>
      <c r="E869" s="230"/>
      <c r="F869" s="108" t="s">
        <v>528</v>
      </c>
      <c r="G869" s="113">
        <v>2.62</v>
      </c>
      <c r="H869" s="117">
        <v>1.4375</v>
      </c>
      <c r="I869" s="132">
        <v>0.2429231</v>
      </c>
      <c r="J869" s="118"/>
      <c r="K869" s="109"/>
      <c r="L869" s="118"/>
      <c r="M869" s="109"/>
      <c r="N869" s="119"/>
      <c r="AF869" s="92"/>
      <c r="AG869" s="93"/>
      <c r="AH869" s="93"/>
      <c r="AL869" s="104" t="s">
        <v>558</v>
      </c>
      <c r="AN869" s="93"/>
      <c r="AQ869" s="93"/>
      <c r="AS869" s="93"/>
    </row>
    <row r="870" spans="1:45" s="58" customFormat="1" ht="14.4" x14ac:dyDescent="0.3">
      <c r="A870" s="107"/>
      <c r="B870" s="106"/>
      <c r="C870" s="229" t="s">
        <v>529</v>
      </c>
      <c r="D870" s="229"/>
      <c r="E870" s="229"/>
      <c r="F870" s="120"/>
      <c r="G870" s="121"/>
      <c r="H870" s="121"/>
      <c r="I870" s="121"/>
      <c r="J870" s="123">
        <v>348.46</v>
      </c>
      <c r="K870" s="121"/>
      <c r="L870" s="123">
        <v>31.52</v>
      </c>
      <c r="M870" s="121"/>
      <c r="N870" s="134">
        <v>704.88</v>
      </c>
      <c r="AF870" s="92"/>
      <c r="AG870" s="93"/>
      <c r="AH870" s="93"/>
      <c r="AM870" s="104" t="s">
        <v>529</v>
      </c>
      <c r="AN870" s="93"/>
      <c r="AQ870" s="93"/>
      <c r="AS870" s="93"/>
    </row>
    <row r="871" spans="1:45" s="58" customFormat="1" ht="14.4" x14ac:dyDescent="0.3">
      <c r="A871" s="115"/>
      <c r="B871" s="106"/>
      <c r="C871" s="230" t="s">
        <v>530</v>
      </c>
      <c r="D871" s="230"/>
      <c r="E871" s="230"/>
      <c r="F871" s="108"/>
      <c r="G871" s="109"/>
      <c r="H871" s="109"/>
      <c r="I871" s="109"/>
      <c r="J871" s="118"/>
      <c r="K871" s="109"/>
      <c r="L871" s="112">
        <v>11.56</v>
      </c>
      <c r="M871" s="109"/>
      <c r="N871" s="126">
        <v>517.54</v>
      </c>
      <c r="AF871" s="92"/>
      <c r="AG871" s="93"/>
      <c r="AH871" s="93"/>
      <c r="AL871" s="104" t="s">
        <v>530</v>
      </c>
      <c r="AN871" s="93"/>
      <c r="AQ871" s="93"/>
      <c r="AS871" s="93"/>
    </row>
    <row r="872" spans="1:45" s="58" customFormat="1" ht="21.6" x14ac:dyDescent="0.3">
      <c r="A872" s="115"/>
      <c r="B872" s="106" t="s">
        <v>559</v>
      </c>
      <c r="C872" s="230" t="s">
        <v>560</v>
      </c>
      <c r="D872" s="230"/>
      <c r="E872" s="230"/>
      <c r="F872" s="108" t="s">
        <v>531</v>
      </c>
      <c r="G872" s="116">
        <v>92</v>
      </c>
      <c r="H872" s="109"/>
      <c r="I872" s="116">
        <v>92</v>
      </c>
      <c r="J872" s="118"/>
      <c r="K872" s="109"/>
      <c r="L872" s="112">
        <v>10.64</v>
      </c>
      <c r="M872" s="109"/>
      <c r="N872" s="126">
        <v>476.14</v>
      </c>
      <c r="AF872" s="92"/>
      <c r="AG872" s="93"/>
      <c r="AH872" s="93"/>
      <c r="AL872" s="104" t="s">
        <v>560</v>
      </c>
      <c r="AN872" s="93"/>
      <c r="AQ872" s="93"/>
      <c r="AS872" s="93"/>
    </row>
    <row r="873" spans="1:45" s="58" customFormat="1" ht="40.799999999999997" x14ac:dyDescent="0.3">
      <c r="A873" s="115"/>
      <c r="B873" s="106" t="s">
        <v>613</v>
      </c>
      <c r="C873" s="230" t="s">
        <v>561</v>
      </c>
      <c r="D873" s="230"/>
      <c r="E873" s="230"/>
      <c r="F873" s="108" t="s">
        <v>531</v>
      </c>
      <c r="G873" s="116">
        <v>46</v>
      </c>
      <c r="H873" s="113">
        <v>0.85</v>
      </c>
      <c r="I873" s="125">
        <v>39.1</v>
      </c>
      <c r="J873" s="118"/>
      <c r="K873" s="109"/>
      <c r="L873" s="112">
        <v>4.5199999999999996</v>
      </c>
      <c r="M873" s="109"/>
      <c r="N873" s="126">
        <v>202.36</v>
      </c>
      <c r="AF873" s="92"/>
      <c r="AG873" s="93"/>
      <c r="AH873" s="93"/>
      <c r="AL873" s="104" t="s">
        <v>561</v>
      </c>
      <c r="AN873" s="93"/>
      <c r="AQ873" s="93"/>
      <c r="AS873" s="93"/>
    </row>
    <row r="874" spans="1:45" s="58" customFormat="1" ht="14.4" x14ac:dyDescent="0.3">
      <c r="A874" s="127"/>
      <c r="B874" s="128"/>
      <c r="C874" s="231" t="s">
        <v>532</v>
      </c>
      <c r="D874" s="231"/>
      <c r="E874" s="231"/>
      <c r="F874" s="96"/>
      <c r="G874" s="97"/>
      <c r="H874" s="97"/>
      <c r="I874" s="97"/>
      <c r="J874" s="100"/>
      <c r="K874" s="97"/>
      <c r="L874" s="129">
        <v>46.68</v>
      </c>
      <c r="M874" s="121"/>
      <c r="N874" s="130">
        <v>1383.38</v>
      </c>
      <c r="AF874" s="92"/>
      <c r="AG874" s="93"/>
      <c r="AH874" s="93"/>
      <c r="AN874" s="93" t="s">
        <v>532</v>
      </c>
      <c r="AQ874" s="93"/>
      <c r="AS874" s="93"/>
    </row>
    <row r="875" spans="1:45" s="58" customFormat="1" ht="31.8" x14ac:dyDescent="0.3">
      <c r="A875" s="94" t="s">
        <v>104</v>
      </c>
      <c r="B875" s="95" t="s">
        <v>381</v>
      </c>
      <c r="C875" s="231" t="s">
        <v>382</v>
      </c>
      <c r="D875" s="231"/>
      <c r="E875" s="231"/>
      <c r="F875" s="96" t="s">
        <v>55</v>
      </c>
      <c r="G875" s="97">
        <v>0.1721</v>
      </c>
      <c r="H875" s="98">
        <v>1</v>
      </c>
      <c r="I875" s="131">
        <v>0.1721</v>
      </c>
      <c r="J875" s="100"/>
      <c r="K875" s="97"/>
      <c r="L875" s="100"/>
      <c r="M875" s="97"/>
      <c r="N875" s="101"/>
      <c r="AF875" s="92"/>
      <c r="AG875" s="93"/>
      <c r="AH875" s="93" t="s">
        <v>382</v>
      </c>
      <c r="AN875" s="93"/>
      <c r="AQ875" s="93"/>
      <c r="AS875" s="93"/>
    </row>
    <row r="876" spans="1:45" s="58" customFormat="1" ht="14.4" x14ac:dyDescent="0.3">
      <c r="A876" s="102"/>
      <c r="B876" s="103"/>
      <c r="C876" s="230" t="s">
        <v>738</v>
      </c>
      <c r="D876" s="230"/>
      <c r="E876" s="230"/>
      <c r="F876" s="230"/>
      <c r="G876" s="230"/>
      <c r="H876" s="230"/>
      <c r="I876" s="230"/>
      <c r="J876" s="230"/>
      <c r="K876" s="230"/>
      <c r="L876" s="230"/>
      <c r="M876" s="230"/>
      <c r="N876" s="241"/>
      <c r="AF876" s="92"/>
      <c r="AG876" s="93"/>
      <c r="AH876" s="93"/>
      <c r="AI876" s="104" t="s">
        <v>738</v>
      </c>
      <c r="AN876" s="93"/>
      <c r="AQ876" s="93"/>
      <c r="AS876" s="93"/>
    </row>
    <row r="877" spans="1:45" s="58" customFormat="1" ht="21.6" x14ac:dyDescent="0.3">
      <c r="A877" s="105"/>
      <c r="B877" s="106" t="s">
        <v>609</v>
      </c>
      <c r="C877" s="232" t="s">
        <v>610</v>
      </c>
      <c r="D877" s="232"/>
      <c r="E877" s="232"/>
      <c r="F877" s="232"/>
      <c r="G877" s="232"/>
      <c r="H877" s="232"/>
      <c r="I877" s="232"/>
      <c r="J877" s="232"/>
      <c r="K877" s="232"/>
      <c r="L877" s="232"/>
      <c r="M877" s="232"/>
      <c r="N877" s="233"/>
      <c r="AF877" s="92"/>
      <c r="AG877" s="93"/>
      <c r="AH877" s="93"/>
      <c r="AJ877" s="104" t="s">
        <v>610</v>
      </c>
      <c r="AN877" s="93"/>
      <c r="AQ877" s="93"/>
      <c r="AS877" s="93"/>
    </row>
    <row r="878" spans="1:45" s="58" customFormat="1" ht="52.2" x14ac:dyDescent="0.3">
      <c r="A878" s="105"/>
      <c r="B878" s="106" t="s">
        <v>611</v>
      </c>
      <c r="C878" s="232" t="s">
        <v>612</v>
      </c>
      <c r="D878" s="232"/>
      <c r="E878" s="232"/>
      <c r="F878" s="232"/>
      <c r="G878" s="232"/>
      <c r="H878" s="232"/>
      <c r="I878" s="232"/>
      <c r="J878" s="232"/>
      <c r="K878" s="232"/>
      <c r="L878" s="232"/>
      <c r="M878" s="232"/>
      <c r="N878" s="233"/>
      <c r="AF878" s="92"/>
      <c r="AG878" s="93"/>
      <c r="AH878" s="93"/>
      <c r="AJ878" s="104" t="s">
        <v>612</v>
      </c>
      <c r="AN878" s="93"/>
      <c r="AQ878" s="93"/>
      <c r="AS878" s="93"/>
    </row>
    <row r="879" spans="1:45" s="58" customFormat="1" ht="14.4" x14ac:dyDescent="0.3">
      <c r="A879" s="107"/>
      <c r="B879" s="106" t="s">
        <v>2</v>
      </c>
      <c r="C879" s="230" t="s">
        <v>525</v>
      </c>
      <c r="D879" s="230"/>
      <c r="E879" s="230"/>
      <c r="F879" s="108"/>
      <c r="G879" s="109"/>
      <c r="H879" s="109"/>
      <c r="I879" s="109"/>
      <c r="J879" s="112">
        <v>231.43</v>
      </c>
      <c r="K879" s="117">
        <v>1.3225</v>
      </c>
      <c r="L879" s="112">
        <v>52.67</v>
      </c>
      <c r="M879" s="113">
        <v>44.77</v>
      </c>
      <c r="N879" s="114">
        <v>2358.04</v>
      </c>
      <c r="AF879" s="92"/>
      <c r="AG879" s="93"/>
      <c r="AH879" s="93"/>
      <c r="AK879" s="104" t="s">
        <v>525</v>
      </c>
      <c r="AN879" s="93"/>
      <c r="AQ879" s="93"/>
      <c r="AS879" s="93"/>
    </row>
    <row r="880" spans="1:45" s="58" customFormat="1" ht="14.4" x14ac:dyDescent="0.3">
      <c r="A880" s="107"/>
      <c r="B880" s="106" t="s">
        <v>4</v>
      </c>
      <c r="C880" s="230" t="s">
        <v>526</v>
      </c>
      <c r="D880" s="230"/>
      <c r="E880" s="230"/>
      <c r="F880" s="108"/>
      <c r="G880" s="109"/>
      <c r="H880" s="109"/>
      <c r="I880" s="109"/>
      <c r="J880" s="112">
        <v>64.77</v>
      </c>
      <c r="K880" s="117">
        <v>1.4375</v>
      </c>
      <c r="L880" s="112">
        <v>16.02</v>
      </c>
      <c r="M880" s="113">
        <v>13.24</v>
      </c>
      <c r="N880" s="126">
        <v>212.1</v>
      </c>
      <c r="AF880" s="92"/>
      <c r="AG880" s="93"/>
      <c r="AH880" s="93"/>
      <c r="AK880" s="104" t="s">
        <v>526</v>
      </c>
      <c r="AN880" s="93"/>
      <c r="AQ880" s="93"/>
      <c r="AS880" s="93"/>
    </row>
    <row r="881" spans="1:45" s="58" customFormat="1" ht="14.4" x14ac:dyDescent="0.3">
      <c r="A881" s="107"/>
      <c r="B881" s="106" t="s">
        <v>6</v>
      </c>
      <c r="C881" s="230" t="s">
        <v>556</v>
      </c>
      <c r="D881" s="230"/>
      <c r="E881" s="230"/>
      <c r="F881" s="108"/>
      <c r="G881" s="109"/>
      <c r="H881" s="109"/>
      <c r="I881" s="109"/>
      <c r="J881" s="112">
        <v>12.87</v>
      </c>
      <c r="K881" s="117">
        <v>1.4375</v>
      </c>
      <c r="L881" s="112">
        <v>3.18</v>
      </c>
      <c r="M881" s="113">
        <v>44.77</v>
      </c>
      <c r="N881" s="126">
        <v>142.37</v>
      </c>
      <c r="AF881" s="92"/>
      <c r="AG881" s="93"/>
      <c r="AH881" s="93"/>
      <c r="AK881" s="104" t="s">
        <v>556</v>
      </c>
      <c r="AN881" s="93"/>
      <c r="AQ881" s="93"/>
      <c r="AS881" s="93"/>
    </row>
    <row r="882" spans="1:45" s="58" customFormat="1" ht="14.4" x14ac:dyDescent="0.3">
      <c r="A882" s="115"/>
      <c r="B882" s="106"/>
      <c r="C882" s="230" t="s">
        <v>527</v>
      </c>
      <c r="D882" s="230"/>
      <c r="E882" s="230"/>
      <c r="F882" s="108" t="s">
        <v>528</v>
      </c>
      <c r="G882" s="125">
        <v>25.8</v>
      </c>
      <c r="H882" s="117">
        <v>1.3225</v>
      </c>
      <c r="I882" s="132">
        <v>5.8721380999999999</v>
      </c>
      <c r="J882" s="118"/>
      <c r="K882" s="109"/>
      <c r="L882" s="118"/>
      <c r="M882" s="109"/>
      <c r="N882" s="119"/>
      <c r="AF882" s="92"/>
      <c r="AG882" s="93"/>
      <c r="AH882" s="93"/>
      <c r="AL882" s="104" t="s">
        <v>527</v>
      </c>
      <c r="AN882" s="93"/>
      <c r="AQ882" s="93"/>
      <c r="AS882" s="93"/>
    </row>
    <row r="883" spans="1:45" s="58" customFormat="1" ht="14.4" x14ac:dyDescent="0.3">
      <c r="A883" s="115"/>
      <c r="B883" s="106"/>
      <c r="C883" s="230" t="s">
        <v>558</v>
      </c>
      <c r="D883" s="230"/>
      <c r="E883" s="230"/>
      <c r="F883" s="108" t="s">
        <v>528</v>
      </c>
      <c r="G883" s="113">
        <v>1.08</v>
      </c>
      <c r="H883" s="117">
        <v>1.4375</v>
      </c>
      <c r="I883" s="132">
        <v>0.26718530000000001</v>
      </c>
      <c r="J883" s="118"/>
      <c r="K883" s="109"/>
      <c r="L883" s="118"/>
      <c r="M883" s="109"/>
      <c r="N883" s="119"/>
      <c r="AF883" s="92"/>
      <c r="AG883" s="93"/>
      <c r="AH883" s="93"/>
      <c r="AL883" s="104" t="s">
        <v>558</v>
      </c>
      <c r="AN883" s="93"/>
      <c r="AQ883" s="93"/>
      <c r="AS883" s="93"/>
    </row>
    <row r="884" spans="1:45" s="58" customFormat="1" ht="14.4" x14ac:dyDescent="0.3">
      <c r="A884" s="107"/>
      <c r="B884" s="106"/>
      <c r="C884" s="229" t="s">
        <v>529</v>
      </c>
      <c r="D884" s="229"/>
      <c r="E884" s="229"/>
      <c r="F884" s="120"/>
      <c r="G884" s="121"/>
      <c r="H884" s="121"/>
      <c r="I884" s="121"/>
      <c r="J884" s="123">
        <v>296.2</v>
      </c>
      <c r="K884" s="121"/>
      <c r="L884" s="123">
        <v>68.69</v>
      </c>
      <c r="M884" s="121"/>
      <c r="N884" s="124">
        <v>2570.14</v>
      </c>
      <c r="AF884" s="92"/>
      <c r="AG884" s="93"/>
      <c r="AH884" s="93"/>
      <c r="AM884" s="104" t="s">
        <v>529</v>
      </c>
      <c r="AN884" s="93"/>
      <c r="AQ884" s="93"/>
      <c r="AS884" s="93"/>
    </row>
    <row r="885" spans="1:45" s="58" customFormat="1" ht="14.4" x14ac:dyDescent="0.3">
      <c r="A885" s="115"/>
      <c r="B885" s="106"/>
      <c r="C885" s="230" t="s">
        <v>530</v>
      </c>
      <c r="D885" s="230"/>
      <c r="E885" s="230"/>
      <c r="F885" s="108"/>
      <c r="G885" s="109"/>
      <c r="H885" s="109"/>
      <c r="I885" s="109"/>
      <c r="J885" s="118"/>
      <c r="K885" s="109"/>
      <c r="L885" s="112">
        <v>55.85</v>
      </c>
      <c r="M885" s="109"/>
      <c r="N885" s="114">
        <v>2500.41</v>
      </c>
      <c r="AF885" s="92"/>
      <c r="AG885" s="93"/>
      <c r="AH885" s="93"/>
      <c r="AL885" s="104" t="s">
        <v>530</v>
      </c>
      <c r="AN885" s="93"/>
      <c r="AQ885" s="93"/>
      <c r="AS885" s="93"/>
    </row>
    <row r="886" spans="1:45" s="58" customFormat="1" ht="20.399999999999999" x14ac:dyDescent="0.3">
      <c r="A886" s="115"/>
      <c r="B886" s="106" t="s">
        <v>728</v>
      </c>
      <c r="C886" s="230" t="s">
        <v>729</v>
      </c>
      <c r="D886" s="230"/>
      <c r="E886" s="230"/>
      <c r="F886" s="108" t="s">
        <v>531</v>
      </c>
      <c r="G886" s="116">
        <v>112</v>
      </c>
      <c r="H886" s="109"/>
      <c r="I886" s="116">
        <v>112</v>
      </c>
      <c r="J886" s="118"/>
      <c r="K886" s="109"/>
      <c r="L886" s="112">
        <v>62.55</v>
      </c>
      <c r="M886" s="109"/>
      <c r="N886" s="114">
        <v>2800.46</v>
      </c>
      <c r="AF886" s="92"/>
      <c r="AG886" s="93"/>
      <c r="AH886" s="93"/>
      <c r="AL886" s="104" t="s">
        <v>729</v>
      </c>
      <c r="AN886" s="93"/>
      <c r="AQ886" s="93"/>
      <c r="AS886" s="93"/>
    </row>
    <row r="887" spans="1:45" s="58" customFormat="1" ht="40.799999999999997" x14ac:dyDescent="0.3">
      <c r="A887" s="115"/>
      <c r="B887" s="106" t="s">
        <v>730</v>
      </c>
      <c r="C887" s="230" t="s">
        <v>731</v>
      </c>
      <c r="D887" s="230"/>
      <c r="E887" s="230"/>
      <c r="F887" s="108" t="s">
        <v>531</v>
      </c>
      <c r="G887" s="116">
        <v>65</v>
      </c>
      <c r="H887" s="113">
        <v>0.85</v>
      </c>
      <c r="I887" s="113">
        <v>55.25</v>
      </c>
      <c r="J887" s="118"/>
      <c r="K887" s="109"/>
      <c r="L887" s="112">
        <v>30.86</v>
      </c>
      <c r="M887" s="109"/>
      <c r="N887" s="114">
        <v>1381.48</v>
      </c>
      <c r="AF887" s="92"/>
      <c r="AG887" s="93"/>
      <c r="AH887" s="93"/>
      <c r="AL887" s="104" t="s">
        <v>731</v>
      </c>
      <c r="AN887" s="93"/>
      <c r="AQ887" s="93"/>
      <c r="AS887" s="93"/>
    </row>
    <row r="888" spans="1:45" s="58" customFormat="1" ht="14.4" x14ac:dyDescent="0.3">
      <c r="A888" s="127"/>
      <c r="B888" s="128"/>
      <c r="C888" s="231" t="s">
        <v>532</v>
      </c>
      <c r="D888" s="231"/>
      <c r="E888" s="231"/>
      <c r="F888" s="96"/>
      <c r="G888" s="97"/>
      <c r="H888" s="97"/>
      <c r="I888" s="97"/>
      <c r="J888" s="100"/>
      <c r="K888" s="97"/>
      <c r="L888" s="129">
        <v>162.1</v>
      </c>
      <c r="M888" s="121"/>
      <c r="N888" s="130">
        <v>6752.08</v>
      </c>
      <c r="AF888" s="92"/>
      <c r="AG888" s="93"/>
      <c r="AH888" s="93"/>
      <c r="AN888" s="93" t="s">
        <v>532</v>
      </c>
      <c r="AQ888" s="93"/>
      <c r="AS888" s="93"/>
    </row>
    <row r="889" spans="1:45" s="58" customFormat="1" ht="21.6" x14ac:dyDescent="0.3">
      <c r="A889" s="94" t="s">
        <v>107</v>
      </c>
      <c r="B889" s="95" t="s">
        <v>383</v>
      </c>
      <c r="C889" s="231" t="s">
        <v>384</v>
      </c>
      <c r="D889" s="231"/>
      <c r="E889" s="231"/>
      <c r="F889" s="96" t="s">
        <v>17</v>
      </c>
      <c r="G889" s="97">
        <v>0.86</v>
      </c>
      <c r="H889" s="98">
        <v>1</v>
      </c>
      <c r="I889" s="138">
        <v>0.86</v>
      </c>
      <c r="J889" s="137">
        <v>1545.81</v>
      </c>
      <c r="K889" s="97"/>
      <c r="L889" s="137">
        <v>1329.4</v>
      </c>
      <c r="M889" s="138">
        <v>8.16</v>
      </c>
      <c r="N889" s="130">
        <v>10847.9</v>
      </c>
      <c r="AF889" s="92"/>
      <c r="AG889" s="93"/>
      <c r="AH889" s="93" t="s">
        <v>384</v>
      </c>
      <c r="AN889" s="93"/>
      <c r="AQ889" s="93"/>
      <c r="AS889" s="93"/>
    </row>
    <row r="890" spans="1:45" s="58" customFormat="1" ht="14.4" x14ac:dyDescent="0.3">
      <c r="A890" s="127"/>
      <c r="B890" s="128"/>
      <c r="C890" s="230" t="s">
        <v>537</v>
      </c>
      <c r="D890" s="230"/>
      <c r="E890" s="230"/>
      <c r="F890" s="230"/>
      <c r="G890" s="230"/>
      <c r="H890" s="230"/>
      <c r="I890" s="230"/>
      <c r="J890" s="230"/>
      <c r="K890" s="230"/>
      <c r="L890" s="230"/>
      <c r="M890" s="230"/>
      <c r="N890" s="241"/>
      <c r="AF890" s="92"/>
      <c r="AG890" s="93"/>
      <c r="AH890" s="93"/>
      <c r="AN890" s="93"/>
      <c r="AO890" s="104" t="s">
        <v>537</v>
      </c>
      <c r="AQ890" s="93"/>
      <c r="AS890" s="93"/>
    </row>
    <row r="891" spans="1:45" s="58" customFormat="1" ht="14.4" x14ac:dyDescent="0.3">
      <c r="A891" s="127"/>
      <c r="B891" s="128"/>
      <c r="C891" s="231" t="s">
        <v>532</v>
      </c>
      <c r="D891" s="231"/>
      <c r="E891" s="231"/>
      <c r="F891" s="96"/>
      <c r="G891" s="97"/>
      <c r="H891" s="97"/>
      <c r="I891" s="97"/>
      <c r="J891" s="100"/>
      <c r="K891" s="97"/>
      <c r="L891" s="137">
        <v>1329.4</v>
      </c>
      <c r="M891" s="121"/>
      <c r="N891" s="130">
        <v>10847.9</v>
      </c>
      <c r="AF891" s="92"/>
      <c r="AG891" s="93"/>
      <c r="AH891" s="93"/>
      <c r="AN891" s="93" t="s">
        <v>532</v>
      </c>
      <c r="AQ891" s="93"/>
      <c r="AS891" s="93"/>
    </row>
    <row r="892" spans="1:45" s="58" customFormat="1" ht="0" hidden="1" customHeight="1" x14ac:dyDescent="0.3">
      <c r="A892" s="142"/>
      <c r="B892" s="143"/>
      <c r="C892" s="143"/>
      <c r="D892" s="143"/>
      <c r="E892" s="143"/>
      <c r="F892" s="144"/>
      <c r="G892" s="144"/>
      <c r="H892" s="144"/>
      <c r="I892" s="144"/>
      <c r="J892" s="145"/>
      <c r="K892" s="144"/>
      <c r="L892" s="145"/>
      <c r="M892" s="109"/>
      <c r="N892" s="145"/>
      <c r="AF892" s="92"/>
      <c r="AG892" s="93"/>
      <c r="AH892" s="93"/>
      <c r="AN892" s="93"/>
      <c r="AQ892" s="93"/>
      <c r="AS892" s="93"/>
    </row>
    <row r="893" spans="1:45" s="58" customFormat="1" ht="14.4" x14ac:dyDescent="0.3">
      <c r="A893" s="146"/>
      <c r="B893" s="147"/>
      <c r="C893" s="231" t="s">
        <v>739</v>
      </c>
      <c r="D893" s="231"/>
      <c r="E893" s="231"/>
      <c r="F893" s="231"/>
      <c r="G893" s="231"/>
      <c r="H893" s="231"/>
      <c r="I893" s="231"/>
      <c r="J893" s="231"/>
      <c r="K893" s="231"/>
      <c r="L893" s="148"/>
      <c r="M893" s="149"/>
      <c r="N893" s="150"/>
      <c r="AF893" s="92"/>
      <c r="AG893" s="93"/>
      <c r="AH893" s="93"/>
      <c r="AN893" s="93"/>
      <c r="AQ893" s="93" t="s">
        <v>739</v>
      </c>
      <c r="AS893" s="93"/>
    </row>
    <row r="894" spans="1:45" s="58" customFormat="1" ht="14.4" x14ac:dyDescent="0.3">
      <c r="A894" s="151"/>
      <c r="B894" s="106"/>
      <c r="C894" s="230" t="s">
        <v>538</v>
      </c>
      <c r="D894" s="230"/>
      <c r="E894" s="230"/>
      <c r="F894" s="230"/>
      <c r="G894" s="230"/>
      <c r="H894" s="230"/>
      <c r="I894" s="230"/>
      <c r="J894" s="230"/>
      <c r="K894" s="230"/>
      <c r="L894" s="152">
        <v>1429.61</v>
      </c>
      <c r="M894" s="153"/>
      <c r="N894" s="154"/>
      <c r="AF894" s="92"/>
      <c r="AG894" s="93"/>
      <c r="AH894" s="93"/>
      <c r="AN894" s="93"/>
      <c r="AQ894" s="93"/>
      <c r="AR894" s="104" t="s">
        <v>538</v>
      </c>
      <c r="AS894" s="93"/>
    </row>
    <row r="895" spans="1:45" s="58" customFormat="1" ht="14.4" x14ac:dyDescent="0.3">
      <c r="A895" s="151"/>
      <c r="B895" s="106"/>
      <c r="C895" s="230" t="s">
        <v>539</v>
      </c>
      <c r="D895" s="230"/>
      <c r="E895" s="230"/>
      <c r="F895" s="230"/>
      <c r="G895" s="230"/>
      <c r="H895" s="230"/>
      <c r="I895" s="230"/>
      <c r="J895" s="230"/>
      <c r="K895" s="230"/>
      <c r="L895" s="155"/>
      <c r="M895" s="153"/>
      <c r="N895" s="154"/>
      <c r="AF895" s="92"/>
      <c r="AG895" s="93"/>
      <c r="AH895" s="93"/>
      <c r="AN895" s="93"/>
      <c r="AQ895" s="93"/>
      <c r="AR895" s="104" t="s">
        <v>539</v>
      </c>
      <c r="AS895" s="93"/>
    </row>
    <row r="896" spans="1:45" s="58" customFormat="1" ht="14.4" x14ac:dyDescent="0.3">
      <c r="A896" s="151"/>
      <c r="B896" s="106"/>
      <c r="C896" s="230" t="s">
        <v>540</v>
      </c>
      <c r="D896" s="230"/>
      <c r="E896" s="230"/>
      <c r="F896" s="230"/>
      <c r="G896" s="230"/>
      <c r="H896" s="230"/>
      <c r="I896" s="230"/>
      <c r="J896" s="230"/>
      <c r="K896" s="230"/>
      <c r="L896" s="156">
        <v>61.79</v>
      </c>
      <c r="M896" s="153"/>
      <c r="N896" s="154"/>
      <c r="AF896" s="92"/>
      <c r="AG896" s="93"/>
      <c r="AH896" s="93"/>
      <c r="AN896" s="93"/>
      <c r="AQ896" s="93"/>
      <c r="AR896" s="104" t="s">
        <v>540</v>
      </c>
      <c r="AS896" s="93"/>
    </row>
    <row r="897" spans="1:45" s="58" customFormat="1" ht="14.4" x14ac:dyDescent="0.3">
      <c r="A897" s="151"/>
      <c r="B897" s="106"/>
      <c r="C897" s="230" t="s">
        <v>541</v>
      </c>
      <c r="D897" s="230"/>
      <c r="E897" s="230"/>
      <c r="F897" s="230"/>
      <c r="G897" s="230"/>
      <c r="H897" s="230"/>
      <c r="I897" s="230"/>
      <c r="J897" s="230"/>
      <c r="K897" s="230"/>
      <c r="L897" s="156">
        <v>38.42</v>
      </c>
      <c r="M897" s="153"/>
      <c r="N897" s="154"/>
      <c r="AF897" s="92"/>
      <c r="AG897" s="93"/>
      <c r="AH897" s="93"/>
      <c r="AN897" s="93"/>
      <c r="AQ897" s="93"/>
      <c r="AR897" s="104" t="s">
        <v>541</v>
      </c>
      <c r="AS897" s="93"/>
    </row>
    <row r="898" spans="1:45" s="58" customFormat="1" ht="14.4" x14ac:dyDescent="0.3">
      <c r="A898" s="151"/>
      <c r="B898" s="106"/>
      <c r="C898" s="230" t="s">
        <v>562</v>
      </c>
      <c r="D898" s="230"/>
      <c r="E898" s="230"/>
      <c r="F898" s="230"/>
      <c r="G898" s="230"/>
      <c r="H898" s="230"/>
      <c r="I898" s="230"/>
      <c r="J898" s="230"/>
      <c r="K898" s="230"/>
      <c r="L898" s="156">
        <v>5.62</v>
      </c>
      <c r="M898" s="153"/>
      <c r="N898" s="154"/>
      <c r="AF898" s="92"/>
      <c r="AG898" s="93"/>
      <c r="AH898" s="93"/>
      <c r="AN898" s="93"/>
      <c r="AQ898" s="93"/>
      <c r="AR898" s="104" t="s">
        <v>562</v>
      </c>
      <c r="AS898" s="93"/>
    </row>
    <row r="899" spans="1:45" s="58" customFormat="1" ht="14.4" x14ac:dyDescent="0.3">
      <c r="A899" s="151"/>
      <c r="B899" s="106"/>
      <c r="C899" s="230" t="s">
        <v>542</v>
      </c>
      <c r="D899" s="230"/>
      <c r="E899" s="230"/>
      <c r="F899" s="230"/>
      <c r="G899" s="230"/>
      <c r="H899" s="230"/>
      <c r="I899" s="230"/>
      <c r="J899" s="230"/>
      <c r="K899" s="230"/>
      <c r="L899" s="152">
        <v>1329.4</v>
      </c>
      <c r="M899" s="153"/>
      <c r="N899" s="154"/>
      <c r="AF899" s="92"/>
      <c r="AG899" s="93"/>
      <c r="AH899" s="93"/>
      <c r="AN899" s="93"/>
      <c r="AQ899" s="93"/>
      <c r="AR899" s="104" t="s">
        <v>542</v>
      </c>
      <c r="AS899" s="93"/>
    </row>
    <row r="900" spans="1:45" s="58" customFormat="1" ht="14.4" x14ac:dyDescent="0.3">
      <c r="A900" s="151"/>
      <c r="B900" s="106"/>
      <c r="C900" s="230" t="s">
        <v>543</v>
      </c>
      <c r="D900" s="230"/>
      <c r="E900" s="230"/>
      <c r="F900" s="230"/>
      <c r="G900" s="230"/>
      <c r="H900" s="230"/>
      <c r="I900" s="230"/>
      <c r="J900" s="230"/>
      <c r="K900" s="230"/>
      <c r="L900" s="152">
        <v>1538.18</v>
      </c>
      <c r="M900" s="153"/>
      <c r="N900" s="154"/>
      <c r="AF900" s="92"/>
      <c r="AG900" s="93"/>
      <c r="AH900" s="93"/>
      <c r="AN900" s="93"/>
      <c r="AQ900" s="93"/>
      <c r="AR900" s="104" t="s">
        <v>543</v>
      </c>
      <c r="AS900" s="93"/>
    </row>
    <row r="901" spans="1:45" s="58" customFormat="1" ht="14.4" x14ac:dyDescent="0.3">
      <c r="A901" s="151"/>
      <c r="B901" s="106"/>
      <c r="C901" s="230" t="s">
        <v>539</v>
      </c>
      <c r="D901" s="230"/>
      <c r="E901" s="230"/>
      <c r="F901" s="230"/>
      <c r="G901" s="230"/>
      <c r="H901" s="230"/>
      <c r="I901" s="230"/>
      <c r="J901" s="230"/>
      <c r="K901" s="230"/>
      <c r="L901" s="155"/>
      <c r="M901" s="153"/>
      <c r="N901" s="154"/>
      <c r="AF901" s="92"/>
      <c r="AG901" s="93"/>
      <c r="AH901" s="93"/>
      <c r="AN901" s="93"/>
      <c r="AQ901" s="93"/>
      <c r="AR901" s="104" t="s">
        <v>539</v>
      </c>
      <c r="AS901" s="93"/>
    </row>
    <row r="902" spans="1:45" s="58" customFormat="1" ht="14.4" x14ac:dyDescent="0.3">
      <c r="A902" s="151"/>
      <c r="B902" s="106"/>
      <c r="C902" s="230" t="s">
        <v>683</v>
      </c>
      <c r="D902" s="230"/>
      <c r="E902" s="230"/>
      <c r="F902" s="230"/>
      <c r="G902" s="230"/>
      <c r="H902" s="230"/>
      <c r="I902" s="230"/>
      <c r="J902" s="230"/>
      <c r="K902" s="230"/>
      <c r="L902" s="156">
        <v>61.79</v>
      </c>
      <c r="M902" s="153"/>
      <c r="N902" s="154"/>
      <c r="AF902" s="92"/>
      <c r="AG902" s="93"/>
      <c r="AH902" s="93"/>
      <c r="AN902" s="93"/>
      <c r="AQ902" s="93"/>
      <c r="AR902" s="104" t="s">
        <v>683</v>
      </c>
      <c r="AS902" s="93"/>
    </row>
    <row r="903" spans="1:45" s="58" customFormat="1" ht="14.4" x14ac:dyDescent="0.3">
      <c r="A903" s="151"/>
      <c r="B903" s="106"/>
      <c r="C903" s="230" t="s">
        <v>684</v>
      </c>
      <c r="D903" s="230"/>
      <c r="E903" s="230"/>
      <c r="F903" s="230"/>
      <c r="G903" s="230"/>
      <c r="H903" s="230"/>
      <c r="I903" s="230"/>
      <c r="J903" s="230"/>
      <c r="K903" s="230"/>
      <c r="L903" s="156">
        <v>38.42</v>
      </c>
      <c r="M903" s="153"/>
      <c r="N903" s="154"/>
      <c r="AF903" s="92"/>
      <c r="AG903" s="93"/>
      <c r="AH903" s="93"/>
      <c r="AN903" s="93"/>
      <c r="AQ903" s="93"/>
      <c r="AR903" s="104" t="s">
        <v>684</v>
      </c>
      <c r="AS903" s="93"/>
    </row>
    <row r="904" spans="1:45" s="58" customFormat="1" ht="14.4" x14ac:dyDescent="0.3">
      <c r="A904" s="151"/>
      <c r="B904" s="106"/>
      <c r="C904" s="230" t="s">
        <v>685</v>
      </c>
      <c r="D904" s="230"/>
      <c r="E904" s="230"/>
      <c r="F904" s="230"/>
      <c r="G904" s="230"/>
      <c r="H904" s="230"/>
      <c r="I904" s="230"/>
      <c r="J904" s="230"/>
      <c r="K904" s="230"/>
      <c r="L904" s="156">
        <v>5.62</v>
      </c>
      <c r="M904" s="153"/>
      <c r="N904" s="154"/>
      <c r="AF904" s="92"/>
      <c r="AG904" s="93"/>
      <c r="AH904" s="93"/>
      <c r="AN904" s="93"/>
      <c r="AQ904" s="93"/>
      <c r="AR904" s="104" t="s">
        <v>685</v>
      </c>
      <c r="AS904" s="93"/>
    </row>
    <row r="905" spans="1:45" s="58" customFormat="1" ht="14.4" x14ac:dyDescent="0.3">
      <c r="A905" s="151"/>
      <c r="B905" s="106"/>
      <c r="C905" s="230" t="s">
        <v>686</v>
      </c>
      <c r="D905" s="230"/>
      <c r="E905" s="230"/>
      <c r="F905" s="230"/>
      <c r="G905" s="230"/>
      <c r="H905" s="230"/>
      <c r="I905" s="230"/>
      <c r="J905" s="230"/>
      <c r="K905" s="230"/>
      <c r="L905" s="152">
        <v>1329.4</v>
      </c>
      <c r="M905" s="153"/>
      <c r="N905" s="154"/>
      <c r="AF905" s="92"/>
      <c r="AG905" s="93"/>
      <c r="AH905" s="93"/>
      <c r="AN905" s="93"/>
      <c r="AQ905" s="93"/>
      <c r="AR905" s="104" t="s">
        <v>686</v>
      </c>
      <c r="AS905" s="93"/>
    </row>
    <row r="906" spans="1:45" s="58" customFormat="1" ht="14.4" x14ac:dyDescent="0.3">
      <c r="A906" s="151"/>
      <c r="B906" s="106"/>
      <c r="C906" s="230" t="s">
        <v>687</v>
      </c>
      <c r="D906" s="230"/>
      <c r="E906" s="230"/>
      <c r="F906" s="230"/>
      <c r="G906" s="230"/>
      <c r="H906" s="230"/>
      <c r="I906" s="230"/>
      <c r="J906" s="230"/>
      <c r="K906" s="230"/>
      <c r="L906" s="156">
        <v>73.19</v>
      </c>
      <c r="M906" s="153"/>
      <c r="N906" s="154"/>
      <c r="AF906" s="92"/>
      <c r="AG906" s="93"/>
      <c r="AH906" s="93"/>
      <c r="AN906" s="93"/>
      <c r="AQ906" s="93"/>
      <c r="AR906" s="104" t="s">
        <v>687</v>
      </c>
      <c r="AS906" s="93"/>
    </row>
    <row r="907" spans="1:45" s="58" customFormat="1" ht="14.4" x14ac:dyDescent="0.3">
      <c r="A907" s="151"/>
      <c r="B907" s="106"/>
      <c r="C907" s="230" t="s">
        <v>688</v>
      </c>
      <c r="D907" s="230"/>
      <c r="E907" s="230"/>
      <c r="F907" s="230"/>
      <c r="G907" s="230"/>
      <c r="H907" s="230"/>
      <c r="I907" s="230"/>
      <c r="J907" s="230"/>
      <c r="K907" s="230"/>
      <c r="L907" s="156">
        <v>35.380000000000003</v>
      </c>
      <c r="M907" s="153"/>
      <c r="N907" s="154"/>
      <c r="AF907" s="92"/>
      <c r="AG907" s="93"/>
      <c r="AH907" s="93"/>
      <c r="AN907" s="93"/>
      <c r="AQ907" s="93"/>
      <c r="AR907" s="104" t="s">
        <v>688</v>
      </c>
      <c r="AS907" s="93"/>
    </row>
    <row r="908" spans="1:45" s="58" customFormat="1" ht="14.4" x14ac:dyDescent="0.3">
      <c r="A908" s="151"/>
      <c r="B908" s="106"/>
      <c r="C908" s="230" t="s">
        <v>551</v>
      </c>
      <c r="D908" s="230"/>
      <c r="E908" s="230"/>
      <c r="F908" s="230"/>
      <c r="G908" s="230"/>
      <c r="H908" s="230"/>
      <c r="I908" s="230"/>
      <c r="J908" s="230"/>
      <c r="K908" s="230"/>
      <c r="L908" s="156">
        <v>67.41</v>
      </c>
      <c r="M908" s="153"/>
      <c r="N908" s="154"/>
      <c r="AF908" s="92"/>
      <c r="AG908" s="93"/>
      <c r="AH908" s="93"/>
      <c r="AN908" s="93"/>
      <c r="AQ908" s="93"/>
      <c r="AR908" s="104" t="s">
        <v>551</v>
      </c>
      <c r="AS908" s="93"/>
    </row>
    <row r="909" spans="1:45" s="58" customFormat="1" ht="14.4" x14ac:dyDescent="0.3">
      <c r="A909" s="151"/>
      <c r="B909" s="106"/>
      <c r="C909" s="230" t="s">
        <v>552</v>
      </c>
      <c r="D909" s="230"/>
      <c r="E909" s="230"/>
      <c r="F909" s="230"/>
      <c r="G909" s="230"/>
      <c r="H909" s="230"/>
      <c r="I909" s="230"/>
      <c r="J909" s="230"/>
      <c r="K909" s="230"/>
      <c r="L909" s="156">
        <v>73.19</v>
      </c>
      <c r="M909" s="153"/>
      <c r="N909" s="154"/>
      <c r="AF909" s="92"/>
      <c r="AG909" s="93"/>
      <c r="AH909" s="93"/>
      <c r="AN909" s="93"/>
      <c r="AQ909" s="93"/>
      <c r="AR909" s="104" t="s">
        <v>552</v>
      </c>
      <c r="AS909" s="93"/>
    </row>
    <row r="910" spans="1:45" s="58" customFormat="1" ht="14.4" x14ac:dyDescent="0.3">
      <c r="A910" s="151"/>
      <c r="B910" s="106"/>
      <c r="C910" s="230" t="s">
        <v>553</v>
      </c>
      <c r="D910" s="230"/>
      <c r="E910" s="230"/>
      <c r="F910" s="230"/>
      <c r="G910" s="230"/>
      <c r="H910" s="230"/>
      <c r="I910" s="230"/>
      <c r="J910" s="230"/>
      <c r="K910" s="230"/>
      <c r="L910" s="156">
        <v>35.380000000000003</v>
      </c>
      <c r="M910" s="153"/>
      <c r="N910" s="154"/>
      <c r="AF910" s="92"/>
      <c r="AG910" s="93"/>
      <c r="AH910" s="93"/>
      <c r="AN910" s="93"/>
      <c r="AQ910" s="93"/>
      <c r="AR910" s="104" t="s">
        <v>553</v>
      </c>
      <c r="AS910" s="93"/>
    </row>
    <row r="911" spans="1:45" s="58" customFormat="1" ht="14.4" x14ac:dyDescent="0.3">
      <c r="A911" s="151"/>
      <c r="B911" s="157"/>
      <c r="C911" s="242" t="s">
        <v>740</v>
      </c>
      <c r="D911" s="242"/>
      <c r="E911" s="242"/>
      <c r="F911" s="242"/>
      <c r="G911" s="242"/>
      <c r="H911" s="242"/>
      <c r="I911" s="242"/>
      <c r="J911" s="242"/>
      <c r="K911" s="242"/>
      <c r="L911" s="158">
        <v>1538.18</v>
      </c>
      <c r="M911" s="159"/>
      <c r="N911" s="160"/>
      <c r="AF911" s="92"/>
      <c r="AG911" s="93"/>
      <c r="AH911" s="93"/>
      <c r="AN911" s="93"/>
      <c r="AQ911" s="93"/>
      <c r="AS911" s="93" t="s">
        <v>740</v>
      </c>
    </row>
    <row r="912" spans="1:45" s="58" customFormat="1" ht="14.4" x14ac:dyDescent="0.3">
      <c r="A912" s="235" t="s">
        <v>385</v>
      </c>
      <c r="B912" s="236"/>
      <c r="C912" s="236"/>
      <c r="D912" s="236"/>
      <c r="E912" s="236"/>
      <c r="F912" s="236"/>
      <c r="G912" s="236"/>
      <c r="H912" s="236"/>
      <c r="I912" s="236"/>
      <c r="J912" s="236"/>
      <c r="K912" s="236"/>
      <c r="L912" s="236"/>
      <c r="M912" s="236"/>
      <c r="N912" s="237"/>
      <c r="AF912" s="92" t="s">
        <v>385</v>
      </c>
      <c r="AG912" s="93"/>
      <c r="AH912" s="93"/>
      <c r="AN912" s="93"/>
      <c r="AQ912" s="93"/>
      <c r="AS912" s="93"/>
    </row>
    <row r="913" spans="1:45" s="58" customFormat="1" ht="31.8" x14ac:dyDescent="0.3">
      <c r="A913" s="94" t="s">
        <v>110</v>
      </c>
      <c r="B913" s="95" t="s">
        <v>235</v>
      </c>
      <c r="C913" s="231" t="s">
        <v>236</v>
      </c>
      <c r="D913" s="231"/>
      <c r="E913" s="231"/>
      <c r="F913" s="96" t="s">
        <v>3</v>
      </c>
      <c r="G913" s="97">
        <v>4.9500000000000002E-2</v>
      </c>
      <c r="H913" s="98">
        <v>1</v>
      </c>
      <c r="I913" s="131">
        <v>4.9500000000000002E-2</v>
      </c>
      <c r="J913" s="100"/>
      <c r="K913" s="97"/>
      <c r="L913" s="100"/>
      <c r="M913" s="97"/>
      <c r="N913" s="101"/>
      <c r="AF913" s="92"/>
      <c r="AG913" s="93"/>
      <c r="AH913" s="93" t="s">
        <v>236</v>
      </c>
      <c r="AN913" s="93"/>
      <c r="AQ913" s="93"/>
      <c r="AS913" s="93"/>
    </row>
    <row r="914" spans="1:45" s="58" customFormat="1" ht="14.4" x14ac:dyDescent="0.3">
      <c r="A914" s="102"/>
      <c r="B914" s="103"/>
      <c r="C914" s="230" t="s">
        <v>741</v>
      </c>
      <c r="D914" s="230"/>
      <c r="E914" s="230"/>
      <c r="F914" s="230"/>
      <c r="G914" s="230"/>
      <c r="H914" s="230"/>
      <c r="I914" s="230"/>
      <c r="J914" s="230"/>
      <c r="K914" s="230"/>
      <c r="L914" s="230"/>
      <c r="M914" s="230"/>
      <c r="N914" s="241"/>
      <c r="AF914" s="92"/>
      <c r="AG914" s="93"/>
      <c r="AH914" s="93"/>
      <c r="AI914" s="104" t="s">
        <v>741</v>
      </c>
      <c r="AN914" s="93"/>
      <c r="AQ914" s="93"/>
      <c r="AS914" s="93"/>
    </row>
    <row r="915" spans="1:45" s="58" customFormat="1" ht="52.2" x14ac:dyDescent="0.3">
      <c r="A915" s="105"/>
      <c r="B915" s="106" t="s">
        <v>611</v>
      </c>
      <c r="C915" s="232" t="s">
        <v>612</v>
      </c>
      <c r="D915" s="232"/>
      <c r="E915" s="232"/>
      <c r="F915" s="232"/>
      <c r="G915" s="232"/>
      <c r="H915" s="232"/>
      <c r="I915" s="232"/>
      <c r="J915" s="232"/>
      <c r="K915" s="232"/>
      <c r="L915" s="232"/>
      <c r="M915" s="232"/>
      <c r="N915" s="233"/>
      <c r="AF915" s="92"/>
      <c r="AG915" s="93"/>
      <c r="AH915" s="93"/>
      <c r="AJ915" s="104" t="s">
        <v>612</v>
      </c>
      <c r="AN915" s="93"/>
      <c r="AQ915" s="93"/>
      <c r="AS915" s="93"/>
    </row>
    <row r="916" spans="1:45" s="58" customFormat="1" ht="14.4" x14ac:dyDescent="0.3">
      <c r="A916" s="107"/>
      <c r="B916" s="106" t="s">
        <v>2</v>
      </c>
      <c r="C916" s="230" t="s">
        <v>525</v>
      </c>
      <c r="D916" s="230"/>
      <c r="E916" s="230"/>
      <c r="F916" s="108"/>
      <c r="G916" s="109"/>
      <c r="H916" s="109"/>
      <c r="I916" s="109"/>
      <c r="J916" s="112">
        <v>89.85</v>
      </c>
      <c r="K916" s="113">
        <v>1.1499999999999999</v>
      </c>
      <c r="L916" s="112">
        <v>5.1100000000000003</v>
      </c>
      <c r="M916" s="113">
        <v>44.77</v>
      </c>
      <c r="N916" s="126">
        <v>228.77</v>
      </c>
      <c r="AF916" s="92"/>
      <c r="AG916" s="93"/>
      <c r="AH916" s="93"/>
      <c r="AK916" s="104" t="s">
        <v>525</v>
      </c>
      <c r="AN916" s="93"/>
      <c r="AQ916" s="93"/>
      <c r="AS916" s="93"/>
    </row>
    <row r="917" spans="1:45" s="58" customFormat="1" ht="14.4" x14ac:dyDescent="0.3">
      <c r="A917" s="107"/>
      <c r="B917" s="106" t="s">
        <v>4</v>
      </c>
      <c r="C917" s="230" t="s">
        <v>526</v>
      </c>
      <c r="D917" s="230"/>
      <c r="E917" s="230"/>
      <c r="F917" s="108"/>
      <c r="G917" s="109"/>
      <c r="H917" s="109"/>
      <c r="I917" s="109"/>
      <c r="J917" s="112">
        <v>2.63</v>
      </c>
      <c r="K917" s="113">
        <v>1.1499999999999999</v>
      </c>
      <c r="L917" s="112">
        <v>0.15</v>
      </c>
      <c r="M917" s="113">
        <v>13.24</v>
      </c>
      <c r="N917" s="126">
        <v>1.99</v>
      </c>
      <c r="AF917" s="92"/>
      <c r="AG917" s="93"/>
      <c r="AH917" s="93"/>
      <c r="AK917" s="104" t="s">
        <v>526</v>
      </c>
      <c r="AN917" s="93"/>
      <c r="AQ917" s="93"/>
      <c r="AS917" s="93"/>
    </row>
    <row r="918" spans="1:45" s="58" customFormat="1" ht="14.4" x14ac:dyDescent="0.3">
      <c r="A918" s="107"/>
      <c r="B918" s="106" t="s">
        <v>6</v>
      </c>
      <c r="C918" s="230" t="s">
        <v>556</v>
      </c>
      <c r="D918" s="230"/>
      <c r="E918" s="230"/>
      <c r="F918" s="108"/>
      <c r="G918" s="109"/>
      <c r="H918" s="109"/>
      <c r="I918" s="109"/>
      <c r="J918" s="112">
        <v>0.46</v>
      </c>
      <c r="K918" s="113">
        <v>1.1499999999999999</v>
      </c>
      <c r="L918" s="112">
        <v>0.03</v>
      </c>
      <c r="M918" s="113">
        <v>44.77</v>
      </c>
      <c r="N918" s="126">
        <v>1.34</v>
      </c>
      <c r="AF918" s="92"/>
      <c r="AG918" s="93"/>
      <c r="AH918" s="93"/>
      <c r="AK918" s="104" t="s">
        <v>556</v>
      </c>
      <c r="AN918" s="93"/>
      <c r="AQ918" s="93"/>
      <c r="AS918" s="93"/>
    </row>
    <row r="919" spans="1:45" s="58" customFormat="1" ht="14.4" x14ac:dyDescent="0.3">
      <c r="A919" s="115"/>
      <c r="B919" s="106"/>
      <c r="C919" s="230" t="s">
        <v>527</v>
      </c>
      <c r="D919" s="230"/>
      <c r="E919" s="230"/>
      <c r="F919" s="108" t="s">
        <v>528</v>
      </c>
      <c r="G919" s="113">
        <v>9.34</v>
      </c>
      <c r="H919" s="113">
        <v>1.1499999999999999</v>
      </c>
      <c r="I919" s="132">
        <v>0.53167949999999997</v>
      </c>
      <c r="J919" s="118"/>
      <c r="K919" s="109"/>
      <c r="L919" s="118"/>
      <c r="M919" s="109"/>
      <c r="N919" s="119"/>
      <c r="AF919" s="92"/>
      <c r="AG919" s="93"/>
      <c r="AH919" s="93"/>
      <c r="AL919" s="104" t="s">
        <v>527</v>
      </c>
      <c r="AN919" s="93"/>
      <c r="AQ919" s="93"/>
      <c r="AS919" s="93"/>
    </row>
    <row r="920" spans="1:45" s="58" customFormat="1" ht="14.4" x14ac:dyDescent="0.3">
      <c r="A920" s="115"/>
      <c r="B920" s="106"/>
      <c r="C920" s="230" t="s">
        <v>558</v>
      </c>
      <c r="D920" s="230"/>
      <c r="E920" s="230"/>
      <c r="F920" s="108" t="s">
        <v>528</v>
      </c>
      <c r="G920" s="113">
        <v>0.04</v>
      </c>
      <c r="H920" s="113">
        <v>1.1499999999999999</v>
      </c>
      <c r="I920" s="133">
        <v>2.2769999999999999E-3</v>
      </c>
      <c r="J920" s="118"/>
      <c r="K920" s="109"/>
      <c r="L920" s="118"/>
      <c r="M920" s="109"/>
      <c r="N920" s="119"/>
      <c r="AF920" s="92"/>
      <c r="AG920" s="93"/>
      <c r="AH920" s="93"/>
      <c r="AL920" s="104" t="s">
        <v>558</v>
      </c>
      <c r="AN920" s="93"/>
      <c r="AQ920" s="93"/>
      <c r="AS920" s="93"/>
    </row>
    <row r="921" spans="1:45" s="58" customFormat="1" ht="14.4" x14ac:dyDescent="0.3">
      <c r="A921" s="107"/>
      <c r="B921" s="106"/>
      <c r="C921" s="229" t="s">
        <v>529</v>
      </c>
      <c r="D921" s="229"/>
      <c r="E921" s="229"/>
      <c r="F921" s="120"/>
      <c r="G921" s="121"/>
      <c r="H921" s="121"/>
      <c r="I921" s="121"/>
      <c r="J921" s="123">
        <v>92.48</v>
      </c>
      <c r="K921" s="121"/>
      <c r="L921" s="123">
        <v>5.26</v>
      </c>
      <c r="M921" s="121"/>
      <c r="N921" s="134">
        <v>230.76</v>
      </c>
      <c r="AF921" s="92"/>
      <c r="AG921" s="93"/>
      <c r="AH921" s="93"/>
      <c r="AM921" s="104" t="s">
        <v>529</v>
      </c>
      <c r="AN921" s="93"/>
      <c r="AQ921" s="93"/>
      <c r="AS921" s="93"/>
    </row>
    <row r="922" spans="1:45" s="58" customFormat="1" ht="14.4" x14ac:dyDescent="0.3">
      <c r="A922" s="115"/>
      <c r="B922" s="106"/>
      <c r="C922" s="230" t="s">
        <v>530</v>
      </c>
      <c r="D922" s="230"/>
      <c r="E922" s="230"/>
      <c r="F922" s="108"/>
      <c r="G922" s="109"/>
      <c r="H922" s="109"/>
      <c r="I922" s="109"/>
      <c r="J922" s="118"/>
      <c r="K922" s="109"/>
      <c r="L922" s="112">
        <v>5.14</v>
      </c>
      <c r="M922" s="109"/>
      <c r="N922" s="126">
        <v>230.11</v>
      </c>
      <c r="AF922" s="92"/>
      <c r="AG922" s="93"/>
      <c r="AH922" s="93"/>
      <c r="AL922" s="104" t="s">
        <v>530</v>
      </c>
      <c r="AN922" s="93"/>
      <c r="AQ922" s="93"/>
      <c r="AS922" s="93"/>
    </row>
    <row r="923" spans="1:45" s="58" customFormat="1" ht="31.8" x14ac:dyDescent="0.3">
      <c r="A923" s="115"/>
      <c r="B923" s="106" t="s">
        <v>648</v>
      </c>
      <c r="C923" s="230" t="s">
        <v>649</v>
      </c>
      <c r="D923" s="230"/>
      <c r="E923" s="230"/>
      <c r="F923" s="108" t="s">
        <v>531</v>
      </c>
      <c r="G923" s="116">
        <v>103</v>
      </c>
      <c r="H923" s="109"/>
      <c r="I923" s="116">
        <v>103</v>
      </c>
      <c r="J923" s="118"/>
      <c r="K923" s="109"/>
      <c r="L923" s="112">
        <v>5.29</v>
      </c>
      <c r="M923" s="109"/>
      <c r="N923" s="126">
        <v>237.01</v>
      </c>
      <c r="AF923" s="92"/>
      <c r="AG923" s="93"/>
      <c r="AH923" s="93"/>
      <c r="AL923" s="104" t="s">
        <v>649</v>
      </c>
      <c r="AN923" s="93"/>
      <c r="AQ923" s="93"/>
      <c r="AS923" s="93"/>
    </row>
    <row r="924" spans="1:45" s="58" customFormat="1" ht="31.8" x14ac:dyDescent="0.3">
      <c r="A924" s="115"/>
      <c r="B924" s="106" t="s">
        <v>650</v>
      </c>
      <c r="C924" s="230" t="s">
        <v>651</v>
      </c>
      <c r="D924" s="230"/>
      <c r="E924" s="230"/>
      <c r="F924" s="108" t="s">
        <v>531</v>
      </c>
      <c r="G924" s="116">
        <v>59</v>
      </c>
      <c r="H924" s="109"/>
      <c r="I924" s="116">
        <v>59</v>
      </c>
      <c r="J924" s="118"/>
      <c r="K924" s="109"/>
      <c r="L924" s="112">
        <v>3.03</v>
      </c>
      <c r="M924" s="109"/>
      <c r="N924" s="126">
        <v>135.76</v>
      </c>
      <c r="AF924" s="92"/>
      <c r="AG924" s="93"/>
      <c r="AH924" s="93"/>
      <c r="AL924" s="104" t="s">
        <v>651</v>
      </c>
      <c r="AN924" s="93"/>
      <c r="AQ924" s="93"/>
      <c r="AS924" s="93"/>
    </row>
    <row r="925" spans="1:45" s="58" customFormat="1" ht="14.4" x14ac:dyDescent="0.3">
      <c r="A925" s="127"/>
      <c r="B925" s="128"/>
      <c r="C925" s="231" t="s">
        <v>532</v>
      </c>
      <c r="D925" s="231"/>
      <c r="E925" s="231"/>
      <c r="F925" s="96"/>
      <c r="G925" s="97"/>
      <c r="H925" s="97"/>
      <c r="I925" s="97"/>
      <c r="J925" s="100"/>
      <c r="K925" s="97"/>
      <c r="L925" s="129">
        <v>13.58</v>
      </c>
      <c r="M925" s="121"/>
      <c r="N925" s="139">
        <v>603.53</v>
      </c>
      <c r="AF925" s="92"/>
      <c r="AG925" s="93"/>
      <c r="AH925" s="93"/>
      <c r="AN925" s="93" t="s">
        <v>532</v>
      </c>
      <c r="AQ925" s="93"/>
      <c r="AS925" s="93"/>
    </row>
    <row r="926" spans="1:45" s="58" customFormat="1" ht="21.6" x14ac:dyDescent="0.3">
      <c r="A926" s="94" t="s">
        <v>128</v>
      </c>
      <c r="B926" s="95" t="s">
        <v>383</v>
      </c>
      <c r="C926" s="231" t="s">
        <v>384</v>
      </c>
      <c r="D926" s="231"/>
      <c r="E926" s="231"/>
      <c r="F926" s="96" t="s">
        <v>17</v>
      </c>
      <c r="G926" s="97">
        <v>0.15</v>
      </c>
      <c r="H926" s="98">
        <v>1</v>
      </c>
      <c r="I926" s="138">
        <v>0.15</v>
      </c>
      <c r="J926" s="137">
        <v>1545.81</v>
      </c>
      <c r="K926" s="97"/>
      <c r="L926" s="129">
        <v>231.87</v>
      </c>
      <c r="M926" s="138">
        <v>8.16</v>
      </c>
      <c r="N926" s="130">
        <v>1892.06</v>
      </c>
      <c r="AF926" s="92"/>
      <c r="AG926" s="93"/>
      <c r="AH926" s="93" t="s">
        <v>384</v>
      </c>
      <c r="AN926" s="93"/>
      <c r="AQ926" s="93"/>
      <c r="AS926" s="93"/>
    </row>
    <row r="927" spans="1:45" s="58" customFormat="1" ht="14.4" x14ac:dyDescent="0.3">
      <c r="A927" s="127"/>
      <c r="B927" s="128"/>
      <c r="C927" s="230" t="s">
        <v>537</v>
      </c>
      <c r="D927" s="230"/>
      <c r="E927" s="230"/>
      <c r="F927" s="230"/>
      <c r="G927" s="230"/>
      <c r="H927" s="230"/>
      <c r="I927" s="230"/>
      <c r="J927" s="230"/>
      <c r="K927" s="230"/>
      <c r="L927" s="230"/>
      <c r="M927" s="230"/>
      <c r="N927" s="241"/>
      <c r="AF927" s="92"/>
      <c r="AG927" s="93"/>
      <c r="AH927" s="93"/>
      <c r="AN927" s="93"/>
      <c r="AO927" s="104" t="s">
        <v>537</v>
      </c>
      <c r="AQ927" s="93"/>
      <c r="AS927" s="93"/>
    </row>
    <row r="928" spans="1:45" s="58" customFormat="1" ht="14.4" x14ac:dyDescent="0.3">
      <c r="A928" s="127"/>
      <c r="B928" s="128"/>
      <c r="C928" s="231" t="s">
        <v>532</v>
      </c>
      <c r="D928" s="231"/>
      <c r="E928" s="231"/>
      <c r="F928" s="96"/>
      <c r="G928" s="97"/>
      <c r="H928" s="97"/>
      <c r="I928" s="97"/>
      <c r="J928" s="100"/>
      <c r="K928" s="97"/>
      <c r="L928" s="129">
        <v>231.87</v>
      </c>
      <c r="M928" s="121"/>
      <c r="N928" s="130">
        <v>1892.06</v>
      </c>
      <c r="AF928" s="92"/>
      <c r="AG928" s="93"/>
      <c r="AH928" s="93"/>
      <c r="AN928" s="93" t="s">
        <v>532</v>
      </c>
      <c r="AQ928" s="93"/>
      <c r="AS928" s="93"/>
    </row>
    <row r="929" spans="1:45" s="58" customFormat="1" ht="14.4" x14ac:dyDescent="0.3">
      <c r="A929" s="94" t="s">
        <v>155</v>
      </c>
      <c r="B929" s="95" t="s">
        <v>386</v>
      </c>
      <c r="C929" s="231" t="s">
        <v>387</v>
      </c>
      <c r="D929" s="231"/>
      <c r="E929" s="231"/>
      <c r="F929" s="96" t="s">
        <v>388</v>
      </c>
      <c r="G929" s="97">
        <v>20</v>
      </c>
      <c r="H929" s="98">
        <v>1</v>
      </c>
      <c r="I929" s="98">
        <v>20</v>
      </c>
      <c r="J929" s="129">
        <v>85.43</v>
      </c>
      <c r="K929" s="97"/>
      <c r="L929" s="137">
        <v>1708.6</v>
      </c>
      <c r="M929" s="138">
        <v>8.16</v>
      </c>
      <c r="N929" s="130">
        <v>13942.18</v>
      </c>
      <c r="AF929" s="92"/>
      <c r="AG929" s="93"/>
      <c r="AH929" s="93" t="s">
        <v>387</v>
      </c>
      <c r="AN929" s="93"/>
      <c r="AQ929" s="93"/>
      <c r="AS929" s="93"/>
    </row>
    <row r="930" spans="1:45" s="58" customFormat="1" ht="14.4" x14ac:dyDescent="0.3">
      <c r="A930" s="127"/>
      <c r="B930" s="128"/>
      <c r="C930" s="230" t="s">
        <v>537</v>
      </c>
      <c r="D930" s="230"/>
      <c r="E930" s="230"/>
      <c r="F930" s="230"/>
      <c r="G930" s="230"/>
      <c r="H930" s="230"/>
      <c r="I930" s="230"/>
      <c r="J930" s="230"/>
      <c r="K930" s="230"/>
      <c r="L930" s="230"/>
      <c r="M930" s="230"/>
      <c r="N930" s="241"/>
      <c r="AF930" s="92"/>
      <c r="AG930" s="93"/>
      <c r="AH930" s="93"/>
      <c r="AN930" s="93"/>
      <c r="AO930" s="104" t="s">
        <v>537</v>
      </c>
      <c r="AQ930" s="93"/>
      <c r="AS930" s="93"/>
    </row>
    <row r="931" spans="1:45" s="58" customFormat="1" ht="14.4" x14ac:dyDescent="0.3">
      <c r="A931" s="127"/>
      <c r="B931" s="128"/>
      <c r="C931" s="231" t="s">
        <v>532</v>
      </c>
      <c r="D931" s="231"/>
      <c r="E931" s="231"/>
      <c r="F931" s="96"/>
      <c r="G931" s="97"/>
      <c r="H931" s="97"/>
      <c r="I931" s="97"/>
      <c r="J931" s="100"/>
      <c r="K931" s="97"/>
      <c r="L931" s="137">
        <v>1708.6</v>
      </c>
      <c r="M931" s="121"/>
      <c r="N931" s="130">
        <v>13942.18</v>
      </c>
      <c r="AF931" s="92"/>
      <c r="AG931" s="93"/>
      <c r="AH931" s="93"/>
      <c r="AN931" s="93" t="s">
        <v>532</v>
      </c>
      <c r="AQ931" s="93"/>
      <c r="AS931" s="93"/>
    </row>
    <row r="932" spans="1:45" s="58" customFormat="1" ht="0" hidden="1" customHeight="1" x14ac:dyDescent="0.3">
      <c r="A932" s="142"/>
      <c r="B932" s="143"/>
      <c r="C932" s="143"/>
      <c r="D932" s="143"/>
      <c r="E932" s="143"/>
      <c r="F932" s="144"/>
      <c r="G932" s="144"/>
      <c r="H932" s="144"/>
      <c r="I932" s="144"/>
      <c r="J932" s="145"/>
      <c r="K932" s="144"/>
      <c r="L932" s="145"/>
      <c r="M932" s="109"/>
      <c r="N932" s="145"/>
      <c r="AF932" s="92"/>
      <c r="AG932" s="93"/>
      <c r="AH932" s="93"/>
      <c r="AN932" s="93"/>
      <c r="AQ932" s="93"/>
      <c r="AS932" s="93"/>
    </row>
    <row r="933" spans="1:45" s="58" customFormat="1" ht="14.4" x14ac:dyDescent="0.3">
      <c r="A933" s="146"/>
      <c r="B933" s="147"/>
      <c r="C933" s="231" t="s">
        <v>742</v>
      </c>
      <c r="D933" s="231"/>
      <c r="E933" s="231"/>
      <c r="F933" s="231"/>
      <c r="G933" s="231"/>
      <c r="H933" s="231"/>
      <c r="I933" s="231"/>
      <c r="J933" s="231"/>
      <c r="K933" s="231"/>
      <c r="L933" s="148"/>
      <c r="M933" s="149"/>
      <c r="N933" s="150"/>
      <c r="AF933" s="92"/>
      <c r="AG933" s="93"/>
      <c r="AH933" s="93"/>
      <c r="AN933" s="93"/>
      <c r="AQ933" s="93" t="s">
        <v>742</v>
      </c>
      <c r="AS933" s="93"/>
    </row>
    <row r="934" spans="1:45" s="58" customFormat="1" ht="14.4" x14ac:dyDescent="0.3">
      <c r="A934" s="151"/>
      <c r="B934" s="106"/>
      <c r="C934" s="230" t="s">
        <v>538</v>
      </c>
      <c r="D934" s="230"/>
      <c r="E934" s="230"/>
      <c r="F934" s="230"/>
      <c r="G934" s="230"/>
      <c r="H934" s="230"/>
      <c r="I934" s="230"/>
      <c r="J934" s="230"/>
      <c r="K934" s="230"/>
      <c r="L934" s="152">
        <v>1945.73</v>
      </c>
      <c r="M934" s="153"/>
      <c r="N934" s="154"/>
      <c r="AF934" s="92"/>
      <c r="AG934" s="93"/>
      <c r="AH934" s="93"/>
      <c r="AN934" s="93"/>
      <c r="AQ934" s="93"/>
      <c r="AR934" s="104" t="s">
        <v>538</v>
      </c>
      <c r="AS934" s="93"/>
    </row>
    <row r="935" spans="1:45" s="58" customFormat="1" ht="14.4" x14ac:dyDescent="0.3">
      <c r="A935" s="151"/>
      <c r="B935" s="106"/>
      <c r="C935" s="230" t="s">
        <v>539</v>
      </c>
      <c r="D935" s="230"/>
      <c r="E935" s="230"/>
      <c r="F935" s="230"/>
      <c r="G935" s="230"/>
      <c r="H935" s="230"/>
      <c r="I935" s="230"/>
      <c r="J935" s="230"/>
      <c r="K935" s="230"/>
      <c r="L935" s="155"/>
      <c r="M935" s="153"/>
      <c r="N935" s="154"/>
      <c r="AF935" s="92"/>
      <c r="AG935" s="93"/>
      <c r="AH935" s="93"/>
      <c r="AN935" s="93"/>
      <c r="AQ935" s="93"/>
      <c r="AR935" s="104" t="s">
        <v>539</v>
      </c>
      <c r="AS935" s="93"/>
    </row>
    <row r="936" spans="1:45" s="58" customFormat="1" ht="14.4" x14ac:dyDescent="0.3">
      <c r="A936" s="151"/>
      <c r="B936" s="106"/>
      <c r="C936" s="230" t="s">
        <v>540</v>
      </c>
      <c r="D936" s="230"/>
      <c r="E936" s="230"/>
      <c r="F936" s="230"/>
      <c r="G936" s="230"/>
      <c r="H936" s="230"/>
      <c r="I936" s="230"/>
      <c r="J936" s="230"/>
      <c r="K936" s="230"/>
      <c r="L936" s="156">
        <v>5.1100000000000003</v>
      </c>
      <c r="M936" s="153"/>
      <c r="N936" s="154"/>
      <c r="AF936" s="92"/>
      <c r="AG936" s="93"/>
      <c r="AH936" s="93"/>
      <c r="AN936" s="93"/>
      <c r="AQ936" s="93"/>
      <c r="AR936" s="104" t="s">
        <v>540</v>
      </c>
      <c r="AS936" s="93"/>
    </row>
    <row r="937" spans="1:45" s="58" customFormat="1" ht="14.4" x14ac:dyDescent="0.3">
      <c r="A937" s="151"/>
      <c r="B937" s="106"/>
      <c r="C937" s="230" t="s">
        <v>541</v>
      </c>
      <c r="D937" s="230"/>
      <c r="E937" s="230"/>
      <c r="F937" s="230"/>
      <c r="G937" s="230"/>
      <c r="H937" s="230"/>
      <c r="I937" s="230"/>
      <c r="J937" s="230"/>
      <c r="K937" s="230"/>
      <c r="L937" s="156">
        <v>0.15</v>
      </c>
      <c r="M937" s="153"/>
      <c r="N937" s="154"/>
      <c r="AF937" s="92"/>
      <c r="AG937" s="93"/>
      <c r="AH937" s="93"/>
      <c r="AN937" s="93"/>
      <c r="AQ937" s="93"/>
      <c r="AR937" s="104" t="s">
        <v>541</v>
      </c>
      <c r="AS937" s="93"/>
    </row>
    <row r="938" spans="1:45" s="58" customFormat="1" ht="14.4" x14ac:dyDescent="0.3">
      <c r="A938" s="151"/>
      <c r="B938" s="106"/>
      <c r="C938" s="230" t="s">
        <v>562</v>
      </c>
      <c r="D938" s="230"/>
      <c r="E938" s="230"/>
      <c r="F938" s="230"/>
      <c r="G938" s="230"/>
      <c r="H938" s="230"/>
      <c r="I938" s="230"/>
      <c r="J938" s="230"/>
      <c r="K938" s="230"/>
      <c r="L938" s="156">
        <v>0.03</v>
      </c>
      <c r="M938" s="153"/>
      <c r="N938" s="154"/>
      <c r="AF938" s="92"/>
      <c r="AG938" s="93"/>
      <c r="AH938" s="93"/>
      <c r="AN938" s="93"/>
      <c r="AQ938" s="93"/>
      <c r="AR938" s="104" t="s">
        <v>562</v>
      </c>
      <c r="AS938" s="93"/>
    </row>
    <row r="939" spans="1:45" s="58" customFormat="1" ht="14.4" x14ac:dyDescent="0.3">
      <c r="A939" s="151"/>
      <c r="B939" s="106"/>
      <c r="C939" s="230" t="s">
        <v>542</v>
      </c>
      <c r="D939" s="230"/>
      <c r="E939" s="230"/>
      <c r="F939" s="230"/>
      <c r="G939" s="230"/>
      <c r="H939" s="230"/>
      <c r="I939" s="230"/>
      <c r="J939" s="230"/>
      <c r="K939" s="230"/>
      <c r="L939" s="152">
        <v>1940.47</v>
      </c>
      <c r="M939" s="153"/>
      <c r="N939" s="154"/>
      <c r="AF939" s="92"/>
      <c r="AG939" s="93"/>
      <c r="AH939" s="93"/>
      <c r="AN939" s="93"/>
      <c r="AQ939" s="93"/>
      <c r="AR939" s="104" t="s">
        <v>542</v>
      </c>
      <c r="AS939" s="93"/>
    </row>
    <row r="940" spans="1:45" s="58" customFormat="1" ht="14.4" x14ac:dyDescent="0.3">
      <c r="A940" s="151"/>
      <c r="B940" s="106"/>
      <c r="C940" s="230" t="s">
        <v>543</v>
      </c>
      <c r="D940" s="230"/>
      <c r="E940" s="230"/>
      <c r="F940" s="230"/>
      <c r="G940" s="230"/>
      <c r="H940" s="230"/>
      <c r="I940" s="230"/>
      <c r="J940" s="230"/>
      <c r="K940" s="230"/>
      <c r="L940" s="152">
        <v>1954.05</v>
      </c>
      <c r="M940" s="153"/>
      <c r="N940" s="154"/>
      <c r="AF940" s="92"/>
      <c r="AG940" s="93"/>
      <c r="AH940" s="93"/>
      <c r="AN940" s="93"/>
      <c r="AQ940" s="93"/>
      <c r="AR940" s="104" t="s">
        <v>543</v>
      </c>
      <c r="AS940" s="93"/>
    </row>
    <row r="941" spans="1:45" s="58" customFormat="1" ht="14.4" x14ac:dyDescent="0.3">
      <c r="A941" s="151"/>
      <c r="B941" s="106"/>
      <c r="C941" s="230" t="s">
        <v>539</v>
      </c>
      <c r="D941" s="230"/>
      <c r="E941" s="230"/>
      <c r="F941" s="230"/>
      <c r="G941" s="230"/>
      <c r="H941" s="230"/>
      <c r="I941" s="230"/>
      <c r="J941" s="230"/>
      <c r="K941" s="230"/>
      <c r="L941" s="155"/>
      <c r="M941" s="153"/>
      <c r="N941" s="154"/>
      <c r="AF941" s="92"/>
      <c r="AG941" s="93"/>
      <c r="AH941" s="93"/>
      <c r="AN941" s="93"/>
      <c r="AQ941" s="93"/>
      <c r="AR941" s="104" t="s">
        <v>539</v>
      </c>
      <c r="AS941" s="93"/>
    </row>
    <row r="942" spans="1:45" s="58" customFormat="1" ht="14.4" x14ac:dyDescent="0.3">
      <c r="A942" s="151"/>
      <c r="B942" s="106"/>
      <c r="C942" s="230" t="s">
        <v>683</v>
      </c>
      <c r="D942" s="230"/>
      <c r="E942" s="230"/>
      <c r="F942" s="230"/>
      <c r="G942" s="230"/>
      <c r="H942" s="230"/>
      <c r="I942" s="230"/>
      <c r="J942" s="230"/>
      <c r="K942" s="230"/>
      <c r="L942" s="156">
        <v>5.1100000000000003</v>
      </c>
      <c r="M942" s="153"/>
      <c r="N942" s="154"/>
      <c r="AF942" s="92"/>
      <c r="AG942" s="93"/>
      <c r="AH942" s="93"/>
      <c r="AN942" s="93"/>
      <c r="AQ942" s="93"/>
      <c r="AR942" s="104" t="s">
        <v>683</v>
      </c>
      <c r="AS942" s="93"/>
    </row>
    <row r="943" spans="1:45" s="58" customFormat="1" ht="14.4" x14ac:dyDescent="0.3">
      <c r="A943" s="151"/>
      <c r="B943" s="106"/>
      <c r="C943" s="230" t="s">
        <v>684</v>
      </c>
      <c r="D943" s="230"/>
      <c r="E943" s="230"/>
      <c r="F943" s="230"/>
      <c r="G943" s="230"/>
      <c r="H943" s="230"/>
      <c r="I943" s="230"/>
      <c r="J943" s="230"/>
      <c r="K943" s="230"/>
      <c r="L943" s="156">
        <v>0.15</v>
      </c>
      <c r="M943" s="153"/>
      <c r="N943" s="154"/>
      <c r="AF943" s="92"/>
      <c r="AG943" s="93"/>
      <c r="AH943" s="93"/>
      <c r="AN943" s="93"/>
      <c r="AQ943" s="93"/>
      <c r="AR943" s="104" t="s">
        <v>684</v>
      </c>
      <c r="AS943" s="93"/>
    </row>
    <row r="944" spans="1:45" s="58" customFormat="1" ht="14.4" x14ac:dyDescent="0.3">
      <c r="A944" s="151"/>
      <c r="B944" s="106"/>
      <c r="C944" s="230" t="s">
        <v>685</v>
      </c>
      <c r="D944" s="230"/>
      <c r="E944" s="230"/>
      <c r="F944" s="230"/>
      <c r="G944" s="230"/>
      <c r="H944" s="230"/>
      <c r="I944" s="230"/>
      <c r="J944" s="230"/>
      <c r="K944" s="230"/>
      <c r="L944" s="156">
        <v>0.03</v>
      </c>
      <c r="M944" s="153"/>
      <c r="N944" s="154"/>
      <c r="AF944" s="92"/>
      <c r="AG944" s="93"/>
      <c r="AH944" s="93"/>
      <c r="AN944" s="93"/>
      <c r="AQ944" s="93"/>
      <c r="AR944" s="104" t="s">
        <v>685</v>
      </c>
      <c r="AS944" s="93"/>
    </row>
    <row r="945" spans="1:45" s="58" customFormat="1" ht="14.4" x14ac:dyDescent="0.3">
      <c r="A945" s="151"/>
      <c r="B945" s="106"/>
      <c r="C945" s="230" t="s">
        <v>686</v>
      </c>
      <c r="D945" s="230"/>
      <c r="E945" s="230"/>
      <c r="F945" s="230"/>
      <c r="G945" s="230"/>
      <c r="H945" s="230"/>
      <c r="I945" s="230"/>
      <c r="J945" s="230"/>
      <c r="K945" s="230"/>
      <c r="L945" s="152">
        <v>1940.47</v>
      </c>
      <c r="M945" s="153"/>
      <c r="N945" s="154"/>
      <c r="AF945" s="92"/>
      <c r="AG945" s="93"/>
      <c r="AH945" s="93"/>
      <c r="AN945" s="93"/>
      <c r="AQ945" s="93"/>
      <c r="AR945" s="104" t="s">
        <v>686</v>
      </c>
      <c r="AS945" s="93"/>
    </row>
    <row r="946" spans="1:45" s="58" customFormat="1" ht="14.4" x14ac:dyDescent="0.3">
      <c r="A946" s="151"/>
      <c r="B946" s="106"/>
      <c r="C946" s="230" t="s">
        <v>687</v>
      </c>
      <c r="D946" s="230"/>
      <c r="E946" s="230"/>
      <c r="F946" s="230"/>
      <c r="G946" s="230"/>
      <c r="H946" s="230"/>
      <c r="I946" s="230"/>
      <c r="J946" s="230"/>
      <c r="K946" s="230"/>
      <c r="L946" s="156">
        <v>5.29</v>
      </c>
      <c r="M946" s="153"/>
      <c r="N946" s="154"/>
      <c r="AF946" s="92"/>
      <c r="AG946" s="93"/>
      <c r="AH946" s="93"/>
      <c r="AN946" s="93"/>
      <c r="AQ946" s="93"/>
      <c r="AR946" s="104" t="s">
        <v>687</v>
      </c>
      <c r="AS946" s="93"/>
    </row>
    <row r="947" spans="1:45" s="58" customFormat="1" ht="14.4" x14ac:dyDescent="0.3">
      <c r="A947" s="151"/>
      <c r="B947" s="106"/>
      <c r="C947" s="230" t="s">
        <v>688</v>
      </c>
      <c r="D947" s="230"/>
      <c r="E947" s="230"/>
      <c r="F947" s="230"/>
      <c r="G947" s="230"/>
      <c r="H947" s="230"/>
      <c r="I947" s="230"/>
      <c r="J947" s="230"/>
      <c r="K947" s="230"/>
      <c r="L947" s="156">
        <v>3.03</v>
      </c>
      <c r="M947" s="153"/>
      <c r="N947" s="154"/>
      <c r="AF947" s="92"/>
      <c r="AG947" s="93"/>
      <c r="AH947" s="93"/>
      <c r="AN947" s="93"/>
      <c r="AQ947" s="93"/>
      <c r="AR947" s="104" t="s">
        <v>688</v>
      </c>
      <c r="AS947" s="93"/>
    </row>
    <row r="948" spans="1:45" s="58" customFormat="1" ht="14.4" x14ac:dyDescent="0.3">
      <c r="A948" s="151"/>
      <c r="B948" s="106"/>
      <c r="C948" s="230" t="s">
        <v>551</v>
      </c>
      <c r="D948" s="230"/>
      <c r="E948" s="230"/>
      <c r="F948" s="230"/>
      <c r="G948" s="230"/>
      <c r="H948" s="230"/>
      <c r="I948" s="230"/>
      <c r="J948" s="230"/>
      <c r="K948" s="230"/>
      <c r="L948" s="156">
        <v>5.14</v>
      </c>
      <c r="M948" s="153"/>
      <c r="N948" s="154"/>
      <c r="AF948" s="92"/>
      <c r="AG948" s="93"/>
      <c r="AH948" s="93"/>
      <c r="AN948" s="93"/>
      <c r="AQ948" s="93"/>
      <c r="AR948" s="104" t="s">
        <v>551</v>
      </c>
      <c r="AS948" s="93"/>
    </row>
    <row r="949" spans="1:45" s="58" customFormat="1" ht="14.4" x14ac:dyDescent="0.3">
      <c r="A949" s="151"/>
      <c r="B949" s="106"/>
      <c r="C949" s="230" t="s">
        <v>552</v>
      </c>
      <c r="D949" s="230"/>
      <c r="E949" s="230"/>
      <c r="F949" s="230"/>
      <c r="G949" s="230"/>
      <c r="H949" s="230"/>
      <c r="I949" s="230"/>
      <c r="J949" s="230"/>
      <c r="K949" s="230"/>
      <c r="L949" s="156">
        <v>5.29</v>
      </c>
      <c r="M949" s="153"/>
      <c r="N949" s="154"/>
      <c r="AF949" s="92"/>
      <c r="AG949" s="93"/>
      <c r="AH949" s="93"/>
      <c r="AN949" s="93"/>
      <c r="AQ949" s="93"/>
      <c r="AR949" s="104" t="s">
        <v>552</v>
      </c>
      <c r="AS949" s="93"/>
    </row>
    <row r="950" spans="1:45" s="58" customFormat="1" ht="14.4" x14ac:dyDescent="0.3">
      <c r="A950" s="151"/>
      <c r="B950" s="106"/>
      <c r="C950" s="230" t="s">
        <v>553</v>
      </c>
      <c r="D950" s="230"/>
      <c r="E950" s="230"/>
      <c r="F950" s="230"/>
      <c r="G950" s="230"/>
      <c r="H950" s="230"/>
      <c r="I950" s="230"/>
      <c r="J950" s="230"/>
      <c r="K950" s="230"/>
      <c r="L950" s="156">
        <v>3.03</v>
      </c>
      <c r="M950" s="153"/>
      <c r="N950" s="154"/>
      <c r="AF950" s="92"/>
      <c r="AG950" s="93"/>
      <c r="AH950" s="93"/>
      <c r="AN950" s="93"/>
      <c r="AQ950" s="93"/>
      <c r="AR950" s="104" t="s">
        <v>553</v>
      </c>
      <c r="AS950" s="93"/>
    </row>
    <row r="951" spans="1:45" s="58" customFormat="1" ht="14.4" x14ac:dyDescent="0.3">
      <c r="A951" s="151"/>
      <c r="B951" s="157"/>
      <c r="C951" s="242" t="s">
        <v>743</v>
      </c>
      <c r="D951" s="242"/>
      <c r="E951" s="242"/>
      <c r="F951" s="242"/>
      <c r="G951" s="242"/>
      <c r="H951" s="242"/>
      <c r="I951" s="242"/>
      <c r="J951" s="242"/>
      <c r="K951" s="242"/>
      <c r="L951" s="158">
        <v>1954.05</v>
      </c>
      <c r="M951" s="159"/>
      <c r="N951" s="160"/>
      <c r="AF951" s="92"/>
      <c r="AG951" s="93"/>
      <c r="AH951" s="93"/>
      <c r="AN951" s="93"/>
      <c r="AQ951" s="93"/>
      <c r="AS951" s="93" t="s">
        <v>743</v>
      </c>
    </row>
    <row r="952" spans="1:45" s="58" customFormat="1" ht="14.4" x14ac:dyDescent="0.3">
      <c r="A952" s="235" t="s">
        <v>389</v>
      </c>
      <c r="B952" s="236"/>
      <c r="C952" s="236"/>
      <c r="D952" s="236"/>
      <c r="E952" s="236"/>
      <c r="F952" s="236"/>
      <c r="G952" s="236"/>
      <c r="H952" s="236"/>
      <c r="I952" s="236"/>
      <c r="J952" s="236"/>
      <c r="K952" s="236"/>
      <c r="L952" s="236"/>
      <c r="M952" s="236"/>
      <c r="N952" s="237"/>
      <c r="AF952" s="92" t="s">
        <v>389</v>
      </c>
      <c r="AG952" s="93"/>
      <c r="AH952" s="93"/>
      <c r="AN952" s="93"/>
      <c r="AQ952" s="93"/>
      <c r="AS952" s="93"/>
    </row>
    <row r="953" spans="1:45" s="58" customFormat="1" ht="31.8" x14ac:dyDescent="0.3">
      <c r="A953" s="94" t="s">
        <v>156</v>
      </c>
      <c r="B953" s="95" t="s">
        <v>390</v>
      </c>
      <c r="C953" s="231" t="s">
        <v>391</v>
      </c>
      <c r="D953" s="231"/>
      <c r="E953" s="231"/>
      <c r="F953" s="96" t="s">
        <v>55</v>
      </c>
      <c r="G953" s="97">
        <v>2.9140000000000001</v>
      </c>
      <c r="H953" s="98">
        <v>1</v>
      </c>
      <c r="I953" s="99">
        <v>2.9140000000000001</v>
      </c>
      <c r="J953" s="100"/>
      <c r="K953" s="97"/>
      <c r="L953" s="100"/>
      <c r="M953" s="97"/>
      <c r="N953" s="101"/>
      <c r="AF953" s="92"/>
      <c r="AG953" s="93"/>
      <c r="AH953" s="93" t="s">
        <v>391</v>
      </c>
      <c r="AN953" s="93"/>
      <c r="AQ953" s="93"/>
      <c r="AS953" s="93"/>
    </row>
    <row r="954" spans="1:45" s="58" customFormat="1" ht="14.4" x14ac:dyDescent="0.3">
      <c r="A954" s="102"/>
      <c r="B954" s="103"/>
      <c r="C954" s="230" t="s">
        <v>744</v>
      </c>
      <c r="D954" s="230"/>
      <c r="E954" s="230"/>
      <c r="F954" s="230"/>
      <c r="G954" s="230"/>
      <c r="H954" s="230"/>
      <c r="I954" s="230"/>
      <c r="J954" s="230"/>
      <c r="K954" s="230"/>
      <c r="L954" s="230"/>
      <c r="M954" s="230"/>
      <c r="N954" s="241"/>
      <c r="AF954" s="92"/>
      <c r="AG954" s="93"/>
      <c r="AH954" s="93"/>
      <c r="AI954" s="104" t="s">
        <v>744</v>
      </c>
      <c r="AN954" s="93"/>
      <c r="AQ954" s="93"/>
      <c r="AS954" s="93"/>
    </row>
    <row r="955" spans="1:45" s="58" customFormat="1" ht="14.4" x14ac:dyDescent="0.3">
      <c r="A955" s="105"/>
      <c r="B955" s="106" t="s">
        <v>745</v>
      </c>
      <c r="C955" s="232" t="s">
        <v>746</v>
      </c>
      <c r="D955" s="232"/>
      <c r="E955" s="232"/>
      <c r="F955" s="232"/>
      <c r="G955" s="232"/>
      <c r="H955" s="232"/>
      <c r="I955" s="232"/>
      <c r="J955" s="232"/>
      <c r="K955" s="232"/>
      <c r="L955" s="232"/>
      <c r="M955" s="232"/>
      <c r="N955" s="233"/>
      <c r="AF955" s="92"/>
      <c r="AG955" s="93"/>
      <c r="AH955" s="93"/>
      <c r="AJ955" s="104" t="s">
        <v>746</v>
      </c>
      <c r="AN955" s="93"/>
      <c r="AQ955" s="93"/>
      <c r="AS955" s="93"/>
    </row>
    <row r="956" spans="1:45" s="58" customFormat="1" ht="21.6" x14ac:dyDescent="0.3">
      <c r="A956" s="105"/>
      <c r="B956" s="106" t="s">
        <v>609</v>
      </c>
      <c r="C956" s="232" t="s">
        <v>610</v>
      </c>
      <c r="D956" s="232"/>
      <c r="E956" s="232"/>
      <c r="F956" s="232"/>
      <c r="G956" s="232"/>
      <c r="H956" s="232"/>
      <c r="I956" s="232"/>
      <c r="J956" s="232"/>
      <c r="K956" s="232"/>
      <c r="L956" s="232"/>
      <c r="M956" s="232"/>
      <c r="N956" s="233"/>
      <c r="AF956" s="92"/>
      <c r="AG956" s="93"/>
      <c r="AH956" s="93"/>
      <c r="AJ956" s="104" t="s">
        <v>610</v>
      </c>
      <c r="AN956" s="93"/>
      <c r="AQ956" s="93"/>
      <c r="AS956" s="93"/>
    </row>
    <row r="957" spans="1:45" s="58" customFormat="1" ht="52.2" x14ac:dyDescent="0.3">
      <c r="A957" s="105"/>
      <c r="B957" s="106" t="s">
        <v>611</v>
      </c>
      <c r="C957" s="232" t="s">
        <v>612</v>
      </c>
      <c r="D957" s="232"/>
      <c r="E957" s="232"/>
      <c r="F957" s="232"/>
      <c r="G957" s="232"/>
      <c r="H957" s="232"/>
      <c r="I957" s="232"/>
      <c r="J957" s="232"/>
      <c r="K957" s="232"/>
      <c r="L957" s="232"/>
      <c r="M957" s="232"/>
      <c r="N957" s="233"/>
      <c r="AF957" s="92"/>
      <c r="AG957" s="93"/>
      <c r="AH957" s="93"/>
      <c r="AJ957" s="104" t="s">
        <v>612</v>
      </c>
      <c r="AN957" s="93"/>
      <c r="AQ957" s="93"/>
      <c r="AS957" s="93"/>
    </row>
    <row r="958" spans="1:45" s="58" customFormat="1" ht="14.4" x14ac:dyDescent="0.3">
      <c r="A958" s="107"/>
      <c r="B958" s="106" t="s">
        <v>2</v>
      </c>
      <c r="C958" s="230" t="s">
        <v>525</v>
      </c>
      <c r="D958" s="230"/>
      <c r="E958" s="230"/>
      <c r="F958" s="108"/>
      <c r="G958" s="109"/>
      <c r="H958" s="109"/>
      <c r="I958" s="109"/>
      <c r="J958" s="110">
        <v>1428.8</v>
      </c>
      <c r="K958" s="133">
        <v>1.3621749999999999</v>
      </c>
      <c r="L958" s="110">
        <v>5671.45</v>
      </c>
      <c r="M958" s="113">
        <v>44.77</v>
      </c>
      <c r="N958" s="114">
        <v>253910.82</v>
      </c>
      <c r="AF958" s="92"/>
      <c r="AG958" s="93"/>
      <c r="AH958" s="93"/>
      <c r="AK958" s="104" t="s">
        <v>525</v>
      </c>
      <c r="AN958" s="93"/>
      <c r="AQ958" s="93"/>
      <c r="AS958" s="93"/>
    </row>
    <row r="959" spans="1:45" s="58" customFormat="1" ht="14.4" x14ac:dyDescent="0.3">
      <c r="A959" s="107"/>
      <c r="B959" s="106" t="s">
        <v>4</v>
      </c>
      <c r="C959" s="230" t="s">
        <v>526</v>
      </c>
      <c r="D959" s="230"/>
      <c r="E959" s="230"/>
      <c r="F959" s="108"/>
      <c r="G959" s="109"/>
      <c r="H959" s="109"/>
      <c r="I959" s="109"/>
      <c r="J959" s="110">
        <v>5157.63</v>
      </c>
      <c r="K959" s="117">
        <v>1.4375</v>
      </c>
      <c r="L959" s="110">
        <v>21604.67</v>
      </c>
      <c r="M959" s="113">
        <v>13.24</v>
      </c>
      <c r="N959" s="114">
        <v>286045.83</v>
      </c>
      <c r="AF959" s="92"/>
      <c r="AG959" s="93"/>
      <c r="AH959" s="93"/>
      <c r="AK959" s="104" t="s">
        <v>526</v>
      </c>
      <c r="AN959" s="93"/>
      <c r="AQ959" s="93"/>
      <c r="AS959" s="93"/>
    </row>
    <row r="960" spans="1:45" s="58" customFormat="1" ht="14.4" x14ac:dyDescent="0.3">
      <c r="A960" s="107"/>
      <c r="B960" s="106" t="s">
        <v>6</v>
      </c>
      <c r="C960" s="230" t="s">
        <v>556</v>
      </c>
      <c r="D960" s="230"/>
      <c r="E960" s="230"/>
      <c r="F960" s="108"/>
      <c r="G960" s="109"/>
      <c r="H960" s="109"/>
      <c r="I960" s="109"/>
      <c r="J960" s="112">
        <v>453.43</v>
      </c>
      <c r="K960" s="117">
        <v>1.4375</v>
      </c>
      <c r="L960" s="110">
        <v>1899.36</v>
      </c>
      <c r="M960" s="113">
        <v>44.77</v>
      </c>
      <c r="N960" s="114">
        <v>85034.35</v>
      </c>
      <c r="AF960" s="92"/>
      <c r="AG960" s="93"/>
      <c r="AH960" s="93"/>
      <c r="AK960" s="104" t="s">
        <v>556</v>
      </c>
      <c r="AN960" s="93"/>
      <c r="AQ960" s="93"/>
      <c r="AS960" s="93"/>
    </row>
    <row r="961" spans="1:45" s="58" customFormat="1" ht="14.4" x14ac:dyDescent="0.3">
      <c r="A961" s="107"/>
      <c r="B961" s="106" t="s">
        <v>7</v>
      </c>
      <c r="C961" s="230" t="s">
        <v>557</v>
      </c>
      <c r="D961" s="230"/>
      <c r="E961" s="230"/>
      <c r="F961" s="108"/>
      <c r="G961" s="109"/>
      <c r="H961" s="109"/>
      <c r="I961" s="109"/>
      <c r="J961" s="112">
        <v>427.44</v>
      </c>
      <c r="K961" s="109"/>
      <c r="L961" s="110">
        <v>1245.56</v>
      </c>
      <c r="M961" s="113">
        <v>8.16</v>
      </c>
      <c r="N961" s="114">
        <v>10163.77</v>
      </c>
      <c r="AF961" s="92"/>
      <c r="AG961" s="93"/>
      <c r="AH961" s="93"/>
      <c r="AK961" s="104" t="s">
        <v>557</v>
      </c>
      <c r="AN961" s="93"/>
      <c r="AQ961" s="93"/>
      <c r="AS961" s="93"/>
    </row>
    <row r="962" spans="1:45" s="58" customFormat="1" ht="14.4" x14ac:dyDescent="0.3">
      <c r="A962" s="115"/>
      <c r="B962" s="106"/>
      <c r="C962" s="230" t="s">
        <v>527</v>
      </c>
      <c r="D962" s="230"/>
      <c r="E962" s="230"/>
      <c r="F962" s="108" t="s">
        <v>528</v>
      </c>
      <c r="G962" s="116">
        <v>152</v>
      </c>
      <c r="H962" s="133">
        <v>1.3621749999999999</v>
      </c>
      <c r="I962" s="132">
        <v>603.34544840000001</v>
      </c>
      <c r="J962" s="118"/>
      <c r="K962" s="109"/>
      <c r="L962" s="118"/>
      <c r="M962" s="109"/>
      <c r="N962" s="119"/>
      <c r="AF962" s="92"/>
      <c r="AG962" s="93"/>
      <c r="AH962" s="93"/>
      <c r="AL962" s="104" t="s">
        <v>527</v>
      </c>
      <c r="AN962" s="93"/>
      <c r="AQ962" s="93"/>
      <c r="AS962" s="93"/>
    </row>
    <row r="963" spans="1:45" s="58" customFormat="1" ht="14.4" x14ac:dyDescent="0.3">
      <c r="A963" s="115"/>
      <c r="B963" s="106"/>
      <c r="C963" s="230" t="s">
        <v>558</v>
      </c>
      <c r="D963" s="230"/>
      <c r="E963" s="230"/>
      <c r="F963" s="108" t="s">
        <v>528</v>
      </c>
      <c r="G963" s="113">
        <v>36.14</v>
      </c>
      <c r="H963" s="117">
        <v>1.4375</v>
      </c>
      <c r="I963" s="132">
        <v>151.3859425</v>
      </c>
      <c r="J963" s="118"/>
      <c r="K963" s="109"/>
      <c r="L963" s="118"/>
      <c r="M963" s="109"/>
      <c r="N963" s="119"/>
      <c r="AF963" s="92"/>
      <c r="AG963" s="93"/>
      <c r="AH963" s="93"/>
      <c r="AL963" s="104" t="s">
        <v>558</v>
      </c>
      <c r="AN963" s="93"/>
      <c r="AQ963" s="93"/>
      <c r="AS963" s="93"/>
    </row>
    <row r="964" spans="1:45" s="58" customFormat="1" ht="14.4" x14ac:dyDescent="0.3">
      <c r="A964" s="107"/>
      <c r="B964" s="106"/>
      <c r="C964" s="229" t="s">
        <v>529</v>
      </c>
      <c r="D964" s="229"/>
      <c r="E964" s="229"/>
      <c r="F964" s="120"/>
      <c r="G964" s="121"/>
      <c r="H964" s="121"/>
      <c r="I964" s="121"/>
      <c r="J964" s="122">
        <v>7013.87</v>
      </c>
      <c r="K964" s="121"/>
      <c r="L964" s="122">
        <v>28521.68</v>
      </c>
      <c r="M964" s="121"/>
      <c r="N964" s="124">
        <v>550120.42000000004</v>
      </c>
      <c r="AF964" s="92"/>
      <c r="AG964" s="93"/>
      <c r="AH964" s="93"/>
      <c r="AM964" s="104" t="s">
        <v>529</v>
      </c>
      <c r="AN964" s="93"/>
      <c r="AQ964" s="93"/>
      <c r="AS964" s="93"/>
    </row>
    <row r="965" spans="1:45" s="58" customFormat="1" ht="14.4" x14ac:dyDescent="0.3">
      <c r="A965" s="115"/>
      <c r="B965" s="106"/>
      <c r="C965" s="230" t="s">
        <v>530</v>
      </c>
      <c r="D965" s="230"/>
      <c r="E965" s="230"/>
      <c r="F965" s="108"/>
      <c r="G965" s="109"/>
      <c r="H965" s="109"/>
      <c r="I965" s="109"/>
      <c r="J965" s="118"/>
      <c r="K965" s="109"/>
      <c r="L965" s="110">
        <v>7570.81</v>
      </c>
      <c r="M965" s="109"/>
      <c r="N965" s="114">
        <v>338945.17</v>
      </c>
      <c r="AF965" s="92"/>
      <c r="AG965" s="93"/>
      <c r="AH965" s="93"/>
      <c r="AL965" s="104" t="s">
        <v>530</v>
      </c>
      <c r="AN965" s="93"/>
      <c r="AQ965" s="93"/>
      <c r="AS965" s="93"/>
    </row>
    <row r="966" spans="1:45" s="58" customFormat="1" ht="20.399999999999999" x14ac:dyDescent="0.3">
      <c r="A966" s="115"/>
      <c r="B966" s="106" t="s">
        <v>667</v>
      </c>
      <c r="C966" s="230" t="s">
        <v>668</v>
      </c>
      <c r="D966" s="230"/>
      <c r="E966" s="230"/>
      <c r="F966" s="108" t="s">
        <v>531</v>
      </c>
      <c r="G966" s="116">
        <v>93</v>
      </c>
      <c r="H966" s="109"/>
      <c r="I966" s="116">
        <v>93</v>
      </c>
      <c r="J966" s="118"/>
      <c r="K966" s="109"/>
      <c r="L966" s="110">
        <v>7040.85</v>
      </c>
      <c r="M966" s="109"/>
      <c r="N966" s="114">
        <v>315219.01</v>
      </c>
      <c r="AF966" s="92"/>
      <c r="AG966" s="93"/>
      <c r="AH966" s="93"/>
      <c r="AL966" s="104" t="s">
        <v>668</v>
      </c>
      <c r="AN966" s="93"/>
      <c r="AQ966" s="93"/>
      <c r="AS966" s="93"/>
    </row>
    <row r="967" spans="1:45" s="58" customFormat="1" ht="40.799999999999997" x14ac:dyDescent="0.3">
      <c r="A967" s="115"/>
      <c r="B967" s="106" t="s">
        <v>669</v>
      </c>
      <c r="C967" s="230" t="s">
        <v>670</v>
      </c>
      <c r="D967" s="230"/>
      <c r="E967" s="230"/>
      <c r="F967" s="108" t="s">
        <v>531</v>
      </c>
      <c r="G967" s="116">
        <v>62</v>
      </c>
      <c r="H967" s="113">
        <v>0.85</v>
      </c>
      <c r="I967" s="125">
        <v>52.7</v>
      </c>
      <c r="J967" s="118"/>
      <c r="K967" s="109"/>
      <c r="L967" s="110">
        <v>3989.82</v>
      </c>
      <c r="M967" s="109"/>
      <c r="N967" s="114">
        <v>178624.1</v>
      </c>
      <c r="AF967" s="92"/>
      <c r="AG967" s="93"/>
      <c r="AH967" s="93"/>
      <c r="AL967" s="104" t="s">
        <v>670</v>
      </c>
      <c r="AN967" s="93"/>
      <c r="AQ967" s="93"/>
      <c r="AS967" s="93"/>
    </row>
    <row r="968" spans="1:45" s="58" customFormat="1" ht="14.4" x14ac:dyDescent="0.3">
      <c r="A968" s="127"/>
      <c r="B968" s="128"/>
      <c r="C968" s="231" t="s">
        <v>532</v>
      </c>
      <c r="D968" s="231"/>
      <c r="E968" s="231"/>
      <c r="F968" s="96"/>
      <c r="G968" s="97"/>
      <c r="H968" s="97"/>
      <c r="I968" s="97"/>
      <c r="J968" s="100"/>
      <c r="K968" s="97"/>
      <c r="L968" s="137">
        <v>39552.35</v>
      </c>
      <c r="M968" s="121"/>
      <c r="N968" s="130">
        <v>1043963.53</v>
      </c>
      <c r="AF968" s="92"/>
      <c r="AG968" s="93"/>
      <c r="AH968" s="93"/>
      <c r="AN968" s="93" t="s">
        <v>532</v>
      </c>
      <c r="AQ968" s="93"/>
      <c r="AS968" s="93"/>
    </row>
    <row r="969" spans="1:45" s="58" customFormat="1" ht="14.4" x14ac:dyDescent="0.3">
      <c r="A969" s="94" t="s">
        <v>157</v>
      </c>
      <c r="B969" s="95" t="s">
        <v>392</v>
      </c>
      <c r="C969" s="231" t="s">
        <v>393</v>
      </c>
      <c r="D969" s="231"/>
      <c r="E969" s="231"/>
      <c r="F969" s="96" t="s">
        <v>61</v>
      </c>
      <c r="G969" s="97">
        <v>-36.7164</v>
      </c>
      <c r="H969" s="98">
        <v>1</v>
      </c>
      <c r="I969" s="131">
        <v>-36.7164</v>
      </c>
      <c r="J969" s="129">
        <v>9.0399999999999991</v>
      </c>
      <c r="K969" s="97"/>
      <c r="L969" s="129">
        <v>-331.92</v>
      </c>
      <c r="M969" s="138">
        <v>8.16</v>
      </c>
      <c r="N969" s="130">
        <v>-2708.47</v>
      </c>
      <c r="AF969" s="92"/>
      <c r="AG969" s="93"/>
      <c r="AH969" s="93" t="s">
        <v>393</v>
      </c>
      <c r="AN969" s="93"/>
      <c r="AQ969" s="93"/>
      <c r="AS969" s="93"/>
    </row>
    <row r="970" spans="1:45" s="58" customFormat="1" ht="14.4" x14ac:dyDescent="0.3">
      <c r="A970" s="127"/>
      <c r="B970" s="128"/>
      <c r="C970" s="230" t="s">
        <v>673</v>
      </c>
      <c r="D970" s="230"/>
      <c r="E970" s="230"/>
      <c r="F970" s="230"/>
      <c r="G970" s="230"/>
      <c r="H970" s="230"/>
      <c r="I970" s="230"/>
      <c r="J970" s="230"/>
      <c r="K970" s="230"/>
      <c r="L970" s="230"/>
      <c r="M970" s="230"/>
      <c r="N970" s="241"/>
      <c r="AF970" s="92"/>
      <c r="AG970" s="93"/>
      <c r="AH970" s="93"/>
      <c r="AN970" s="93"/>
      <c r="AO970" s="104" t="s">
        <v>673</v>
      </c>
      <c r="AQ970" s="93"/>
      <c r="AS970" s="93"/>
    </row>
    <row r="971" spans="1:45" s="58" customFormat="1" ht="14.4" x14ac:dyDescent="0.3">
      <c r="A971" s="127"/>
      <c r="B971" s="128"/>
      <c r="C971" s="231" t="s">
        <v>532</v>
      </c>
      <c r="D971" s="231"/>
      <c r="E971" s="231"/>
      <c r="F971" s="96"/>
      <c r="G971" s="97"/>
      <c r="H971" s="97"/>
      <c r="I971" s="97"/>
      <c r="J971" s="100"/>
      <c r="K971" s="97"/>
      <c r="L971" s="129">
        <v>-331.92</v>
      </c>
      <c r="M971" s="121"/>
      <c r="N971" s="130">
        <v>-2708.47</v>
      </c>
      <c r="AF971" s="92"/>
      <c r="AG971" s="93"/>
      <c r="AH971" s="93"/>
      <c r="AN971" s="93" t="s">
        <v>532</v>
      </c>
      <c r="AQ971" s="93"/>
      <c r="AS971" s="93"/>
    </row>
    <row r="972" spans="1:45" s="58" customFormat="1" ht="21.6" x14ac:dyDescent="0.3">
      <c r="A972" s="94" t="s">
        <v>158</v>
      </c>
      <c r="B972" s="95" t="s">
        <v>394</v>
      </c>
      <c r="C972" s="231" t="s">
        <v>395</v>
      </c>
      <c r="D972" s="231"/>
      <c r="E972" s="231"/>
      <c r="F972" s="96" t="s">
        <v>47</v>
      </c>
      <c r="G972" s="97">
        <v>6.0479999999999999E-2</v>
      </c>
      <c r="H972" s="98">
        <v>1</v>
      </c>
      <c r="I972" s="141">
        <v>6.0479999999999999E-2</v>
      </c>
      <c r="J972" s="137">
        <v>10898.65</v>
      </c>
      <c r="K972" s="97"/>
      <c r="L972" s="129">
        <v>659.15</v>
      </c>
      <c r="M972" s="138">
        <v>8.16</v>
      </c>
      <c r="N972" s="130">
        <v>5378.66</v>
      </c>
      <c r="AF972" s="92"/>
      <c r="AG972" s="93"/>
      <c r="AH972" s="93" t="s">
        <v>395</v>
      </c>
      <c r="AN972" s="93"/>
      <c r="AQ972" s="93"/>
      <c r="AS972" s="93"/>
    </row>
    <row r="973" spans="1:45" s="58" customFormat="1" ht="14.4" x14ac:dyDescent="0.3">
      <c r="A973" s="127"/>
      <c r="B973" s="128"/>
      <c r="C973" s="230" t="s">
        <v>537</v>
      </c>
      <c r="D973" s="230"/>
      <c r="E973" s="230"/>
      <c r="F973" s="230"/>
      <c r="G973" s="230"/>
      <c r="H973" s="230"/>
      <c r="I973" s="230"/>
      <c r="J973" s="230"/>
      <c r="K973" s="230"/>
      <c r="L973" s="230"/>
      <c r="M973" s="230"/>
      <c r="N973" s="241"/>
      <c r="AF973" s="92"/>
      <c r="AG973" s="93"/>
      <c r="AH973" s="93"/>
      <c r="AN973" s="93"/>
      <c r="AO973" s="104" t="s">
        <v>537</v>
      </c>
      <c r="AQ973" s="93"/>
      <c r="AS973" s="93"/>
    </row>
    <row r="974" spans="1:45" s="58" customFormat="1" ht="14.4" x14ac:dyDescent="0.3">
      <c r="A974" s="102"/>
      <c r="B974" s="103"/>
      <c r="C974" s="230" t="s">
        <v>747</v>
      </c>
      <c r="D974" s="230"/>
      <c r="E974" s="230"/>
      <c r="F974" s="230"/>
      <c r="G974" s="230"/>
      <c r="H974" s="230"/>
      <c r="I974" s="230"/>
      <c r="J974" s="230"/>
      <c r="K974" s="230"/>
      <c r="L974" s="230"/>
      <c r="M974" s="230"/>
      <c r="N974" s="241"/>
      <c r="AF974" s="92"/>
      <c r="AG974" s="93"/>
      <c r="AH974" s="93"/>
      <c r="AI974" s="104" t="s">
        <v>747</v>
      </c>
      <c r="AN974" s="93"/>
      <c r="AQ974" s="93"/>
      <c r="AS974" s="93"/>
    </row>
    <row r="975" spans="1:45" s="58" customFormat="1" ht="14.4" x14ac:dyDescent="0.3">
      <c r="A975" s="127"/>
      <c r="B975" s="128"/>
      <c r="C975" s="231" t="s">
        <v>532</v>
      </c>
      <c r="D975" s="231"/>
      <c r="E975" s="231"/>
      <c r="F975" s="96"/>
      <c r="G975" s="97"/>
      <c r="H975" s="97"/>
      <c r="I975" s="97"/>
      <c r="J975" s="100"/>
      <c r="K975" s="97"/>
      <c r="L975" s="129">
        <v>659.15</v>
      </c>
      <c r="M975" s="121"/>
      <c r="N975" s="130">
        <v>5378.66</v>
      </c>
      <c r="AF975" s="92"/>
      <c r="AG975" s="93"/>
      <c r="AH975" s="93"/>
      <c r="AN975" s="93" t="s">
        <v>532</v>
      </c>
      <c r="AQ975" s="93"/>
      <c r="AS975" s="93"/>
    </row>
    <row r="976" spans="1:45" s="58" customFormat="1" ht="31.8" x14ac:dyDescent="0.3">
      <c r="A976" s="94" t="s">
        <v>159</v>
      </c>
      <c r="B976" s="95" t="s">
        <v>396</v>
      </c>
      <c r="C976" s="231" t="s">
        <v>397</v>
      </c>
      <c r="D976" s="231"/>
      <c r="E976" s="231"/>
      <c r="F976" s="96" t="s">
        <v>103</v>
      </c>
      <c r="G976" s="97">
        <v>291.39999999999998</v>
      </c>
      <c r="H976" s="98">
        <v>1</v>
      </c>
      <c r="I976" s="136">
        <v>291.39999999999998</v>
      </c>
      <c r="J976" s="129">
        <v>284.62</v>
      </c>
      <c r="K976" s="141">
        <v>1.04236</v>
      </c>
      <c r="L976" s="137">
        <v>86451.53</v>
      </c>
      <c r="M976" s="138">
        <v>8.16</v>
      </c>
      <c r="N976" s="130">
        <v>705444.48</v>
      </c>
      <c r="AF976" s="92"/>
      <c r="AG976" s="93"/>
      <c r="AH976" s="93" t="s">
        <v>397</v>
      </c>
      <c r="AN976" s="93"/>
      <c r="AQ976" s="93"/>
      <c r="AS976" s="93"/>
    </row>
    <row r="977" spans="1:45" s="58" customFormat="1" ht="14.4" x14ac:dyDescent="0.3">
      <c r="A977" s="127"/>
      <c r="B977" s="128"/>
      <c r="C977" s="230" t="s">
        <v>537</v>
      </c>
      <c r="D977" s="230"/>
      <c r="E977" s="230"/>
      <c r="F977" s="230"/>
      <c r="G977" s="230"/>
      <c r="H977" s="230"/>
      <c r="I977" s="230"/>
      <c r="J977" s="230"/>
      <c r="K977" s="230"/>
      <c r="L977" s="230"/>
      <c r="M977" s="230"/>
      <c r="N977" s="241"/>
      <c r="AF977" s="92"/>
      <c r="AG977" s="93"/>
      <c r="AH977" s="93"/>
      <c r="AN977" s="93"/>
      <c r="AO977" s="104" t="s">
        <v>537</v>
      </c>
      <c r="AQ977" s="93"/>
      <c r="AS977" s="93"/>
    </row>
    <row r="978" spans="1:45" s="58" customFormat="1" ht="14.4" x14ac:dyDescent="0.3">
      <c r="A978" s="102"/>
      <c r="B978" s="103"/>
      <c r="C978" s="230" t="s">
        <v>748</v>
      </c>
      <c r="D978" s="230"/>
      <c r="E978" s="230"/>
      <c r="F978" s="230"/>
      <c r="G978" s="230"/>
      <c r="H978" s="230"/>
      <c r="I978" s="230"/>
      <c r="J978" s="230"/>
      <c r="K978" s="230"/>
      <c r="L978" s="230"/>
      <c r="M978" s="230"/>
      <c r="N978" s="241"/>
      <c r="AF978" s="92"/>
      <c r="AG978" s="93"/>
      <c r="AH978" s="93"/>
      <c r="AN978" s="93"/>
      <c r="AP978" s="104" t="s">
        <v>748</v>
      </c>
      <c r="AQ978" s="93"/>
      <c r="AS978" s="93"/>
    </row>
    <row r="979" spans="1:45" s="58" customFormat="1" ht="14.4" x14ac:dyDescent="0.3">
      <c r="A979" s="105"/>
      <c r="B979" s="106"/>
      <c r="C979" s="232" t="s">
        <v>695</v>
      </c>
      <c r="D979" s="232"/>
      <c r="E979" s="232"/>
      <c r="F979" s="232"/>
      <c r="G979" s="232"/>
      <c r="H979" s="232"/>
      <c r="I979" s="232"/>
      <c r="J979" s="232"/>
      <c r="K979" s="232"/>
      <c r="L979" s="232"/>
      <c r="M979" s="232"/>
      <c r="N979" s="233"/>
      <c r="AF979" s="92"/>
      <c r="AG979" s="93"/>
      <c r="AH979" s="93"/>
      <c r="AJ979" s="104" t="s">
        <v>695</v>
      </c>
      <c r="AN979" s="93"/>
      <c r="AQ979" s="93"/>
      <c r="AS979" s="93"/>
    </row>
    <row r="980" spans="1:45" s="58" customFormat="1" ht="14.4" x14ac:dyDescent="0.3">
      <c r="A980" s="105"/>
      <c r="B980" s="106"/>
      <c r="C980" s="232" t="s">
        <v>696</v>
      </c>
      <c r="D980" s="232"/>
      <c r="E980" s="232"/>
      <c r="F980" s="232"/>
      <c r="G980" s="232"/>
      <c r="H980" s="232"/>
      <c r="I980" s="232"/>
      <c r="J980" s="232"/>
      <c r="K980" s="232"/>
      <c r="L980" s="232"/>
      <c r="M980" s="232"/>
      <c r="N980" s="233"/>
      <c r="AF980" s="92"/>
      <c r="AG980" s="93"/>
      <c r="AH980" s="93"/>
      <c r="AJ980" s="104" t="s">
        <v>696</v>
      </c>
      <c r="AN980" s="93"/>
      <c r="AQ980" s="93"/>
      <c r="AS980" s="93"/>
    </row>
    <row r="981" spans="1:45" s="58" customFormat="1" ht="14.4" x14ac:dyDescent="0.3">
      <c r="A981" s="127"/>
      <c r="B981" s="128"/>
      <c r="C981" s="231" t="s">
        <v>532</v>
      </c>
      <c r="D981" s="231"/>
      <c r="E981" s="231"/>
      <c r="F981" s="96"/>
      <c r="G981" s="97"/>
      <c r="H981" s="97"/>
      <c r="I981" s="97"/>
      <c r="J981" s="100"/>
      <c r="K981" s="97"/>
      <c r="L981" s="137">
        <v>86451.53</v>
      </c>
      <c r="M981" s="121"/>
      <c r="N981" s="130">
        <v>705444.48</v>
      </c>
      <c r="AF981" s="92"/>
      <c r="AG981" s="93"/>
      <c r="AH981" s="93"/>
      <c r="AN981" s="93" t="s">
        <v>532</v>
      </c>
      <c r="AQ981" s="93"/>
      <c r="AS981" s="93"/>
    </row>
    <row r="982" spans="1:45" s="58" customFormat="1" ht="30.6" x14ac:dyDescent="0.3">
      <c r="A982" s="94" t="s">
        <v>160</v>
      </c>
      <c r="B982" s="95" t="s">
        <v>398</v>
      </c>
      <c r="C982" s="231" t="s">
        <v>399</v>
      </c>
      <c r="D982" s="231"/>
      <c r="E982" s="231"/>
      <c r="F982" s="96" t="s">
        <v>53</v>
      </c>
      <c r="G982" s="97">
        <v>100</v>
      </c>
      <c r="H982" s="98">
        <v>1</v>
      </c>
      <c r="I982" s="98">
        <v>100</v>
      </c>
      <c r="J982" s="129">
        <v>6.64</v>
      </c>
      <c r="K982" s="141">
        <v>1.04236</v>
      </c>
      <c r="L982" s="129">
        <v>692.13</v>
      </c>
      <c r="M982" s="138">
        <v>8.16</v>
      </c>
      <c r="N982" s="130">
        <v>5647.78</v>
      </c>
      <c r="AF982" s="92"/>
      <c r="AG982" s="93"/>
      <c r="AH982" s="93" t="s">
        <v>399</v>
      </c>
      <c r="AN982" s="93"/>
      <c r="AQ982" s="93"/>
      <c r="AS982" s="93"/>
    </row>
    <row r="983" spans="1:45" s="58" customFormat="1" ht="14.4" x14ac:dyDescent="0.3">
      <c r="A983" s="127"/>
      <c r="B983" s="128"/>
      <c r="C983" s="230" t="s">
        <v>537</v>
      </c>
      <c r="D983" s="230"/>
      <c r="E983" s="230"/>
      <c r="F983" s="230"/>
      <c r="G983" s="230"/>
      <c r="H983" s="230"/>
      <c r="I983" s="230"/>
      <c r="J983" s="230"/>
      <c r="K983" s="230"/>
      <c r="L983" s="230"/>
      <c r="M983" s="230"/>
      <c r="N983" s="241"/>
      <c r="AF983" s="92"/>
      <c r="AG983" s="93"/>
      <c r="AH983" s="93"/>
      <c r="AN983" s="93"/>
      <c r="AO983" s="104" t="s">
        <v>537</v>
      </c>
      <c r="AQ983" s="93"/>
      <c r="AS983" s="93"/>
    </row>
    <row r="984" spans="1:45" s="58" customFormat="1" ht="14.4" x14ac:dyDescent="0.3">
      <c r="A984" s="102"/>
      <c r="B984" s="103"/>
      <c r="C984" s="230" t="s">
        <v>749</v>
      </c>
      <c r="D984" s="230"/>
      <c r="E984" s="230"/>
      <c r="F984" s="230"/>
      <c r="G984" s="230"/>
      <c r="H984" s="230"/>
      <c r="I984" s="230"/>
      <c r="J984" s="230"/>
      <c r="K984" s="230"/>
      <c r="L984" s="230"/>
      <c r="M984" s="230"/>
      <c r="N984" s="241"/>
      <c r="AF984" s="92"/>
      <c r="AG984" s="93"/>
      <c r="AH984" s="93"/>
      <c r="AN984" s="93"/>
      <c r="AP984" s="104" t="s">
        <v>749</v>
      </c>
      <c r="AQ984" s="93"/>
      <c r="AS984" s="93"/>
    </row>
    <row r="985" spans="1:45" s="58" customFormat="1" ht="14.4" x14ac:dyDescent="0.3">
      <c r="A985" s="105"/>
      <c r="B985" s="106"/>
      <c r="C985" s="232" t="s">
        <v>695</v>
      </c>
      <c r="D985" s="232"/>
      <c r="E985" s="232"/>
      <c r="F985" s="232"/>
      <c r="G985" s="232"/>
      <c r="H985" s="232"/>
      <c r="I985" s="232"/>
      <c r="J985" s="232"/>
      <c r="K985" s="232"/>
      <c r="L985" s="232"/>
      <c r="M985" s="232"/>
      <c r="N985" s="233"/>
      <c r="AF985" s="92"/>
      <c r="AG985" s="93"/>
      <c r="AH985" s="93"/>
      <c r="AJ985" s="104" t="s">
        <v>695</v>
      </c>
      <c r="AN985" s="93"/>
      <c r="AQ985" s="93"/>
      <c r="AS985" s="93"/>
    </row>
    <row r="986" spans="1:45" s="58" customFormat="1" ht="14.4" x14ac:dyDescent="0.3">
      <c r="A986" s="105"/>
      <c r="B986" s="106"/>
      <c r="C986" s="232" t="s">
        <v>696</v>
      </c>
      <c r="D986" s="232"/>
      <c r="E986" s="232"/>
      <c r="F986" s="232"/>
      <c r="G986" s="232"/>
      <c r="H986" s="232"/>
      <c r="I986" s="232"/>
      <c r="J986" s="232"/>
      <c r="K986" s="232"/>
      <c r="L986" s="232"/>
      <c r="M986" s="232"/>
      <c r="N986" s="233"/>
      <c r="AF986" s="92"/>
      <c r="AG986" s="93"/>
      <c r="AH986" s="93"/>
      <c r="AJ986" s="104" t="s">
        <v>696</v>
      </c>
      <c r="AN986" s="93"/>
      <c r="AQ986" s="93"/>
      <c r="AS986" s="93"/>
    </row>
    <row r="987" spans="1:45" s="58" customFormat="1" ht="14.4" x14ac:dyDescent="0.3">
      <c r="A987" s="127"/>
      <c r="B987" s="128"/>
      <c r="C987" s="231" t="s">
        <v>532</v>
      </c>
      <c r="D987" s="231"/>
      <c r="E987" s="231"/>
      <c r="F987" s="96"/>
      <c r="G987" s="97"/>
      <c r="H987" s="97"/>
      <c r="I987" s="97"/>
      <c r="J987" s="100"/>
      <c r="K987" s="97"/>
      <c r="L987" s="129">
        <v>692.13</v>
      </c>
      <c r="M987" s="121"/>
      <c r="N987" s="130">
        <v>5647.78</v>
      </c>
      <c r="AF987" s="92"/>
      <c r="AG987" s="93"/>
      <c r="AH987" s="93"/>
      <c r="AN987" s="93" t="s">
        <v>532</v>
      </c>
      <c r="AQ987" s="93"/>
      <c r="AS987" s="93"/>
    </row>
    <row r="988" spans="1:45" s="58" customFormat="1" ht="14.4" x14ac:dyDescent="0.3">
      <c r="A988" s="94" t="s">
        <v>161</v>
      </c>
      <c r="B988" s="95" t="s">
        <v>181</v>
      </c>
      <c r="C988" s="231" t="s">
        <v>400</v>
      </c>
      <c r="D988" s="231"/>
      <c r="E988" s="231"/>
      <c r="F988" s="96" t="s">
        <v>182</v>
      </c>
      <c r="G988" s="97">
        <v>37.6</v>
      </c>
      <c r="H988" s="98">
        <v>1</v>
      </c>
      <c r="I988" s="136">
        <v>37.6</v>
      </c>
      <c r="J988" s="100"/>
      <c r="K988" s="97"/>
      <c r="L988" s="100"/>
      <c r="M988" s="97"/>
      <c r="N988" s="101"/>
      <c r="AF988" s="92"/>
      <c r="AG988" s="93"/>
      <c r="AH988" s="93" t="s">
        <v>400</v>
      </c>
      <c r="AN988" s="93"/>
      <c r="AQ988" s="93"/>
      <c r="AS988" s="93"/>
    </row>
    <row r="989" spans="1:45" s="58" customFormat="1" ht="21.6" x14ac:dyDescent="0.3">
      <c r="A989" s="105"/>
      <c r="B989" s="106" t="s">
        <v>609</v>
      </c>
      <c r="C989" s="232" t="s">
        <v>610</v>
      </c>
      <c r="D989" s="232"/>
      <c r="E989" s="232"/>
      <c r="F989" s="232"/>
      <c r="G989" s="232"/>
      <c r="H989" s="232"/>
      <c r="I989" s="232"/>
      <c r="J989" s="232"/>
      <c r="K989" s="232"/>
      <c r="L989" s="232"/>
      <c r="M989" s="232"/>
      <c r="N989" s="233"/>
      <c r="AF989" s="92"/>
      <c r="AG989" s="93"/>
      <c r="AH989" s="93"/>
      <c r="AJ989" s="104" t="s">
        <v>610</v>
      </c>
      <c r="AN989" s="93"/>
      <c r="AQ989" s="93"/>
      <c r="AS989" s="93"/>
    </row>
    <row r="990" spans="1:45" s="58" customFormat="1" ht="52.2" x14ac:dyDescent="0.3">
      <c r="A990" s="105"/>
      <c r="B990" s="106" t="s">
        <v>611</v>
      </c>
      <c r="C990" s="232" t="s">
        <v>612</v>
      </c>
      <c r="D990" s="232"/>
      <c r="E990" s="232"/>
      <c r="F990" s="232"/>
      <c r="G990" s="232"/>
      <c r="H990" s="232"/>
      <c r="I990" s="232"/>
      <c r="J990" s="232"/>
      <c r="K990" s="232"/>
      <c r="L990" s="232"/>
      <c r="M990" s="232"/>
      <c r="N990" s="233"/>
      <c r="AF990" s="92"/>
      <c r="AG990" s="93"/>
      <c r="AH990" s="93"/>
      <c r="AJ990" s="104" t="s">
        <v>612</v>
      </c>
      <c r="AN990" s="93"/>
      <c r="AQ990" s="93"/>
      <c r="AS990" s="93"/>
    </row>
    <row r="991" spans="1:45" s="58" customFormat="1" ht="14.4" x14ac:dyDescent="0.3">
      <c r="A991" s="107"/>
      <c r="B991" s="106" t="s">
        <v>2</v>
      </c>
      <c r="C991" s="230" t="s">
        <v>525</v>
      </c>
      <c r="D991" s="230"/>
      <c r="E991" s="230"/>
      <c r="F991" s="108"/>
      <c r="G991" s="109"/>
      <c r="H991" s="109"/>
      <c r="I991" s="109"/>
      <c r="J991" s="112">
        <v>3.05</v>
      </c>
      <c r="K991" s="117">
        <v>1.3225</v>
      </c>
      <c r="L991" s="112">
        <v>151.66</v>
      </c>
      <c r="M991" s="113">
        <v>44.77</v>
      </c>
      <c r="N991" s="114">
        <v>6789.82</v>
      </c>
      <c r="AF991" s="92"/>
      <c r="AG991" s="93"/>
      <c r="AH991" s="93"/>
      <c r="AK991" s="104" t="s">
        <v>525</v>
      </c>
      <c r="AN991" s="93"/>
      <c r="AQ991" s="93"/>
      <c r="AS991" s="93"/>
    </row>
    <row r="992" spans="1:45" s="58" customFormat="1" ht="14.4" x14ac:dyDescent="0.3">
      <c r="A992" s="115"/>
      <c r="B992" s="106"/>
      <c r="C992" s="230" t="s">
        <v>527</v>
      </c>
      <c r="D992" s="230"/>
      <c r="E992" s="230"/>
      <c r="F992" s="108" t="s">
        <v>528</v>
      </c>
      <c r="G992" s="113">
        <v>0.34</v>
      </c>
      <c r="H992" s="117">
        <v>1.3225</v>
      </c>
      <c r="I992" s="135">
        <v>16.906839999999999</v>
      </c>
      <c r="J992" s="118"/>
      <c r="K992" s="109"/>
      <c r="L992" s="118"/>
      <c r="M992" s="109"/>
      <c r="N992" s="119"/>
      <c r="AF992" s="92"/>
      <c r="AG992" s="93"/>
      <c r="AH992" s="93"/>
      <c r="AL992" s="104" t="s">
        <v>527</v>
      </c>
      <c r="AN992" s="93"/>
      <c r="AQ992" s="93"/>
      <c r="AS992" s="93"/>
    </row>
    <row r="993" spans="1:45" s="58" customFormat="1" ht="14.4" x14ac:dyDescent="0.3">
      <c r="A993" s="107"/>
      <c r="B993" s="106"/>
      <c r="C993" s="229" t="s">
        <v>529</v>
      </c>
      <c r="D993" s="229"/>
      <c r="E993" s="229"/>
      <c r="F993" s="120"/>
      <c r="G993" s="121"/>
      <c r="H993" s="121"/>
      <c r="I993" s="121"/>
      <c r="J993" s="123">
        <v>3.05</v>
      </c>
      <c r="K993" s="121"/>
      <c r="L993" s="123">
        <v>151.66</v>
      </c>
      <c r="M993" s="121"/>
      <c r="N993" s="124">
        <v>6789.82</v>
      </c>
      <c r="AF993" s="92"/>
      <c r="AG993" s="93"/>
      <c r="AH993" s="93"/>
      <c r="AM993" s="104" t="s">
        <v>529</v>
      </c>
      <c r="AN993" s="93"/>
      <c r="AQ993" s="93"/>
      <c r="AS993" s="93"/>
    </row>
    <row r="994" spans="1:45" s="58" customFormat="1" ht="14.4" x14ac:dyDescent="0.3">
      <c r="A994" s="115"/>
      <c r="B994" s="106"/>
      <c r="C994" s="230" t="s">
        <v>530</v>
      </c>
      <c r="D994" s="230"/>
      <c r="E994" s="230"/>
      <c r="F994" s="108"/>
      <c r="G994" s="109"/>
      <c r="H994" s="109"/>
      <c r="I994" s="109"/>
      <c r="J994" s="118"/>
      <c r="K994" s="109"/>
      <c r="L994" s="112">
        <v>151.66</v>
      </c>
      <c r="M994" s="109"/>
      <c r="N994" s="114">
        <v>6789.82</v>
      </c>
      <c r="AF994" s="92"/>
      <c r="AG994" s="93"/>
      <c r="AH994" s="93"/>
      <c r="AL994" s="104" t="s">
        <v>530</v>
      </c>
      <c r="AN994" s="93"/>
      <c r="AQ994" s="93"/>
      <c r="AS994" s="93"/>
    </row>
    <row r="995" spans="1:45" s="58" customFormat="1" ht="20.399999999999999" x14ac:dyDescent="0.3">
      <c r="A995" s="115"/>
      <c r="B995" s="106" t="s">
        <v>667</v>
      </c>
      <c r="C995" s="230" t="s">
        <v>668</v>
      </c>
      <c r="D995" s="230"/>
      <c r="E995" s="230"/>
      <c r="F995" s="108" t="s">
        <v>531</v>
      </c>
      <c r="G995" s="116">
        <v>93</v>
      </c>
      <c r="H995" s="109"/>
      <c r="I995" s="116">
        <v>93</v>
      </c>
      <c r="J995" s="118"/>
      <c r="K995" s="109"/>
      <c r="L995" s="112">
        <v>141.04</v>
      </c>
      <c r="M995" s="109"/>
      <c r="N995" s="114">
        <v>6314.53</v>
      </c>
      <c r="AF995" s="92"/>
      <c r="AG995" s="93"/>
      <c r="AH995" s="93"/>
      <c r="AL995" s="104" t="s">
        <v>668</v>
      </c>
      <c r="AN995" s="93"/>
      <c r="AQ995" s="93"/>
      <c r="AS995" s="93"/>
    </row>
    <row r="996" spans="1:45" s="58" customFormat="1" ht="40.799999999999997" x14ac:dyDescent="0.3">
      <c r="A996" s="115"/>
      <c r="B996" s="106" t="s">
        <v>669</v>
      </c>
      <c r="C996" s="230" t="s">
        <v>670</v>
      </c>
      <c r="D996" s="230"/>
      <c r="E996" s="230"/>
      <c r="F996" s="108" t="s">
        <v>531</v>
      </c>
      <c r="G996" s="116">
        <v>62</v>
      </c>
      <c r="H996" s="113">
        <v>0.85</v>
      </c>
      <c r="I996" s="125">
        <v>52.7</v>
      </c>
      <c r="J996" s="118"/>
      <c r="K996" s="109"/>
      <c r="L996" s="112">
        <v>79.92</v>
      </c>
      <c r="M996" s="109"/>
      <c r="N996" s="114">
        <v>3578.24</v>
      </c>
      <c r="AF996" s="92"/>
      <c r="AG996" s="93"/>
      <c r="AH996" s="93"/>
      <c r="AL996" s="104" t="s">
        <v>670</v>
      </c>
      <c r="AN996" s="93"/>
      <c r="AQ996" s="93"/>
      <c r="AS996" s="93"/>
    </row>
    <row r="997" spans="1:45" s="58" customFormat="1" ht="14.4" x14ac:dyDescent="0.3">
      <c r="A997" s="127"/>
      <c r="B997" s="128"/>
      <c r="C997" s="231" t="s">
        <v>532</v>
      </c>
      <c r="D997" s="231"/>
      <c r="E997" s="231"/>
      <c r="F997" s="96"/>
      <c r="G997" s="97"/>
      <c r="H997" s="97"/>
      <c r="I997" s="97"/>
      <c r="J997" s="100"/>
      <c r="K997" s="97"/>
      <c r="L997" s="129">
        <v>372.62</v>
      </c>
      <c r="M997" s="121"/>
      <c r="N997" s="130">
        <v>16682.59</v>
      </c>
      <c r="AF997" s="92"/>
      <c r="AG997" s="93"/>
      <c r="AH997" s="93"/>
      <c r="AN997" s="93" t="s">
        <v>532</v>
      </c>
      <c r="AQ997" s="93"/>
      <c r="AS997" s="93"/>
    </row>
    <row r="998" spans="1:45" s="58" customFormat="1" ht="14.4" x14ac:dyDescent="0.3">
      <c r="A998" s="238" t="s">
        <v>401</v>
      </c>
      <c r="B998" s="239"/>
      <c r="C998" s="239"/>
      <c r="D998" s="239"/>
      <c r="E998" s="239"/>
      <c r="F998" s="239"/>
      <c r="G998" s="239"/>
      <c r="H998" s="239"/>
      <c r="I998" s="239"/>
      <c r="J998" s="239"/>
      <c r="K998" s="239"/>
      <c r="L998" s="239"/>
      <c r="M998" s="239"/>
      <c r="N998" s="240"/>
      <c r="AF998" s="92"/>
      <c r="AG998" s="93" t="s">
        <v>401</v>
      </c>
      <c r="AH998" s="93"/>
      <c r="AN998" s="93"/>
      <c r="AQ998" s="93"/>
      <c r="AS998" s="93"/>
    </row>
    <row r="999" spans="1:45" s="58" customFormat="1" ht="31.8" x14ac:dyDescent="0.3">
      <c r="A999" s="94" t="s">
        <v>162</v>
      </c>
      <c r="B999" s="95" t="s">
        <v>402</v>
      </c>
      <c r="C999" s="231" t="s">
        <v>403</v>
      </c>
      <c r="D999" s="231"/>
      <c r="E999" s="231"/>
      <c r="F999" s="96" t="s">
        <v>3</v>
      </c>
      <c r="G999" s="97">
        <v>0.26700000000000002</v>
      </c>
      <c r="H999" s="98">
        <v>1</v>
      </c>
      <c r="I999" s="99">
        <v>0.26700000000000002</v>
      </c>
      <c r="J999" s="100"/>
      <c r="K999" s="97"/>
      <c r="L999" s="100"/>
      <c r="M999" s="97"/>
      <c r="N999" s="101"/>
      <c r="AF999" s="92"/>
      <c r="AG999" s="93"/>
      <c r="AH999" s="93" t="s">
        <v>403</v>
      </c>
      <c r="AN999" s="93"/>
      <c r="AQ999" s="93"/>
      <c r="AS999" s="93"/>
    </row>
    <row r="1000" spans="1:45" s="58" customFormat="1" ht="14.4" x14ac:dyDescent="0.3">
      <c r="A1000" s="102"/>
      <c r="B1000" s="103"/>
      <c r="C1000" s="230" t="s">
        <v>750</v>
      </c>
      <c r="D1000" s="230"/>
      <c r="E1000" s="230"/>
      <c r="F1000" s="230"/>
      <c r="G1000" s="230"/>
      <c r="H1000" s="230"/>
      <c r="I1000" s="230"/>
      <c r="J1000" s="230"/>
      <c r="K1000" s="230"/>
      <c r="L1000" s="230"/>
      <c r="M1000" s="230"/>
      <c r="N1000" s="241"/>
      <c r="AF1000" s="92"/>
      <c r="AG1000" s="93"/>
      <c r="AH1000" s="93"/>
      <c r="AI1000" s="104" t="s">
        <v>750</v>
      </c>
      <c r="AN1000" s="93"/>
      <c r="AQ1000" s="93"/>
      <c r="AS1000" s="93"/>
    </row>
    <row r="1001" spans="1:45" s="58" customFormat="1" ht="52.2" x14ac:dyDescent="0.3">
      <c r="A1001" s="105"/>
      <c r="B1001" s="106" t="s">
        <v>611</v>
      </c>
      <c r="C1001" s="232" t="s">
        <v>612</v>
      </c>
      <c r="D1001" s="232"/>
      <c r="E1001" s="232"/>
      <c r="F1001" s="232"/>
      <c r="G1001" s="232"/>
      <c r="H1001" s="232"/>
      <c r="I1001" s="232"/>
      <c r="J1001" s="232"/>
      <c r="K1001" s="232"/>
      <c r="L1001" s="232"/>
      <c r="M1001" s="232"/>
      <c r="N1001" s="233"/>
      <c r="AF1001" s="92"/>
      <c r="AG1001" s="93"/>
      <c r="AH1001" s="93"/>
      <c r="AJ1001" s="104" t="s">
        <v>612</v>
      </c>
      <c r="AN1001" s="93"/>
      <c r="AQ1001" s="93"/>
      <c r="AS1001" s="93"/>
    </row>
    <row r="1002" spans="1:45" s="58" customFormat="1" ht="14.4" x14ac:dyDescent="0.3">
      <c r="A1002" s="107"/>
      <c r="B1002" s="106" t="s">
        <v>2</v>
      </c>
      <c r="C1002" s="230" t="s">
        <v>525</v>
      </c>
      <c r="D1002" s="230"/>
      <c r="E1002" s="230"/>
      <c r="F1002" s="108"/>
      <c r="G1002" s="109"/>
      <c r="H1002" s="109"/>
      <c r="I1002" s="109"/>
      <c r="J1002" s="112">
        <v>60.95</v>
      </c>
      <c r="K1002" s="113">
        <v>1.1499999999999999</v>
      </c>
      <c r="L1002" s="112">
        <v>18.71</v>
      </c>
      <c r="M1002" s="113">
        <v>44.77</v>
      </c>
      <c r="N1002" s="126">
        <v>837.65</v>
      </c>
      <c r="AF1002" s="92"/>
      <c r="AG1002" s="93"/>
      <c r="AH1002" s="93"/>
      <c r="AK1002" s="104" t="s">
        <v>525</v>
      </c>
      <c r="AN1002" s="93"/>
      <c r="AQ1002" s="93"/>
      <c r="AS1002" s="93"/>
    </row>
    <row r="1003" spans="1:45" s="58" customFormat="1" ht="14.4" x14ac:dyDescent="0.3">
      <c r="A1003" s="107"/>
      <c r="B1003" s="106" t="s">
        <v>4</v>
      </c>
      <c r="C1003" s="230" t="s">
        <v>526</v>
      </c>
      <c r="D1003" s="230"/>
      <c r="E1003" s="230"/>
      <c r="F1003" s="108"/>
      <c r="G1003" s="109"/>
      <c r="H1003" s="109"/>
      <c r="I1003" s="109"/>
      <c r="J1003" s="112">
        <v>53.23</v>
      </c>
      <c r="K1003" s="113">
        <v>1.1499999999999999</v>
      </c>
      <c r="L1003" s="112">
        <v>16.34</v>
      </c>
      <c r="M1003" s="113">
        <v>13.24</v>
      </c>
      <c r="N1003" s="126">
        <v>216.34</v>
      </c>
      <c r="AF1003" s="92"/>
      <c r="AG1003" s="93"/>
      <c r="AH1003" s="93"/>
      <c r="AK1003" s="104" t="s">
        <v>526</v>
      </c>
      <c r="AN1003" s="93"/>
      <c r="AQ1003" s="93"/>
      <c r="AS1003" s="93"/>
    </row>
    <row r="1004" spans="1:45" s="58" customFormat="1" ht="14.4" x14ac:dyDescent="0.3">
      <c r="A1004" s="107"/>
      <c r="B1004" s="106" t="s">
        <v>6</v>
      </c>
      <c r="C1004" s="230" t="s">
        <v>556</v>
      </c>
      <c r="D1004" s="230"/>
      <c r="E1004" s="230"/>
      <c r="F1004" s="108"/>
      <c r="G1004" s="109"/>
      <c r="H1004" s="109"/>
      <c r="I1004" s="109"/>
      <c r="J1004" s="112">
        <v>9.4</v>
      </c>
      <c r="K1004" s="113">
        <v>1.1499999999999999</v>
      </c>
      <c r="L1004" s="112">
        <v>2.89</v>
      </c>
      <c r="M1004" s="113">
        <v>44.77</v>
      </c>
      <c r="N1004" s="126">
        <v>129.38999999999999</v>
      </c>
      <c r="AF1004" s="92"/>
      <c r="AG1004" s="93"/>
      <c r="AH1004" s="93"/>
      <c r="AK1004" s="104" t="s">
        <v>556</v>
      </c>
      <c r="AN1004" s="93"/>
      <c r="AQ1004" s="93"/>
      <c r="AS1004" s="93"/>
    </row>
    <row r="1005" spans="1:45" s="58" customFormat="1" ht="14.4" x14ac:dyDescent="0.3">
      <c r="A1005" s="107"/>
      <c r="B1005" s="106" t="s">
        <v>7</v>
      </c>
      <c r="C1005" s="230" t="s">
        <v>557</v>
      </c>
      <c r="D1005" s="230"/>
      <c r="E1005" s="230"/>
      <c r="F1005" s="108"/>
      <c r="G1005" s="109"/>
      <c r="H1005" s="109"/>
      <c r="I1005" s="109"/>
      <c r="J1005" s="112">
        <v>250.8</v>
      </c>
      <c r="K1005" s="109"/>
      <c r="L1005" s="112">
        <v>66.959999999999994</v>
      </c>
      <c r="M1005" s="113">
        <v>8.16</v>
      </c>
      <c r="N1005" s="126">
        <v>546.39</v>
      </c>
      <c r="AF1005" s="92"/>
      <c r="AG1005" s="93"/>
      <c r="AH1005" s="93"/>
      <c r="AK1005" s="104" t="s">
        <v>557</v>
      </c>
      <c r="AN1005" s="93"/>
      <c r="AQ1005" s="93"/>
      <c r="AS1005" s="93"/>
    </row>
    <row r="1006" spans="1:45" s="58" customFormat="1" ht="14.4" x14ac:dyDescent="0.3">
      <c r="A1006" s="115"/>
      <c r="B1006" s="106"/>
      <c r="C1006" s="230" t="s">
        <v>527</v>
      </c>
      <c r="D1006" s="230"/>
      <c r="E1006" s="230"/>
      <c r="F1006" s="108" t="s">
        <v>528</v>
      </c>
      <c r="G1006" s="113">
        <v>6.72</v>
      </c>
      <c r="H1006" s="113">
        <v>1.1499999999999999</v>
      </c>
      <c r="I1006" s="133">
        <v>2.0633759999999999</v>
      </c>
      <c r="J1006" s="118"/>
      <c r="K1006" s="109"/>
      <c r="L1006" s="118"/>
      <c r="M1006" s="109"/>
      <c r="N1006" s="119"/>
      <c r="AF1006" s="92"/>
      <c r="AG1006" s="93"/>
      <c r="AH1006" s="93"/>
      <c r="AL1006" s="104" t="s">
        <v>527</v>
      </c>
      <c r="AN1006" s="93"/>
      <c r="AQ1006" s="93"/>
      <c r="AS1006" s="93"/>
    </row>
    <row r="1007" spans="1:45" s="58" customFormat="1" ht="14.4" x14ac:dyDescent="0.3">
      <c r="A1007" s="115"/>
      <c r="B1007" s="106"/>
      <c r="C1007" s="230" t="s">
        <v>558</v>
      </c>
      <c r="D1007" s="230"/>
      <c r="E1007" s="230"/>
      <c r="F1007" s="108" t="s">
        <v>528</v>
      </c>
      <c r="G1007" s="113">
        <v>0.81</v>
      </c>
      <c r="H1007" s="113">
        <v>1.1499999999999999</v>
      </c>
      <c r="I1007" s="132">
        <v>0.2487105</v>
      </c>
      <c r="J1007" s="118"/>
      <c r="K1007" s="109"/>
      <c r="L1007" s="118"/>
      <c r="M1007" s="109"/>
      <c r="N1007" s="119"/>
      <c r="AF1007" s="92"/>
      <c r="AG1007" s="93"/>
      <c r="AH1007" s="93"/>
      <c r="AL1007" s="104" t="s">
        <v>558</v>
      </c>
      <c r="AN1007" s="93"/>
      <c r="AQ1007" s="93"/>
      <c r="AS1007" s="93"/>
    </row>
    <row r="1008" spans="1:45" s="58" customFormat="1" ht="14.4" x14ac:dyDescent="0.3">
      <c r="A1008" s="107"/>
      <c r="B1008" s="106"/>
      <c r="C1008" s="229" t="s">
        <v>529</v>
      </c>
      <c r="D1008" s="229"/>
      <c r="E1008" s="229"/>
      <c r="F1008" s="120"/>
      <c r="G1008" s="121"/>
      <c r="H1008" s="121"/>
      <c r="I1008" s="121"/>
      <c r="J1008" s="123">
        <v>364.98</v>
      </c>
      <c r="K1008" s="121"/>
      <c r="L1008" s="123">
        <v>102.01</v>
      </c>
      <c r="M1008" s="121"/>
      <c r="N1008" s="124">
        <v>1600.38</v>
      </c>
      <c r="AF1008" s="92"/>
      <c r="AG1008" s="93"/>
      <c r="AH1008" s="93"/>
      <c r="AM1008" s="104" t="s">
        <v>529</v>
      </c>
      <c r="AN1008" s="93"/>
      <c r="AQ1008" s="93"/>
      <c r="AS1008" s="93"/>
    </row>
    <row r="1009" spans="1:45" s="58" customFormat="1" ht="14.4" x14ac:dyDescent="0.3">
      <c r="A1009" s="115"/>
      <c r="B1009" s="106"/>
      <c r="C1009" s="230" t="s">
        <v>530</v>
      </c>
      <c r="D1009" s="230"/>
      <c r="E1009" s="230"/>
      <c r="F1009" s="108"/>
      <c r="G1009" s="109"/>
      <c r="H1009" s="109"/>
      <c r="I1009" s="109"/>
      <c r="J1009" s="118"/>
      <c r="K1009" s="109"/>
      <c r="L1009" s="112">
        <v>21.6</v>
      </c>
      <c r="M1009" s="109"/>
      <c r="N1009" s="126">
        <v>967.04</v>
      </c>
      <c r="AF1009" s="92"/>
      <c r="AG1009" s="93"/>
      <c r="AH1009" s="93"/>
      <c r="AL1009" s="104" t="s">
        <v>530</v>
      </c>
      <c r="AN1009" s="93"/>
      <c r="AQ1009" s="93"/>
      <c r="AS1009" s="93"/>
    </row>
    <row r="1010" spans="1:45" s="58" customFormat="1" ht="14.4" x14ac:dyDescent="0.3">
      <c r="A1010" s="115"/>
      <c r="B1010" s="106" t="s">
        <v>751</v>
      </c>
      <c r="C1010" s="230" t="s">
        <v>752</v>
      </c>
      <c r="D1010" s="230"/>
      <c r="E1010" s="230"/>
      <c r="F1010" s="108" t="s">
        <v>531</v>
      </c>
      <c r="G1010" s="116">
        <v>92</v>
      </c>
      <c r="H1010" s="109"/>
      <c r="I1010" s="116">
        <v>92</v>
      </c>
      <c r="J1010" s="118"/>
      <c r="K1010" s="109"/>
      <c r="L1010" s="112">
        <v>19.87</v>
      </c>
      <c r="M1010" s="109"/>
      <c r="N1010" s="126">
        <v>889.68</v>
      </c>
      <c r="AF1010" s="92"/>
      <c r="AG1010" s="93"/>
      <c r="AH1010" s="93"/>
      <c r="AL1010" s="104" t="s">
        <v>752</v>
      </c>
      <c r="AN1010" s="93"/>
      <c r="AQ1010" s="93"/>
      <c r="AS1010" s="93"/>
    </row>
    <row r="1011" spans="1:45" s="58" customFormat="1" ht="14.4" x14ac:dyDescent="0.3">
      <c r="A1011" s="115"/>
      <c r="B1011" s="106" t="s">
        <v>753</v>
      </c>
      <c r="C1011" s="230" t="s">
        <v>754</v>
      </c>
      <c r="D1011" s="230"/>
      <c r="E1011" s="230"/>
      <c r="F1011" s="108" t="s">
        <v>531</v>
      </c>
      <c r="G1011" s="116">
        <v>52</v>
      </c>
      <c r="H1011" s="109"/>
      <c r="I1011" s="116">
        <v>52</v>
      </c>
      <c r="J1011" s="118"/>
      <c r="K1011" s="109"/>
      <c r="L1011" s="112">
        <v>11.23</v>
      </c>
      <c r="M1011" s="109"/>
      <c r="N1011" s="126">
        <v>502.86</v>
      </c>
      <c r="AF1011" s="92"/>
      <c r="AG1011" s="93"/>
      <c r="AH1011" s="93"/>
      <c r="AL1011" s="104" t="s">
        <v>754</v>
      </c>
      <c r="AN1011" s="93"/>
      <c r="AQ1011" s="93"/>
      <c r="AS1011" s="93"/>
    </row>
    <row r="1012" spans="1:45" s="58" customFormat="1" ht="14.4" x14ac:dyDescent="0.3">
      <c r="A1012" s="127"/>
      <c r="B1012" s="128"/>
      <c r="C1012" s="231" t="s">
        <v>532</v>
      </c>
      <c r="D1012" s="231"/>
      <c r="E1012" s="231"/>
      <c r="F1012" s="96"/>
      <c r="G1012" s="97"/>
      <c r="H1012" s="97"/>
      <c r="I1012" s="97"/>
      <c r="J1012" s="100"/>
      <c r="K1012" s="97"/>
      <c r="L1012" s="129">
        <v>133.11000000000001</v>
      </c>
      <c r="M1012" s="121"/>
      <c r="N1012" s="130">
        <v>2992.92</v>
      </c>
      <c r="AF1012" s="92"/>
      <c r="AG1012" s="93"/>
      <c r="AH1012" s="93"/>
      <c r="AN1012" s="93" t="s">
        <v>532</v>
      </c>
      <c r="AQ1012" s="93"/>
      <c r="AS1012" s="93"/>
    </row>
    <row r="1013" spans="1:45" s="58" customFormat="1" ht="31.8" x14ac:dyDescent="0.3">
      <c r="A1013" s="94" t="s">
        <v>163</v>
      </c>
      <c r="B1013" s="95" t="s">
        <v>404</v>
      </c>
      <c r="C1013" s="231" t="s">
        <v>405</v>
      </c>
      <c r="D1013" s="231"/>
      <c r="E1013" s="231"/>
      <c r="F1013" s="96" t="s">
        <v>17</v>
      </c>
      <c r="G1013" s="97">
        <v>0.21360000000000001</v>
      </c>
      <c r="H1013" s="98">
        <v>1</v>
      </c>
      <c r="I1013" s="131">
        <v>0.21360000000000001</v>
      </c>
      <c r="J1013" s="129">
        <v>717.98</v>
      </c>
      <c r="K1013" s="97"/>
      <c r="L1013" s="129">
        <v>153.36000000000001</v>
      </c>
      <c r="M1013" s="138">
        <v>8.16</v>
      </c>
      <c r="N1013" s="130">
        <v>1251.42</v>
      </c>
      <c r="AF1013" s="92"/>
      <c r="AG1013" s="93"/>
      <c r="AH1013" s="93" t="s">
        <v>405</v>
      </c>
      <c r="AN1013" s="93"/>
      <c r="AQ1013" s="93"/>
      <c r="AS1013" s="93"/>
    </row>
    <row r="1014" spans="1:45" s="58" customFormat="1" ht="14.4" x14ac:dyDescent="0.3">
      <c r="A1014" s="127"/>
      <c r="B1014" s="128"/>
      <c r="C1014" s="230" t="s">
        <v>537</v>
      </c>
      <c r="D1014" s="230"/>
      <c r="E1014" s="230"/>
      <c r="F1014" s="230"/>
      <c r="G1014" s="230"/>
      <c r="H1014" s="230"/>
      <c r="I1014" s="230"/>
      <c r="J1014" s="230"/>
      <c r="K1014" s="230"/>
      <c r="L1014" s="230"/>
      <c r="M1014" s="230"/>
      <c r="N1014" s="241"/>
      <c r="AF1014" s="92"/>
      <c r="AG1014" s="93"/>
      <c r="AH1014" s="93"/>
      <c r="AN1014" s="93"/>
      <c r="AO1014" s="104" t="s">
        <v>537</v>
      </c>
      <c r="AQ1014" s="93"/>
      <c r="AS1014" s="93"/>
    </row>
    <row r="1015" spans="1:45" s="58" customFormat="1" ht="14.4" x14ac:dyDescent="0.3">
      <c r="A1015" s="127"/>
      <c r="B1015" s="128"/>
      <c r="C1015" s="231" t="s">
        <v>532</v>
      </c>
      <c r="D1015" s="231"/>
      <c r="E1015" s="231"/>
      <c r="F1015" s="96"/>
      <c r="G1015" s="97"/>
      <c r="H1015" s="97"/>
      <c r="I1015" s="97"/>
      <c r="J1015" s="100"/>
      <c r="K1015" s="97"/>
      <c r="L1015" s="129">
        <v>153.36000000000001</v>
      </c>
      <c r="M1015" s="121"/>
      <c r="N1015" s="130">
        <v>1251.42</v>
      </c>
      <c r="AF1015" s="92"/>
      <c r="AG1015" s="93"/>
      <c r="AH1015" s="93"/>
      <c r="AN1015" s="93" t="s">
        <v>532</v>
      </c>
      <c r="AQ1015" s="93"/>
      <c r="AS1015" s="93"/>
    </row>
    <row r="1016" spans="1:45" s="58" customFormat="1" ht="14.4" x14ac:dyDescent="0.3">
      <c r="A1016" s="94" t="s">
        <v>164</v>
      </c>
      <c r="B1016" s="95" t="s">
        <v>406</v>
      </c>
      <c r="C1016" s="231" t="s">
        <v>407</v>
      </c>
      <c r="D1016" s="231"/>
      <c r="E1016" s="231"/>
      <c r="F1016" s="96" t="s">
        <v>3</v>
      </c>
      <c r="G1016" s="97">
        <v>0.26700000000000002</v>
      </c>
      <c r="H1016" s="98">
        <v>1</v>
      </c>
      <c r="I1016" s="99">
        <v>0.26700000000000002</v>
      </c>
      <c r="J1016" s="100"/>
      <c r="K1016" s="97"/>
      <c r="L1016" s="100"/>
      <c r="M1016" s="97"/>
      <c r="N1016" s="101"/>
      <c r="AF1016" s="92"/>
      <c r="AG1016" s="93"/>
      <c r="AH1016" s="93" t="s">
        <v>407</v>
      </c>
      <c r="AN1016" s="93"/>
      <c r="AQ1016" s="93"/>
      <c r="AS1016" s="93"/>
    </row>
    <row r="1017" spans="1:45" s="58" customFormat="1" ht="14.4" x14ac:dyDescent="0.3">
      <c r="A1017" s="102"/>
      <c r="B1017" s="103"/>
      <c r="C1017" s="230" t="s">
        <v>750</v>
      </c>
      <c r="D1017" s="230"/>
      <c r="E1017" s="230"/>
      <c r="F1017" s="230"/>
      <c r="G1017" s="230"/>
      <c r="H1017" s="230"/>
      <c r="I1017" s="230"/>
      <c r="J1017" s="230"/>
      <c r="K1017" s="230"/>
      <c r="L1017" s="230"/>
      <c r="M1017" s="230"/>
      <c r="N1017" s="241"/>
      <c r="AF1017" s="92"/>
      <c r="AG1017" s="93"/>
      <c r="AH1017" s="93"/>
      <c r="AI1017" s="104" t="s">
        <v>750</v>
      </c>
      <c r="AN1017" s="93"/>
      <c r="AQ1017" s="93"/>
      <c r="AS1017" s="93"/>
    </row>
    <row r="1018" spans="1:45" s="58" customFormat="1" ht="21.6" x14ac:dyDescent="0.3">
      <c r="A1018" s="105"/>
      <c r="B1018" s="106" t="s">
        <v>609</v>
      </c>
      <c r="C1018" s="232" t="s">
        <v>610</v>
      </c>
      <c r="D1018" s="232"/>
      <c r="E1018" s="232"/>
      <c r="F1018" s="232"/>
      <c r="G1018" s="232"/>
      <c r="H1018" s="232"/>
      <c r="I1018" s="232"/>
      <c r="J1018" s="232"/>
      <c r="K1018" s="232"/>
      <c r="L1018" s="232"/>
      <c r="M1018" s="232"/>
      <c r="N1018" s="233"/>
      <c r="AF1018" s="92"/>
      <c r="AG1018" s="93"/>
      <c r="AH1018" s="93"/>
      <c r="AJ1018" s="104" t="s">
        <v>610</v>
      </c>
      <c r="AN1018" s="93"/>
      <c r="AQ1018" s="93"/>
      <c r="AS1018" s="93"/>
    </row>
    <row r="1019" spans="1:45" s="58" customFormat="1" ht="52.2" x14ac:dyDescent="0.3">
      <c r="A1019" s="105"/>
      <c r="B1019" s="106" t="s">
        <v>611</v>
      </c>
      <c r="C1019" s="232" t="s">
        <v>612</v>
      </c>
      <c r="D1019" s="232"/>
      <c r="E1019" s="232"/>
      <c r="F1019" s="232"/>
      <c r="G1019" s="232"/>
      <c r="H1019" s="232"/>
      <c r="I1019" s="232"/>
      <c r="J1019" s="232"/>
      <c r="K1019" s="232"/>
      <c r="L1019" s="232"/>
      <c r="M1019" s="232"/>
      <c r="N1019" s="233"/>
      <c r="AF1019" s="92"/>
      <c r="AG1019" s="93"/>
      <c r="AH1019" s="93"/>
      <c r="AJ1019" s="104" t="s">
        <v>612</v>
      </c>
      <c r="AN1019" s="93"/>
      <c r="AQ1019" s="93"/>
      <c r="AS1019" s="93"/>
    </row>
    <row r="1020" spans="1:45" s="58" customFormat="1" ht="14.4" x14ac:dyDescent="0.3">
      <c r="A1020" s="107"/>
      <c r="B1020" s="106" t="s">
        <v>2</v>
      </c>
      <c r="C1020" s="230" t="s">
        <v>525</v>
      </c>
      <c r="D1020" s="230"/>
      <c r="E1020" s="230"/>
      <c r="F1020" s="108"/>
      <c r="G1020" s="109"/>
      <c r="H1020" s="109"/>
      <c r="I1020" s="109"/>
      <c r="J1020" s="112">
        <v>300.22000000000003</v>
      </c>
      <c r="K1020" s="117">
        <v>1.3225</v>
      </c>
      <c r="L1020" s="112">
        <v>106.01</v>
      </c>
      <c r="M1020" s="113">
        <v>44.77</v>
      </c>
      <c r="N1020" s="114">
        <v>4746.07</v>
      </c>
      <c r="AF1020" s="92"/>
      <c r="AG1020" s="93"/>
      <c r="AH1020" s="93"/>
      <c r="AK1020" s="104" t="s">
        <v>525</v>
      </c>
      <c r="AN1020" s="93"/>
      <c r="AQ1020" s="93"/>
      <c r="AS1020" s="93"/>
    </row>
    <row r="1021" spans="1:45" s="58" customFormat="1" ht="14.4" x14ac:dyDescent="0.3">
      <c r="A1021" s="107"/>
      <c r="B1021" s="106" t="s">
        <v>7</v>
      </c>
      <c r="C1021" s="230" t="s">
        <v>557</v>
      </c>
      <c r="D1021" s="230"/>
      <c r="E1021" s="230"/>
      <c r="F1021" s="108"/>
      <c r="G1021" s="109"/>
      <c r="H1021" s="109"/>
      <c r="I1021" s="109"/>
      <c r="J1021" s="112">
        <v>137.72999999999999</v>
      </c>
      <c r="K1021" s="109"/>
      <c r="L1021" s="112">
        <v>36.770000000000003</v>
      </c>
      <c r="M1021" s="113">
        <v>8.16</v>
      </c>
      <c r="N1021" s="126">
        <v>300.04000000000002</v>
      </c>
      <c r="AF1021" s="92"/>
      <c r="AG1021" s="93"/>
      <c r="AH1021" s="93"/>
      <c r="AK1021" s="104" t="s">
        <v>557</v>
      </c>
      <c r="AN1021" s="93"/>
      <c r="AQ1021" s="93"/>
      <c r="AS1021" s="93"/>
    </row>
    <row r="1022" spans="1:45" s="58" customFormat="1" ht="14.4" x14ac:dyDescent="0.3">
      <c r="A1022" s="115"/>
      <c r="B1022" s="106"/>
      <c r="C1022" s="230" t="s">
        <v>527</v>
      </c>
      <c r="D1022" s="230"/>
      <c r="E1022" s="230"/>
      <c r="F1022" s="108" t="s">
        <v>528</v>
      </c>
      <c r="G1022" s="125">
        <v>33.1</v>
      </c>
      <c r="H1022" s="117">
        <v>1.3225</v>
      </c>
      <c r="I1022" s="132">
        <v>11.6878583</v>
      </c>
      <c r="J1022" s="118"/>
      <c r="K1022" s="109"/>
      <c r="L1022" s="118"/>
      <c r="M1022" s="109"/>
      <c r="N1022" s="119"/>
      <c r="AF1022" s="92"/>
      <c r="AG1022" s="93"/>
      <c r="AH1022" s="93"/>
      <c r="AL1022" s="104" t="s">
        <v>527</v>
      </c>
      <c r="AN1022" s="93"/>
      <c r="AQ1022" s="93"/>
      <c r="AS1022" s="93"/>
    </row>
    <row r="1023" spans="1:45" s="58" customFormat="1" ht="14.4" x14ac:dyDescent="0.3">
      <c r="A1023" s="107"/>
      <c r="B1023" s="106"/>
      <c r="C1023" s="229" t="s">
        <v>529</v>
      </c>
      <c r="D1023" s="229"/>
      <c r="E1023" s="229"/>
      <c r="F1023" s="120"/>
      <c r="G1023" s="121"/>
      <c r="H1023" s="121"/>
      <c r="I1023" s="121"/>
      <c r="J1023" s="123">
        <v>437.95</v>
      </c>
      <c r="K1023" s="121"/>
      <c r="L1023" s="123">
        <v>142.78</v>
      </c>
      <c r="M1023" s="121"/>
      <c r="N1023" s="124">
        <v>5046.1099999999997</v>
      </c>
      <c r="AF1023" s="92"/>
      <c r="AG1023" s="93"/>
      <c r="AH1023" s="93"/>
      <c r="AM1023" s="104" t="s">
        <v>529</v>
      </c>
      <c r="AN1023" s="93"/>
      <c r="AQ1023" s="93"/>
      <c r="AS1023" s="93"/>
    </row>
    <row r="1024" spans="1:45" s="58" customFormat="1" ht="14.4" x14ac:dyDescent="0.3">
      <c r="A1024" s="115"/>
      <c r="B1024" s="106"/>
      <c r="C1024" s="230" t="s">
        <v>530</v>
      </c>
      <c r="D1024" s="230"/>
      <c r="E1024" s="230"/>
      <c r="F1024" s="108"/>
      <c r="G1024" s="109"/>
      <c r="H1024" s="109"/>
      <c r="I1024" s="109"/>
      <c r="J1024" s="118"/>
      <c r="K1024" s="109"/>
      <c r="L1024" s="112">
        <v>106.01</v>
      </c>
      <c r="M1024" s="109"/>
      <c r="N1024" s="114">
        <v>4746.07</v>
      </c>
      <c r="AF1024" s="92"/>
      <c r="AG1024" s="93"/>
      <c r="AH1024" s="93"/>
      <c r="AL1024" s="104" t="s">
        <v>530</v>
      </c>
      <c r="AN1024" s="93"/>
      <c r="AQ1024" s="93"/>
      <c r="AS1024" s="93"/>
    </row>
    <row r="1025" spans="1:45" s="58" customFormat="1" ht="20.399999999999999" x14ac:dyDescent="0.3">
      <c r="A1025" s="115"/>
      <c r="B1025" s="106" t="s">
        <v>667</v>
      </c>
      <c r="C1025" s="230" t="s">
        <v>668</v>
      </c>
      <c r="D1025" s="230"/>
      <c r="E1025" s="230"/>
      <c r="F1025" s="108" t="s">
        <v>531</v>
      </c>
      <c r="G1025" s="116">
        <v>93</v>
      </c>
      <c r="H1025" s="109"/>
      <c r="I1025" s="116">
        <v>93</v>
      </c>
      <c r="J1025" s="118"/>
      <c r="K1025" s="109"/>
      <c r="L1025" s="112">
        <v>98.59</v>
      </c>
      <c r="M1025" s="109"/>
      <c r="N1025" s="114">
        <v>4413.8500000000004</v>
      </c>
      <c r="AF1025" s="92"/>
      <c r="AG1025" s="93"/>
      <c r="AH1025" s="93"/>
      <c r="AL1025" s="104" t="s">
        <v>668</v>
      </c>
      <c r="AN1025" s="93"/>
      <c r="AQ1025" s="93"/>
      <c r="AS1025" s="93"/>
    </row>
    <row r="1026" spans="1:45" s="58" customFormat="1" ht="40.799999999999997" x14ac:dyDescent="0.3">
      <c r="A1026" s="115"/>
      <c r="B1026" s="106" t="s">
        <v>669</v>
      </c>
      <c r="C1026" s="230" t="s">
        <v>670</v>
      </c>
      <c r="D1026" s="230"/>
      <c r="E1026" s="230"/>
      <c r="F1026" s="108" t="s">
        <v>531</v>
      </c>
      <c r="G1026" s="116">
        <v>62</v>
      </c>
      <c r="H1026" s="113">
        <v>0.85</v>
      </c>
      <c r="I1026" s="125">
        <v>52.7</v>
      </c>
      <c r="J1026" s="118"/>
      <c r="K1026" s="109"/>
      <c r="L1026" s="112">
        <v>55.87</v>
      </c>
      <c r="M1026" s="109"/>
      <c r="N1026" s="114">
        <v>2501.1799999999998</v>
      </c>
      <c r="AF1026" s="92"/>
      <c r="AG1026" s="93"/>
      <c r="AH1026" s="93"/>
      <c r="AL1026" s="104" t="s">
        <v>670</v>
      </c>
      <c r="AN1026" s="93"/>
      <c r="AQ1026" s="93"/>
      <c r="AS1026" s="93"/>
    </row>
    <row r="1027" spans="1:45" s="58" customFormat="1" ht="14.4" x14ac:dyDescent="0.3">
      <c r="A1027" s="127"/>
      <c r="B1027" s="128"/>
      <c r="C1027" s="231" t="s">
        <v>532</v>
      </c>
      <c r="D1027" s="231"/>
      <c r="E1027" s="231"/>
      <c r="F1027" s="96"/>
      <c r="G1027" s="97"/>
      <c r="H1027" s="97"/>
      <c r="I1027" s="97"/>
      <c r="J1027" s="100"/>
      <c r="K1027" s="97"/>
      <c r="L1027" s="129">
        <v>297.24</v>
      </c>
      <c r="M1027" s="121"/>
      <c r="N1027" s="130">
        <v>11961.14</v>
      </c>
      <c r="AF1027" s="92"/>
      <c r="AG1027" s="93"/>
      <c r="AH1027" s="93"/>
      <c r="AN1027" s="93" t="s">
        <v>532</v>
      </c>
      <c r="AQ1027" s="93"/>
      <c r="AS1027" s="93"/>
    </row>
    <row r="1028" spans="1:45" s="58" customFormat="1" ht="21.6" x14ac:dyDescent="0.3">
      <c r="A1028" s="94" t="s">
        <v>165</v>
      </c>
      <c r="B1028" s="95" t="s">
        <v>408</v>
      </c>
      <c r="C1028" s="231" t="s">
        <v>409</v>
      </c>
      <c r="D1028" s="231"/>
      <c r="E1028" s="231"/>
      <c r="F1028" s="96" t="s">
        <v>120</v>
      </c>
      <c r="G1028" s="97">
        <v>26.7</v>
      </c>
      <c r="H1028" s="98">
        <v>1</v>
      </c>
      <c r="I1028" s="136">
        <v>26.7</v>
      </c>
      <c r="J1028" s="129">
        <v>64.47</v>
      </c>
      <c r="K1028" s="97"/>
      <c r="L1028" s="137">
        <v>1721.35</v>
      </c>
      <c r="M1028" s="138">
        <v>8.16</v>
      </c>
      <c r="N1028" s="130">
        <v>14046.22</v>
      </c>
      <c r="AF1028" s="92"/>
      <c r="AG1028" s="93"/>
      <c r="AH1028" s="93" t="s">
        <v>409</v>
      </c>
      <c r="AN1028" s="93"/>
      <c r="AQ1028" s="93"/>
      <c r="AS1028" s="93"/>
    </row>
    <row r="1029" spans="1:45" s="58" customFormat="1" ht="14.4" x14ac:dyDescent="0.3">
      <c r="A1029" s="127"/>
      <c r="B1029" s="128"/>
      <c r="C1029" s="230" t="s">
        <v>537</v>
      </c>
      <c r="D1029" s="230"/>
      <c r="E1029" s="230"/>
      <c r="F1029" s="230"/>
      <c r="G1029" s="230"/>
      <c r="H1029" s="230"/>
      <c r="I1029" s="230"/>
      <c r="J1029" s="230"/>
      <c r="K1029" s="230"/>
      <c r="L1029" s="230"/>
      <c r="M1029" s="230"/>
      <c r="N1029" s="241"/>
      <c r="AF1029" s="92"/>
      <c r="AG1029" s="93"/>
      <c r="AH1029" s="93"/>
      <c r="AN1029" s="93"/>
      <c r="AO1029" s="104" t="s">
        <v>537</v>
      </c>
      <c r="AQ1029" s="93"/>
      <c r="AS1029" s="93"/>
    </row>
    <row r="1030" spans="1:45" s="58" customFormat="1" ht="14.4" x14ac:dyDescent="0.3">
      <c r="A1030" s="127"/>
      <c r="B1030" s="128"/>
      <c r="C1030" s="231" t="s">
        <v>532</v>
      </c>
      <c r="D1030" s="231"/>
      <c r="E1030" s="231"/>
      <c r="F1030" s="96"/>
      <c r="G1030" s="97"/>
      <c r="H1030" s="97"/>
      <c r="I1030" s="97"/>
      <c r="J1030" s="100"/>
      <c r="K1030" s="97"/>
      <c r="L1030" s="137">
        <v>1721.35</v>
      </c>
      <c r="M1030" s="121"/>
      <c r="N1030" s="130">
        <v>14046.22</v>
      </c>
      <c r="AF1030" s="92"/>
      <c r="AG1030" s="93"/>
      <c r="AH1030" s="93"/>
      <c r="AN1030" s="93" t="s">
        <v>532</v>
      </c>
      <c r="AQ1030" s="93"/>
      <c r="AS1030" s="93"/>
    </row>
    <row r="1031" spans="1:45" s="58" customFormat="1" ht="30.6" x14ac:dyDescent="0.3">
      <c r="A1031" s="94" t="s">
        <v>166</v>
      </c>
      <c r="B1031" s="95" t="s">
        <v>333</v>
      </c>
      <c r="C1031" s="231" t="s">
        <v>334</v>
      </c>
      <c r="D1031" s="231"/>
      <c r="E1031" s="231"/>
      <c r="F1031" s="96" t="s">
        <v>53</v>
      </c>
      <c r="G1031" s="97">
        <v>60</v>
      </c>
      <c r="H1031" s="98">
        <v>1</v>
      </c>
      <c r="I1031" s="98">
        <v>60</v>
      </c>
      <c r="J1031" s="129">
        <v>9.73</v>
      </c>
      <c r="K1031" s="141">
        <v>1.04236</v>
      </c>
      <c r="L1031" s="129">
        <v>608.53</v>
      </c>
      <c r="M1031" s="138">
        <v>8.16</v>
      </c>
      <c r="N1031" s="130">
        <v>4965.6000000000004</v>
      </c>
      <c r="AF1031" s="92"/>
      <c r="AG1031" s="93"/>
      <c r="AH1031" s="93" t="s">
        <v>334</v>
      </c>
      <c r="AN1031" s="93"/>
      <c r="AQ1031" s="93"/>
      <c r="AS1031" s="93"/>
    </row>
    <row r="1032" spans="1:45" s="58" customFormat="1" ht="14.4" x14ac:dyDescent="0.3">
      <c r="A1032" s="127"/>
      <c r="B1032" s="128"/>
      <c r="C1032" s="230" t="s">
        <v>537</v>
      </c>
      <c r="D1032" s="230"/>
      <c r="E1032" s="230"/>
      <c r="F1032" s="230"/>
      <c r="G1032" s="230"/>
      <c r="H1032" s="230"/>
      <c r="I1032" s="230"/>
      <c r="J1032" s="230"/>
      <c r="K1032" s="230"/>
      <c r="L1032" s="230"/>
      <c r="M1032" s="230"/>
      <c r="N1032" s="241"/>
      <c r="AF1032" s="92"/>
      <c r="AG1032" s="93"/>
      <c r="AH1032" s="93"/>
      <c r="AN1032" s="93"/>
      <c r="AO1032" s="104" t="s">
        <v>537</v>
      </c>
      <c r="AQ1032" s="93"/>
      <c r="AS1032" s="93"/>
    </row>
    <row r="1033" spans="1:45" s="58" customFormat="1" ht="14.4" x14ac:dyDescent="0.3">
      <c r="A1033" s="102"/>
      <c r="B1033" s="103"/>
      <c r="C1033" s="230" t="s">
        <v>694</v>
      </c>
      <c r="D1033" s="230"/>
      <c r="E1033" s="230"/>
      <c r="F1033" s="230"/>
      <c r="G1033" s="230"/>
      <c r="H1033" s="230"/>
      <c r="I1033" s="230"/>
      <c r="J1033" s="230"/>
      <c r="K1033" s="230"/>
      <c r="L1033" s="230"/>
      <c r="M1033" s="230"/>
      <c r="N1033" s="241"/>
      <c r="AF1033" s="92"/>
      <c r="AG1033" s="93"/>
      <c r="AH1033" s="93"/>
      <c r="AN1033" s="93"/>
      <c r="AP1033" s="104" t="s">
        <v>694</v>
      </c>
      <c r="AQ1033" s="93"/>
      <c r="AS1033" s="93"/>
    </row>
    <row r="1034" spans="1:45" s="58" customFormat="1" ht="14.4" x14ac:dyDescent="0.3">
      <c r="A1034" s="105"/>
      <c r="B1034" s="106"/>
      <c r="C1034" s="232" t="s">
        <v>695</v>
      </c>
      <c r="D1034" s="232"/>
      <c r="E1034" s="232"/>
      <c r="F1034" s="232"/>
      <c r="G1034" s="232"/>
      <c r="H1034" s="232"/>
      <c r="I1034" s="232"/>
      <c r="J1034" s="232"/>
      <c r="K1034" s="232"/>
      <c r="L1034" s="232"/>
      <c r="M1034" s="232"/>
      <c r="N1034" s="233"/>
      <c r="AF1034" s="92"/>
      <c r="AG1034" s="93"/>
      <c r="AH1034" s="93"/>
      <c r="AJ1034" s="104" t="s">
        <v>695</v>
      </c>
      <c r="AN1034" s="93"/>
      <c r="AQ1034" s="93"/>
      <c r="AS1034" s="93"/>
    </row>
    <row r="1035" spans="1:45" s="58" customFormat="1" ht="14.4" x14ac:dyDescent="0.3">
      <c r="A1035" s="105"/>
      <c r="B1035" s="106"/>
      <c r="C1035" s="232" t="s">
        <v>696</v>
      </c>
      <c r="D1035" s="232"/>
      <c r="E1035" s="232"/>
      <c r="F1035" s="232"/>
      <c r="G1035" s="232"/>
      <c r="H1035" s="232"/>
      <c r="I1035" s="232"/>
      <c r="J1035" s="232"/>
      <c r="K1035" s="232"/>
      <c r="L1035" s="232"/>
      <c r="M1035" s="232"/>
      <c r="N1035" s="233"/>
      <c r="AF1035" s="92"/>
      <c r="AG1035" s="93"/>
      <c r="AH1035" s="93"/>
      <c r="AJ1035" s="104" t="s">
        <v>696</v>
      </c>
      <c r="AN1035" s="93"/>
      <c r="AQ1035" s="93"/>
      <c r="AS1035" s="93"/>
    </row>
    <row r="1036" spans="1:45" s="58" customFormat="1" ht="14.4" x14ac:dyDescent="0.3">
      <c r="A1036" s="127"/>
      <c r="B1036" s="128"/>
      <c r="C1036" s="231" t="s">
        <v>532</v>
      </c>
      <c r="D1036" s="231"/>
      <c r="E1036" s="231"/>
      <c r="F1036" s="96"/>
      <c r="G1036" s="97"/>
      <c r="H1036" s="97"/>
      <c r="I1036" s="97"/>
      <c r="J1036" s="100"/>
      <c r="K1036" s="97"/>
      <c r="L1036" s="129">
        <v>608.53</v>
      </c>
      <c r="M1036" s="121"/>
      <c r="N1036" s="130">
        <v>4965.6000000000004</v>
      </c>
      <c r="AF1036" s="92"/>
      <c r="AG1036" s="93"/>
      <c r="AH1036" s="93"/>
      <c r="AN1036" s="93" t="s">
        <v>532</v>
      </c>
      <c r="AQ1036" s="93"/>
      <c r="AS1036" s="93"/>
    </row>
    <row r="1037" spans="1:45" s="58" customFormat="1" ht="0" hidden="1" customHeight="1" x14ac:dyDescent="0.3">
      <c r="A1037" s="142"/>
      <c r="B1037" s="143"/>
      <c r="C1037" s="143"/>
      <c r="D1037" s="143"/>
      <c r="E1037" s="143"/>
      <c r="F1037" s="144"/>
      <c r="G1037" s="144"/>
      <c r="H1037" s="144"/>
      <c r="I1037" s="144"/>
      <c r="J1037" s="145"/>
      <c r="K1037" s="144"/>
      <c r="L1037" s="145"/>
      <c r="M1037" s="109"/>
      <c r="N1037" s="145"/>
      <c r="AF1037" s="92"/>
      <c r="AG1037" s="93"/>
      <c r="AH1037" s="93"/>
      <c r="AN1037" s="93"/>
      <c r="AQ1037" s="93"/>
      <c r="AS1037" s="93"/>
    </row>
    <row r="1038" spans="1:45" s="58" customFormat="1" ht="14.4" x14ac:dyDescent="0.3">
      <c r="A1038" s="146"/>
      <c r="B1038" s="147"/>
      <c r="C1038" s="231" t="s">
        <v>755</v>
      </c>
      <c r="D1038" s="231"/>
      <c r="E1038" s="231"/>
      <c r="F1038" s="231"/>
      <c r="G1038" s="231"/>
      <c r="H1038" s="231"/>
      <c r="I1038" s="231"/>
      <c r="J1038" s="231"/>
      <c r="K1038" s="231"/>
      <c r="L1038" s="148"/>
      <c r="M1038" s="149"/>
      <c r="N1038" s="150"/>
      <c r="AF1038" s="92"/>
      <c r="AG1038" s="93"/>
      <c r="AH1038" s="93"/>
      <c r="AN1038" s="93"/>
      <c r="AQ1038" s="93" t="s">
        <v>755</v>
      </c>
      <c r="AS1038" s="93"/>
    </row>
    <row r="1039" spans="1:45" s="58" customFormat="1" ht="14.4" x14ac:dyDescent="0.3">
      <c r="A1039" s="151"/>
      <c r="B1039" s="106"/>
      <c r="C1039" s="230" t="s">
        <v>538</v>
      </c>
      <c r="D1039" s="230"/>
      <c r="E1039" s="230"/>
      <c r="F1039" s="230"/>
      <c r="G1039" s="230"/>
      <c r="H1039" s="230"/>
      <c r="I1039" s="230"/>
      <c r="J1039" s="230"/>
      <c r="K1039" s="230"/>
      <c r="L1039" s="152">
        <v>118872.26</v>
      </c>
      <c r="M1039" s="153"/>
      <c r="N1039" s="154"/>
      <c r="AF1039" s="92"/>
      <c r="AG1039" s="93"/>
      <c r="AH1039" s="93"/>
      <c r="AN1039" s="93"/>
      <c r="AQ1039" s="93"/>
      <c r="AR1039" s="104" t="s">
        <v>538</v>
      </c>
      <c r="AS1039" s="93"/>
    </row>
    <row r="1040" spans="1:45" s="58" customFormat="1" ht="14.4" x14ac:dyDescent="0.3">
      <c r="A1040" s="151"/>
      <c r="B1040" s="106"/>
      <c r="C1040" s="230" t="s">
        <v>539</v>
      </c>
      <c r="D1040" s="230"/>
      <c r="E1040" s="230"/>
      <c r="F1040" s="230"/>
      <c r="G1040" s="230"/>
      <c r="H1040" s="230"/>
      <c r="I1040" s="230"/>
      <c r="J1040" s="230"/>
      <c r="K1040" s="230"/>
      <c r="L1040" s="155"/>
      <c r="M1040" s="153"/>
      <c r="N1040" s="154"/>
      <c r="AF1040" s="92"/>
      <c r="AG1040" s="93"/>
      <c r="AH1040" s="93"/>
      <c r="AN1040" s="93"/>
      <c r="AQ1040" s="93"/>
      <c r="AR1040" s="104" t="s">
        <v>539</v>
      </c>
      <c r="AS1040" s="93"/>
    </row>
    <row r="1041" spans="1:45" s="58" customFormat="1" ht="14.4" x14ac:dyDescent="0.3">
      <c r="A1041" s="151"/>
      <c r="B1041" s="106"/>
      <c r="C1041" s="230" t="s">
        <v>540</v>
      </c>
      <c r="D1041" s="230"/>
      <c r="E1041" s="230"/>
      <c r="F1041" s="230"/>
      <c r="G1041" s="230"/>
      <c r="H1041" s="230"/>
      <c r="I1041" s="230"/>
      <c r="J1041" s="230"/>
      <c r="K1041" s="230"/>
      <c r="L1041" s="152">
        <v>5947.83</v>
      </c>
      <c r="M1041" s="153"/>
      <c r="N1041" s="154"/>
      <c r="AF1041" s="92"/>
      <c r="AG1041" s="93"/>
      <c r="AH1041" s="93"/>
      <c r="AN1041" s="93"/>
      <c r="AQ1041" s="93"/>
      <c r="AR1041" s="104" t="s">
        <v>540</v>
      </c>
      <c r="AS1041" s="93"/>
    </row>
    <row r="1042" spans="1:45" s="58" customFormat="1" ht="14.4" x14ac:dyDescent="0.3">
      <c r="A1042" s="151"/>
      <c r="B1042" s="106"/>
      <c r="C1042" s="230" t="s">
        <v>541</v>
      </c>
      <c r="D1042" s="230"/>
      <c r="E1042" s="230"/>
      <c r="F1042" s="230"/>
      <c r="G1042" s="230"/>
      <c r="H1042" s="230"/>
      <c r="I1042" s="230"/>
      <c r="J1042" s="230"/>
      <c r="K1042" s="230"/>
      <c r="L1042" s="152">
        <v>21621.01</v>
      </c>
      <c r="M1042" s="153"/>
      <c r="N1042" s="154"/>
      <c r="AF1042" s="92"/>
      <c r="AG1042" s="93"/>
      <c r="AH1042" s="93"/>
      <c r="AN1042" s="93"/>
      <c r="AQ1042" s="93"/>
      <c r="AR1042" s="104" t="s">
        <v>541</v>
      </c>
      <c r="AS1042" s="93"/>
    </row>
    <row r="1043" spans="1:45" s="58" customFormat="1" ht="14.4" x14ac:dyDescent="0.3">
      <c r="A1043" s="151"/>
      <c r="B1043" s="106"/>
      <c r="C1043" s="230" t="s">
        <v>562</v>
      </c>
      <c r="D1043" s="230"/>
      <c r="E1043" s="230"/>
      <c r="F1043" s="230"/>
      <c r="G1043" s="230"/>
      <c r="H1043" s="230"/>
      <c r="I1043" s="230"/>
      <c r="J1043" s="230"/>
      <c r="K1043" s="230"/>
      <c r="L1043" s="152">
        <v>1902.25</v>
      </c>
      <c r="M1043" s="153"/>
      <c r="N1043" s="154"/>
      <c r="AF1043" s="92"/>
      <c r="AG1043" s="93"/>
      <c r="AH1043" s="93"/>
      <c r="AN1043" s="93"/>
      <c r="AQ1043" s="93"/>
      <c r="AR1043" s="104" t="s">
        <v>562</v>
      </c>
      <c r="AS1043" s="93"/>
    </row>
    <row r="1044" spans="1:45" s="58" customFormat="1" ht="14.4" x14ac:dyDescent="0.3">
      <c r="A1044" s="151"/>
      <c r="B1044" s="106"/>
      <c r="C1044" s="230" t="s">
        <v>542</v>
      </c>
      <c r="D1044" s="230"/>
      <c r="E1044" s="230"/>
      <c r="F1044" s="230"/>
      <c r="G1044" s="230"/>
      <c r="H1044" s="230"/>
      <c r="I1044" s="230"/>
      <c r="J1044" s="230"/>
      <c r="K1044" s="230"/>
      <c r="L1044" s="152">
        <v>91303.42</v>
      </c>
      <c r="M1044" s="153"/>
      <c r="N1044" s="154"/>
      <c r="AF1044" s="92"/>
      <c r="AG1044" s="93"/>
      <c r="AH1044" s="93"/>
      <c r="AN1044" s="93"/>
      <c r="AQ1044" s="93"/>
      <c r="AR1044" s="104" t="s">
        <v>542</v>
      </c>
      <c r="AS1044" s="93"/>
    </row>
    <row r="1045" spans="1:45" s="58" customFormat="1" ht="14.4" x14ac:dyDescent="0.3">
      <c r="A1045" s="151"/>
      <c r="B1045" s="106"/>
      <c r="C1045" s="230" t="s">
        <v>543</v>
      </c>
      <c r="D1045" s="230"/>
      <c r="E1045" s="230"/>
      <c r="F1045" s="230"/>
      <c r="G1045" s="230"/>
      <c r="H1045" s="230"/>
      <c r="I1045" s="230"/>
      <c r="J1045" s="230"/>
      <c r="K1045" s="230"/>
      <c r="L1045" s="152">
        <v>130309.45</v>
      </c>
      <c r="M1045" s="153"/>
      <c r="N1045" s="154"/>
      <c r="AF1045" s="92"/>
      <c r="AG1045" s="93"/>
      <c r="AH1045" s="93"/>
      <c r="AN1045" s="93"/>
      <c r="AQ1045" s="93"/>
      <c r="AR1045" s="104" t="s">
        <v>543</v>
      </c>
      <c r="AS1045" s="93"/>
    </row>
    <row r="1046" spans="1:45" s="58" customFormat="1" ht="14.4" x14ac:dyDescent="0.3">
      <c r="A1046" s="151"/>
      <c r="B1046" s="106"/>
      <c r="C1046" s="230" t="s">
        <v>539</v>
      </c>
      <c r="D1046" s="230"/>
      <c r="E1046" s="230"/>
      <c r="F1046" s="230"/>
      <c r="G1046" s="230"/>
      <c r="H1046" s="230"/>
      <c r="I1046" s="230"/>
      <c r="J1046" s="230"/>
      <c r="K1046" s="230"/>
      <c r="L1046" s="155"/>
      <c r="M1046" s="153"/>
      <c r="N1046" s="154"/>
      <c r="AF1046" s="92"/>
      <c r="AG1046" s="93"/>
      <c r="AH1046" s="93"/>
      <c r="AN1046" s="93"/>
      <c r="AQ1046" s="93"/>
      <c r="AR1046" s="104" t="s">
        <v>539</v>
      </c>
      <c r="AS1046" s="93"/>
    </row>
    <row r="1047" spans="1:45" s="58" customFormat="1" ht="14.4" x14ac:dyDescent="0.3">
      <c r="A1047" s="151"/>
      <c r="B1047" s="106"/>
      <c r="C1047" s="230" t="s">
        <v>683</v>
      </c>
      <c r="D1047" s="230"/>
      <c r="E1047" s="230"/>
      <c r="F1047" s="230"/>
      <c r="G1047" s="230"/>
      <c r="H1047" s="230"/>
      <c r="I1047" s="230"/>
      <c r="J1047" s="230"/>
      <c r="K1047" s="230"/>
      <c r="L1047" s="152">
        <v>5947.83</v>
      </c>
      <c r="M1047" s="153"/>
      <c r="N1047" s="154"/>
      <c r="AF1047" s="92"/>
      <c r="AG1047" s="93"/>
      <c r="AH1047" s="93"/>
      <c r="AN1047" s="93"/>
      <c r="AQ1047" s="93"/>
      <c r="AR1047" s="104" t="s">
        <v>683</v>
      </c>
      <c r="AS1047" s="93"/>
    </row>
    <row r="1048" spans="1:45" s="58" customFormat="1" ht="14.4" x14ac:dyDescent="0.3">
      <c r="A1048" s="151"/>
      <c r="B1048" s="106"/>
      <c r="C1048" s="230" t="s">
        <v>684</v>
      </c>
      <c r="D1048" s="230"/>
      <c r="E1048" s="230"/>
      <c r="F1048" s="230"/>
      <c r="G1048" s="230"/>
      <c r="H1048" s="230"/>
      <c r="I1048" s="230"/>
      <c r="J1048" s="230"/>
      <c r="K1048" s="230"/>
      <c r="L1048" s="152">
        <v>21621.01</v>
      </c>
      <c r="M1048" s="153"/>
      <c r="N1048" s="154"/>
      <c r="AF1048" s="92"/>
      <c r="AG1048" s="93"/>
      <c r="AH1048" s="93"/>
      <c r="AN1048" s="93"/>
      <c r="AQ1048" s="93"/>
      <c r="AR1048" s="104" t="s">
        <v>684</v>
      </c>
      <c r="AS1048" s="93"/>
    </row>
    <row r="1049" spans="1:45" s="58" customFormat="1" ht="14.4" x14ac:dyDescent="0.3">
      <c r="A1049" s="151"/>
      <c r="B1049" s="106"/>
      <c r="C1049" s="230" t="s">
        <v>685</v>
      </c>
      <c r="D1049" s="230"/>
      <c r="E1049" s="230"/>
      <c r="F1049" s="230"/>
      <c r="G1049" s="230"/>
      <c r="H1049" s="230"/>
      <c r="I1049" s="230"/>
      <c r="J1049" s="230"/>
      <c r="K1049" s="230"/>
      <c r="L1049" s="152">
        <v>1902.25</v>
      </c>
      <c r="M1049" s="153"/>
      <c r="N1049" s="154"/>
      <c r="AF1049" s="92"/>
      <c r="AG1049" s="93"/>
      <c r="AH1049" s="93"/>
      <c r="AN1049" s="93"/>
      <c r="AQ1049" s="93"/>
      <c r="AR1049" s="104" t="s">
        <v>685</v>
      </c>
      <c r="AS1049" s="93"/>
    </row>
    <row r="1050" spans="1:45" s="58" customFormat="1" ht="14.4" x14ac:dyDescent="0.3">
      <c r="A1050" s="151"/>
      <c r="B1050" s="106"/>
      <c r="C1050" s="230" t="s">
        <v>686</v>
      </c>
      <c r="D1050" s="230"/>
      <c r="E1050" s="230"/>
      <c r="F1050" s="230"/>
      <c r="G1050" s="230"/>
      <c r="H1050" s="230"/>
      <c r="I1050" s="230"/>
      <c r="J1050" s="230"/>
      <c r="K1050" s="230"/>
      <c r="L1050" s="152">
        <v>91303.42</v>
      </c>
      <c r="M1050" s="153"/>
      <c r="N1050" s="154"/>
      <c r="AF1050" s="92"/>
      <c r="AG1050" s="93"/>
      <c r="AH1050" s="93"/>
      <c r="AN1050" s="93"/>
      <c r="AQ1050" s="93"/>
      <c r="AR1050" s="104" t="s">
        <v>686</v>
      </c>
      <c r="AS1050" s="93"/>
    </row>
    <row r="1051" spans="1:45" s="58" customFormat="1" ht="14.4" x14ac:dyDescent="0.3">
      <c r="A1051" s="151"/>
      <c r="B1051" s="106"/>
      <c r="C1051" s="230" t="s">
        <v>687</v>
      </c>
      <c r="D1051" s="230"/>
      <c r="E1051" s="230"/>
      <c r="F1051" s="230"/>
      <c r="G1051" s="230"/>
      <c r="H1051" s="230"/>
      <c r="I1051" s="230"/>
      <c r="J1051" s="230"/>
      <c r="K1051" s="230"/>
      <c r="L1051" s="152">
        <v>7300.35</v>
      </c>
      <c r="M1051" s="153"/>
      <c r="N1051" s="154"/>
      <c r="AF1051" s="92"/>
      <c r="AG1051" s="93"/>
      <c r="AH1051" s="93"/>
      <c r="AN1051" s="93"/>
      <c r="AQ1051" s="93"/>
      <c r="AR1051" s="104" t="s">
        <v>687</v>
      </c>
      <c r="AS1051" s="93"/>
    </row>
    <row r="1052" spans="1:45" s="58" customFormat="1" ht="14.4" x14ac:dyDescent="0.3">
      <c r="A1052" s="151"/>
      <c r="B1052" s="106"/>
      <c r="C1052" s="230" t="s">
        <v>688</v>
      </c>
      <c r="D1052" s="230"/>
      <c r="E1052" s="230"/>
      <c r="F1052" s="230"/>
      <c r="G1052" s="230"/>
      <c r="H1052" s="230"/>
      <c r="I1052" s="230"/>
      <c r="J1052" s="230"/>
      <c r="K1052" s="230"/>
      <c r="L1052" s="152">
        <v>4136.84</v>
      </c>
      <c r="M1052" s="153"/>
      <c r="N1052" s="154"/>
      <c r="AF1052" s="92"/>
      <c r="AG1052" s="93"/>
      <c r="AH1052" s="93"/>
      <c r="AN1052" s="93"/>
      <c r="AQ1052" s="93"/>
      <c r="AR1052" s="104" t="s">
        <v>688</v>
      </c>
      <c r="AS1052" s="93"/>
    </row>
    <row r="1053" spans="1:45" s="58" customFormat="1" ht="14.4" x14ac:dyDescent="0.3">
      <c r="A1053" s="151"/>
      <c r="B1053" s="106"/>
      <c r="C1053" s="230" t="s">
        <v>551</v>
      </c>
      <c r="D1053" s="230"/>
      <c r="E1053" s="230"/>
      <c r="F1053" s="230"/>
      <c r="G1053" s="230"/>
      <c r="H1053" s="230"/>
      <c r="I1053" s="230"/>
      <c r="J1053" s="230"/>
      <c r="K1053" s="230"/>
      <c r="L1053" s="152">
        <v>7850.08</v>
      </c>
      <c r="M1053" s="153"/>
      <c r="N1053" s="154"/>
      <c r="AF1053" s="92"/>
      <c r="AG1053" s="93"/>
      <c r="AH1053" s="93"/>
      <c r="AN1053" s="93"/>
      <c r="AQ1053" s="93"/>
      <c r="AR1053" s="104" t="s">
        <v>551</v>
      </c>
      <c r="AS1053" s="93"/>
    </row>
    <row r="1054" spans="1:45" s="58" customFormat="1" ht="14.4" x14ac:dyDescent="0.3">
      <c r="A1054" s="151"/>
      <c r="B1054" s="106"/>
      <c r="C1054" s="230" t="s">
        <v>552</v>
      </c>
      <c r="D1054" s="230"/>
      <c r="E1054" s="230"/>
      <c r="F1054" s="230"/>
      <c r="G1054" s="230"/>
      <c r="H1054" s="230"/>
      <c r="I1054" s="230"/>
      <c r="J1054" s="230"/>
      <c r="K1054" s="230"/>
      <c r="L1054" s="152">
        <v>7300.35</v>
      </c>
      <c r="M1054" s="153"/>
      <c r="N1054" s="154"/>
      <c r="AF1054" s="92"/>
      <c r="AG1054" s="93"/>
      <c r="AH1054" s="93"/>
      <c r="AN1054" s="93"/>
      <c r="AQ1054" s="93"/>
      <c r="AR1054" s="104" t="s">
        <v>552</v>
      </c>
      <c r="AS1054" s="93"/>
    </row>
    <row r="1055" spans="1:45" s="58" customFormat="1" ht="14.4" x14ac:dyDescent="0.3">
      <c r="A1055" s="151"/>
      <c r="B1055" s="106"/>
      <c r="C1055" s="230" t="s">
        <v>553</v>
      </c>
      <c r="D1055" s="230"/>
      <c r="E1055" s="230"/>
      <c r="F1055" s="230"/>
      <c r="G1055" s="230"/>
      <c r="H1055" s="230"/>
      <c r="I1055" s="230"/>
      <c r="J1055" s="230"/>
      <c r="K1055" s="230"/>
      <c r="L1055" s="152">
        <v>4136.84</v>
      </c>
      <c r="M1055" s="153"/>
      <c r="N1055" s="154"/>
      <c r="AF1055" s="92"/>
      <c r="AG1055" s="93"/>
      <c r="AH1055" s="93"/>
      <c r="AN1055" s="93"/>
      <c r="AQ1055" s="93"/>
      <c r="AR1055" s="104" t="s">
        <v>553</v>
      </c>
      <c r="AS1055" s="93"/>
    </row>
    <row r="1056" spans="1:45" s="58" customFormat="1" ht="14.4" x14ac:dyDescent="0.3">
      <c r="A1056" s="151"/>
      <c r="B1056" s="157"/>
      <c r="C1056" s="242" t="s">
        <v>756</v>
      </c>
      <c r="D1056" s="242"/>
      <c r="E1056" s="242"/>
      <c r="F1056" s="242"/>
      <c r="G1056" s="242"/>
      <c r="H1056" s="242"/>
      <c r="I1056" s="242"/>
      <c r="J1056" s="242"/>
      <c r="K1056" s="242"/>
      <c r="L1056" s="158">
        <v>130309.45</v>
      </c>
      <c r="M1056" s="159"/>
      <c r="N1056" s="160"/>
      <c r="AF1056" s="92"/>
      <c r="AG1056" s="93"/>
      <c r="AH1056" s="93"/>
      <c r="AN1056" s="93"/>
      <c r="AQ1056" s="93"/>
      <c r="AS1056" s="93" t="s">
        <v>756</v>
      </c>
    </row>
    <row r="1057" spans="1:45" s="58" customFormat="1" ht="14.4" x14ac:dyDescent="0.3">
      <c r="A1057" s="235" t="s">
        <v>410</v>
      </c>
      <c r="B1057" s="236"/>
      <c r="C1057" s="236"/>
      <c r="D1057" s="236"/>
      <c r="E1057" s="236"/>
      <c r="F1057" s="236"/>
      <c r="G1057" s="236"/>
      <c r="H1057" s="236"/>
      <c r="I1057" s="236"/>
      <c r="J1057" s="236"/>
      <c r="K1057" s="236"/>
      <c r="L1057" s="236"/>
      <c r="M1057" s="236"/>
      <c r="N1057" s="237"/>
      <c r="AF1057" s="92" t="s">
        <v>410</v>
      </c>
      <c r="AG1057" s="93"/>
      <c r="AH1057" s="93"/>
      <c r="AN1057" s="93"/>
      <c r="AQ1057" s="93"/>
      <c r="AS1057" s="93"/>
    </row>
    <row r="1058" spans="1:45" s="58" customFormat="1" ht="21.6" x14ac:dyDescent="0.3">
      <c r="A1058" s="94" t="s">
        <v>169</v>
      </c>
      <c r="B1058" s="95" t="s">
        <v>411</v>
      </c>
      <c r="C1058" s="231" t="s">
        <v>412</v>
      </c>
      <c r="D1058" s="231"/>
      <c r="E1058" s="231"/>
      <c r="F1058" s="96" t="s">
        <v>47</v>
      </c>
      <c r="G1058" s="97">
        <v>0.15</v>
      </c>
      <c r="H1058" s="98">
        <v>1</v>
      </c>
      <c r="I1058" s="138">
        <v>0.15</v>
      </c>
      <c r="J1058" s="100"/>
      <c r="K1058" s="97"/>
      <c r="L1058" s="100"/>
      <c r="M1058" s="97"/>
      <c r="N1058" s="101"/>
      <c r="AF1058" s="92"/>
      <c r="AG1058" s="93"/>
      <c r="AH1058" s="93" t="s">
        <v>412</v>
      </c>
      <c r="AN1058" s="93"/>
      <c r="AQ1058" s="93"/>
      <c r="AS1058" s="93"/>
    </row>
    <row r="1059" spans="1:45" s="58" customFormat="1" ht="14.4" x14ac:dyDescent="0.3">
      <c r="A1059" s="105"/>
      <c r="B1059" s="106" t="s">
        <v>665</v>
      </c>
      <c r="C1059" s="232" t="s">
        <v>666</v>
      </c>
      <c r="D1059" s="232"/>
      <c r="E1059" s="232"/>
      <c r="F1059" s="232"/>
      <c r="G1059" s="232"/>
      <c r="H1059" s="232"/>
      <c r="I1059" s="232"/>
      <c r="J1059" s="232"/>
      <c r="K1059" s="232"/>
      <c r="L1059" s="232"/>
      <c r="M1059" s="232"/>
      <c r="N1059" s="233"/>
      <c r="AF1059" s="92"/>
      <c r="AG1059" s="93"/>
      <c r="AH1059" s="93"/>
      <c r="AJ1059" s="104" t="s">
        <v>666</v>
      </c>
      <c r="AN1059" s="93"/>
      <c r="AQ1059" s="93"/>
      <c r="AS1059" s="93"/>
    </row>
    <row r="1060" spans="1:45" s="58" customFormat="1" ht="14.4" x14ac:dyDescent="0.3">
      <c r="A1060" s="105"/>
      <c r="B1060" s="106" t="s">
        <v>745</v>
      </c>
      <c r="C1060" s="232" t="s">
        <v>746</v>
      </c>
      <c r="D1060" s="232"/>
      <c r="E1060" s="232"/>
      <c r="F1060" s="232"/>
      <c r="G1060" s="232"/>
      <c r="H1060" s="232"/>
      <c r="I1060" s="232"/>
      <c r="J1060" s="232"/>
      <c r="K1060" s="232"/>
      <c r="L1060" s="232"/>
      <c r="M1060" s="232"/>
      <c r="N1060" s="233"/>
      <c r="AF1060" s="92"/>
      <c r="AG1060" s="93"/>
      <c r="AH1060" s="93"/>
      <c r="AJ1060" s="104" t="s">
        <v>746</v>
      </c>
      <c r="AN1060" s="93"/>
      <c r="AQ1060" s="93"/>
      <c r="AS1060" s="93"/>
    </row>
    <row r="1061" spans="1:45" s="58" customFormat="1" ht="21.6" x14ac:dyDescent="0.3">
      <c r="A1061" s="105"/>
      <c r="B1061" s="106" t="s">
        <v>609</v>
      </c>
      <c r="C1061" s="232" t="s">
        <v>610</v>
      </c>
      <c r="D1061" s="232"/>
      <c r="E1061" s="232"/>
      <c r="F1061" s="232"/>
      <c r="G1061" s="232"/>
      <c r="H1061" s="232"/>
      <c r="I1061" s="232"/>
      <c r="J1061" s="232"/>
      <c r="K1061" s="232"/>
      <c r="L1061" s="232"/>
      <c r="M1061" s="232"/>
      <c r="N1061" s="233"/>
      <c r="AF1061" s="92"/>
      <c r="AG1061" s="93"/>
      <c r="AH1061" s="93"/>
      <c r="AJ1061" s="104" t="s">
        <v>610</v>
      </c>
      <c r="AN1061" s="93"/>
      <c r="AQ1061" s="93"/>
      <c r="AS1061" s="93"/>
    </row>
    <row r="1062" spans="1:45" s="58" customFormat="1" ht="52.2" x14ac:dyDescent="0.3">
      <c r="A1062" s="105"/>
      <c r="B1062" s="106" t="s">
        <v>611</v>
      </c>
      <c r="C1062" s="232" t="s">
        <v>612</v>
      </c>
      <c r="D1062" s="232"/>
      <c r="E1062" s="232"/>
      <c r="F1062" s="232"/>
      <c r="G1062" s="232"/>
      <c r="H1062" s="232"/>
      <c r="I1062" s="232"/>
      <c r="J1062" s="232"/>
      <c r="K1062" s="232"/>
      <c r="L1062" s="232"/>
      <c r="M1062" s="232"/>
      <c r="N1062" s="233"/>
      <c r="AF1062" s="92"/>
      <c r="AG1062" s="93"/>
      <c r="AH1062" s="93"/>
      <c r="AJ1062" s="104" t="s">
        <v>612</v>
      </c>
      <c r="AN1062" s="93"/>
      <c r="AQ1062" s="93"/>
      <c r="AS1062" s="93"/>
    </row>
    <row r="1063" spans="1:45" s="58" customFormat="1" ht="14.4" x14ac:dyDescent="0.3">
      <c r="A1063" s="107"/>
      <c r="B1063" s="106" t="s">
        <v>2</v>
      </c>
      <c r="C1063" s="230" t="s">
        <v>525</v>
      </c>
      <c r="D1063" s="230"/>
      <c r="E1063" s="230"/>
      <c r="F1063" s="108"/>
      <c r="G1063" s="109"/>
      <c r="H1063" s="109"/>
      <c r="I1063" s="109"/>
      <c r="J1063" s="112">
        <v>416.48</v>
      </c>
      <c r="K1063" s="132">
        <v>1.4983925</v>
      </c>
      <c r="L1063" s="112">
        <v>93.61</v>
      </c>
      <c r="M1063" s="113">
        <v>44.77</v>
      </c>
      <c r="N1063" s="114">
        <v>4190.92</v>
      </c>
      <c r="AF1063" s="92"/>
      <c r="AG1063" s="93"/>
      <c r="AH1063" s="93"/>
      <c r="AK1063" s="104" t="s">
        <v>525</v>
      </c>
      <c r="AN1063" s="93"/>
      <c r="AQ1063" s="93"/>
      <c r="AS1063" s="93"/>
    </row>
    <row r="1064" spans="1:45" s="58" customFormat="1" ht="14.4" x14ac:dyDescent="0.3">
      <c r="A1064" s="107"/>
      <c r="B1064" s="106" t="s">
        <v>4</v>
      </c>
      <c r="C1064" s="230" t="s">
        <v>526</v>
      </c>
      <c r="D1064" s="230"/>
      <c r="E1064" s="230"/>
      <c r="F1064" s="108"/>
      <c r="G1064" s="109"/>
      <c r="H1064" s="109"/>
      <c r="I1064" s="109"/>
      <c r="J1064" s="110">
        <v>2416.02</v>
      </c>
      <c r="K1064" s="117">
        <v>1.4375</v>
      </c>
      <c r="L1064" s="112">
        <v>520.95000000000005</v>
      </c>
      <c r="M1064" s="113">
        <v>13.24</v>
      </c>
      <c r="N1064" s="114">
        <v>6897.38</v>
      </c>
      <c r="AF1064" s="92"/>
      <c r="AG1064" s="93"/>
      <c r="AH1064" s="93"/>
      <c r="AK1064" s="104" t="s">
        <v>526</v>
      </c>
      <c r="AN1064" s="93"/>
      <c r="AQ1064" s="93"/>
      <c r="AS1064" s="93"/>
    </row>
    <row r="1065" spans="1:45" s="58" customFormat="1" ht="14.4" x14ac:dyDescent="0.3">
      <c r="A1065" s="107"/>
      <c r="B1065" s="106" t="s">
        <v>6</v>
      </c>
      <c r="C1065" s="230" t="s">
        <v>556</v>
      </c>
      <c r="D1065" s="230"/>
      <c r="E1065" s="230"/>
      <c r="F1065" s="108"/>
      <c r="G1065" s="109"/>
      <c r="H1065" s="109"/>
      <c r="I1065" s="109"/>
      <c r="J1065" s="112">
        <v>123.85</v>
      </c>
      <c r="K1065" s="117">
        <v>1.4375</v>
      </c>
      <c r="L1065" s="112">
        <v>26.71</v>
      </c>
      <c r="M1065" s="113">
        <v>44.77</v>
      </c>
      <c r="N1065" s="114">
        <v>1195.81</v>
      </c>
      <c r="AF1065" s="92"/>
      <c r="AG1065" s="93"/>
      <c r="AH1065" s="93"/>
      <c r="AK1065" s="104" t="s">
        <v>556</v>
      </c>
      <c r="AN1065" s="93"/>
      <c r="AQ1065" s="93"/>
      <c r="AS1065" s="93"/>
    </row>
    <row r="1066" spans="1:45" s="58" customFormat="1" ht="14.4" x14ac:dyDescent="0.3">
      <c r="A1066" s="107"/>
      <c r="B1066" s="106" t="s">
        <v>7</v>
      </c>
      <c r="C1066" s="230" t="s">
        <v>557</v>
      </c>
      <c r="D1066" s="230"/>
      <c r="E1066" s="230"/>
      <c r="F1066" s="108"/>
      <c r="G1066" s="109"/>
      <c r="H1066" s="109"/>
      <c r="I1066" s="109"/>
      <c r="J1066" s="112">
        <v>490.24</v>
      </c>
      <c r="K1066" s="109"/>
      <c r="L1066" s="112">
        <v>73.540000000000006</v>
      </c>
      <c r="M1066" s="113">
        <v>8.16</v>
      </c>
      <c r="N1066" s="126">
        <v>600.09</v>
      </c>
      <c r="AF1066" s="92"/>
      <c r="AG1066" s="93"/>
      <c r="AH1066" s="93"/>
      <c r="AK1066" s="104" t="s">
        <v>557</v>
      </c>
      <c r="AN1066" s="93"/>
      <c r="AQ1066" s="93"/>
      <c r="AS1066" s="93"/>
    </row>
    <row r="1067" spans="1:45" s="58" customFormat="1" ht="14.4" x14ac:dyDescent="0.3">
      <c r="A1067" s="115"/>
      <c r="B1067" s="106"/>
      <c r="C1067" s="230" t="s">
        <v>527</v>
      </c>
      <c r="D1067" s="230"/>
      <c r="E1067" s="230"/>
      <c r="F1067" s="108" t="s">
        <v>528</v>
      </c>
      <c r="G1067" s="125">
        <v>41.4</v>
      </c>
      <c r="H1067" s="132">
        <v>1.4983925</v>
      </c>
      <c r="I1067" s="132">
        <v>9.3050174000000005</v>
      </c>
      <c r="J1067" s="118"/>
      <c r="K1067" s="109"/>
      <c r="L1067" s="118"/>
      <c r="M1067" s="109"/>
      <c r="N1067" s="119"/>
      <c r="AF1067" s="92"/>
      <c r="AG1067" s="93"/>
      <c r="AH1067" s="93"/>
      <c r="AL1067" s="104" t="s">
        <v>527</v>
      </c>
      <c r="AN1067" s="93"/>
      <c r="AQ1067" s="93"/>
      <c r="AS1067" s="93"/>
    </row>
    <row r="1068" spans="1:45" s="58" customFormat="1" ht="14.4" x14ac:dyDescent="0.3">
      <c r="A1068" s="115"/>
      <c r="B1068" s="106"/>
      <c r="C1068" s="230" t="s">
        <v>558</v>
      </c>
      <c r="D1068" s="230"/>
      <c r="E1068" s="230"/>
      <c r="F1068" s="108" t="s">
        <v>528</v>
      </c>
      <c r="G1068" s="113">
        <v>8.8699999999999992</v>
      </c>
      <c r="H1068" s="117">
        <v>1.4375</v>
      </c>
      <c r="I1068" s="132">
        <v>1.9125938</v>
      </c>
      <c r="J1068" s="118"/>
      <c r="K1068" s="109"/>
      <c r="L1068" s="118"/>
      <c r="M1068" s="109"/>
      <c r="N1068" s="119"/>
      <c r="AF1068" s="92"/>
      <c r="AG1068" s="93"/>
      <c r="AH1068" s="93"/>
      <c r="AL1068" s="104" t="s">
        <v>558</v>
      </c>
      <c r="AN1068" s="93"/>
      <c r="AQ1068" s="93"/>
      <c r="AS1068" s="93"/>
    </row>
    <row r="1069" spans="1:45" s="58" customFormat="1" ht="14.4" x14ac:dyDescent="0.3">
      <c r="A1069" s="107"/>
      <c r="B1069" s="106"/>
      <c r="C1069" s="229" t="s">
        <v>529</v>
      </c>
      <c r="D1069" s="229"/>
      <c r="E1069" s="229"/>
      <c r="F1069" s="120"/>
      <c r="G1069" s="121"/>
      <c r="H1069" s="121"/>
      <c r="I1069" s="121"/>
      <c r="J1069" s="122">
        <v>3322.74</v>
      </c>
      <c r="K1069" s="121"/>
      <c r="L1069" s="123">
        <v>688.1</v>
      </c>
      <c r="M1069" s="121"/>
      <c r="N1069" s="124">
        <v>11688.39</v>
      </c>
      <c r="AF1069" s="92"/>
      <c r="AG1069" s="93"/>
      <c r="AH1069" s="93"/>
      <c r="AM1069" s="104" t="s">
        <v>529</v>
      </c>
      <c r="AN1069" s="93"/>
      <c r="AQ1069" s="93"/>
      <c r="AS1069" s="93"/>
    </row>
    <row r="1070" spans="1:45" s="58" customFormat="1" ht="14.4" x14ac:dyDescent="0.3">
      <c r="A1070" s="115"/>
      <c r="B1070" s="106"/>
      <c r="C1070" s="230" t="s">
        <v>530</v>
      </c>
      <c r="D1070" s="230"/>
      <c r="E1070" s="230"/>
      <c r="F1070" s="108"/>
      <c r="G1070" s="109"/>
      <c r="H1070" s="109"/>
      <c r="I1070" s="109"/>
      <c r="J1070" s="118"/>
      <c r="K1070" s="109"/>
      <c r="L1070" s="112">
        <v>120.32</v>
      </c>
      <c r="M1070" s="109"/>
      <c r="N1070" s="114">
        <v>5386.73</v>
      </c>
      <c r="AF1070" s="92"/>
      <c r="AG1070" s="93"/>
      <c r="AH1070" s="93"/>
      <c r="AL1070" s="104" t="s">
        <v>530</v>
      </c>
      <c r="AN1070" s="93"/>
      <c r="AQ1070" s="93"/>
      <c r="AS1070" s="93"/>
    </row>
    <row r="1071" spans="1:45" s="58" customFormat="1" ht="20.399999999999999" x14ac:dyDescent="0.3">
      <c r="A1071" s="115"/>
      <c r="B1071" s="106" t="s">
        <v>667</v>
      </c>
      <c r="C1071" s="230" t="s">
        <v>668</v>
      </c>
      <c r="D1071" s="230"/>
      <c r="E1071" s="230"/>
      <c r="F1071" s="108" t="s">
        <v>531</v>
      </c>
      <c r="G1071" s="116">
        <v>93</v>
      </c>
      <c r="H1071" s="109"/>
      <c r="I1071" s="116">
        <v>93</v>
      </c>
      <c r="J1071" s="118"/>
      <c r="K1071" s="109"/>
      <c r="L1071" s="112">
        <v>111.9</v>
      </c>
      <c r="M1071" s="109"/>
      <c r="N1071" s="114">
        <v>5009.66</v>
      </c>
      <c r="AF1071" s="92"/>
      <c r="AG1071" s="93"/>
      <c r="AH1071" s="93"/>
      <c r="AL1071" s="104" t="s">
        <v>668</v>
      </c>
      <c r="AN1071" s="93"/>
      <c r="AQ1071" s="93"/>
      <c r="AS1071" s="93"/>
    </row>
    <row r="1072" spans="1:45" s="58" customFormat="1" ht="40.799999999999997" x14ac:dyDescent="0.3">
      <c r="A1072" s="115"/>
      <c r="B1072" s="106" t="s">
        <v>669</v>
      </c>
      <c r="C1072" s="230" t="s">
        <v>670</v>
      </c>
      <c r="D1072" s="230"/>
      <c r="E1072" s="230"/>
      <c r="F1072" s="108" t="s">
        <v>531</v>
      </c>
      <c r="G1072" s="116">
        <v>62</v>
      </c>
      <c r="H1072" s="113">
        <v>0.85</v>
      </c>
      <c r="I1072" s="125">
        <v>52.7</v>
      </c>
      <c r="J1072" s="118"/>
      <c r="K1072" s="109"/>
      <c r="L1072" s="112">
        <v>63.41</v>
      </c>
      <c r="M1072" s="109"/>
      <c r="N1072" s="114">
        <v>2838.81</v>
      </c>
      <c r="AF1072" s="92"/>
      <c r="AG1072" s="93"/>
      <c r="AH1072" s="93"/>
      <c r="AL1072" s="104" t="s">
        <v>670</v>
      </c>
      <c r="AN1072" s="93"/>
      <c r="AQ1072" s="93"/>
      <c r="AS1072" s="93"/>
    </row>
    <row r="1073" spans="1:45" s="58" customFormat="1" ht="14.4" x14ac:dyDescent="0.3">
      <c r="A1073" s="127"/>
      <c r="B1073" s="128"/>
      <c r="C1073" s="231" t="s">
        <v>532</v>
      </c>
      <c r="D1073" s="231"/>
      <c r="E1073" s="231"/>
      <c r="F1073" s="96"/>
      <c r="G1073" s="97"/>
      <c r="H1073" s="97"/>
      <c r="I1073" s="97"/>
      <c r="J1073" s="100"/>
      <c r="K1073" s="97"/>
      <c r="L1073" s="129">
        <v>863.41</v>
      </c>
      <c r="M1073" s="121"/>
      <c r="N1073" s="130">
        <v>19536.86</v>
      </c>
      <c r="AF1073" s="92"/>
      <c r="AG1073" s="93"/>
      <c r="AH1073" s="93"/>
      <c r="AN1073" s="93" t="s">
        <v>532</v>
      </c>
      <c r="AQ1073" s="93"/>
      <c r="AS1073" s="93"/>
    </row>
    <row r="1074" spans="1:45" s="58" customFormat="1" ht="20.399999999999999" x14ac:dyDescent="0.3">
      <c r="A1074" s="94" t="s">
        <v>170</v>
      </c>
      <c r="B1074" s="95" t="s">
        <v>413</v>
      </c>
      <c r="C1074" s="231" t="s">
        <v>414</v>
      </c>
      <c r="D1074" s="231"/>
      <c r="E1074" s="231"/>
      <c r="F1074" s="96" t="s">
        <v>53</v>
      </c>
      <c r="G1074" s="97">
        <v>1</v>
      </c>
      <c r="H1074" s="98">
        <v>1</v>
      </c>
      <c r="I1074" s="98">
        <v>1</v>
      </c>
      <c r="J1074" s="137">
        <v>33071.9</v>
      </c>
      <c r="K1074" s="97"/>
      <c r="L1074" s="137">
        <v>33071.9</v>
      </c>
      <c r="M1074" s="138">
        <v>8.16</v>
      </c>
      <c r="N1074" s="130">
        <v>269866.7</v>
      </c>
      <c r="AF1074" s="92"/>
      <c r="AG1074" s="93"/>
      <c r="AH1074" s="93" t="s">
        <v>414</v>
      </c>
      <c r="AN1074" s="93"/>
      <c r="AQ1074" s="93"/>
      <c r="AS1074" s="93"/>
    </row>
    <row r="1075" spans="1:45" s="58" customFormat="1" ht="14.4" x14ac:dyDescent="0.3">
      <c r="A1075" s="127"/>
      <c r="B1075" s="128"/>
      <c r="C1075" s="230" t="s">
        <v>673</v>
      </c>
      <c r="D1075" s="230"/>
      <c r="E1075" s="230"/>
      <c r="F1075" s="230"/>
      <c r="G1075" s="230"/>
      <c r="H1075" s="230"/>
      <c r="I1075" s="230"/>
      <c r="J1075" s="230"/>
      <c r="K1075" s="230"/>
      <c r="L1075" s="230"/>
      <c r="M1075" s="230"/>
      <c r="N1075" s="241"/>
      <c r="AF1075" s="92"/>
      <c r="AG1075" s="93"/>
      <c r="AH1075" s="93"/>
      <c r="AN1075" s="93"/>
      <c r="AO1075" s="104" t="s">
        <v>673</v>
      </c>
      <c r="AQ1075" s="93"/>
      <c r="AS1075" s="93"/>
    </row>
    <row r="1076" spans="1:45" s="58" customFormat="1" ht="14.4" x14ac:dyDescent="0.3">
      <c r="A1076" s="102"/>
      <c r="B1076" s="103"/>
      <c r="C1076" s="230" t="s">
        <v>757</v>
      </c>
      <c r="D1076" s="230"/>
      <c r="E1076" s="230"/>
      <c r="F1076" s="230"/>
      <c r="G1076" s="230"/>
      <c r="H1076" s="230"/>
      <c r="I1076" s="230"/>
      <c r="J1076" s="230"/>
      <c r="K1076" s="230"/>
      <c r="L1076" s="230"/>
      <c r="M1076" s="230"/>
      <c r="N1076" s="241"/>
      <c r="AF1076" s="92"/>
      <c r="AG1076" s="93"/>
      <c r="AH1076" s="93"/>
      <c r="AN1076" s="93"/>
      <c r="AP1076" s="104" t="s">
        <v>757</v>
      </c>
      <c r="AQ1076" s="93"/>
      <c r="AS1076" s="93"/>
    </row>
    <row r="1077" spans="1:45" s="58" customFormat="1" ht="14.4" x14ac:dyDescent="0.3">
      <c r="A1077" s="127"/>
      <c r="B1077" s="128"/>
      <c r="C1077" s="231" t="s">
        <v>532</v>
      </c>
      <c r="D1077" s="231"/>
      <c r="E1077" s="231"/>
      <c r="F1077" s="96"/>
      <c r="G1077" s="97"/>
      <c r="H1077" s="97"/>
      <c r="I1077" s="97"/>
      <c r="J1077" s="100"/>
      <c r="K1077" s="97"/>
      <c r="L1077" s="137">
        <v>33071.9</v>
      </c>
      <c r="M1077" s="121"/>
      <c r="N1077" s="130">
        <v>269866.7</v>
      </c>
      <c r="AF1077" s="92"/>
      <c r="AG1077" s="93"/>
      <c r="AH1077" s="93"/>
      <c r="AN1077" s="93" t="s">
        <v>532</v>
      </c>
      <c r="AQ1077" s="93"/>
      <c r="AS1077" s="93"/>
    </row>
    <row r="1078" spans="1:45" s="58" customFormat="1" ht="0" hidden="1" customHeight="1" x14ac:dyDescent="0.3">
      <c r="A1078" s="142"/>
      <c r="B1078" s="143"/>
      <c r="C1078" s="143"/>
      <c r="D1078" s="143"/>
      <c r="E1078" s="143"/>
      <c r="F1078" s="144"/>
      <c r="G1078" s="144"/>
      <c r="H1078" s="144"/>
      <c r="I1078" s="144"/>
      <c r="J1078" s="145"/>
      <c r="K1078" s="144"/>
      <c r="L1078" s="145"/>
      <c r="M1078" s="109"/>
      <c r="N1078" s="145"/>
      <c r="AF1078" s="92"/>
      <c r="AG1078" s="93"/>
      <c r="AH1078" s="93"/>
      <c r="AN1078" s="93"/>
      <c r="AQ1078" s="93"/>
      <c r="AS1078" s="93"/>
    </row>
    <row r="1079" spans="1:45" s="58" customFormat="1" ht="14.4" x14ac:dyDescent="0.3">
      <c r="A1079" s="146"/>
      <c r="B1079" s="147"/>
      <c r="C1079" s="231" t="s">
        <v>758</v>
      </c>
      <c r="D1079" s="231"/>
      <c r="E1079" s="231"/>
      <c r="F1079" s="231"/>
      <c r="G1079" s="231"/>
      <c r="H1079" s="231"/>
      <c r="I1079" s="231"/>
      <c r="J1079" s="231"/>
      <c r="K1079" s="231"/>
      <c r="L1079" s="148"/>
      <c r="M1079" s="149"/>
      <c r="N1079" s="150"/>
      <c r="AF1079" s="92"/>
      <c r="AG1079" s="93"/>
      <c r="AH1079" s="93"/>
      <c r="AN1079" s="93"/>
      <c r="AQ1079" s="93" t="s">
        <v>758</v>
      </c>
      <c r="AS1079" s="93"/>
    </row>
    <row r="1080" spans="1:45" s="58" customFormat="1" ht="14.4" x14ac:dyDescent="0.3">
      <c r="A1080" s="151"/>
      <c r="B1080" s="106"/>
      <c r="C1080" s="230" t="s">
        <v>538</v>
      </c>
      <c r="D1080" s="230"/>
      <c r="E1080" s="230"/>
      <c r="F1080" s="230"/>
      <c r="G1080" s="230"/>
      <c r="H1080" s="230"/>
      <c r="I1080" s="230"/>
      <c r="J1080" s="230"/>
      <c r="K1080" s="230"/>
      <c r="L1080" s="152">
        <v>33760</v>
      </c>
      <c r="M1080" s="153"/>
      <c r="N1080" s="154"/>
      <c r="AF1080" s="92"/>
      <c r="AG1080" s="93"/>
      <c r="AH1080" s="93"/>
      <c r="AN1080" s="93"/>
      <c r="AQ1080" s="93"/>
      <c r="AR1080" s="104" t="s">
        <v>538</v>
      </c>
      <c r="AS1080" s="93"/>
    </row>
    <row r="1081" spans="1:45" s="58" customFormat="1" ht="14.4" x14ac:dyDescent="0.3">
      <c r="A1081" s="151"/>
      <c r="B1081" s="106"/>
      <c r="C1081" s="230" t="s">
        <v>539</v>
      </c>
      <c r="D1081" s="230"/>
      <c r="E1081" s="230"/>
      <c r="F1081" s="230"/>
      <c r="G1081" s="230"/>
      <c r="H1081" s="230"/>
      <c r="I1081" s="230"/>
      <c r="J1081" s="230"/>
      <c r="K1081" s="230"/>
      <c r="L1081" s="155"/>
      <c r="M1081" s="153"/>
      <c r="N1081" s="154"/>
      <c r="AF1081" s="92"/>
      <c r="AG1081" s="93"/>
      <c r="AH1081" s="93"/>
      <c r="AN1081" s="93"/>
      <c r="AQ1081" s="93"/>
      <c r="AR1081" s="104" t="s">
        <v>539</v>
      </c>
      <c r="AS1081" s="93"/>
    </row>
    <row r="1082" spans="1:45" s="58" customFormat="1" ht="14.4" x14ac:dyDescent="0.3">
      <c r="A1082" s="151"/>
      <c r="B1082" s="106"/>
      <c r="C1082" s="230" t="s">
        <v>540</v>
      </c>
      <c r="D1082" s="230"/>
      <c r="E1082" s="230"/>
      <c r="F1082" s="230"/>
      <c r="G1082" s="230"/>
      <c r="H1082" s="230"/>
      <c r="I1082" s="230"/>
      <c r="J1082" s="230"/>
      <c r="K1082" s="230"/>
      <c r="L1082" s="156">
        <v>93.61</v>
      </c>
      <c r="M1082" s="153"/>
      <c r="N1082" s="154"/>
      <c r="AF1082" s="92"/>
      <c r="AG1082" s="93"/>
      <c r="AH1082" s="93"/>
      <c r="AN1082" s="93"/>
      <c r="AQ1082" s="93"/>
      <c r="AR1082" s="104" t="s">
        <v>540</v>
      </c>
      <c r="AS1082" s="93"/>
    </row>
    <row r="1083" spans="1:45" s="58" customFormat="1" ht="14.4" x14ac:dyDescent="0.3">
      <c r="A1083" s="151"/>
      <c r="B1083" s="106"/>
      <c r="C1083" s="230" t="s">
        <v>541</v>
      </c>
      <c r="D1083" s="230"/>
      <c r="E1083" s="230"/>
      <c r="F1083" s="230"/>
      <c r="G1083" s="230"/>
      <c r="H1083" s="230"/>
      <c r="I1083" s="230"/>
      <c r="J1083" s="230"/>
      <c r="K1083" s="230"/>
      <c r="L1083" s="156">
        <v>520.95000000000005</v>
      </c>
      <c r="M1083" s="153"/>
      <c r="N1083" s="154"/>
      <c r="AF1083" s="92"/>
      <c r="AG1083" s="93"/>
      <c r="AH1083" s="93"/>
      <c r="AN1083" s="93"/>
      <c r="AQ1083" s="93"/>
      <c r="AR1083" s="104" t="s">
        <v>541</v>
      </c>
      <c r="AS1083" s="93"/>
    </row>
    <row r="1084" spans="1:45" s="58" customFormat="1" ht="14.4" x14ac:dyDescent="0.3">
      <c r="A1084" s="151"/>
      <c r="B1084" s="106"/>
      <c r="C1084" s="230" t="s">
        <v>562</v>
      </c>
      <c r="D1084" s="230"/>
      <c r="E1084" s="230"/>
      <c r="F1084" s="230"/>
      <c r="G1084" s="230"/>
      <c r="H1084" s="230"/>
      <c r="I1084" s="230"/>
      <c r="J1084" s="230"/>
      <c r="K1084" s="230"/>
      <c r="L1084" s="156">
        <v>26.71</v>
      </c>
      <c r="M1084" s="153"/>
      <c r="N1084" s="154"/>
      <c r="AF1084" s="92"/>
      <c r="AG1084" s="93"/>
      <c r="AH1084" s="93"/>
      <c r="AN1084" s="93"/>
      <c r="AQ1084" s="93"/>
      <c r="AR1084" s="104" t="s">
        <v>562</v>
      </c>
      <c r="AS1084" s="93"/>
    </row>
    <row r="1085" spans="1:45" s="58" customFormat="1" ht="14.4" x14ac:dyDescent="0.3">
      <c r="A1085" s="151"/>
      <c r="B1085" s="106"/>
      <c r="C1085" s="230" t="s">
        <v>542</v>
      </c>
      <c r="D1085" s="230"/>
      <c r="E1085" s="230"/>
      <c r="F1085" s="230"/>
      <c r="G1085" s="230"/>
      <c r="H1085" s="230"/>
      <c r="I1085" s="230"/>
      <c r="J1085" s="230"/>
      <c r="K1085" s="230"/>
      <c r="L1085" s="152">
        <v>33145.440000000002</v>
      </c>
      <c r="M1085" s="153"/>
      <c r="N1085" s="154"/>
      <c r="AF1085" s="92"/>
      <c r="AG1085" s="93"/>
      <c r="AH1085" s="93"/>
      <c r="AN1085" s="93"/>
      <c r="AQ1085" s="93"/>
      <c r="AR1085" s="104" t="s">
        <v>542</v>
      </c>
      <c r="AS1085" s="93"/>
    </row>
    <row r="1086" spans="1:45" s="58" customFormat="1" ht="14.4" x14ac:dyDescent="0.3">
      <c r="A1086" s="151"/>
      <c r="B1086" s="106"/>
      <c r="C1086" s="230" t="s">
        <v>543</v>
      </c>
      <c r="D1086" s="230"/>
      <c r="E1086" s="230"/>
      <c r="F1086" s="230"/>
      <c r="G1086" s="230"/>
      <c r="H1086" s="230"/>
      <c r="I1086" s="230"/>
      <c r="J1086" s="230"/>
      <c r="K1086" s="230"/>
      <c r="L1086" s="152">
        <v>33935.31</v>
      </c>
      <c r="M1086" s="153"/>
      <c r="N1086" s="154"/>
      <c r="AF1086" s="92"/>
      <c r="AG1086" s="93"/>
      <c r="AH1086" s="93"/>
      <c r="AN1086" s="93"/>
      <c r="AQ1086" s="93"/>
      <c r="AR1086" s="104" t="s">
        <v>543</v>
      </c>
      <c r="AS1086" s="93"/>
    </row>
    <row r="1087" spans="1:45" s="58" customFormat="1" ht="14.4" x14ac:dyDescent="0.3">
      <c r="A1087" s="151"/>
      <c r="B1087" s="106"/>
      <c r="C1087" s="230" t="s">
        <v>539</v>
      </c>
      <c r="D1087" s="230"/>
      <c r="E1087" s="230"/>
      <c r="F1087" s="230"/>
      <c r="G1087" s="230"/>
      <c r="H1087" s="230"/>
      <c r="I1087" s="230"/>
      <c r="J1087" s="230"/>
      <c r="K1087" s="230"/>
      <c r="L1087" s="155"/>
      <c r="M1087" s="153"/>
      <c r="N1087" s="154"/>
      <c r="AF1087" s="92"/>
      <c r="AG1087" s="93"/>
      <c r="AH1087" s="93"/>
      <c r="AN1087" s="93"/>
      <c r="AQ1087" s="93"/>
      <c r="AR1087" s="104" t="s">
        <v>539</v>
      </c>
      <c r="AS1087" s="93"/>
    </row>
    <row r="1088" spans="1:45" s="58" customFormat="1" ht="14.4" x14ac:dyDescent="0.3">
      <c r="A1088" s="151"/>
      <c r="B1088" s="106"/>
      <c r="C1088" s="230" t="s">
        <v>683</v>
      </c>
      <c r="D1088" s="230"/>
      <c r="E1088" s="230"/>
      <c r="F1088" s="230"/>
      <c r="G1088" s="230"/>
      <c r="H1088" s="230"/>
      <c r="I1088" s="230"/>
      <c r="J1088" s="230"/>
      <c r="K1088" s="230"/>
      <c r="L1088" s="156">
        <v>93.61</v>
      </c>
      <c r="M1088" s="153"/>
      <c r="N1088" s="154"/>
      <c r="AF1088" s="92"/>
      <c r="AG1088" s="93"/>
      <c r="AH1088" s="93"/>
      <c r="AN1088" s="93"/>
      <c r="AQ1088" s="93"/>
      <c r="AR1088" s="104" t="s">
        <v>683</v>
      </c>
      <c r="AS1088" s="93"/>
    </row>
    <row r="1089" spans="1:45" s="58" customFormat="1" ht="14.4" x14ac:dyDescent="0.3">
      <c r="A1089" s="151"/>
      <c r="B1089" s="106"/>
      <c r="C1089" s="230" t="s">
        <v>684</v>
      </c>
      <c r="D1089" s="230"/>
      <c r="E1089" s="230"/>
      <c r="F1089" s="230"/>
      <c r="G1089" s="230"/>
      <c r="H1089" s="230"/>
      <c r="I1089" s="230"/>
      <c r="J1089" s="230"/>
      <c r="K1089" s="230"/>
      <c r="L1089" s="156">
        <v>520.95000000000005</v>
      </c>
      <c r="M1089" s="153"/>
      <c r="N1089" s="154"/>
      <c r="AF1089" s="92"/>
      <c r="AG1089" s="93"/>
      <c r="AH1089" s="93"/>
      <c r="AN1089" s="93"/>
      <c r="AQ1089" s="93"/>
      <c r="AR1089" s="104" t="s">
        <v>684</v>
      </c>
      <c r="AS1089" s="93"/>
    </row>
    <row r="1090" spans="1:45" s="58" customFormat="1" ht="14.4" x14ac:dyDescent="0.3">
      <c r="A1090" s="151"/>
      <c r="B1090" s="106"/>
      <c r="C1090" s="230" t="s">
        <v>685</v>
      </c>
      <c r="D1090" s="230"/>
      <c r="E1090" s="230"/>
      <c r="F1090" s="230"/>
      <c r="G1090" s="230"/>
      <c r="H1090" s="230"/>
      <c r="I1090" s="230"/>
      <c r="J1090" s="230"/>
      <c r="K1090" s="230"/>
      <c r="L1090" s="156">
        <v>26.71</v>
      </c>
      <c r="M1090" s="153"/>
      <c r="N1090" s="154"/>
      <c r="AF1090" s="92"/>
      <c r="AG1090" s="93"/>
      <c r="AH1090" s="93"/>
      <c r="AN1090" s="93"/>
      <c r="AQ1090" s="93"/>
      <c r="AR1090" s="104" t="s">
        <v>685</v>
      </c>
      <c r="AS1090" s="93"/>
    </row>
    <row r="1091" spans="1:45" s="58" customFormat="1" ht="14.4" x14ac:dyDescent="0.3">
      <c r="A1091" s="151"/>
      <c r="B1091" s="106"/>
      <c r="C1091" s="230" t="s">
        <v>686</v>
      </c>
      <c r="D1091" s="230"/>
      <c r="E1091" s="230"/>
      <c r="F1091" s="230"/>
      <c r="G1091" s="230"/>
      <c r="H1091" s="230"/>
      <c r="I1091" s="230"/>
      <c r="J1091" s="230"/>
      <c r="K1091" s="230"/>
      <c r="L1091" s="152">
        <v>33145.440000000002</v>
      </c>
      <c r="M1091" s="153"/>
      <c r="N1091" s="154"/>
      <c r="AF1091" s="92"/>
      <c r="AG1091" s="93"/>
      <c r="AH1091" s="93"/>
      <c r="AN1091" s="93"/>
      <c r="AQ1091" s="93"/>
      <c r="AR1091" s="104" t="s">
        <v>686</v>
      </c>
      <c r="AS1091" s="93"/>
    </row>
    <row r="1092" spans="1:45" s="58" customFormat="1" ht="14.4" x14ac:dyDescent="0.3">
      <c r="A1092" s="151"/>
      <c r="B1092" s="106"/>
      <c r="C1092" s="230" t="s">
        <v>687</v>
      </c>
      <c r="D1092" s="230"/>
      <c r="E1092" s="230"/>
      <c r="F1092" s="230"/>
      <c r="G1092" s="230"/>
      <c r="H1092" s="230"/>
      <c r="I1092" s="230"/>
      <c r="J1092" s="230"/>
      <c r="K1092" s="230"/>
      <c r="L1092" s="156">
        <v>111.9</v>
      </c>
      <c r="M1092" s="153"/>
      <c r="N1092" s="154"/>
      <c r="AF1092" s="92"/>
      <c r="AG1092" s="93"/>
      <c r="AH1092" s="93"/>
      <c r="AN1092" s="93"/>
      <c r="AQ1092" s="93"/>
      <c r="AR1092" s="104" t="s">
        <v>687</v>
      </c>
      <c r="AS1092" s="93"/>
    </row>
    <row r="1093" spans="1:45" s="58" customFormat="1" ht="14.4" x14ac:dyDescent="0.3">
      <c r="A1093" s="151"/>
      <c r="B1093" s="106"/>
      <c r="C1093" s="230" t="s">
        <v>688</v>
      </c>
      <c r="D1093" s="230"/>
      <c r="E1093" s="230"/>
      <c r="F1093" s="230"/>
      <c r="G1093" s="230"/>
      <c r="H1093" s="230"/>
      <c r="I1093" s="230"/>
      <c r="J1093" s="230"/>
      <c r="K1093" s="230"/>
      <c r="L1093" s="156">
        <v>63.41</v>
      </c>
      <c r="M1093" s="153"/>
      <c r="N1093" s="154"/>
      <c r="AF1093" s="92"/>
      <c r="AG1093" s="93"/>
      <c r="AH1093" s="93"/>
      <c r="AN1093" s="93"/>
      <c r="AQ1093" s="93"/>
      <c r="AR1093" s="104" t="s">
        <v>688</v>
      </c>
      <c r="AS1093" s="93"/>
    </row>
    <row r="1094" spans="1:45" s="58" customFormat="1" ht="14.4" x14ac:dyDescent="0.3">
      <c r="A1094" s="151"/>
      <c r="B1094" s="106"/>
      <c r="C1094" s="230" t="s">
        <v>551</v>
      </c>
      <c r="D1094" s="230"/>
      <c r="E1094" s="230"/>
      <c r="F1094" s="230"/>
      <c r="G1094" s="230"/>
      <c r="H1094" s="230"/>
      <c r="I1094" s="230"/>
      <c r="J1094" s="230"/>
      <c r="K1094" s="230"/>
      <c r="L1094" s="156">
        <v>120.32</v>
      </c>
      <c r="M1094" s="153"/>
      <c r="N1094" s="154"/>
      <c r="AF1094" s="92"/>
      <c r="AG1094" s="93"/>
      <c r="AH1094" s="93"/>
      <c r="AN1094" s="93"/>
      <c r="AQ1094" s="93"/>
      <c r="AR1094" s="104" t="s">
        <v>551</v>
      </c>
      <c r="AS1094" s="93"/>
    </row>
    <row r="1095" spans="1:45" s="58" customFormat="1" ht="14.4" x14ac:dyDescent="0.3">
      <c r="A1095" s="151"/>
      <c r="B1095" s="106"/>
      <c r="C1095" s="230" t="s">
        <v>552</v>
      </c>
      <c r="D1095" s="230"/>
      <c r="E1095" s="230"/>
      <c r="F1095" s="230"/>
      <c r="G1095" s="230"/>
      <c r="H1095" s="230"/>
      <c r="I1095" s="230"/>
      <c r="J1095" s="230"/>
      <c r="K1095" s="230"/>
      <c r="L1095" s="156">
        <v>111.9</v>
      </c>
      <c r="M1095" s="153"/>
      <c r="N1095" s="154"/>
      <c r="AF1095" s="92"/>
      <c r="AG1095" s="93"/>
      <c r="AH1095" s="93"/>
      <c r="AN1095" s="93"/>
      <c r="AQ1095" s="93"/>
      <c r="AR1095" s="104" t="s">
        <v>552</v>
      </c>
      <c r="AS1095" s="93"/>
    </row>
    <row r="1096" spans="1:45" s="58" customFormat="1" ht="14.4" x14ac:dyDescent="0.3">
      <c r="A1096" s="151"/>
      <c r="B1096" s="106"/>
      <c r="C1096" s="230" t="s">
        <v>553</v>
      </c>
      <c r="D1096" s="230"/>
      <c r="E1096" s="230"/>
      <c r="F1096" s="230"/>
      <c r="G1096" s="230"/>
      <c r="H1096" s="230"/>
      <c r="I1096" s="230"/>
      <c r="J1096" s="230"/>
      <c r="K1096" s="230"/>
      <c r="L1096" s="156">
        <v>63.41</v>
      </c>
      <c r="M1096" s="153"/>
      <c r="N1096" s="154"/>
      <c r="AF1096" s="92"/>
      <c r="AG1096" s="93"/>
      <c r="AH1096" s="93"/>
      <c r="AN1096" s="93"/>
      <c r="AQ1096" s="93"/>
      <c r="AR1096" s="104" t="s">
        <v>553</v>
      </c>
      <c r="AS1096" s="93"/>
    </row>
    <row r="1097" spans="1:45" s="58" customFormat="1" ht="14.4" x14ac:dyDescent="0.3">
      <c r="A1097" s="151"/>
      <c r="B1097" s="157"/>
      <c r="C1097" s="242" t="s">
        <v>759</v>
      </c>
      <c r="D1097" s="242"/>
      <c r="E1097" s="242"/>
      <c r="F1097" s="242"/>
      <c r="G1097" s="242"/>
      <c r="H1097" s="242"/>
      <c r="I1097" s="242"/>
      <c r="J1097" s="242"/>
      <c r="K1097" s="242"/>
      <c r="L1097" s="158">
        <v>33935.31</v>
      </c>
      <c r="M1097" s="159"/>
      <c r="N1097" s="160"/>
      <c r="AF1097" s="92"/>
      <c r="AG1097" s="93"/>
      <c r="AH1097" s="93"/>
      <c r="AN1097" s="93"/>
      <c r="AQ1097" s="93"/>
      <c r="AS1097" s="93" t="s">
        <v>759</v>
      </c>
    </row>
    <row r="1098" spans="1:45" s="58" customFormat="1" ht="14.4" x14ac:dyDescent="0.3">
      <c r="A1098" s="235" t="s">
        <v>415</v>
      </c>
      <c r="B1098" s="236"/>
      <c r="C1098" s="236"/>
      <c r="D1098" s="236"/>
      <c r="E1098" s="236"/>
      <c r="F1098" s="236"/>
      <c r="G1098" s="236"/>
      <c r="H1098" s="236"/>
      <c r="I1098" s="236"/>
      <c r="J1098" s="236"/>
      <c r="K1098" s="236"/>
      <c r="L1098" s="236"/>
      <c r="M1098" s="236"/>
      <c r="N1098" s="237"/>
      <c r="AF1098" s="92" t="s">
        <v>415</v>
      </c>
      <c r="AG1098" s="93"/>
      <c r="AH1098" s="93"/>
      <c r="AN1098" s="93"/>
      <c r="AQ1098" s="93"/>
      <c r="AS1098" s="93"/>
    </row>
    <row r="1099" spans="1:45" s="58" customFormat="1" ht="21.6" x14ac:dyDescent="0.3">
      <c r="A1099" s="94" t="s">
        <v>171</v>
      </c>
      <c r="B1099" s="95" t="s">
        <v>262</v>
      </c>
      <c r="C1099" s="231" t="s">
        <v>263</v>
      </c>
      <c r="D1099" s="231"/>
      <c r="E1099" s="231"/>
      <c r="F1099" s="96" t="s">
        <v>5</v>
      </c>
      <c r="G1099" s="97">
        <v>0.28999999999999998</v>
      </c>
      <c r="H1099" s="98">
        <v>1</v>
      </c>
      <c r="I1099" s="138">
        <v>0.28999999999999998</v>
      </c>
      <c r="J1099" s="100"/>
      <c r="K1099" s="97"/>
      <c r="L1099" s="100"/>
      <c r="M1099" s="97"/>
      <c r="N1099" s="101"/>
      <c r="AF1099" s="92"/>
      <c r="AG1099" s="93"/>
      <c r="AH1099" s="93" t="s">
        <v>263</v>
      </c>
      <c r="AN1099" s="93"/>
      <c r="AQ1099" s="93"/>
      <c r="AS1099" s="93"/>
    </row>
    <row r="1100" spans="1:45" s="58" customFormat="1" ht="14.4" x14ac:dyDescent="0.3">
      <c r="A1100" s="102"/>
      <c r="B1100" s="103"/>
      <c r="C1100" s="230" t="s">
        <v>760</v>
      </c>
      <c r="D1100" s="230"/>
      <c r="E1100" s="230"/>
      <c r="F1100" s="230"/>
      <c r="G1100" s="230"/>
      <c r="H1100" s="230"/>
      <c r="I1100" s="230"/>
      <c r="J1100" s="230"/>
      <c r="K1100" s="230"/>
      <c r="L1100" s="230"/>
      <c r="M1100" s="230"/>
      <c r="N1100" s="241"/>
      <c r="AF1100" s="92"/>
      <c r="AG1100" s="93"/>
      <c r="AH1100" s="93"/>
      <c r="AI1100" s="104" t="s">
        <v>760</v>
      </c>
      <c r="AN1100" s="93"/>
      <c r="AQ1100" s="93"/>
      <c r="AS1100" s="93"/>
    </row>
    <row r="1101" spans="1:45" s="58" customFormat="1" ht="21.6" x14ac:dyDescent="0.3">
      <c r="A1101" s="105"/>
      <c r="B1101" s="106" t="s">
        <v>609</v>
      </c>
      <c r="C1101" s="232" t="s">
        <v>610</v>
      </c>
      <c r="D1101" s="232"/>
      <c r="E1101" s="232"/>
      <c r="F1101" s="232"/>
      <c r="G1101" s="232"/>
      <c r="H1101" s="232"/>
      <c r="I1101" s="232"/>
      <c r="J1101" s="232"/>
      <c r="K1101" s="232"/>
      <c r="L1101" s="232"/>
      <c r="M1101" s="232"/>
      <c r="N1101" s="233"/>
      <c r="AF1101" s="92"/>
      <c r="AG1101" s="93"/>
      <c r="AH1101" s="93"/>
      <c r="AJ1101" s="104" t="s">
        <v>610</v>
      </c>
      <c r="AN1101" s="93"/>
      <c r="AQ1101" s="93"/>
      <c r="AS1101" s="93"/>
    </row>
    <row r="1102" spans="1:45" s="58" customFormat="1" ht="52.2" x14ac:dyDescent="0.3">
      <c r="A1102" s="105"/>
      <c r="B1102" s="106" t="s">
        <v>611</v>
      </c>
      <c r="C1102" s="232" t="s">
        <v>612</v>
      </c>
      <c r="D1102" s="232"/>
      <c r="E1102" s="232"/>
      <c r="F1102" s="232"/>
      <c r="G1102" s="232"/>
      <c r="H1102" s="232"/>
      <c r="I1102" s="232"/>
      <c r="J1102" s="232"/>
      <c r="K1102" s="232"/>
      <c r="L1102" s="232"/>
      <c r="M1102" s="232"/>
      <c r="N1102" s="233"/>
      <c r="AF1102" s="92"/>
      <c r="AG1102" s="93"/>
      <c r="AH1102" s="93"/>
      <c r="AJ1102" s="104" t="s">
        <v>612</v>
      </c>
      <c r="AN1102" s="93"/>
      <c r="AQ1102" s="93"/>
      <c r="AS1102" s="93"/>
    </row>
    <row r="1103" spans="1:45" s="58" customFormat="1" ht="14.4" x14ac:dyDescent="0.3">
      <c r="A1103" s="107"/>
      <c r="B1103" s="106" t="s">
        <v>2</v>
      </c>
      <c r="C1103" s="230" t="s">
        <v>525</v>
      </c>
      <c r="D1103" s="230"/>
      <c r="E1103" s="230"/>
      <c r="F1103" s="108"/>
      <c r="G1103" s="109"/>
      <c r="H1103" s="109"/>
      <c r="I1103" s="109"/>
      <c r="J1103" s="112">
        <v>920.4</v>
      </c>
      <c r="K1103" s="117">
        <v>1.3225</v>
      </c>
      <c r="L1103" s="112">
        <v>353</v>
      </c>
      <c r="M1103" s="113">
        <v>44.77</v>
      </c>
      <c r="N1103" s="114">
        <v>15803.81</v>
      </c>
      <c r="AF1103" s="92"/>
      <c r="AG1103" s="93"/>
      <c r="AH1103" s="93"/>
      <c r="AK1103" s="104" t="s">
        <v>525</v>
      </c>
      <c r="AN1103" s="93"/>
      <c r="AQ1103" s="93"/>
      <c r="AS1103" s="93"/>
    </row>
    <row r="1104" spans="1:45" s="58" customFormat="1" ht="14.4" x14ac:dyDescent="0.3">
      <c r="A1104" s="115"/>
      <c r="B1104" s="106"/>
      <c r="C1104" s="230" t="s">
        <v>527</v>
      </c>
      <c r="D1104" s="230"/>
      <c r="E1104" s="230"/>
      <c r="F1104" s="108" t="s">
        <v>528</v>
      </c>
      <c r="G1104" s="116">
        <v>118</v>
      </c>
      <c r="H1104" s="117">
        <v>1.3225</v>
      </c>
      <c r="I1104" s="135">
        <v>45.255949999999999</v>
      </c>
      <c r="J1104" s="118"/>
      <c r="K1104" s="109"/>
      <c r="L1104" s="118"/>
      <c r="M1104" s="109"/>
      <c r="N1104" s="119"/>
      <c r="AF1104" s="92"/>
      <c r="AG1104" s="93"/>
      <c r="AH1104" s="93"/>
      <c r="AL1104" s="104" t="s">
        <v>527</v>
      </c>
      <c r="AN1104" s="93"/>
      <c r="AQ1104" s="93"/>
      <c r="AS1104" s="93"/>
    </row>
    <row r="1105" spans="1:45" s="58" customFormat="1" ht="14.4" x14ac:dyDescent="0.3">
      <c r="A1105" s="107"/>
      <c r="B1105" s="106"/>
      <c r="C1105" s="229" t="s">
        <v>529</v>
      </c>
      <c r="D1105" s="229"/>
      <c r="E1105" s="229"/>
      <c r="F1105" s="120"/>
      <c r="G1105" s="121"/>
      <c r="H1105" s="121"/>
      <c r="I1105" s="121"/>
      <c r="J1105" s="123">
        <v>920.4</v>
      </c>
      <c r="K1105" s="121"/>
      <c r="L1105" s="123">
        <v>353</v>
      </c>
      <c r="M1105" s="121"/>
      <c r="N1105" s="124">
        <v>15803.81</v>
      </c>
      <c r="AF1105" s="92"/>
      <c r="AG1105" s="93"/>
      <c r="AH1105" s="93"/>
      <c r="AM1105" s="104" t="s">
        <v>529</v>
      </c>
      <c r="AN1105" s="93"/>
      <c r="AQ1105" s="93"/>
      <c r="AS1105" s="93"/>
    </row>
    <row r="1106" spans="1:45" s="58" customFormat="1" ht="14.4" x14ac:dyDescent="0.3">
      <c r="A1106" s="115"/>
      <c r="B1106" s="106"/>
      <c r="C1106" s="230" t="s">
        <v>530</v>
      </c>
      <c r="D1106" s="230"/>
      <c r="E1106" s="230"/>
      <c r="F1106" s="108"/>
      <c r="G1106" s="109"/>
      <c r="H1106" s="109"/>
      <c r="I1106" s="109"/>
      <c r="J1106" s="118"/>
      <c r="K1106" s="109"/>
      <c r="L1106" s="112">
        <v>353</v>
      </c>
      <c r="M1106" s="109"/>
      <c r="N1106" s="114">
        <v>15803.81</v>
      </c>
      <c r="AF1106" s="92"/>
      <c r="AG1106" s="93"/>
      <c r="AH1106" s="93"/>
      <c r="AL1106" s="104" t="s">
        <v>530</v>
      </c>
      <c r="AN1106" s="93"/>
      <c r="AQ1106" s="93"/>
      <c r="AS1106" s="93"/>
    </row>
    <row r="1107" spans="1:45" s="58" customFormat="1" ht="20.399999999999999" x14ac:dyDescent="0.3">
      <c r="A1107" s="115"/>
      <c r="B1107" s="106" t="s">
        <v>618</v>
      </c>
      <c r="C1107" s="230" t="s">
        <v>619</v>
      </c>
      <c r="D1107" s="230"/>
      <c r="E1107" s="230"/>
      <c r="F1107" s="108" t="s">
        <v>531</v>
      </c>
      <c r="G1107" s="116">
        <v>89</v>
      </c>
      <c r="H1107" s="109"/>
      <c r="I1107" s="116">
        <v>89</v>
      </c>
      <c r="J1107" s="118"/>
      <c r="K1107" s="109"/>
      <c r="L1107" s="112">
        <v>314.17</v>
      </c>
      <c r="M1107" s="109"/>
      <c r="N1107" s="114">
        <v>14065.39</v>
      </c>
      <c r="AF1107" s="92"/>
      <c r="AG1107" s="93"/>
      <c r="AH1107" s="93"/>
      <c r="AL1107" s="104" t="s">
        <v>619</v>
      </c>
      <c r="AN1107" s="93"/>
      <c r="AQ1107" s="93"/>
      <c r="AS1107" s="93"/>
    </row>
    <row r="1108" spans="1:45" s="58" customFormat="1" ht="40.799999999999997" x14ac:dyDescent="0.3">
      <c r="A1108" s="115"/>
      <c r="B1108" s="106" t="s">
        <v>620</v>
      </c>
      <c r="C1108" s="230" t="s">
        <v>621</v>
      </c>
      <c r="D1108" s="230"/>
      <c r="E1108" s="230"/>
      <c r="F1108" s="108" t="s">
        <v>531</v>
      </c>
      <c r="G1108" s="116">
        <v>40</v>
      </c>
      <c r="H1108" s="113">
        <v>0.85</v>
      </c>
      <c r="I1108" s="116">
        <v>34</v>
      </c>
      <c r="J1108" s="118"/>
      <c r="K1108" s="109"/>
      <c r="L1108" s="112">
        <v>120.02</v>
      </c>
      <c r="M1108" s="109"/>
      <c r="N1108" s="114">
        <v>5373.3</v>
      </c>
      <c r="AF1108" s="92"/>
      <c r="AG1108" s="93"/>
      <c r="AH1108" s="93"/>
      <c r="AL1108" s="104" t="s">
        <v>621</v>
      </c>
      <c r="AN1108" s="93"/>
      <c r="AQ1108" s="93"/>
      <c r="AS1108" s="93"/>
    </row>
    <row r="1109" spans="1:45" s="58" customFormat="1" ht="14.4" x14ac:dyDescent="0.3">
      <c r="A1109" s="127"/>
      <c r="B1109" s="128"/>
      <c r="C1109" s="231" t="s">
        <v>532</v>
      </c>
      <c r="D1109" s="231"/>
      <c r="E1109" s="231"/>
      <c r="F1109" s="96"/>
      <c r="G1109" s="97"/>
      <c r="H1109" s="97"/>
      <c r="I1109" s="97"/>
      <c r="J1109" s="100"/>
      <c r="K1109" s="97"/>
      <c r="L1109" s="129">
        <v>787.19</v>
      </c>
      <c r="M1109" s="121"/>
      <c r="N1109" s="130">
        <v>35242.5</v>
      </c>
      <c r="AF1109" s="92"/>
      <c r="AG1109" s="93"/>
      <c r="AH1109" s="93"/>
      <c r="AN1109" s="93" t="s">
        <v>532</v>
      </c>
      <c r="AQ1109" s="93"/>
      <c r="AS1109" s="93"/>
    </row>
    <row r="1110" spans="1:45" s="58" customFormat="1" ht="31.8" x14ac:dyDescent="0.3">
      <c r="A1110" s="94" t="s">
        <v>172</v>
      </c>
      <c r="B1110" s="95" t="s">
        <v>86</v>
      </c>
      <c r="C1110" s="231" t="s">
        <v>119</v>
      </c>
      <c r="D1110" s="231"/>
      <c r="E1110" s="231"/>
      <c r="F1110" s="96" t="s">
        <v>5</v>
      </c>
      <c r="G1110" s="97">
        <v>0.25</v>
      </c>
      <c r="H1110" s="98">
        <v>1</v>
      </c>
      <c r="I1110" s="138">
        <v>0.25</v>
      </c>
      <c r="J1110" s="100"/>
      <c r="K1110" s="97"/>
      <c r="L1110" s="100"/>
      <c r="M1110" s="97"/>
      <c r="N1110" s="101"/>
      <c r="AF1110" s="92"/>
      <c r="AG1110" s="93"/>
      <c r="AH1110" s="93" t="s">
        <v>119</v>
      </c>
      <c r="AN1110" s="93"/>
      <c r="AQ1110" s="93"/>
      <c r="AS1110" s="93"/>
    </row>
    <row r="1111" spans="1:45" s="58" customFormat="1" ht="14.4" x14ac:dyDescent="0.3">
      <c r="A1111" s="102"/>
      <c r="B1111" s="103"/>
      <c r="C1111" s="230" t="s">
        <v>761</v>
      </c>
      <c r="D1111" s="230"/>
      <c r="E1111" s="230"/>
      <c r="F1111" s="230"/>
      <c r="G1111" s="230"/>
      <c r="H1111" s="230"/>
      <c r="I1111" s="230"/>
      <c r="J1111" s="230"/>
      <c r="K1111" s="230"/>
      <c r="L1111" s="230"/>
      <c r="M1111" s="230"/>
      <c r="N1111" s="241"/>
      <c r="AF1111" s="92"/>
      <c r="AG1111" s="93"/>
      <c r="AH1111" s="93"/>
      <c r="AI1111" s="104" t="s">
        <v>761</v>
      </c>
      <c r="AN1111" s="93"/>
      <c r="AQ1111" s="93"/>
      <c r="AS1111" s="93"/>
    </row>
    <row r="1112" spans="1:45" s="58" customFormat="1" ht="21.6" x14ac:dyDescent="0.3">
      <c r="A1112" s="105"/>
      <c r="B1112" s="106" t="s">
        <v>609</v>
      </c>
      <c r="C1112" s="232" t="s">
        <v>610</v>
      </c>
      <c r="D1112" s="232"/>
      <c r="E1112" s="232"/>
      <c r="F1112" s="232"/>
      <c r="G1112" s="232"/>
      <c r="H1112" s="232"/>
      <c r="I1112" s="232"/>
      <c r="J1112" s="232"/>
      <c r="K1112" s="232"/>
      <c r="L1112" s="232"/>
      <c r="M1112" s="232"/>
      <c r="N1112" s="233"/>
      <c r="AF1112" s="92"/>
      <c r="AG1112" s="93"/>
      <c r="AH1112" s="93"/>
      <c r="AJ1112" s="104" t="s">
        <v>610</v>
      </c>
      <c r="AN1112" s="93"/>
      <c r="AQ1112" s="93"/>
      <c r="AS1112" s="93"/>
    </row>
    <row r="1113" spans="1:45" s="58" customFormat="1" ht="52.2" x14ac:dyDescent="0.3">
      <c r="A1113" s="105"/>
      <c r="B1113" s="106" t="s">
        <v>611</v>
      </c>
      <c r="C1113" s="232" t="s">
        <v>612</v>
      </c>
      <c r="D1113" s="232"/>
      <c r="E1113" s="232"/>
      <c r="F1113" s="232"/>
      <c r="G1113" s="232"/>
      <c r="H1113" s="232"/>
      <c r="I1113" s="232"/>
      <c r="J1113" s="232"/>
      <c r="K1113" s="232"/>
      <c r="L1113" s="232"/>
      <c r="M1113" s="232"/>
      <c r="N1113" s="233"/>
      <c r="AF1113" s="92"/>
      <c r="AG1113" s="93"/>
      <c r="AH1113" s="93"/>
      <c r="AJ1113" s="104" t="s">
        <v>612</v>
      </c>
      <c r="AN1113" s="93"/>
      <c r="AQ1113" s="93"/>
      <c r="AS1113" s="93"/>
    </row>
    <row r="1114" spans="1:45" s="58" customFormat="1" ht="14.4" x14ac:dyDescent="0.3">
      <c r="A1114" s="107"/>
      <c r="B1114" s="106" t="s">
        <v>2</v>
      </c>
      <c r="C1114" s="230" t="s">
        <v>525</v>
      </c>
      <c r="D1114" s="230"/>
      <c r="E1114" s="230"/>
      <c r="F1114" s="108"/>
      <c r="G1114" s="109"/>
      <c r="H1114" s="109"/>
      <c r="I1114" s="109"/>
      <c r="J1114" s="112">
        <v>401.7</v>
      </c>
      <c r="K1114" s="117">
        <v>1.3225</v>
      </c>
      <c r="L1114" s="112">
        <v>132.81</v>
      </c>
      <c r="M1114" s="113">
        <v>44.77</v>
      </c>
      <c r="N1114" s="114">
        <v>5945.9</v>
      </c>
      <c r="AF1114" s="92"/>
      <c r="AG1114" s="93"/>
      <c r="AH1114" s="93"/>
      <c r="AK1114" s="104" t="s">
        <v>525</v>
      </c>
      <c r="AN1114" s="93"/>
      <c r="AQ1114" s="93"/>
      <c r="AS1114" s="93"/>
    </row>
    <row r="1115" spans="1:45" s="58" customFormat="1" ht="14.4" x14ac:dyDescent="0.3">
      <c r="A1115" s="115"/>
      <c r="B1115" s="106"/>
      <c r="C1115" s="230" t="s">
        <v>527</v>
      </c>
      <c r="D1115" s="230"/>
      <c r="E1115" s="230"/>
      <c r="F1115" s="108" t="s">
        <v>528</v>
      </c>
      <c r="G1115" s="113">
        <v>53.56</v>
      </c>
      <c r="H1115" s="117">
        <v>1.3225</v>
      </c>
      <c r="I1115" s="133">
        <v>17.708275</v>
      </c>
      <c r="J1115" s="118"/>
      <c r="K1115" s="109"/>
      <c r="L1115" s="118"/>
      <c r="M1115" s="109"/>
      <c r="N1115" s="119"/>
      <c r="AF1115" s="92"/>
      <c r="AG1115" s="93"/>
      <c r="AH1115" s="93"/>
      <c r="AL1115" s="104" t="s">
        <v>527</v>
      </c>
      <c r="AN1115" s="93"/>
      <c r="AQ1115" s="93"/>
      <c r="AS1115" s="93"/>
    </row>
    <row r="1116" spans="1:45" s="58" customFormat="1" ht="14.4" x14ac:dyDescent="0.3">
      <c r="A1116" s="107"/>
      <c r="B1116" s="106"/>
      <c r="C1116" s="229" t="s">
        <v>529</v>
      </c>
      <c r="D1116" s="229"/>
      <c r="E1116" s="229"/>
      <c r="F1116" s="120"/>
      <c r="G1116" s="121"/>
      <c r="H1116" s="121"/>
      <c r="I1116" s="121"/>
      <c r="J1116" s="123">
        <v>401.7</v>
      </c>
      <c r="K1116" s="121"/>
      <c r="L1116" s="123">
        <v>132.81</v>
      </c>
      <c r="M1116" s="121"/>
      <c r="N1116" s="124">
        <v>5945.9</v>
      </c>
      <c r="AF1116" s="92"/>
      <c r="AG1116" s="93"/>
      <c r="AH1116" s="93"/>
      <c r="AM1116" s="104" t="s">
        <v>529</v>
      </c>
      <c r="AN1116" s="93"/>
      <c r="AQ1116" s="93"/>
      <c r="AS1116" s="93"/>
    </row>
    <row r="1117" spans="1:45" s="58" customFormat="1" ht="14.4" x14ac:dyDescent="0.3">
      <c r="A1117" s="115"/>
      <c r="B1117" s="106"/>
      <c r="C1117" s="230" t="s">
        <v>530</v>
      </c>
      <c r="D1117" s="230"/>
      <c r="E1117" s="230"/>
      <c r="F1117" s="108"/>
      <c r="G1117" s="109"/>
      <c r="H1117" s="109"/>
      <c r="I1117" s="109"/>
      <c r="J1117" s="118"/>
      <c r="K1117" s="109"/>
      <c r="L1117" s="112">
        <v>132.81</v>
      </c>
      <c r="M1117" s="109"/>
      <c r="N1117" s="114">
        <v>5945.9</v>
      </c>
      <c r="AF1117" s="92"/>
      <c r="AG1117" s="93"/>
      <c r="AH1117" s="93"/>
      <c r="AL1117" s="104" t="s">
        <v>530</v>
      </c>
      <c r="AN1117" s="93"/>
      <c r="AQ1117" s="93"/>
      <c r="AS1117" s="93"/>
    </row>
    <row r="1118" spans="1:45" s="58" customFormat="1" ht="20.399999999999999" x14ac:dyDescent="0.3">
      <c r="A1118" s="115"/>
      <c r="B1118" s="106" t="s">
        <v>618</v>
      </c>
      <c r="C1118" s="230" t="s">
        <v>619</v>
      </c>
      <c r="D1118" s="230"/>
      <c r="E1118" s="230"/>
      <c r="F1118" s="108" t="s">
        <v>531</v>
      </c>
      <c r="G1118" s="116">
        <v>89</v>
      </c>
      <c r="H1118" s="109"/>
      <c r="I1118" s="116">
        <v>89</v>
      </c>
      <c r="J1118" s="118"/>
      <c r="K1118" s="109"/>
      <c r="L1118" s="112">
        <v>118.2</v>
      </c>
      <c r="M1118" s="109"/>
      <c r="N1118" s="114">
        <v>5291.85</v>
      </c>
      <c r="AF1118" s="92"/>
      <c r="AG1118" s="93"/>
      <c r="AH1118" s="93"/>
      <c r="AL1118" s="104" t="s">
        <v>619</v>
      </c>
      <c r="AN1118" s="93"/>
      <c r="AQ1118" s="93"/>
      <c r="AS1118" s="93"/>
    </row>
    <row r="1119" spans="1:45" s="58" customFormat="1" ht="40.799999999999997" x14ac:dyDescent="0.3">
      <c r="A1119" s="115"/>
      <c r="B1119" s="106" t="s">
        <v>620</v>
      </c>
      <c r="C1119" s="230" t="s">
        <v>621</v>
      </c>
      <c r="D1119" s="230"/>
      <c r="E1119" s="230"/>
      <c r="F1119" s="108" t="s">
        <v>531</v>
      </c>
      <c r="G1119" s="116">
        <v>40</v>
      </c>
      <c r="H1119" s="113">
        <v>0.85</v>
      </c>
      <c r="I1119" s="116">
        <v>34</v>
      </c>
      <c r="J1119" s="118"/>
      <c r="K1119" s="109"/>
      <c r="L1119" s="112">
        <v>45.16</v>
      </c>
      <c r="M1119" s="109"/>
      <c r="N1119" s="114">
        <v>2021.61</v>
      </c>
      <c r="AF1119" s="92"/>
      <c r="AG1119" s="93"/>
      <c r="AH1119" s="93"/>
      <c r="AL1119" s="104" t="s">
        <v>621</v>
      </c>
      <c r="AN1119" s="93"/>
      <c r="AQ1119" s="93"/>
      <c r="AS1119" s="93"/>
    </row>
    <row r="1120" spans="1:45" s="58" customFormat="1" ht="14.4" x14ac:dyDescent="0.3">
      <c r="A1120" s="127"/>
      <c r="B1120" s="128"/>
      <c r="C1120" s="231" t="s">
        <v>532</v>
      </c>
      <c r="D1120" s="231"/>
      <c r="E1120" s="231"/>
      <c r="F1120" s="96"/>
      <c r="G1120" s="97"/>
      <c r="H1120" s="97"/>
      <c r="I1120" s="97"/>
      <c r="J1120" s="100"/>
      <c r="K1120" s="97"/>
      <c r="L1120" s="129">
        <v>296.17</v>
      </c>
      <c r="M1120" s="121"/>
      <c r="N1120" s="130">
        <v>13259.36</v>
      </c>
      <c r="AF1120" s="92"/>
      <c r="AG1120" s="93"/>
      <c r="AH1120" s="93"/>
      <c r="AN1120" s="93" t="s">
        <v>532</v>
      </c>
      <c r="AQ1120" s="93"/>
      <c r="AS1120" s="93"/>
    </row>
    <row r="1121" spans="1:45" s="58" customFormat="1" ht="21.6" x14ac:dyDescent="0.3">
      <c r="A1121" s="94" t="s">
        <v>173</v>
      </c>
      <c r="B1121" s="95" t="s">
        <v>15</v>
      </c>
      <c r="C1121" s="231" t="s">
        <v>16</v>
      </c>
      <c r="D1121" s="231"/>
      <c r="E1121" s="231"/>
      <c r="F1121" s="96" t="s">
        <v>17</v>
      </c>
      <c r="G1121" s="97">
        <v>25</v>
      </c>
      <c r="H1121" s="98">
        <v>1</v>
      </c>
      <c r="I1121" s="98">
        <v>25</v>
      </c>
      <c r="J1121" s="129">
        <v>162.38</v>
      </c>
      <c r="K1121" s="97"/>
      <c r="L1121" s="137">
        <v>4059.5</v>
      </c>
      <c r="M1121" s="138">
        <v>8.16</v>
      </c>
      <c r="N1121" s="130">
        <v>33125.519999999997</v>
      </c>
      <c r="AF1121" s="92"/>
      <c r="AG1121" s="93"/>
      <c r="AH1121" s="93" t="s">
        <v>16</v>
      </c>
      <c r="AN1121" s="93"/>
      <c r="AQ1121" s="93"/>
      <c r="AS1121" s="93"/>
    </row>
    <row r="1122" spans="1:45" s="58" customFormat="1" ht="14.4" x14ac:dyDescent="0.3">
      <c r="A1122" s="127"/>
      <c r="B1122" s="128"/>
      <c r="C1122" s="230" t="s">
        <v>537</v>
      </c>
      <c r="D1122" s="230"/>
      <c r="E1122" s="230"/>
      <c r="F1122" s="230"/>
      <c r="G1122" s="230"/>
      <c r="H1122" s="230"/>
      <c r="I1122" s="230"/>
      <c r="J1122" s="230"/>
      <c r="K1122" s="230"/>
      <c r="L1122" s="230"/>
      <c r="M1122" s="230"/>
      <c r="N1122" s="241"/>
      <c r="AF1122" s="92"/>
      <c r="AG1122" s="93"/>
      <c r="AH1122" s="93"/>
      <c r="AN1122" s="93"/>
      <c r="AO1122" s="104" t="s">
        <v>537</v>
      </c>
      <c r="AQ1122" s="93"/>
      <c r="AS1122" s="93"/>
    </row>
    <row r="1123" spans="1:45" s="58" customFormat="1" ht="14.4" x14ac:dyDescent="0.3">
      <c r="A1123" s="102"/>
      <c r="B1123" s="103"/>
      <c r="C1123" s="230" t="s">
        <v>622</v>
      </c>
      <c r="D1123" s="230"/>
      <c r="E1123" s="230"/>
      <c r="F1123" s="230"/>
      <c r="G1123" s="230"/>
      <c r="H1123" s="230"/>
      <c r="I1123" s="230"/>
      <c r="J1123" s="230"/>
      <c r="K1123" s="230"/>
      <c r="L1123" s="230"/>
      <c r="M1123" s="230"/>
      <c r="N1123" s="241"/>
      <c r="AF1123" s="92"/>
      <c r="AG1123" s="93"/>
      <c r="AH1123" s="93"/>
      <c r="AN1123" s="93"/>
      <c r="AP1123" s="104" t="s">
        <v>622</v>
      </c>
      <c r="AQ1123" s="93"/>
      <c r="AS1123" s="93"/>
    </row>
    <row r="1124" spans="1:45" s="58" customFormat="1" ht="14.4" x14ac:dyDescent="0.3">
      <c r="A1124" s="127"/>
      <c r="B1124" s="128"/>
      <c r="C1124" s="231" t="s">
        <v>532</v>
      </c>
      <c r="D1124" s="231"/>
      <c r="E1124" s="231"/>
      <c r="F1124" s="96"/>
      <c r="G1124" s="97"/>
      <c r="H1124" s="97"/>
      <c r="I1124" s="97"/>
      <c r="J1124" s="100"/>
      <c r="K1124" s="97"/>
      <c r="L1124" s="137">
        <v>4059.5</v>
      </c>
      <c r="M1124" s="121"/>
      <c r="N1124" s="130">
        <v>33125.519999999997</v>
      </c>
      <c r="AF1124" s="92"/>
      <c r="AG1124" s="93"/>
      <c r="AH1124" s="93"/>
      <c r="AN1124" s="93" t="s">
        <v>532</v>
      </c>
      <c r="AQ1124" s="93"/>
      <c r="AS1124" s="93"/>
    </row>
    <row r="1125" spans="1:45" s="58" customFormat="1" ht="21.6" x14ac:dyDescent="0.3">
      <c r="A1125" s="94" t="s">
        <v>174</v>
      </c>
      <c r="B1125" s="95" t="s">
        <v>149</v>
      </c>
      <c r="C1125" s="231" t="s">
        <v>150</v>
      </c>
      <c r="D1125" s="231"/>
      <c r="E1125" s="231"/>
      <c r="F1125" s="96" t="s">
        <v>5</v>
      </c>
      <c r="G1125" s="97">
        <v>0.04</v>
      </c>
      <c r="H1125" s="98">
        <v>1</v>
      </c>
      <c r="I1125" s="138">
        <v>0.04</v>
      </c>
      <c r="J1125" s="100"/>
      <c r="K1125" s="97"/>
      <c r="L1125" s="100"/>
      <c r="M1125" s="97"/>
      <c r="N1125" s="101"/>
      <c r="AF1125" s="92"/>
      <c r="AG1125" s="93"/>
      <c r="AH1125" s="93" t="s">
        <v>150</v>
      </c>
      <c r="AN1125" s="93"/>
      <c r="AQ1125" s="93"/>
      <c r="AS1125" s="93"/>
    </row>
    <row r="1126" spans="1:45" s="58" customFormat="1" ht="14.4" x14ac:dyDescent="0.3">
      <c r="A1126" s="102"/>
      <c r="B1126" s="103"/>
      <c r="C1126" s="230" t="s">
        <v>762</v>
      </c>
      <c r="D1126" s="230"/>
      <c r="E1126" s="230"/>
      <c r="F1126" s="230"/>
      <c r="G1126" s="230"/>
      <c r="H1126" s="230"/>
      <c r="I1126" s="230"/>
      <c r="J1126" s="230"/>
      <c r="K1126" s="230"/>
      <c r="L1126" s="230"/>
      <c r="M1126" s="230"/>
      <c r="N1126" s="241"/>
      <c r="AF1126" s="92"/>
      <c r="AG1126" s="93"/>
      <c r="AH1126" s="93"/>
      <c r="AI1126" s="104" t="s">
        <v>762</v>
      </c>
      <c r="AN1126" s="93"/>
      <c r="AQ1126" s="93"/>
      <c r="AS1126" s="93"/>
    </row>
    <row r="1127" spans="1:45" s="58" customFormat="1" ht="21.6" x14ac:dyDescent="0.3">
      <c r="A1127" s="105"/>
      <c r="B1127" s="106" t="s">
        <v>609</v>
      </c>
      <c r="C1127" s="232" t="s">
        <v>610</v>
      </c>
      <c r="D1127" s="232"/>
      <c r="E1127" s="232"/>
      <c r="F1127" s="232"/>
      <c r="G1127" s="232"/>
      <c r="H1127" s="232"/>
      <c r="I1127" s="232"/>
      <c r="J1127" s="232"/>
      <c r="K1127" s="232"/>
      <c r="L1127" s="232"/>
      <c r="M1127" s="232"/>
      <c r="N1127" s="233"/>
      <c r="AF1127" s="92"/>
      <c r="AG1127" s="93"/>
      <c r="AH1127" s="93"/>
      <c r="AJ1127" s="104" t="s">
        <v>610</v>
      </c>
      <c r="AN1127" s="93"/>
      <c r="AQ1127" s="93"/>
      <c r="AS1127" s="93"/>
    </row>
    <row r="1128" spans="1:45" s="58" customFormat="1" ht="52.2" x14ac:dyDescent="0.3">
      <c r="A1128" s="105"/>
      <c r="B1128" s="106" t="s">
        <v>611</v>
      </c>
      <c r="C1128" s="232" t="s">
        <v>612</v>
      </c>
      <c r="D1128" s="232"/>
      <c r="E1128" s="232"/>
      <c r="F1128" s="232"/>
      <c r="G1128" s="232"/>
      <c r="H1128" s="232"/>
      <c r="I1128" s="232"/>
      <c r="J1128" s="232"/>
      <c r="K1128" s="232"/>
      <c r="L1128" s="232"/>
      <c r="M1128" s="232"/>
      <c r="N1128" s="233"/>
      <c r="AF1128" s="92"/>
      <c r="AG1128" s="93"/>
      <c r="AH1128" s="93"/>
      <c r="AJ1128" s="104" t="s">
        <v>612</v>
      </c>
      <c r="AN1128" s="93"/>
      <c r="AQ1128" s="93"/>
      <c r="AS1128" s="93"/>
    </row>
    <row r="1129" spans="1:45" s="58" customFormat="1" ht="14.4" x14ac:dyDescent="0.3">
      <c r="A1129" s="107"/>
      <c r="B1129" s="106" t="s">
        <v>2</v>
      </c>
      <c r="C1129" s="230" t="s">
        <v>525</v>
      </c>
      <c r="D1129" s="230"/>
      <c r="E1129" s="230"/>
      <c r="F1129" s="108"/>
      <c r="G1129" s="109"/>
      <c r="H1129" s="109"/>
      <c r="I1129" s="109"/>
      <c r="J1129" s="112">
        <v>663.75</v>
      </c>
      <c r="K1129" s="117">
        <v>1.3225</v>
      </c>
      <c r="L1129" s="112">
        <v>35.11</v>
      </c>
      <c r="M1129" s="113">
        <v>44.77</v>
      </c>
      <c r="N1129" s="114">
        <v>1571.87</v>
      </c>
      <c r="AF1129" s="92"/>
      <c r="AG1129" s="93"/>
      <c r="AH1129" s="93"/>
      <c r="AK1129" s="104" t="s">
        <v>525</v>
      </c>
      <c r="AN1129" s="93"/>
      <c r="AQ1129" s="93"/>
      <c r="AS1129" s="93"/>
    </row>
    <row r="1130" spans="1:45" s="58" customFormat="1" ht="14.4" x14ac:dyDescent="0.3">
      <c r="A1130" s="115"/>
      <c r="B1130" s="106"/>
      <c r="C1130" s="230" t="s">
        <v>527</v>
      </c>
      <c r="D1130" s="230"/>
      <c r="E1130" s="230"/>
      <c r="F1130" s="108" t="s">
        <v>528</v>
      </c>
      <c r="G1130" s="125">
        <v>88.5</v>
      </c>
      <c r="H1130" s="117">
        <v>1.3225</v>
      </c>
      <c r="I1130" s="135">
        <v>4.6816500000000003</v>
      </c>
      <c r="J1130" s="118"/>
      <c r="K1130" s="109"/>
      <c r="L1130" s="118"/>
      <c r="M1130" s="109"/>
      <c r="N1130" s="119"/>
      <c r="AF1130" s="92"/>
      <c r="AG1130" s="93"/>
      <c r="AH1130" s="93"/>
      <c r="AL1130" s="104" t="s">
        <v>527</v>
      </c>
      <c r="AN1130" s="93"/>
      <c r="AQ1130" s="93"/>
      <c r="AS1130" s="93"/>
    </row>
    <row r="1131" spans="1:45" s="58" customFormat="1" ht="14.4" x14ac:dyDescent="0.3">
      <c r="A1131" s="107"/>
      <c r="B1131" s="106"/>
      <c r="C1131" s="229" t="s">
        <v>529</v>
      </c>
      <c r="D1131" s="229"/>
      <c r="E1131" s="229"/>
      <c r="F1131" s="120"/>
      <c r="G1131" s="121"/>
      <c r="H1131" s="121"/>
      <c r="I1131" s="121"/>
      <c r="J1131" s="123">
        <v>663.75</v>
      </c>
      <c r="K1131" s="121"/>
      <c r="L1131" s="123">
        <v>35.11</v>
      </c>
      <c r="M1131" s="121"/>
      <c r="N1131" s="124">
        <v>1571.87</v>
      </c>
      <c r="AF1131" s="92"/>
      <c r="AG1131" s="93"/>
      <c r="AH1131" s="93"/>
      <c r="AM1131" s="104" t="s">
        <v>529</v>
      </c>
      <c r="AN1131" s="93"/>
      <c r="AQ1131" s="93"/>
      <c r="AS1131" s="93"/>
    </row>
    <row r="1132" spans="1:45" s="58" customFormat="1" ht="14.4" x14ac:dyDescent="0.3">
      <c r="A1132" s="115"/>
      <c r="B1132" s="106"/>
      <c r="C1132" s="230" t="s">
        <v>530</v>
      </c>
      <c r="D1132" s="230"/>
      <c r="E1132" s="230"/>
      <c r="F1132" s="108"/>
      <c r="G1132" s="109"/>
      <c r="H1132" s="109"/>
      <c r="I1132" s="109"/>
      <c r="J1132" s="118"/>
      <c r="K1132" s="109"/>
      <c r="L1132" s="112">
        <v>35.11</v>
      </c>
      <c r="M1132" s="109"/>
      <c r="N1132" s="114">
        <v>1571.87</v>
      </c>
      <c r="AF1132" s="92"/>
      <c r="AG1132" s="93"/>
      <c r="AH1132" s="93"/>
      <c r="AL1132" s="104" t="s">
        <v>530</v>
      </c>
      <c r="AN1132" s="93"/>
      <c r="AQ1132" s="93"/>
      <c r="AS1132" s="93"/>
    </row>
    <row r="1133" spans="1:45" s="58" customFormat="1" ht="20.399999999999999" x14ac:dyDescent="0.3">
      <c r="A1133" s="115"/>
      <c r="B1133" s="106" t="s">
        <v>618</v>
      </c>
      <c r="C1133" s="230" t="s">
        <v>619</v>
      </c>
      <c r="D1133" s="230"/>
      <c r="E1133" s="230"/>
      <c r="F1133" s="108" t="s">
        <v>531</v>
      </c>
      <c r="G1133" s="116">
        <v>89</v>
      </c>
      <c r="H1133" s="109"/>
      <c r="I1133" s="116">
        <v>89</v>
      </c>
      <c r="J1133" s="118"/>
      <c r="K1133" s="109"/>
      <c r="L1133" s="112">
        <v>31.25</v>
      </c>
      <c r="M1133" s="109"/>
      <c r="N1133" s="114">
        <v>1398.96</v>
      </c>
      <c r="AF1133" s="92"/>
      <c r="AG1133" s="93"/>
      <c r="AH1133" s="93"/>
      <c r="AL1133" s="104" t="s">
        <v>619</v>
      </c>
      <c r="AN1133" s="93"/>
      <c r="AQ1133" s="93"/>
      <c r="AS1133" s="93"/>
    </row>
    <row r="1134" spans="1:45" s="58" customFormat="1" ht="40.799999999999997" x14ac:dyDescent="0.3">
      <c r="A1134" s="115"/>
      <c r="B1134" s="106" t="s">
        <v>620</v>
      </c>
      <c r="C1134" s="230" t="s">
        <v>621</v>
      </c>
      <c r="D1134" s="230"/>
      <c r="E1134" s="230"/>
      <c r="F1134" s="108" t="s">
        <v>531</v>
      </c>
      <c r="G1134" s="116">
        <v>40</v>
      </c>
      <c r="H1134" s="113">
        <v>0.85</v>
      </c>
      <c r="I1134" s="116">
        <v>34</v>
      </c>
      <c r="J1134" s="118"/>
      <c r="K1134" s="109"/>
      <c r="L1134" s="112">
        <v>11.94</v>
      </c>
      <c r="M1134" s="109"/>
      <c r="N1134" s="126">
        <v>534.44000000000005</v>
      </c>
      <c r="AF1134" s="92"/>
      <c r="AG1134" s="93"/>
      <c r="AH1134" s="93"/>
      <c r="AL1134" s="104" t="s">
        <v>621</v>
      </c>
      <c r="AN1134" s="93"/>
      <c r="AQ1134" s="93"/>
      <c r="AS1134" s="93"/>
    </row>
    <row r="1135" spans="1:45" s="58" customFormat="1" ht="14.4" x14ac:dyDescent="0.3">
      <c r="A1135" s="127"/>
      <c r="B1135" s="128"/>
      <c r="C1135" s="231" t="s">
        <v>532</v>
      </c>
      <c r="D1135" s="231"/>
      <c r="E1135" s="231"/>
      <c r="F1135" s="96"/>
      <c r="G1135" s="97"/>
      <c r="H1135" s="97"/>
      <c r="I1135" s="97"/>
      <c r="J1135" s="100"/>
      <c r="K1135" s="97"/>
      <c r="L1135" s="129">
        <v>78.3</v>
      </c>
      <c r="M1135" s="121"/>
      <c r="N1135" s="130">
        <v>3505.27</v>
      </c>
      <c r="AF1135" s="92"/>
      <c r="AG1135" s="93"/>
      <c r="AH1135" s="93"/>
      <c r="AN1135" s="93" t="s">
        <v>532</v>
      </c>
      <c r="AQ1135" s="93"/>
      <c r="AS1135" s="93"/>
    </row>
    <row r="1136" spans="1:45" s="58" customFormat="1" ht="0" hidden="1" customHeight="1" x14ac:dyDescent="0.3">
      <c r="A1136" s="142"/>
      <c r="B1136" s="143"/>
      <c r="C1136" s="143"/>
      <c r="D1136" s="143"/>
      <c r="E1136" s="143"/>
      <c r="F1136" s="144"/>
      <c r="G1136" s="144"/>
      <c r="H1136" s="144"/>
      <c r="I1136" s="144"/>
      <c r="J1136" s="145"/>
      <c r="K1136" s="144"/>
      <c r="L1136" s="145"/>
      <c r="M1136" s="109"/>
      <c r="N1136" s="145"/>
      <c r="AF1136" s="92"/>
      <c r="AG1136" s="93"/>
      <c r="AH1136" s="93"/>
      <c r="AN1136" s="93"/>
      <c r="AQ1136" s="93"/>
      <c r="AS1136" s="93"/>
    </row>
    <row r="1137" spans="1:45" s="58" customFormat="1" ht="14.4" x14ac:dyDescent="0.3">
      <c r="A1137" s="146"/>
      <c r="B1137" s="147"/>
      <c r="C1137" s="231" t="s">
        <v>763</v>
      </c>
      <c r="D1137" s="231"/>
      <c r="E1137" s="231"/>
      <c r="F1137" s="231"/>
      <c r="G1137" s="231"/>
      <c r="H1137" s="231"/>
      <c r="I1137" s="231"/>
      <c r="J1137" s="231"/>
      <c r="K1137" s="231"/>
      <c r="L1137" s="148"/>
      <c r="M1137" s="149"/>
      <c r="N1137" s="150"/>
      <c r="AF1137" s="92"/>
      <c r="AG1137" s="93"/>
      <c r="AH1137" s="93"/>
      <c r="AN1137" s="93"/>
      <c r="AQ1137" s="93" t="s">
        <v>763</v>
      </c>
      <c r="AS1137" s="93"/>
    </row>
    <row r="1138" spans="1:45" s="58" customFormat="1" ht="14.4" x14ac:dyDescent="0.3">
      <c r="A1138" s="151"/>
      <c r="B1138" s="106"/>
      <c r="C1138" s="230" t="s">
        <v>538</v>
      </c>
      <c r="D1138" s="230"/>
      <c r="E1138" s="230"/>
      <c r="F1138" s="230"/>
      <c r="G1138" s="230"/>
      <c r="H1138" s="230"/>
      <c r="I1138" s="230"/>
      <c r="J1138" s="230"/>
      <c r="K1138" s="230"/>
      <c r="L1138" s="152">
        <v>4580.42</v>
      </c>
      <c r="M1138" s="153"/>
      <c r="N1138" s="154"/>
      <c r="AF1138" s="92"/>
      <c r="AG1138" s="93"/>
      <c r="AH1138" s="93"/>
      <c r="AN1138" s="93"/>
      <c r="AQ1138" s="93"/>
      <c r="AR1138" s="104" t="s">
        <v>538</v>
      </c>
      <c r="AS1138" s="93"/>
    </row>
    <row r="1139" spans="1:45" s="58" customFormat="1" ht="14.4" x14ac:dyDescent="0.3">
      <c r="A1139" s="151"/>
      <c r="B1139" s="106"/>
      <c r="C1139" s="230" t="s">
        <v>539</v>
      </c>
      <c r="D1139" s="230"/>
      <c r="E1139" s="230"/>
      <c r="F1139" s="230"/>
      <c r="G1139" s="230"/>
      <c r="H1139" s="230"/>
      <c r="I1139" s="230"/>
      <c r="J1139" s="230"/>
      <c r="K1139" s="230"/>
      <c r="L1139" s="155"/>
      <c r="M1139" s="153"/>
      <c r="N1139" s="154"/>
      <c r="AF1139" s="92"/>
      <c r="AG1139" s="93"/>
      <c r="AH1139" s="93"/>
      <c r="AN1139" s="93"/>
      <c r="AQ1139" s="93"/>
      <c r="AR1139" s="104" t="s">
        <v>539</v>
      </c>
      <c r="AS1139" s="93"/>
    </row>
    <row r="1140" spans="1:45" s="58" customFormat="1" ht="14.4" x14ac:dyDescent="0.3">
      <c r="A1140" s="151"/>
      <c r="B1140" s="106"/>
      <c r="C1140" s="230" t="s">
        <v>540</v>
      </c>
      <c r="D1140" s="230"/>
      <c r="E1140" s="230"/>
      <c r="F1140" s="230"/>
      <c r="G1140" s="230"/>
      <c r="H1140" s="230"/>
      <c r="I1140" s="230"/>
      <c r="J1140" s="230"/>
      <c r="K1140" s="230"/>
      <c r="L1140" s="156">
        <v>520.91999999999996</v>
      </c>
      <c r="M1140" s="153"/>
      <c r="N1140" s="154"/>
      <c r="AF1140" s="92"/>
      <c r="AG1140" s="93"/>
      <c r="AH1140" s="93"/>
      <c r="AN1140" s="93"/>
      <c r="AQ1140" s="93"/>
      <c r="AR1140" s="104" t="s">
        <v>540</v>
      </c>
      <c r="AS1140" s="93"/>
    </row>
    <row r="1141" spans="1:45" s="58" customFormat="1" ht="14.4" x14ac:dyDescent="0.3">
      <c r="A1141" s="151"/>
      <c r="B1141" s="106"/>
      <c r="C1141" s="230" t="s">
        <v>542</v>
      </c>
      <c r="D1141" s="230"/>
      <c r="E1141" s="230"/>
      <c r="F1141" s="230"/>
      <c r="G1141" s="230"/>
      <c r="H1141" s="230"/>
      <c r="I1141" s="230"/>
      <c r="J1141" s="230"/>
      <c r="K1141" s="230"/>
      <c r="L1141" s="152">
        <v>4059.5</v>
      </c>
      <c r="M1141" s="153"/>
      <c r="N1141" s="154"/>
      <c r="AF1141" s="92"/>
      <c r="AG1141" s="93"/>
      <c r="AH1141" s="93"/>
      <c r="AN1141" s="93"/>
      <c r="AQ1141" s="93"/>
      <c r="AR1141" s="104" t="s">
        <v>542</v>
      </c>
      <c r="AS1141" s="93"/>
    </row>
    <row r="1142" spans="1:45" s="58" customFormat="1" ht="14.4" x14ac:dyDescent="0.3">
      <c r="A1142" s="151"/>
      <c r="B1142" s="106"/>
      <c r="C1142" s="230" t="s">
        <v>543</v>
      </c>
      <c r="D1142" s="230"/>
      <c r="E1142" s="230"/>
      <c r="F1142" s="230"/>
      <c r="G1142" s="230"/>
      <c r="H1142" s="230"/>
      <c r="I1142" s="230"/>
      <c r="J1142" s="230"/>
      <c r="K1142" s="230"/>
      <c r="L1142" s="152">
        <v>5221.16</v>
      </c>
      <c r="M1142" s="153"/>
      <c r="N1142" s="154"/>
      <c r="AF1142" s="92"/>
      <c r="AG1142" s="93"/>
      <c r="AH1142" s="93"/>
      <c r="AN1142" s="93"/>
      <c r="AQ1142" s="93"/>
      <c r="AR1142" s="104" t="s">
        <v>543</v>
      </c>
      <c r="AS1142" s="93"/>
    </row>
    <row r="1143" spans="1:45" s="58" customFormat="1" ht="14.4" x14ac:dyDescent="0.3">
      <c r="A1143" s="151"/>
      <c r="B1143" s="106"/>
      <c r="C1143" s="230" t="s">
        <v>539</v>
      </c>
      <c r="D1143" s="230"/>
      <c r="E1143" s="230"/>
      <c r="F1143" s="230"/>
      <c r="G1143" s="230"/>
      <c r="H1143" s="230"/>
      <c r="I1143" s="230"/>
      <c r="J1143" s="230"/>
      <c r="K1143" s="230"/>
      <c r="L1143" s="155"/>
      <c r="M1143" s="153"/>
      <c r="N1143" s="154"/>
      <c r="AF1143" s="92"/>
      <c r="AG1143" s="93"/>
      <c r="AH1143" s="93"/>
      <c r="AN1143" s="93"/>
      <c r="AQ1143" s="93"/>
      <c r="AR1143" s="104" t="s">
        <v>539</v>
      </c>
      <c r="AS1143" s="93"/>
    </row>
    <row r="1144" spans="1:45" s="58" customFormat="1" ht="14.4" x14ac:dyDescent="0.3">
      <c r="A1144" s="151"/>
      <c r="B1144" s="106"/>
      <c r="C1144" s="230" t="s">
        <v>683</v>
      </c>
      <c r="D1144" s="230"/>
      <c r="E1144" s="230"/>
      <c r="F1144" s="230"/>
      <c r="G1144" s="230"/>
      <c r="H1144" s="230"/>
      <c r="I1144" s="230"/>
      <c r="J1144" s="230"/>
      <c r="K1144" s="230"/>
      <c r="L1144" s="156">
        <v>520.91999999999996</v>
      </c>
      <c r="M1144" s="153"/>
      <c r="N1144" s="154"/>
      <c r="AF1144" s="92"/>
      <c r="AG1144" s="93"/>
      <c r="AH1144" s="93"/>
      <c r="AN1144" s="93"/>
      <c r="AQ1144" s="93"/>
      <c r="AR1144" s="104" t="s">
        <v>683</v>
      </c>
      <c r="AS1144" s="93"/>
    </row>
    <row r="1145" spans="1:45" s="58" customFormat="1" ht="14.4" x14ac:dyDescent="0.3">
      <c r="A1145" s="151"/>
      <c r="B1145" s="106"/>
      <c r="C1145" s="230" t="s">
        <v>686</v>
      </c>
      <c r="D1145" s="230"/>
      <c r="E1145" s="230"/>
      <c r="F1145" s="230"/>
      <c r="G1145" s="230"/>
      <c r="H1145" s="230"/>
      <c r="I1145" s="230"/>
      <c r="J1145" s="230"/>
      <c r="K1145" s="230"/>
      <c r="L1145" s="152">
        <v>4059.5</v>
      </c>
      <c r="M1145" s="153"/>
      <c r="N1145" s="154"/>
      <c r="AF1145" s="92"/>
      <c r="AG1145" s="93"/>
      <c r="AH1145" s="93"/>
      <c r="AN1145" s="93"/>
      <c r="AQ1145" s="93"/>
      <c r="AR1145" s="104" t="s">
        <v>686</v>
      </c>
      <c r="AS1145" s="93"/>
    </row>
    <row r="1146" spans="1:45" s="58" customFormat="1" ht="14.4" x14ac:dyDescent="0.3">
      <c r="A1146" s="151"/>
      <c r="B1146" s="106"/>
      <c r="C1146" s="230" t="s">
        <v>687</v>
      </c>
      <c r="D1146" s="230"/>
      <c r="E1146" s="230"/>
      <c r="F1146" s="230"/>
      <c r="G1146" s="230"/>
      <c r="H1146" s="230"/>
      <c r="I1146" s="230"/>
      <c r="J1146" s="230"/>
      <c r="K1146" s="230"/>
      <c r="L1146" s="156">
        <v>463.62</v>
      </c>
      <c r="M1146" s="153"/>
      <c r="N1146" s="154"/>
      <c r="AF1146" s="92"/>
      <c r="AG1146" s="93"/>
      <c r="AH1146" s="93"/>
      <c r="AN1146" s="93"/>
      <c r="AQ1146" s="93"/>
      <c r="AR1146" s="104" t="s">
        <v>687</v>
      </c>
      <c r="AS1146" s="93"/>
    </row>
    <row r="1147" spans="1:45" s="58" customFormat="1" ht="14.4" x14ac:dyDescent="0.3">
      <c r="A1147" s="151"/>
      <c r="B1147" s="106"/>
      <c r="C1147" s="230" t="s">
        <v>688</v>
      </c>
      <c r="D1147" s="230"/>
      <c r="E1147" s="230"/>
      <c r="F1147" s="230"/>
      <c r="G1147" s="230"/>
      <c r="H1147" s="230"/>
      <c r="I1147" s="230"/>
      <c r="J1147" s="230"/>
      <c r="K1147" s="230"/>
      <c r="L1147" s="156">
        <v>177.12</v>
      </c>
      <c r="M1147" s="153"/>
      <c r="N1147" s="154"/>
      <c r="AF1147" s="92"/>
      <c r="AG1147" s="93"/>
      <c r="AH1147" s="93"/>
      <c r="AN1147" s="93"/>
      <c r="AQ1147" s="93"/>
      <c r="AR1147" s="104" t="s">
        <v>688</v>
      </c>
      <c r="AS1147" s="93"/>
    </row>
    <row r="1148" spans="1:45" s="58" customFormat="1" ht="14.4" x14ac:dyDescent="0.3">
      <c r="A1148" s="151"/>
      <c r="B1148" s="106"/>
      <c r="C1148" s="230" t="s">
        <v>551</v>
      </c>
      <c r="D1148" s="230"/>
      <c r="E1148" s="230"/>
      <c r="F1148" s="230"/>
      <c r="G1148" s="230"/>
      <c r="H1148" s="230"/>
      <c r="I1148" s="230"/>
      <c r="J1148" s="230"/>
      <c r="K1148" s="230"/>
      <c r="L1148" s="156">
        <v>520.91999999999996</v>
      </c>
      <c r="M1148" s="153"/>
      <c r="N1148" s="154"/>
      <c r="AF1148" s="92"/>
      <c r="AG1148" s="93"/>
      <c r="AH1148" s="93"/>
      <c r="AN1148" s="93"/>
      <c r="AQ1148" s="93"/>
      <c r="AR1148" s="104" t="s">
        <v>551</v>
      </c>
      <c r="AS1148" s="93"/>
    </row>
    <row r="1149" spans="1:45" s="58" customFormat="1" ht="14.4" x14ac:dyDescent="0.3">
      <c r="A1149" s="151"/>
      <c r="B1149" s="106"/>
      <c r="C1149" s="230" t="s">
        <v>552</v>
      </c>
      <c r="D1149" s="230"/>
      <c r="E1149" s="230"/>
      <c r="F1149" s="230"/>
      <c r="G1149" s="230"/>
      <c r="H1149" s="230"/>
      <c r="I1149" s="230"/>
      <c r="J1149" s="230"/>
      <c r="K1149" s="230"/>
      <c r="L1149" s="156">
        <v>463.62</v>
      </c>
      <c r="M1149" s="153"/>
      <c r="N1149" s="154"/>
      <c r="AF1149" s="92"/>
      <c r="AG1149" s="93"/>
      <c r="AH1149" s="93"/>
      <c r="AN1149" s="93"/>
      <c r="AQ1149" s="93"/>
      <c r="AR1149" s="104" t="s">
        <v>552</v>
      </c>
      <c r="AS1149" s="93"/>
    </row>
    <row r="1150" spans="1:45" s="58" customFormat="1" ht="14.4" x14ac:dyDescent="0.3">
      <c r="A1150" s="151"/>
      <c r="B1150" s="106"/>
      <c r="C1150" s="230" t="s">
        <v>553</v>
      </c>
      <c r="D1150" s="230"/>
      <c r="E1150" s="230"/>
      <c r="F1150" s="230"/>
      <c r="G1150" s="230"/>
      <c r="H1150" s="230"/>
      <c r="I1150" s="230"/>
      <c r="J1150" s="230"/>
      <c r="K1150" s="230"/>
      <c r="L1150" s="156">
        <v>177.12</v>
      </c>
      <c r="M1150" s="153"/>
      <c r="N1150" s="154"/>
      <c r="AF1150" s="92"/>
      <c r="AG1150" s="93"/>
      <c r="AH1150" s="93"/>
      <c r="AN1150" s="93"/>
      <c r="AQ1150" s="93"/>
      <c r="AR1150" s="104" t="s">
        <v>553</v>
      </c>
      <c r="AS1150" s="93"/>
    </row>
    <row r="1151" spans="1:45" s="58" customFormat="1" ht="14.4" x14ac:dyDescent="0.3">
      <c r="A1151" s="151"/>
      <c r="B1151" s="157"/>
      <c r="C1151" s="242" t="s">
        <v>764</v>
      </c>
      <c r="D1151" s="242"/>
      <c r="E1151" s="242"/>
      <c r="F1151" s="242"/>
      <c r="G1151" s="242"/>
      <c r="H1151" s="242"/>
      <c r="I1151" s="242"/>
      <c r="J1151" s="242"/>
      <c r="K1151" s="242"/>
      <c r="L1151" s="158">
        <v>5221.16</v>
      </c>
      <c r="M1151" s="159"/>
      <c r="N1151" s="160"/>
      <c r="AF1151" s="92"/>
      <c r="AG1151" s="93"/>
      <c r="AH1151" s="93"/>
      <c r="AN1151" s="93"/>
      <c r="AQ1151" s="93"/>
      <c r="AS1151" s="93" t="s">
        <v>764</v>
      </c>
    </row>
    <row r="1152" spans="1:45" s="58" customFormat="1" ht="14.4" x14ac:dyDescent="0.3">
      <c r="A1152" s="235" t="s">
        <v>416</v>
      </c>
      <c r="B1152" s="236"/>
      <c r="C1152" s="236"/>
      <c r="D1152" s="236"/>
      <c r="E1152" s="236"/>
      <c r="F1152" s="236"/>
      <c r="G1152" s="236"/>
      <c r="H1152" s="236"/>
      <c r="I1152" s="236"/>
      <c r="J1152" s="236"/>
      <c r="K1152" s="236"/>
      <c r="L1152" s="236"/>
      <c r="M1152" s="236"/>
      <c r="N1152" s="237"/>
      <c r="AF1152" s="92" t="s">
        <v>416</v>
      </c>
      <c r="AG1152" s="93"/>
      <c r="AH1152" s="93"/>
      <c r="AN1152" s="93"/>
      <c r="AQ1152" s="93"/>
      <c r="AS1152" s="93"/>
    </row>
    <row r="1153" spans="1:45" s="58" customFormat="1" ht="21.6" x14ac:dyDescent="0.3">
      <c r="A1153" s="94" t="s">
        <v>175</v>
      </c>
      <c r="B1153" s="95" t="s">
        <v>417</v>
      </c>
      <c r="C1153" s="231" t="s">
        <v>418</v>
      </c>
      <c r="D1153" s="231"/>
      <c r="E1153" s="231"/>
      <c r="F1153" s="96" t="s">
        <v>5</v>
      </c>
      <c r="G1153" s="97">
        <v>6.2E-2</v>
      </c>
      <c r="H1153" s="98">
        <v>1</v>
      </c>
      <c r="I1153" s="99">
        <v>6.2E-2</v>
      </c>
      <c r="J1153" s="100"/>
      <c r="K1153" s="97"/>
      <c r="L1153" s="100"/>
      <c r="M1153" s="97"/>
      <c r="N1153" s="101"/>
      <c r="AF1153" s="92"/>
      <c r="AG1153" s="93"/>
      <c r="AH1153" s="93" t="s">
        <v>418</v>
      </c>
      <c r="AN1153" s="93"/>
      <c r="AQ1153" s="93"/>
      <c r="AS1153" s="93"/>
    </row>
    <row r="1154" spans="1:45" s="58" customFormat="1" ht="14.4" x14ac:dyDescent="0.3">
      <c r="A1154" s="102"/>
      <c r="B1154" s="103"/>
      <c r="C1154" s="230" t="s">
        <v>765</v>
      </c>
      <c r="D1154" s="230"/>
      <c r="E1154" s="230"/>
      <c r="F1154" s="230"/>
      <c r="G1154" s="230"/>
      <c r="H1154" s="230"/>
      <c r="I1154" s="230"/>
      <c r="J1154" s="230"/>
      <c r="K1154" s="230"/>
      <c r="L1154" s="230"/>
      <c r="M1154" s="230"/>
      <c r="N1154" s="241"/>
      <c r="AF1154" s="92"/>
      <c r="AG1154" s="93"/>
      <c r="AH1154" s="93"/>
      <c r="AI1154" s="104" t="s">
        <v>765</v>
      </c>
      <c r="AN1154" s="93"/>
      <c r="AQ1154" s="93"/>
      <c r="AS1154" s="93"/>
    </row>
    <row r="1155" spans="1:45" s="58" customFormat="1" ht="21.6" x14ac:dyDescent="0.3">
      <c r="A1155" s="105"/>
      <c r="B1155" s="106" t="s">
        <v>609</v>
      </c>
      <c r="C1155" s="232" t="s">
        <v>610</v>
      </c>
      <c r="D1155" s="232"/>
      <c r="E1155" s="232"/>
      <c r="F1155" s="232"/>
      <c r="G1155" s="232"/>
      <c r="H1155" s="232"/>
      <c r="I1155" s="232"/>
      <c r="J1155" s="232"/>
      <c r="K1155" s="232"/>
      <c r="L1155" s="232"/>
      <c r="M1155" s="232"/>
      <c r="N1155" s="233"/>
      <c r="AF1155" s="92"/>
      <c r="AG1155" s="93"/>
      <c r="AH1155" s="93"/>
      <c r="AJ1155" s="104" t="s">
        <v>610</v>
      </c>
      <c r="AN1155" s="93"/>
      <c r="AQ1155" s="93"/>
      <c r="AS1155" s="93"/>
    </row>
    <row r="1156" spans="1:45" s="58" customFormat="1" ht="52.2" x14ac:dyDescent="0.3">
      <c r="A1156" s="105"/>
      <c r="B1156" s="106" t="s">
        <v>611</v>
      </c>
      <c r="C1156" s="232" t="s">
        <v>612</v>
      </c>
      <c r="D1156" s="232"/>
      <c r="E1156" s="232"/>
      <c r="F1156" s="232"/>
      <c r="G1156" s="232"/>
      <c r="H1156" s="232"/>
      <c r="I1156" s="232"/>
      <c r="J1156" s="232"/>
      <c r="K1156" s="232"/>
      <c r="L1156" s="232"/>
      <c r="M1156" s="232"/>
      <c r="N1156" s="233"/>
      <c r="AF1156" s="92"/>
      <c r="AG1156" s="93"/>
      <c r="AH1156" s="93"/>
      <c r="AJ1156" s="104" t="s">
        <v>612</v>
      </c>
      <c r="AN1156" s="93"/>
      <c r="AQ1156" s="93"/>
      <c r="AS1156" s="93"/>
    </row>
    <row r="1157" spans="1:45" s="58" customFormat="1" ht="14.4" x14ac:dyDescent="0.3">
      <c r="A1157" s="107"/>
      <c r="B1157" s="106" t="s">
        <v>2</v>
      </c>
      <c r="C1157" s="230" t="s">
        <v>525</v>
      </c>
      <c r="D1157" s="230"/>
      <c r="E1157" s="230"/>
      <c r="F1157" s="108"/>
      <c r="G1157" s="109"/>
      <c r="H1157" s="109"/>
      <c r="I1157" s="109"/>
      <c r="J1157" s="112">
        <v>173.23</v>
      </c>
      <c r="K1157" s="117">
        <v>1.3225</v>
      </c>
      <c r="L1157" s="112">
        <v>14.2</v>
      </c>
      <c r="M1157" s="113">
        <v>44.77</v>
      </c>
      <c r="N1157" s="126">
        <v>635.73</v>
      </c>
      <c r="AF1157" s="92"/>
      <c r="AG1157" s="93"/>
      <c r="AH1157" s="93"/>
      <c r="AK1157" s="104" t="s">
        <v>525</v>
      </c>
      <c r="AN1157" s="93"/>
      <c r="AQ1157" s="93"/>
      <c r="AS1157" s="93"/>
    </row>
    <row r="1158" spans="1:45" s="58" customFormat="1" ht="14.4" x14ac:dyDescent="0.3">
      <c r="A1158" s="107"/>
      <c r="B1158" s="106" t="s">
        <v>4</v>
      </c>
      <c r="C1158" s="230" t="s">
        <v>526</v>
      </c>
      <c r="D1158" s="230"/>
      <c r="E1158" s="230"/>
      <c r="F1158" s="108"/>
      <c r="G1158" s="109"/>
      <c r="H1158" s="109"/>
      <c r="I1158" s="109"/>
      <c r="J1158" s="110">
        <v>5268.76</v>
      </c>
      <c r="K1158" s="117">
        <v>1.4375</v>
      </c>
      <c r="L1158" s="112">
        <v>469.58</v>
      </c>
      <c r="M1158" s="113">
        <v>13.24</v>
      </c>
      <c r="N1158" s="114">
        <v>6217.24</v>
      </c>
      <c r="AF1158" s="92"/>
      <c r="AG1158" s="93"/>
      <c r="AH1158" s="93"/>
      <c r="AK1158" s="104" t="s">
        <v>526</v>
      </c>
      <c r="AN1158" s="93"/>
      <c r="AQ1158" s="93"/>
      <c r="AS1158" s="93"/>
    </row>
    <row r="1159" spans="1:45" s="58" customFormat="1" ht="14.4" x14ac:dyDescent="0.3">
      <c r="A1159" s="107"/>
      <c r="B1159" s="106" t="s">
        <v>6</v>
      </c>
      <c r="C1159" s="230" t="s">
        <v>556</v>
      </c>
      <c r="D1159" s="230"/>
      <c r="E1159" s="230"/>
      <c r="F1159" s="108"/>
      <c r="G1159" s="109"/>
      <c r="H1159" s="109"/>
      <c r="I1159" s="109"/>
      <c r="J1159" s="112">
        <v>267.67</v>
      </c>
      <c r="K1159" s="117">
        <v>1.4375</v>
      </c>
      <c r="L1159" s="112">
        <v>23.86</v>
      </c>
      <c r="M1159" s="113">
        <v>44.77</v>
      </c>
      <c r="N1159" s="114">
        <v>1068.21</v>
      </c>
      <c r="AF1159" s="92"/>
      <c r="AG1159" s="93"/>
      <c r="AH1159" s="93"/>
      <c r="AK1159" s="104" t="s">
        <v>556</v>
      </c>
      <c r="AN1159" s="93"/>
      <c r="AQ1159" s="93"/>
      <c r="AS1159" s="93"/>
    </row>
    <row r="1160" spans="1:45" s="58" customFormat="1" ht="14.4" x14ac:dyDescent="0.3">
      <c r="A1160" s="107"/>
      <c r="B1160" s="106" t="s">
        <v>7</v>
      </c>
      <c r="C1160" s="230" t="s">
        <v>557</v>
      </c>
      <c r="D1160" s="230"/>
      <c r="E1160" s="230"/>
      <c r="F1160" s="108"/>
      <c r="G1160" s="109"/>
      <c r="H1160" s="109"/>
      <c r="I1160" s="109"/>
      <c r="J1160" s="112">
        <v>17.079999999999998</v>
      </c>
      <c r="K1160" s="109"/>
      <c r="L1160" s="112">
        <v>1.06</v>
      </c>
      <c r="M1160" s="113">
        <v>8.16</v>
      </c>
      <c r="N1160" s="126">
        <v>8.65</v>
      </c>
      <c r="AF1160" s="92"/>
      <c r="AG1160" s="93"/>
      <c r="AH1160" s="93"/>
      <c r="AK1160" s="104" t="s">
        <v>557</v>
      </c>
      <c r="AN1160" s="93"/>
      <c r="AQ1160" s="93"/>
      <c r="AS1160" s="93"/>
    </row>
    <row r="1161" spans="1:45" s="58" customFormat="1" ht="14.4" x14ac:dyDescent="0.3">
      <c r="A1161" s="115"/>
      <c r="B1161" s="106"/>
      <c r="C1161" s="230" t="s">
        <v>527</v>
      </c>
      <c r="D1161" s="230"/>
      <c r="E1161" s="230"/>
      <c r="F1161" s="108" t="s">
        <v>528</v>
      </c>
      <c r="G1161" s="125">
        <v>21.6</v>
      </c>
      <c r="H1161" s="117">
        <v>1.3225</v>
      </c>
      <c r="I1161" s="133">
        <v>1.7710920000000001</v>
      </c>
      <c r="J1161" s="118"/>
      <c r="K1161" s="109"/>
      <c r="L1161" s="118"/>
      <c r="M1161" s="109"/>
      <c r="N1161" s="119"/>
      <c r="AF1161" s="92"/>
      <c r="AG1161" s="93"/>
      <c r="AH1161" s="93"/>
      <c r="AL1161" s="104" t="s">
        <v>527</v>
      </c>
      <c r="AN1161" s="93"/>
      <c r="AQ1161" s="93"/>
      <c r="AS1161" s="93"/>
    </row>
    <row r="1162" spans="1:45" s="58" customFormat="1" ht="14.4" x14ac:dyDescent="0.3">
      <c r="A1162" s="115"/>
      <c r="B1162" s="106"/>
      <c r="C1162" s="230" t="s">
        <v>558</v>
      </c>
      <c r="D1162" s="230"/>
      <c r="E1162" s="230"/>
      <c r="F1162" s="108" t="s">
        <v>528</v>
      </c>
      <c r="G1162" s="125">
        <v>20.6</v>
      </c>
      <c r="H1162" s="117">
        <v>1.4375</v>
      </c>
      <c r="I1162" s="133">
        <v>1.8359749999999999</v>
      </c>
      <c r="J1162" s="118"/>
      <c r="K1162" s="109"/>
      <c r="L1162" s="118"/>
      <c r="M1162" s="109"/>
      <c r="N1162" s="119"/>
      <c r="AF1162" s="92"/>
      <c r="AG1162" s="93"/>
      <c r="AH1162" s="93"/>
      <c r="AL1162" s="104" t="s">
        <v>558</v>
      </c>
      <c r="AN1162" s="93"/>
      <c r="AQ1162" s="93"/>
      <c r="AS1162" s="93"/>
    </row>
    <row r="1163" spans="1:45" s="58" customFormat="1" ht="14.4" x14ac:dyDescent="0.3">
      <c r="A1163" s="107"/>
      <c r="B1163" s="106"/>
      <c r="C1163" s="229" t="s">
        <v>529</v>
      </c>
      <c r="D1163" s="229"/>
      <c r="E1163" s="229"/>
      <c r="F1163" s="120"/>
      <c r="G1163" s="121"/>
      <c r="H1163" s="121"/>
      <c r="I1163" s="121"/>
      <c r="J1163" s="122">
        <v>5459.07</v>
      </c>
      <c r="K1163" s="121"/>
      <c r="L1163" s="123">
        <v>484.84</v>
      </c>
      <c r="M1163" s="121"/>
      <c r="N1163" s="124">
        <v>6861.62</v>
      </c>
      <c r="AF1163" s="92"/>
      <c r="AG1163" s="93"/>
      <c r="AH1163" s="93"/>
      <c r="AM1163" s="104" t="s">
        <v>529</v>
      </c>
      <c r="AN1163" s="93"/>
      <c r="AQ1163" s="93"/>
      <c r="AS1163" s="93"/>
    </row>
    <row r="1164" spans="1:45" s="58" customFormat="1" ht="14.4" x14ac:dyDescent="0.3">
      <c r="A1164" s="115"/>
      <c r="B1164" s="106"/>
      <c r="C1164" s="230" t="s">
        <v>530</v>
      </c>
      <c r="D1164" s="230"/>
      <c r="E1164" s="230"/>
      <c r="F1164" s="108"/>
      <c r="G1164" s="109"/>
      <c r="H1164" s="109"/>
      <c r="I1164" s="109"/>
      <c r="J1164" s="118"/>
      <c r="K1164" s="109"/>
      <c r="L1164" s="112">
        <v>38.06</v>
      </c>
      <c r="M1164" s="109"/>
      <c r="N1164" s="114">
        <v>1703.94</v>
      </c>
      <c r="AF1164" s="92"/>
      <c r="AG1164" s="93"/>
      <c r="AH1164" s="93"/>
      <c r="AL1164" s="104" t="s">
        <v>530</v>
      </c>
      <c r="AN1164" s="93"/>
      <c r="AQ1164" s="93"/>
      <c r="AS1164" s="93"/>
    </row>
    <row r="1165" spans="1:45" s="58" customFormat="1" ht="40.799999999999997" x14ac:dyDescent="0.3">
      <c r="A1165" s="115"/>
      <c r="B1165" s="106" t="s">
        <v>766</v>
      </c>
      <c r="C1165" s="230" t="s">
        <v>767</v>
      </c>
      <c r="D1165" s="230"/>
      <c r="E1165" s="230"/>
      <c r="F1165" s="108" t="s">
        <v>531</v>
      </c>
      <c r="G1165" s="116">
        <v>147</v>
      </c>
      <c r="H1165" s="109"/>
      <c r="I1165" s="116">
        <v>147</v>
      </c>
      <c r="J1165" s="118"/>
      <c r="K1165" s="109"/>
      <c r="L1165" s="112">
        <v>55.95</v>
      </c>
      <c r="M1165" s="109"/>
      <c r="N1165" s="114">
        <v>2504.79</v>
      </c>
      <c r="AF1165" s="92"/>
      <c r="AG1165" s="93"/>
      <c r="AH1165" s="93"/>
      <c r="AL1165" s="104" t="s">
        <v>767</v>
      </c>
      <c r="AN1165" s="93"/>
      <c r="AQ1165" s="93"/>
      <c r="AS1165" s="93"/>
    </row>
    <row r="1166" spans="1:45" s="58" customFormat="1" ht="51" x14ac:dyDescent="0.3">
      <c r="A1166" s="115"/>
      <c r="B1166" s="106" t="s">
        <v>768</v>
      </c>
      <c r="C1166" s="230" t="s">
        <v>769</v>
      </c>
      <c r="D1166" s="230"/>
      <c r="E1166" s="230"/>
      <c r="F1166" s="108" t="s">
        <v>531</v>
      </c>
      <c r="G1166" s="116">
        <v>134</v>
      </c>
      <c r="H1166" s="113">
        <v>0.85</v>
      </c>
      <c r="I1166" s="125">
        <v>113.9</v>
      </c>
      <c r="J1166" s="118"/>
      <c r="K1166" s="109"/>
      <c r="L1166" s="112">
        <v>43.35</v>
      </c>
      <c r="M1166" s="109"/>
      <c r="N1166" s="114">
        <v>1940.79</v>
      </c>
      <c r="AF1166" s="92"/>
      <c r="AG1166" s="93"/>
      <c r="AH1166" s="93"/>
      <c r="AL1166" s="104" t="s">
        <v>769</v>
      </c>
      <c r="AN1166" s="93"/>
      <c r="AQ1166" s="93"/>
      <c r="AS1166" s="93"/>
    </row>
    <row r="1167" spans="1:45" s="58" customFormat="1" ht="14.4" x14ac:dyDescent="0.3">
      <c r="A1167" s="127"/>
      <c r="B1167" s="128"/>
      <c r="C1167" s="231" t="s">
        <v>532</v>
      </c>
      <c r="D1167" s="231"/>
      <c r="E1167" s="231"/>
      <c r="F1167" s="96"/>
      <c r="G1167" s="97"/>
      <c r="H1167" s="97"/>
      <c r="I1167" s="97"/>
      <c r="J1167" s="100"/>
      <c r="K1167" s="97"/>
      <c r="L1167" s="129">
        <v>584.14</v>
      </c>
      <c r="M1167" s="121"/>
      <c r="N1167" s="130">
        <v>11307.2</v>
      </c>
      <c r="AF1167" s="92"/>
      <c r="AG1167" s="93"/>
      <c r="AH1167" s="93"/>
      <c r="AN1167" s="93" t="s">
        <v>532</v>
      </c>
      <c r="AQ1167" s="93"/>
      <c r="AS1167" s="93"/>
    </row>
    <row r="1168" spans="1:45" s="58" customFormat="1" ht="20.399999999999999" x14ac:dyDescent="0.3">
      <c r="A1168" s="94" t="s">
        <v>176</v>
      </c>
      <c r="B1168" s="95" t="s">
        <v>371</v>
      </c>
      <c r="C1168" s="231" t="s">
        <v>151</v>
      </c>
      <c r="D1168" s="231"/>
      <c r="E1168" s="231"/>
      <c r="F1168" s="96" t="s">
        <v>17</v>
      </c>
      <c r="G1168" s="97">
        <v>7.8120000000000003</v>
      </c>
      <c r="H1168" s="98">
        <v>1</v>
      </c>
      <c r="I1168" s="99">
        <v>7.8120000000000003</v>
      </c>
      <c r="J1168" s="129">
        <v>325.20999999999998</v>
      </c>
      <c r="K1168" s="99">
        <v>1.012</v>
      </c>
      <c r="L1168" s="137">
        <v>2571.0300000000002</v>
      </c>
      <c r="M1168" s="138">
        <v>8.16</v>
      </c>
      <c r="N1168" s="130">
        <v>20979.599999999999</v>
      </c>
      <c r="AF1168" s="92"/>
      <c r="AG1168" s="93"/>
      <c r="AH1168" s="93" t="s">
        <v>151</v>
      </c>
      <c r="AN1168" s="93"/>
      <c r="AQ1168" s="93"/>
      <c r="AS1168" s="93"/>
    </row>
    <row r="1169" spans="1:45" s="58" customFormat="1" ht="14.4" x14ac:dyDescent="0.3">
      <c r="A1169" s="127"/>
      <c r="B1169" s="128"/>
      <c r="C1169" s="230" t="s">
        <v>537</v>
      </c>
      <c r="D1169" s="230"/>
      <c r="E1169" s="230"/>
      <c r="F1169" s="230"/>
      <c r="G1169" s="230"/>
      <c r="H1169" s="230"/>
      <c r="I1169" s="230"/>
      <c r="J1169" s="230"/>
      <c r="K1169" s="230"/>
      <c r="L1169" s="230"/>
      <c r="M1169" s="230"/>
      <c r="N1169" s="241"/>
      <c r="AF1169" s="92"/>
      <c r="AG1169" s="93"/>
      <c r="AH1169" s="93"/>
      <c r="AN1169" s="93"/>
      <c r="AO1169" s="104" t="s">
        <v>537</v>
      </c>
      <c r="AQ1169" s="93"/>
      <c r="AS1169" s="93"/>
    </row>
    <row r="1170" spans="1:45" s="58" customFormat="1" ht="14.4" x14ac:dyDescent="0.3">
      <c r="A1170" s="102"/>
      <c r="B1170" s="103"/>
      <c r="C1170" s="230" t="s">
        <v>770</v>
      </c>
      <c r="D1170" s="230"/>
      <c r="E1170" s="230"/>
      <c r="F1170" s="230"/>
      <c r="G1170" s="230"/>
      <c r="H1170" s="230"/>
      <c r="I1170" s="230"/>
      <c r="J1170" s="230"/>
      <c r="K1170" s="230"/>
      <c r="L1170" s="230"/>
      <c r="M1170" s="230"/>
      <c r="N1170" s="241"/>
      <c r="AF1170" s="92"/>
      <c r="AG1170" s="93"/>
      <c r="AH1170" s="93"/>
      <c r="AI1170" s="104" t="s">
        <v>770</v>
      </c>
      <c r="AN1170" s="93"/>
      <c r="AQ1170" s="93"/>
      <c r="AS1170" s="93"/>
    </row>
    <row r="1171" spans="1:45" s="58" customFormat="1" ht="14.4" x14ac:dyDescent="0.3">
      <c r="A1171" s="102"/>
      <c r="B1171" s="103"/>
      <c r="C1171" s="230" t="s">
        <v>732</v>
      </c>
      <c r="D1171" s="230"/>
      <c r="E1171" s="230"/>
      <c r="F1171" s="230"/>
      <c r="G1171" s="230"/>
      <c r="H1171" s="230"/>
      <c r="I1171" s="230"/>
      <c r="J1171" s="230"/>
      <c r="K1171" s="230"/>
      <c r="L1171" s="230"/>
      <c r="M1171" s="230"/>
      <c r="N1171" s="241"/>
      <c r="AF1171" s="92"/>
      <c r="AG1171" s="93"/>
      <c r="AH1171" s="93"/>
      <c r="AN1171" s="93"/>
      <c r="AP1171" s="104" t="s">
        <v>732</v>
      </c>
      <c r="AQ1171" s="93"/>
      <c r="AS1171" s="93"/>
    </row>
    <row r="1172" spans="1:45" s="58" customFormat="1" ht="14.4" x14ac:dyDescent="0.3">
      <c r="A1172" s="105"/>
      <c r="B1172" s="106"/>
      <c r="C1172" s="232" t="s">
        <v>696</v>
      </c>
      <c r="D1172" s="232"/>
      <c r="E1172" s="232"/>
      <c r="F1172" s="232"/>
      <c r="G1172" s="232"/>
      <c r="H1172" s="232"/>
      <c r="I1172" s="232"/>
      <c r="J1172" s="232"/>
      <c r="K1172" s="232"/>
      <c r="L1172" s="232"/>
      <c r="M1172" s="232"/>
      <c r="N1172" s="233"/>
      <c r="AF1172" s="92"/>
      <c r="AG1172" s="93"/>
      <c r="AH1172" s="93"/>
      <c r="AJ1172" s="104" t="s">
        <v>696</v>
      </c>
      <c r="AN1172" s="93"/>
      <c r="AQ1172" s="93"/>
      <c r="AS1172" s="93"/>
    </row>
    <row r="1173" spans="1:45" s="58" customFormat="1" ht="14.4" x14ac:dyDescent="0.3">
      <c r="A1173" s="127"/>
      <c r="B1173" s="128"/>
      <c r="C1173" s="231" t="s">
        <v>532</v>
      </c>
      <c r="D1173" s="231"/>
      <c r="E1173" s="231"/>
      <c r="F1173" s="96"/>
      <c r="G1173" s="97"/>
      <c r="H1173" s="97"/>
      <c r="I1173" s="97"/>
      <c r="J1173" s="100"/>
      <c r="K1173" s="97"/>
      <c r="L1173" s="137">
        <v>2571.0300000000002</v>
      </c>
      <c r="M1173" s="121"/>
      <c r="N1173" s="130">
        <v>20979.599999999999</v>
      </c>
      <c r="AF1173" s="92"/>
      <c r="AG1173" s="93"/>
      <c r="AH1173" s="93"/>
      <c r="AN1173" s="93" t="s">
        <v>532</v>
      </c>
      <c r="AQ1173" s="93"/>
      <c r="AS1173" s="93"/>
    </row>
    <row r="1174" spans="1:45" s="58" customFormat="1" ht="42" x14ac:dyDescent="0.3">
      <c r="A1174" s="94" t="s">
        <v>177</v>
      </c>
      <c r="B1174" s="95" t="s">
        <v>419</v>
      </c>
      <c r="C1174" s="231" t="s">
        <v>420</v>
      </c>
      <c r="D1174" s="231"/>
      <c r="E1174" s="231"/>
      <c r="F1174" s="96" t="s">
        <v>55</v>
      </c>
      <c r="G1174" s="97">
        <v>0.32200000000000001</v>
      </c>
      <c r="H1174" s="98">
        <v>1</v>
      </c>
      <c r="I1174" s="99">
        <v>0.32200000000000001</v>
      </c>
      <c r="J1174" s="100"/>
      <c r="K1174" s="97"/>
      <c r="L1174" s="100"/>
      <c r="M1174" s="97"/>
      <c r="N1174" s="101"/>
      <c r="AF1174" s="92"/>
      <c r="AG1174" s="93"/>
      <c r="AH1174" s="93" t="s">
        <v>420</v>
      </c>
      <c r="AN1174" s="93"/>
      <c r="AQ1174" s="93"/>
      <c r="AS1174" s="93"/>
    </row>
    <row r="1175" spans="1:45" s="58" customFormat="1" ht="14.4" x14ac:dyDescent="0.3">
      <c r="A1175" s="102"/>
      <c r="B1175" s="103"/>
      <c r="C1175" s="230" t="s">
        <v>771</v>
      </c>
      <c r="D1175" s="230"/>
      <c r="E1175" s="230"/>
      <c r="F1175" s="230"/>
      <c r="G1175" s="230"/>
      <c r="H1175" s="230"/>
      <c r="I1175" s="230"/>
      <c r="J1175" s="230"/>
      <c r="K1175" s="230"/>
      <c r="L1175" s="230"/>
      <c r="M1175" s="230"/>
      <c r="N1175" s="241"/>
      <c r="AF1175" s="92"/>
      <c r="AG1175" s="93"/>
      <c r="AH1175" s="93"/>
      <c r="AI1175" s="104" t="s">
        <v>771</v>
      </c>
      <c r="AN1175" s="93"/>
      <c r="AQ1175" s="93"/>
      <c r="AS1175" s="93"/>
    </row>
    <row r="1176" spans="1:45" s="58" customFormat="1" ht="21.6" x14ac:dyDescent="0.3">
      <c r="A1176" s="105"/>
      <c r="B1176" s="106" t="s">
        <v>609</v>
      </c>
      <c r="C1176" s="232" t="s">
        <v>610</v>
      </c>
      <c r="D1176" s="232"/>
      <c r="E1176" s="232"/>
      <c r="F1176" s="232"/>
      <c r="G1176" s="232"/>
      <c r="H1176" s="232"/>
      <c r="I1176" s="232"/>
      <c r="J1176" s="232"/>
      <c r="K1176" s="232"/>
      <c r="L1176" s="232"/>
      <c r="M1176" s="232"/>
      <c r="N1176" s="233"/>
      <c r="AF1176" s="92"/>
      <c r="AG1176" s="93"/>
      <c r="AH1176" s="93"/>
      <c r="AJ1176" s="104" t="s">
        <v>610</v>
      </c>
      <c r="AN1176" s="93"/>
      <c r="AQ1176" s="93"/>
      <c r="AS1176" s="93"/>
    </row>
    <row r="1177" spans="1:45" s="58" customFormat="1" ht="52.2" x14ac:dyDescent="0.3">
      <c r="A1177" s="105"/>
      <c r="B1177" s="106" t="s">
        <v>611</v>
      </c>
      <c r="C1177" s="232" t="s">
        <v>612</v>
      </c>
      <c r="D1177" s="232"/>
      <c r="E1177" s="232"/>
      <c r="F1177" s="232"/>
      <c r="G1177" s="232"/>
      <c r="H1177" s="232"/>
      <c r="I1177" s="232"/>
      <c r="J1177" s="232"/>
      <c r="K1177" s="232"/>
      <c r="L1177" s="232"/>
      <c r="M1177" s="232"/>
      <c r="N1177" s="233"/>
      <c r="AF1177" s="92"/>
      <c r="AG1177" s="93"/>
      <c r="AH1177" s="93"/>
      <c r="AJ1177" s="104" t="s">
        <v>612</v>
      </c>
      <c r="AN1177" s="93"/>
      <c r="AQ1177" s="93"/>
      <c r="AS1177" s="93"/>
    </row>
    <row r="1178" spans="1:45" s="58" customFormat="1" ht="14.4" x14ac:dyDescent="0.3">
      <c r="A1178" s="107"/>
      <c r="B1178" s="106" t="s">
        <v>2</v>
      </c>
      <c r="C1178" s="230" t="s">
        <v>525</v>
      </c>
      <c r="D1178" s="230"/>
      <c r="E1178" s="230"/>
      <c r="F1178" s="108"/>
      <c r="G1178" s="109"/>
      <c r="H1178" s="109"/>
      <c r="I1178" s="109"/>
      <c r="J1178" s="112">
        <v>133.78</v>
      </c>
      <c r="K1178" s="117">
        <v>1.3225</v>
      </c>
      <c r="L1178" s="112">
        <v>56.97</v>
      </c>
      <c r="M1178" s="113">
        <v>44.77</v>
      </c>
      <c r="N1178" s="114">
        <v>2550.5500000000002</v>
      </c>
      <c r="AF1178" s="92"/>
      <c r="AG1178" s="93"/>
      <c r="AH1178" s="93"/>
      <c r="AK1178" s="104" t="s">
        <v>525</v>
      </c>
      <c r="AN1178" s="93"/>
      <c r="AQ1178" s="93"/>
      <c r="AS1178" s="93"/>
    </row>
    <row r="1179" spans="1:45" s="58" customFormat="1" ht="14.4" x14ac:dyDescent="0.3">
      <c r="A1179" s="107"/>
      <c r="B1179" s="106" t="s">
        <v>4</v>
      </c>
      <c r="C1179" s="230" t="s">
        <v>526</v>
      </c>
      <c r="D1179" s="230"/>
      <c r="E1179" s="230"/>
      <c r="F1179" s="108"/>
      <c r="G1179" s="109"/>
      <c r="H1179" s="109"/>
      <c r="I1179" s="109"/>
      <c r="J1179" s="112">
        <v>57.32</v>
      </c>
      <c r="K1179" s="117">
        <v>1.4375</v>
      </c>
      <c r="L1179" s="112">
        <v>26.53</v>
      </c>
      <c r="M1179" s="113">
        <v>13.24</v>
      </c>
      <c r="N1179" s="126">
        <v>351.26</v>
      </c>
      <c r="AF1179" s="92"/>
      <c r="AG1179" s="93"/>
      <c r="AH1179" s="93"/>
      <c r="AK1179" s="104" t="s">
        <v>526</v>
      </c>
      <c r="AN1179" s="93"/>
      <c r="AQ1179" s="93"/>
      <c r="AS1179" s="93"/>
    </row>
    <row r="1180" spans="1:45" s="58" customFormat="1" ht="14.4" x14ac:dyDescent="0.3">
      <c r="A1180" s="107"/>
      <c r="B1180" s="106" t="s">
        <v>6</v>
      </c>
      <c r="C1180" s="230" t="s">
        <v>556</v>
      </c>
      <c r="D1180" s="230"/>
      <c r="E1180" s="230"/>
      <c r="F1180" s="108"/>
      <c r="G1180" s="109"/>
      <c r="H1180" s="109"/>
      <c r="I1180" s="109"/>
      <c r="J1180" s="112">
        <v>0.8</v>
      </c>
      <c r="K1180" s="117">
        <v>1.4375</v>
      </c>
      <c r="L1180" s="112">
        <v>0.37</v>
      </c>
      <c r="M1180" s="113">
        <v>44.77</v>
      </c>
      <c r="N1180" s="126">
        <v>16.559999999999999</v>
      </c>
      <c r="AF1180" s="92"/>
      <c r="AG1180" s="93"/>
      <c r="AH1180" s="93"/>
      <c r="AK1180" s="104" t="s">
        <v>556</v>
      </c>
      <c r="AN1180" s="93"/>
      <c r="AQ1180" s="93"/>
      <c r="AS1180" s="93"/>
    </row>
    <row r="1181" spans="1:45" s="58" customFormat="1" ht="14.4" x14ac:dyDescent="0.3">
      <c r="A1181" s="107"/>
      <c r="B1181" s="106" t="s">
        <v>7</v>
      </c>
      <c r="C1181" s="230" t="s">
        <v>557</v>
      </c>
      <c r="D1181" s="230"/>
      <c r="E1181" s="230"/>
      <c r="F1181" s="108"/>
      <c r="G1181" s="109"/>
      <c r="H1181" s="109"/>
      <c r="I1181" s="109"/>
      <c r="J1181" s="112">
        <v>131.4</v>
      </c>
      <c r="K1181" s="109"/>
      <c r="L1181" s="112">
        <v>42.31</v>
      </c>
      <c r="M1181" s="113">
        <v>8.16</v>
      </c>
      <c r="N1181" s="126">
        <v>345.25</v>
      </c>
      <c r="AF1181" s="92"/>
      <c r="AG1181" s="93"/>
      <c r="AH1181" s="93"/>
      <c r="AK1181" s="104" t="s">
        <v>557</v>
      </c>
      <c r="AN1181" s="93"/>
      <c r="AQ1181" s="93"/>
      <c r="AS1181" s="93"/>
    </row>
    <row r="1182" spans="1:45" s="58" customFormat="1" ht="14.4" x14ac:dyDescent="0.3">
      <c r="A1182" s="115"/>
      <c r="B1182" s="106"/>
      <c r="C1182" s="230" t="s">
        <v>527</v>
      </c>
      <c r="D1182" s="230"/>
      <c r="E1182" s="230"/>
      <c r="F1182" s="108" t="s">
        <v>528</v>
      </c>
      <c r="G1182" s="125">
        <v>14.4</v>
      </c>
      <c r="H1182" s="117">
        <v>1.3225</v>
      </c>
      <c r="I1182" s="133">
        <v>6.1321680000000001</v>
      </c>
      <c r="J1182" s="118"/>
      <c r="K1182" s="109"/>
      <c r="L1182" s="118"/>
      <c r="M1182" s="109"/>
      <c r="N1182" s="119"/>
      <c r="AF1182" s="92"/>
      <c r="AG1182" s="93"/>
      <c r="AH1182" s="93"/>
      <c r="AL1182" s="104" t="s">
        <v>527</v>
      </c>
      <c r="AN1182" s="93"/>
      <c r="AQ1182" s="93"/>
      <c r="AS1182" s="93"/>
    </row>
    <row r="1183" spans="1:45" s="58" customFormat="1" ht="14.4" x14ac:dyDescent="0.3">
      <c r="A1183" s="115"/>
      <c r="B1183" s="106"/>
      <c r="C1183" s="230" t="s">
        <v>558</v>
      </c>
      <c r="D1183" s="230"/>
      <c r="E1183" s="230"/>
      <c r="F1183" s="108" t="s">
        <v>528</v>
      </c>
      <c r="G1183" s="113">
        <v>7.0000000000000007E-2</v>
      </c>
      <c r="H1183" s="117">
        <v>1.4375</v>
      </c>
      <c r="I1183" s="132">
        <v>3.2401300000000001E-2</v>
      </c>
      <c r="J1183" s="118"/>
      <c r="K1183" s="109"/>
      <c r="L1183" s="118"/>
      <c r="M1183" s="109"/>
      <c r="N1183" s="119"/>
      <c r="AF1183" s="92"/>
      <c r="AG1183" s="93"/>
      <c r="AH1183" s="93"/>
      <c r="AL1183" s="104" t="s">
        <v>558</v>
      </c>
      <c r="AN1183" s="93"/>
      <c r="AQ1183" s="93"/>
      <c r="AS1183" s="93"/>
    </row>
    <row r="1184" spans="1:45" s="58" customFormat="1" ht="14.4" x14ac:dyDescent="0.3">
      <c r="A1184" s="107"/>
      <c r="B1184" s="106"/>
      <c r="C1184" s="229" t="s">
        <v>529</v>
      </c>
      <c r="D1184" s="229"/>
      <c r="E1184" s="229"/>
      <c r="F1184" s="120"/>
      <c r="G1184" s="121"/>
      <c r="H1184" s="121"/>
      <c r="I1184" s="121"/>
      <c r="J1184" s="123">
        <v>322.5</v>
      </c>
      <c r="K1184" s="121"/>
      <c r="L1184" s="123">
        <v>125.81</v>
      </c>
      <c r="M1184" s="121"/>
      <c r="N1184" s="124">
        <v>3247.06</v>
      </c>
      <c r="AF1184" s="92"/>
      <c r="AG1184" s="93"/>
      <c r="AH1184" s="93"/>
      <c r="AM1184" s="104" t="s">
        <v>529</v>
      </c>
      <c r="AN1184" s="93"/>
      <c r="AQ1184" s="93"/>
      <c r="AS1184" s="93"/>
    </row>
    <row r="1185" spans="1:45" s="58" customFormat="1" ht="14.4" x14ac:dyDescent="0.3">
      <c r="A1185" s="115"/>
      <c r="B1185" s="106"/>
      <c r="C1185" s="230" t="s">
        <v>530</v>
      </c>
      <c r="D1185" s="230"/>
      <c r="E1185" s="230"/>
      <c r="F1185" s="108"/>
      <c r="G1185" s="109"/>
      <c r="H1185" s="109"/>
      <c r="I1185" s="109"/>
      <c r="J1185" s="118"/>
      <c r="K1185" s="109"/>
      <c r="L1185" s="112">
        <v>57.34</v>
      </c>
      <c r="M1185" s="109"/>
      <c r="N1185" s="114">
        <v>2567.11</v>
      </c>
      <c r="AF1185" s="92"/>
      <c r="AG1185" s="93"/>
      <c r="AH1185" s="93"/>
      <c r="AL1185" s="104" t="s">
        <v>530</v>
      </c>
      <c r="AN1185" s="93"/>
      <c r="AQ1185" s="93"/>
      <c r="AS1185" s="93"/>
    </row>
    <row r="1186" spans="1:45" s="58" customFormat="1" ht="21.6" x14ac:dyDescent="0.3">
      <c r="A1186" s="115"/>
      <c r="B1186" s="106" t="s">
        <v>772</v>
      </c>
      <c r="C1186" s="230" t="s">
        <v>773</v>
      </c>
      <c r="D1186" s="230"/>
      <c r="E1186" s="230"/>
      <c r="F1186" s="108" t="s">
        <v>531</v>
      </c>
      <c r="G1186" s="116">
        <v>113</v>
      </c>
      <c r="H1186" s="109"/>
      <c r="I1186" s="116">
        <v>113</v>
      </c>
      <c r="J1186" s="118"/>
      <c r="K1186" s="109"/>
      <c r="L1186" s="112">
        <v>64.790000000000006</v>
      </c>
      <c r="M1186" s="109"/>
      <c r="N1186" s="114">
        <v>2900.83</v>
      </c>
      <c r="AF1186" s="92"/>
      <c r="AG1186" s="93"/>
      <c r="AH1186" s="93"/>
      <c r="AL1186" s="104" t="s">
        <v>773</v>
      </c>
      <c r="AN1186" s="93"/>
      <c r="AQ1186" s="93"/>
      <c r="AS1186" s="93"/>
    </row>
    <row r="1187" spans="1:45" s="58" customFormat="1" ht="40.799999999999997" x14ac:dyDescent="0.3">
      <c r="A1187" s="115"/>
      <c r="B1187" s="106" t="s">
        <v>774</v>
      </c>
      <c r="C1187" s="230" t="s">
        <v>775</v>
      </c>
      <c r="D1187" s="230"/>
      <c r="E1187" s="230"/>
      <c r="F1187" s="108" t="s">
        <v>531</v>
      </c>
      <c r="G1187" s="116">
        <v>77</v>
      </c>
      <c r="H1187" s="113">
        <v>0.85</v>
      </c>
      <c r="I1187" s="113">
        <v>65.45</v>
      </c>
      <c r="J1187" s="118"/>
      <c r="K1187" s="109"/>
      <c r="L1187" s="112">
        <v>37.53</v>
      </c>
      <c r="M1187" s="109"/>
      <c r="N1187" s="114">
        <v>1680.17</v>
      </c>
      <c r="AF1187" s="92"/>
      <c r="AG1187" s="93"/>
      <c r="AH1187" s="93"/>
      <c r="AL1187" s="104" t="s">
        <v>775</v>
      </c>
      <c r="AN1187" s="93"/>
      <c r="AQ1187" s="93"/>
      <c r="AS1187" s="93"/>
    </row>
    <row r="1188" spans="1:45" s="58" customFormat="1" ht="14.4" x14ac:dyDescent="0.3">
      <c r="A1188" s="127"/>
      <c r="B1188" s="128"/>
      <c r="C1188" s="231" t="s">
        <v>532</v>
      </c>
      <c r="D1188" s="231"/>
      <c r="E1188" s="231"/>
      <c r="F1188" s="96"/>
      <c r="G1188" s="97"/>
      <c r="H1188" s="97"/>
      <c r="I1188" s="97"/>
      <c r="J1188" s="100"/>
      <c r="K1188" s="97"/>
      <c r="L1188" s="129">
        <v>228.13</v>
      </c>
      <c r="M1188" s="121"/>
      <c r="N1188" s="130">
        <v>7828.06</v>
      </c>
      <c r="AF1188" s="92"/>
      <c r="AG1188" s="93"/>
      <c r="AH1188" s="93"/>
      <c r="AN1188" s="93" t="s">
        <v>532</v>
      </c>
      <c r="AQ1188" s="93"/>
      <c r="AS1188" s="93"/>
    </row>
    <row r="1189" spans="1:45" s="58" customFormat="1" ht="31.8" x14ac:dyDescent="0.3">
      <c r="A1189" s="94" t="s">
        <v>178</v>
      </c>
      <c r="B1189" s="95" t="s">
        <v>421</v>
      </c>
      <c r="C1189" s="231" t="s">
        <v>422</v>
      </c>
      <c r="D1189" s="231"/>
      <c r="E1189" s="231"/>
      <c r="F1189" s="96" t="s">
        <v>55</v>
      </c>
      <c r="G1189" s="97">
        <v>0.32200000000000001</v>
      </c>
      <c r="H1189" s="98">
        <v>1</v>
      </c>
      <c r="I1189" s="99">
        <v>0.32200000000000001</v>
      </c>
      <c r="J1189" s="100"/>
      <c r="K1189" s="97"/>
      <c r="L1189" s="100"/>
      <c r="M1189" s="97"/>
      <c r="N1189" s="101"/>
      <c r="AF1189" s="92"/>
      <c r="AG1189" s="93"/>
      <c r="AH1189" s="93" t="s">
        <v>422</v>
      </c>
      <c r="AN1189" s="93"/>
      <c r="AQ1189" s="93"/>
      <c r="AS1189" s="93"/>
    </row>
    <row r="1190" spans="1:45" s="58" customFormat="1" ht="14.4" x14ac:dyDescent="0.3">
      <c r="A1190" s="102"/>
      <c r="B1190" s="103"/>
      <c r="C1190" s="230" t="s">
        <v>771</v>
      </c>
      <c r="D1190" s="230"/>
      <c r="E1190" s="230"/>
      <c r="F1190" s="230"/>
      <c r="G1190" s="230"/>
      <c r="H1190" s="230"/>
      <c r="I1190" s="230"/>
      <c r="J1190" s="230"/>
      <c r="K1190" s="230"/>
      <c r="L1190" s="230"/>
      <c r="M1190" s="230"/>
      <c r="N1190" s="241"/>
      <c r="AF1190" s="92"/>
      <c r="AG1190" s="93"/>
      <c r="AH1190" s="93"/>
      <c r="AI1190" s="104" t="s">
        <v>771</v>
      </c>
      <c r="AN1190" s="93"/>
      <c r="AQ1190" s="93"/>
      <c r="AS1190" s="93"/>
    </row>
    <row r="1191" spans="1:45" s="58" customFormat="1" ht="14.4" x14ac:dyDescent="0.3">
      <c r="A1191" s="105"/>
      <c r="B1191" s="106"/>
      <c r="C1191" s="232" t="s">
        <v>776</v>
      </c>
      <c r="D1191" s="232"/>
      <c r="E1191" s="232"/>
      <c r="F1191" s="232"/>
      <c r="G1191" s="232"/>
      <c r="H1191" s="232"/>
      <c r="I1191" s="232"/>
      <c r="J1191" s="232"/>
      <c r="K1191" s="232"/>
      <c r="L1191" s="232"/>
      <c r="M1191" s="232"/>
      <c r="N1191" s="233"/>
      <c r="AF1191" s="92"/>
      <c r="AG1191" s="93"/>
      <c r="AH1191" s="93"/>
      <c r="AJ1191" s="104" t="s">
        <v>776</v>
      </c>
      <c r="AN1191" s="93"/>
      <c r="AQ1191" s="93"/>
      <c r="AS1191" s="93"/>
    </row>
    <row r="1192" spans="1:45" s="58" customFormat="1" ht="21.6" x14ac:dyDescent="0.3">
      <c r="A1192" s="105"/>
      <c r="B1192" s="106" t="s">
        <v>609</v>
      </c>
      <c r="C1192" s="232" t="s">
        <v>610</v>
      </c>
      <c r="D1192" s="232"/>
      <c r="E1192" s="232"/>
      <c r="F1192" s="232"/>
      <c r="G1192" s="232"/>
      <c r="H1192" s="232"/>
      <c r="I1192" s="232"/>
      <c r="J1192" s="232"/>
      <c r="K1192" s="232"/>
      <c r="L1192" s="232"/>
      <c r="M1192" s="232"/>
      <c r="N1192" s="233"/>
      <c r="AF1192" s="92"/>
      <c r="AG1192" s="93"/>
      <c r="AH1192" s="93"/>
      <c r="AJ1192" s="104" t="s">
        <v>610</v>
      </c>
      <c r="AN1192" s="93"/>
      <c r="AQ1192" s="93"/>
      <c r="AS1192" s="93"/>
    </row>
    <row r="1193" spans="1:45" s="58" customFormat="1" ht="52.2" x14ac:dyDescent="0.3">
      <c r="A1193" s="105"/>
      <c r="B1193" s="106" t="s">
        <v>611</v>
      </c>
      <c r="C1193" s="232" t="s">
        <v>612</v>
      </c>
      <c r="D1193" s="232"/>
      <c r="E1193" s="232"/>
      <c r="F1193" s="232"/>
      <c r="G1193" s="232"/>
      <c r="H1193" s="232"/>
      <c r="I1193" s="232"/>
      <c r="J1193" s="232"/>
      <c r="K1193" s="232"/>
      <c r="L1193" s="232"/>
      <c r="M1193" s="232"/>
      <c r="N1193" s="233"/>
      <c r="AF1193" s="92"/>
      <c r="AG1193" s="93"/>
      <c r="AH1193" s="93"/>
      <c r="AJ1193" s="104" t="s">
        <v>612</v>
      </c>
      <c r="AN1193" s="93"/>
      <c r="AQ1193" s="93"/>
      <c r="AS1193" s="93"/>
    </row>
    <row r="1194" spans="1:45" s="58" customFormat="1" ht="14.4" x14ac:dyDescent="0.3">
      <c r="A1194" s="107"/>
      <c r="B1194" s="106" t="s">
        <v>2</v>
      </c>
      <c r="C1194" s="230" t="s">
        <v>525</v>
      </c>
      <c r="D1194" s="230"/>
      <c r="E1194" s="230"/>
      <c r="F1194" s="108"/>
      <c r="G1194" s="109"/>
      <c r="H1194" s="109"/>
      <c r="I1194" s="109"/>
      <c r="J1194" s="112">
        <v>21.55</v>
      </c>
      <c r="K1194" s="113">
        <v>5.29</v>
      </c>
      <c r="L1194" s="112">
        <v>36.71</v>
      </c>
      <c r="M1194" s="113">
        <v>44.77</v>
      </c>
      <c r="N1194" s="114">
        <v>1643.51</v>
      </c>
      <c r="AF1194" s="92"/>
      <c r="AG1194" s="93"/>
      <c r="AH1194" s="93"/>
      <c r="AK1194" s="104" t="s">
        <v>525</v>
      </c>
      <c r="AN1194" s="93"/>
      <c r="AQ1194" s="93"/>
      <c r="AS1194" s="93"/>
    </row>
    <row r="1195" spans="1:45" s="58" customFormat="1" ht="14.4" x14ac:dyDescent="0.3">
      <c r="A1195" s="107"/>
      <c r="B1195" s="106" t="s">
        <v>4</v>
      </c>
      <c r="C1195" s="230" t="s">
        <v>526</v>
      </c>
      <c r="D1195" s="230"/>
      <c r="E1195" s="230"/>
      <c r="F1195" s="108"/>
      <c r="G1195" s="109"/>
      <c r="H1195" s="109"/>
      <c r="I1195" s="109"/>
      <c r="J1195" s="112">
        <v>8.4</v>
      </c>
      <c r="K1195" s="113">
        <v>5.75</v>
      </c>
      <c r="L1195" s="112">
        <v>15.55</v>
      </c>
      <c r="M1195" s="113">
        <v>13.24</v>
      </c>
      <c r="N1195" s="126">
        <v>205.88</v>
      </c>
      <c r="AF1195" s="92"/>
      <c r="AG1195" s="93"/>
      <c r="AH1195" s="93"/>
      <c r="AK1195" s="104" t="s">
        <v>526</v>
      </c>
      <c r="AN1195" s="93"/>
      <c r="AQ1195" s="93"/>
      <c r="AS1195" s="93"/>
    </row>
    <row r="1196" spans="1:45" s="58" customFormat="1" ht="14.4" x14ac:dyDescent="0.3">
      <c r="A1196" s="115"/>
      <c r="B1196" s="106"/>
      <c r="C1196" s="230" t="s">
        <v>527</v>
      </c>
      <c r="D1196" s="230"/>
      <c r="E1196" s="230"/>
      <c r="F1196" s="108" t="s">
        <v>528</v>
      </c>
      <c r="G1196" s="113">
        <v>2.3199999999999998</v>
      </c>
      <c r="H1196" s="113">
        <v>5.29</v>
      </c>
      <c r="I1196" s="132">
        <v>3.9518415999999998</v>
      </c>
      <c r="J1196" s="118"/>
      <c r="K1196" s="109"/>
      <c r="L1196" s="118"/>
      <c r="M1196" s="109"/>
      <c r="N1196" s="119"/>
      <c r="AF1196" s="92"/>
      <c r="AG1196" s="93"/>
      <c r="AH1196" s="93"/>
      <c r="AL1196" s="104" t="s">
        <v>527</v>
      </c>
      <c r="AN1196" s="93"/>
      <c r="AQ1196" s="93"/>
      <c r="AS1196" s="93"/>
    </row>
    <row r="1197" spans="1:45" s="58" customFormat="1" ht="14.4" x14ac:dyDescent="0.3">
      <c r="A1197" s="107"/>
      <c r="B1197" s="106"/>
      <c r="C1197" s="229" t="s">
        <v>529</v>
      </c>
      <c r="D1197" s="229"/>
      <c r="E1197" s="229"/>
      <c r="F1197" s="120"/>
      <c r="G1197" s="121"/>
      <c r="H1197" s="121"/>
      <c r="I1197" s="121"/>
      <c r="J1197" s="123">
        <v>29.95</v>
      </c>
      <c r="K1197" s="121"/>
      <c r="L1197" s="123">
        <v>52.26</v>
      </c>
      <c r="M1197" s="121"/>
      <c r="N1197" s="124">
        <v>1849.39</v>
      </c>
      <c r="AF1197" s="92"/>
      <c r="AG1197" s="93"/>
      <c r="AH1197" s="93"/>
      <c r="AM1197" s="104" t="s">
        <v>529</v>
      </c>
      <c r="AN1197" s="93"/>
      <c r="AQ1197" s="93"/>
      <c r="AS1197" s="93"/>
    </row>
    <row r="1198" spans="1:45" s="58" customFormat="1" ht="14.4" x14ac:dyDescent="0.3">
      <c r="A1198" s="115"/>
      <c r="B1198" s="106"/>
      <c r="C1198" s="230" t="s">
        <v>530</v>
      </c>
      <c r="D1198" s="230"/>
      <c r="E1198" s="230"/>
      <c r="F1198" s="108"/>
      <c r="G1198" s="109"/>
      <c r="H1198" s="109"/>
      <c r="I1198" s="109"/>
      <c r="J1198" s="118"/>
      <c r="K1198" s="109"/>
      <c r="L1198" s="112">
        <v>36.71</v>
      </c>
      <c r="M1198" s="109"/>
      <c r="N1198" s="114">
        <v>1643.51</v>
      </c>
      <c r="AF1198" s="92"/>
      <c r="AG1198" s="93"/>
      <c r="AH1198" s="93"/>
      <c r="AL1198" s="104" t="s">
        <v>530</v>
      </c>
      <c r="AN1198" s="93"/>
      <c r="AQ1198" s="93"/>
      <c r="AS1198" s="93"/>
    </row>
    <row r="1199" spans="1:45" s="58" customFormat="1" ht="21.6" x14ac:dyDescent="0.3">
      <c r="A1199" s="115"/>
      <c r="B1199" s="106" t="s">
        <v>772</v>
      </c>
      <c r="C1199" s="230" t="s">
        <v>773</v>
      </c>
      <c r="D1199" s="230"/>
      <c r="E1199" s="230"/>
      <c r="F1199" s="108" t="s">
        <v>531</v>
      </c>
      <c r="G1199" s="116">
        <v>113</v>
      </c>
      <c r="H1199" s="109"/>
      <c r="I1199" s="116">
        <v>113</v>
      </c>
      <c r="J1199" s="118"/>
      <c r="K1199" s="109"/>
      <c r="L1199" s="112">
        <v>41.48</v>
      </c>
      <c r="M1199" s="109"/>
      <c r="N1199" s="114">
        <v>1857.17</v>
      </c>
      <c r="AF1199" s="92"/>
      <c r="AG1199" s="93"/>
      <c r="AH1199" s="93"/>
      <c r="AL1199" s="104" t="s">
        <v>773</v>
      </c>
      <c r="AN1199" s="93"/>
      <c r="AQ1199" s="93"/>
      <c r="AS1199" s="93"/>
    </row>
    <row r="1200" spans="1:45" s="58" customFormat="1" ht="40.799999999999997" x14ac:dyDescent="0.3">
      <c r="A1200" s="115"/>
      <c r="B1200" s="106" t="s">
        <v>774</v>
      </c>
      <c r="C1200" s="230" t="s">
        <v>775</v>
      </c>
      <c r="D1200" s="230"/>
      <c r="E1200" s="230"/>
      <c r="F1200" s="108" t="s">
        <v>531</v>
      </c>
      <c r="G1200" s="116">
        <v>77</v>
      </c>
      <c r="H1200" s="113">
        <v>0.85</v>
      </c>
      <c r="I1200" s="113">
        <v>65.45</v>
      </c>
      <c r="J1200" s="118"/>
      <c r="K1200" s="109"/>
      <c r="L1200" s="112">
        <v>24.03</v>
      </c>
      <c r="M1200" s="109"/>
      <c r="N1200" s="114">
        <v>1075.68</v>
      </c>
      <c r="AF1200" s="92"/>
      <c r="AG1200" s="93"/>
      <c r="AH1200" s="93"/>
      <c r="AL1200" s="104" t="s">
        <v>775</v>
      </c>
      <c r="AN1200" s="93"/>
      <c r="AQ1200" s="93"/>
      <c r="AS1200" s="93"/>
    </row>
    <row r="1201" spans="1:45" s="58" customFormat="1" ht="14.4" x14ac:dyDescent="0.3">
      <c r="A1201" s="127"/>
      <c r="B1201" s="128"/>
      <c r="C1201" s="231" t="s">
        <v>532</v>
      </c>
      <c r="D1201" s="231"/>
      <c r="E1201" s="231"/>
      <c r="F1201" s="96"/>
      <c r="G1201" s="97"/>
      <c r="H1201" s="97"/>
      <c r="I1201" s="97"/>
      <c r="J1201" s="100"/>
      <c r="K1201" s="97"/>
      <c r="L1201" s="129">
        <v>117.77</v>
      </c>
      <c r="M1201" s="121"/>
      <c r="N1201" s="130">
        <v>4782.24</v>
      </c>
      <c r="AF1201" s="92"/>
      <c r="AG1201" s="93"/>
      <c r="AH1201" s="93"/>
      <c r="AN1201" s="93" t="s">
        <v>532</v>
      </c>
      <c r="AQ1201" s="93"/>
      <c r="AS1201" s="93"/>
    </row>
    <row r="1202" spans="1:45" s="58" customFormat="1" ht="14.4" x14ac:dyDescent="0.3">
      <c r="A1202" s="94" t="s">
        <v>179</v>
      </c>
      <c r="B1202" s="95" t="s">
        <v>423</v>
      </c>
      <c r="C1202" s="231" t="s">
        <v>424</v>
      </c>
      <c r="D1202" s="231"/>
      <c r="E1202" s="231"/>
      <c r="F1202" s="96" t="s">
        <v>47</v>
      </c>
      <c r="G1202" s="97">
        <v>3.5419999999999998</v>
      </c>
      <c r="H1202" s="98">
        <v>1</v>
      </c>
      <c r="I1202" s="99">
        <v>3.5419999999999998</v>
      </c>
      <c r="J1202" s="129">
        <v>479.83</v>
      </c>
      <c r="K1202" s="97"/>
      <c r="L1202" s="137">
        <v>1699.56</v>
      </c>
      <c r="M1202" s="138">
        <v>8.16</v>
      </c>
      <c r="N1202" s="130">
        <v>13868.41</v>
      </c>
      <c r="AF1202" s="92"/>
      <c r="AG1202" s="93"/>
      <c r="AH1202" s="93" t="s">
        <v>424</v>
      </c>
      <c r="AN1202" s="93"/>
      <c r="AQ1202" s="93"/>
      <c r="AS1202" s="93"/>
    </row>
    <row r="1203" spans="1:45" s="58" customFormat="1" ht="14.4" x14ac:dyDescent="0.3">
      <c r="A1203" s="127"/>
      <c r="B1203" s="128"/>
      <c r="C1203" s="230" t="s">
        <v>537</v>
      </c>
      <c r="D1203" s="230"/>
      <c r="E1203" s="230"/>
      <c r="F1203" s="230"/>
      <c r="G1203" s="230"/>
      <c r="H1203" s="230"/>
      <c r="I1203" s="230"/>
      <c r="J1203" s="230"/>
      <c r="K1203" s="230"/>
      <c r="L1203" s="230"/>
      <c r="M1203" s="230"/>
      <c r="N1203" s="241"/>
      <c r="AF1203" s="92"/>
      <c r="AG1203" s="93"/>
      <c r="AH1203" s="93"/>
      <c r="AN1203" s="93"/>
      <c r="AO1203" s="104" t="s">
        <v>537</v>
      </c>
      <c r="AQ1203" s="93"/>
      <c r="AS1203" s="93"/>
    </row>
    <row r="1204" spans="1:45" s="58" customFormat="1" ht="14.4" x14ac:dyDescent="0.3">
      <c r="A1204" s="102"/>
      <c r="B1204" s="103"/>
      <c r="C1204" s="230" t="s">
        <v>777</v>
      </c>
      <c r="D1204" s="230"/>
      <c r="E1204" s="230"/>
      <c r="F1204" s="230"/>
      <c r="G1204" s="230"/>
      <c r="H1204" s="230"/>
      <c r="I1204" s="230"/>
      <c r="J1204" s="230"/>
      <c r="K1204" s="230"/>
      <c r="L1204" s="230"/>
      <c r="M1204" s="230"/>
      <c r="N1204" s="241"/>
      <c r="AF1204" s="92"/>
      <c r="AG1204" s="93"/>
      <c r="AH1204" s="93"/>
      <c r="AI1204" s="104" t="s">
        <v>777</v>
      </c>
      <c r="AN1204" s="93"/>
      <c r="AQ1204" s="93"/>
      <c r="AS1204" s="93"/>
    </row>
    <row r="1205" spans="1:45" s="58" customFormat="1" ht="14.4" x14ac:dyDescent="0.3">
      <c r="A1205" s="127"/>
      <c r="B1205" s="128"/>
      <c r="C1205" s="231" t="s">
        <v>532</v>
      </c>
      <c r="D1205" s="231"/>
      <c r="E1205" s="231"/>
      <c r="F1205" s="96"/>
      <c r="G1205" s="97"/>
      <c r="H1205" s="97"/>
      <c r="I1205" s="97"/>
      <c r="J1205" s="100"/>
      <c r="K1205" s="97"/>
      <c r="L1205" s="137">
        <v>1699.56</v>
      </c>
      <c r="M1205" s="121"/>
      <c r="N1205" s="130">
        <v>13868.41</v>
      </c>
      <c r="AF1205" s="92"/>
      <c r="AG1205" s="93"/>
      <c r="AH1205" s="93"/>
      <c r="AN1205" s="93" t="s">
        <v>532</v>
      </c>
      <c r="AQ1205" s="93"/>
      <c r="AS1205" s="93"/>
    </row>
    <row r="1206" spans="1:45" s="58" customFormat="1" ht="0" hidden="1" customHeight="1" x14ac:dyDescent="0.3">
      <c r="A1206" s="142"/>
      <c r="B1206" s="143"/>
      <c r="C1206" s="143"/>
      <c r="D1206" s="143"/>
      <c r="E1206" s="143"/>
      <c r="F1206" s="144"/>
      <c r="G1206" s="144"/>
      <c r="H1206" s="144"/>
      <c r="I1206" s="144"/>
      <c r="J1206" s="145"/>
      <c r="K1206" s="144"/>
      <c r="L1206" s="145"/>
      <c r="M1206" s="109"/>
      <c r="N1206" s="145"/>
      <c r="AF1206" s="92"/>
      <c r="AG1206" s="93"/>
      <c r="AH1206" s="93"/>
      <c r="AN1206" s="93"/>
      <c r="AQ1206" s="93"/>
      <c r="AS1206" s="93"/>
    </row>
    <row r="1207" spans="1:45" s="58" customFormat="1" ht="14.4" x14ac:dyDescent="0.3">
      <c r="A1207" s="146"/>
      <c r="B1207" s="147"/>
      <c r="C1207" s="231" t="s">
        <v>778</v>
      </c>
      <c r="D1207" s="231"/>
      <c r="E1207" s="231"/>
      <c r="F1207" s="231"/>
      <c r="G1207" s="231"/>
      <c r="H1207" s="231"/>
      <c r="I1207" s="231"/>
      <c r="J1207" s="231"/>
      <c r="K1207" s="231"/>
      <c r="L1207" s="148"/>
      <c r="M1207" s="149"/>
      <c r="N1207" s="150"/>
      <c r="AF1207" s="92"/>
      <c r="AG1207" s="93"/>
      <c r="AH1207" s="93"/>
      <c r="AN1207" s="93"/>
      <c r="AQ1207" s="93" t="s">
        <v>778</v>
      </c>
      <c r="AS1207" s="93"/>
    </row>
    <row r="1208" spans="1:45" s="58" customFormat="1" ht="14.4" x14ac:dyDescent="0.3">
      <c r="A1208" s="151"/>
      <c r="B1208" s="106"/>
      <c r="C1208" s="230" t="s">
        <v>538</v>
      </c>
      <c r="D1208" s="230"/>
      <c r="E1208" s="230"/>
      <c r="F1208" s="230"/>
      <c r="G1208" s="230"/>
      <c r="H1208" s="230"/>
      <c r="I1208" s="230"/>
      <c r="J1208" s="230"/>
      <c r="K1208" s="230"/>
      <c r="L1208" s="152">
        <v>4933.5</v>
      </c>
      <c r="M1208" s="153"/>
      <c r="N1208" s="154"/>
      <c r="AF1208" s="92"/>
      <c r="AG1208" s="93"/>
      <c r="AH1208" s="93"/>
      <c r="AN1208" s="93"/>
      <c r="AQ1208" s="93"/>
      <c r="AR1208" s="104" t="s">
        <v>538</v>
      </c>
      <c r="AS1208" s="93"/>
    </row>
    <row r="1209" spans="1:45" s="58" customFormat="1" ht="14.4" x14ac:dyDescent="0.3">
      <c r="A1209" s="151"/>
      <c r="B1209" s="106"/>
      <c r="C1209" s="230" t="s">
        <v>539</v>
      </c>
      <c r="D1209" s="230"/>
      <c r="E1209" s="230"/>
      <c r="F1209" s="230"/>
      <c r="G1209" s="230"/>
      <c r="H1209" s="230"/>
      <c r="I1209" s="230"/>
      <c r="J1209" s="230"/>
      <c r="K1209" s="230"/>
      <c r="L1209" s="155"/>
      <c r="M1209" s="153"/>
      <c r="N1209" s="154"/>
      <c r="AF1209" s="92"/>
      <c r="AG1209" s="93"/>
      <c r="AH1209" s="93"/>
      <c r="AN1209" s="93"/>
      <c r="AQ1209" s="93"/>
      <c r="AR1209" s="104" t="s">
        <v>539</v>
      </c>
      <c r="AS1209" s="93"/>
    </row>
    <row r="1210" spans="1:45" s="58" customFormat="1" ht="14.4" x14ac:dyDescent="0.3">
      <c r="A1210" s="151"/>
      <c r="B1210" s="106"/>
      <c r="C1210" s="230" t="s">
        <v>540</v>
      </c>
      <c r="D1210" s="230"/>
      <c r="E1210" s="230"/>
      <c r="F1210" s="230"/>
      <c r="G1210" s="230"/>
      <c r="H1210" s="230"/>
      <c r="I1210" s="230"/>
      <c r="J1210" s="230"/>
      <c r="K1210" s="230"/>
      <c r="L1210" s="156">
        <v>107.88</v>
      </c>
      <c r="M1210" s="153"/>
      <c r="N1210" s="154"/>
      <c r="AF1210" s="92"/>
      <c r="AG1210" s="93"/>
      <c r="AH1210" s="93"/>
      <c r="AN1210" s="93"/>
      <c r="AQ1210" s="93"/>
      <c r="AR1210" s="104" t="s">
        <v>540</v>
      </c>
      <c r="AS1210" s="93"/>
    </row>
    <row r="1211" spans="1:45" s="58" customFormat="1" ht="14.4" x14ac:dyDescent="0.3">
      <c r="A1211" s="151"/>
      <c r="B1211" s="106"/>
      <c r="C1211" s="230" t="s">
        <v>541</v>
      </c>
      <c r="D1211" s="230"/>
      <c r="E1211" s="230"/>
      <c r="F1211" s="230"/>
      <c r="G1211" s="230"/>
      <c r="H1211" s="230"/>
      <c r="I1211" s="230"/>
      <c r="J1211" s="230"/>
      <c r="K1211" s="230"/>
      <c r="L1211" s="156">
        <v>511.66</v>
      </c>
      <c r="M1211" s="153"/>
      <c r="N1211" s="154"/>
      <c r="AF1211" s="92"/>
      <c r="AG1211" s="93"/>
      <c r="AH1211" s="93"/>
      <c r="AN1211" s="93"/>
      <c r="AQ1211" s="93"/>
      <c r="AR1211" s="104" t="s">
        <v>541</v>
      </c>
      <c r="AS1211" s="93"/>
    </row>
    <row r="1212" spans="1:45" s="58" customFormat="1" ht="14.4" x14ac:dyDescent="0.3">
      <c r="A1212" s="151"/>
      <c r="B1212" s="106"/>
      <c r="C1212" s="230" t="s">
        <v>562</v>
      </c>
      <c r="D1212" s="230"/>
      <c r="E1212" s="230"/>
      <c r="F1212" s="230"/>
      <c r="G1212" s="230"/>
      <c r="H1212" s="230"/>
      <c r="I1212" s="230"/>
      <c r="J1212" s="230"/>
      <c r="K1212" s="230"/>
      <c r="L1212" s="156">
        <v>24.23</v>
      </c>
      <c r="M1212" s="153"/>
      <c r="N1212" s="154"/>
      <c r="AF1212" s="92"/>
      <c r="AG1212" s="93"/>
      <c r="AH1212" s="93"/>
      <c r="AN1212" s="93"/>
      <c r="AQ1212" s="93"/>
      <c r="AR1212" s="104" t="s">
        <v>562</v>
      </c>
      <c r="AS1212" s="93"/>
    </row>
    <row r="1213" spans="1:45" s="58" customFormat="1" ht="14.4" x14ac:dyDescent="0.3">
      <c r="A1213" s="151"/>
      <c r="B1213" s="106"/>
      <c r="C1213" s="230" t="s">
        <v>542</v>
      </c>
      <c r="D1213" s="230"/>
      <c r="E1213" s="230"/>
      <c r="F1213" s="230"/>
      <c r="G1213" s="230"/>
      <c r="H1213" s="230"/>
      <c r="I1213" s="230"/>
      <c r="J1213" s="230"/>
      <c r="K1213" s="230"/>
      <c r="L1213" s="152">
        <v>4313.96</v>
      </c>
      <c r="M1213" s="153"/>
      <c r="N1213" s="154"/>
      <c r="AF1213" s="92"/>
      <c r="AG1213" s="93"/>
      <c r="AH1213" s="93"/>
      <c r="AN1213" s="93"/>
      <c r="AQ1213" s="93"/>
      <c r="AR1213" s="104" t="s">
        <v>542</v>
      </c>
      <c r="AS1213" s="93"/>
    </row>
    <row r="1214" spans="1:45" s="58" customFormat="1" ht="14.4" x14ac:dyDescent="0.3">
      <c r="A1214" s="151"/>
      <c r="B1214" s="106"/>
      <c r="C1214" s="230" t="s">
        <v>543</v>
      </c>
      <c r="D1214" s="230"/>
      <c r="E1214" s="230"/>
      <c r="F1214" s="230"/>
      <c r="G1214" s="230"/>
      <c r="H1214" s="230"/>
      <c r="I1214" s="230"/>
      <c r="J1214" s="230"/>
      <c r="K1214" s="230"/>
      <c r="L1214" s="152">
        <v>5200.63</v>
      </c>
      <c r="M1214" s="153"/>
      <c r="N1214" s="154"/>
      <c r="AF1214" s="92"/>
      <c r="AG1214" s="93"/>
      <c r="AH1214" s="93"/>
      <c r="AN1214" s="93"/>
      <c r="AQ1214" s="93"/>
      <c r="AR1214" s="104" t="s">
        <v>543</v>
      </c>
      <c r="AS1214" s="93"/>
    </row>
    <row r="1215" spans="1:45" s="58" customFormat="1" ht="14.4" x14ac:dyDescent="0.3">
      <c r="A1215" s="151"/>
      <c r="B1215" s="106"/>
      <c r="C1215" s="230" t="s">
        <v>539</v>
      </c>
      <c r="D1215" s="230"/>
      <c r="E1215" s="230"/>
      <c r="F1215" s="230"/>
      <c r="G1215" s="230"/>
      <c r="H1215" s="230"/>
      <c r="I1215" s="230"/>
      <c r="J1215" s="230"/>
      <c r="K1215" s="230"/>
      <c r="L1215" s="155"/>
      <c r="M1215" s="153"/>
      <c r="N1215" s="154"/>
      <c r="AF1215" s="92"/>
      <c r="AG1215" s="93"/>
      <c r="AH1215" s="93"/>
      <c r="AN1215" s="93"/>
      <c r="AQ1215" s="93"/>
      <c r="AR1215" s="104" t="s">
        <v>539</v>
      </c>
      <c r="AS1215" s="93"/>
    </row>
    <row r="1216" spans="1:45" s="58" customFormat="1" ht="14.4" x14ac:dyDescent="0.3">
      <c r="A1216" s="151"/>
      <c r="B1216" s="106"/>
      <c r="C1216" s="230" t="s">
        <v>683</v>
      </c>
      <c r="D1216" s="230"/>
      <c r="E1216" s="230"/>
      <c r="F1216" s="230"/>
      <c r="G1216" s="230"/>
      <c r="H1216" s="230"/>
      <c r="I1216" s="230"/>
      <c r="J1216" s="230"/>
      <c r="K1216" s="230"/>
      <c r="L1216" s="156">
        <v>107.88</v>
      </c>
      <c r="M1216" s="153"/>
      <c r="N1216" s="154"/>
      <c r="AF1216" s="92"/>
      <c r="AG1216" s="93"/>
      <c r="AH1216" s="93"/>
      <c r="AN1216" s="93"/>
      <c r="AQ1216" s="93"/>
      <c r="AR1216" s="104" t="s">
        <v>683</v>
      </c>
      <c r="AS1216" s="93"/>
    </row>
    <row r="1217" spans="1:45" s="58" customFormat="1" ht="14.4" x14ac:dyDescent="0.3">
      <c r="A1217" s="151"/>
      <c r="B1217" s="106"/>
      <c r="C1217" s="230" t="s">
        <v>684</v>
      </c>
      <c r="D1217" s="230"/>
      <c r="E1217" s="230"/>
      <c r="F1217" s="230"/>
      <c r="G1217" s="230"/>
      <c r="H1217" s="230"/>
      <c r="I1217" s="230"/>
      <c r="J1217" s="230"/>
      <c r="K1217" s="230"/>
      <c r="L1217" s="156">
        <v>511.66</v>
      </c>
      <c r="M1217" s="153"/>
      <c r="N1217" s="154"/>
      <c r="AF1217" s="92"/>
      <c r="AG1217" s="93"/>
      <c r="AH1217" s="93"/>
      <c r="AN1217" s="93"/>
      <c r="AQ1217" s="93"/>
      <c r="AR1217" s="104" t="s">
        <v>684</v>
      </c>
      <c r="AS1217" s="93"/>
    </row>
    <row r="1218" spans="1:45" s="58" customFormat="1" ht="14.4" x14ac:dyDescent="0.3">
      <c r="A1218" s="151"/>
      <c r="B1218" s="106"/>
      <c r="C1218" s="230" t="s">
        <v>685</v>
      </c>
      <c r="D1218" s="230"/>
      <c r="E1218" s="230"/>
      <c r="F1218" s="230"/>
      <c r="G1218" s="230"/>
      <c r="H1218" s="230"/>
      <c r="I1218" s="230"/>
      <c r="J1218" s="230"/>
      <c r="K1218" s="230"/>
      <c r="L1218" s="156">
        <v>24.23</v>
      </c>
      <c r="M1218" s="153"/>
      <c r="N1218" s="154"/>
      <c r="AF1218" s="92"/>
      <c r="AG1218" s="93"/>
      <c r="AH1218" s="93"/>
      <c r="AN1218" s="93"/>
      <c r="AQ1218" s="93"/>
      <c r="AR1218" s="104" t="s">
        <v>685</v>
      </c>
      <c r="AS1218" s="93"/>
    </row>
    <row r="1219" spans="1:45" s="58" customFormat="1" ht="14.4" x14ac:dyDescent="0.3">
      <c r="A1219" s="151"/>
      <c r="B1219" s="106"/>
      <c r="C1219" s="230" t="s">
        <v>686</v>
      </c>
      <c r="D1219" s="230"/>
      <c r="E1219" s="230"/>
      <c r="F1219" s="230"/>
      <c r="G1219" s="230"/>
      <c r="H1219" s="230"/>
      <c r="I1219" s="230"/>
      <c r="J1219" s="230"/>
      <c r="K1219" s="230"/>
      <c r="L1219" s="152">
        <v>4313.96</v>
      </c>
      <c r="M1219" s="153"/>
      <c r="N1219" s="154"/>
      <c r="AF1219" s="92"/>
      <c r="AG1219" s="93"/>
      <c r="AH1219" s="93"/>
      <c r="AN1219" s="93"/>
      <c r="AQ1219" s="93"/>
      <c r="AR1219" s="104" t="s">
        <v>686</v>
      </c>
      <c r="AS1219" s="93"/>
    </row>
    <row r="1220" spans="1:45" s="58" customFormat="1" ht="14.4" x14ac:dyDescent="0.3">
      <c r="A1220" s="151"/>
      <c r="B1220" s="106"/>
      <c r="C1220" s="230" t="s">
        <v>687</v>
      </c>
      <c r="D1220" s="230"/>
      <c r="E1220" s="230"/>
      <c r="F1220" s="230"/>
      <c r="G1220" s="230"/>
      <c r="H1220" s="230"/>
      <c r="I1220" s="230"/>
      <c r="J1220" s="230"/>
      <c r="K1220" s="230"/>
      <c r="L1220" s="156">
        <v>162.22</v>
      </c>
      <c r="M1220" s="153"/>
      <c r="N1220" s="154"/>
      <c r="AF1220" s="92"/>
      <c r="AG1220" s="93"/>
      <c r="AH1220" s="93"/>
      <c r="AN1220" s="93"/>
      <c r="AQ1220" s="93"/>
      <c r="AR1220" s="104" t="s">
        <v>687</v>
      </c>
      <c r="AS1220" s="93"/>
    </row>
    <row r="1221" spans="1:45" s="58" customFormat="1" ht="14.4" x14ac:dyDescent="0.3">
      <c r="A1221" s="151"/>
      <c r="B1221" s="106"/>
      <c r="C1221" s="230" t="s">
        <v>688</v>
      </c>
      <c r="D1221" s="230"/>
      <c r="E1221" s="230"/>
      <c r="F1221" s="230"/>
      <c r="G1221" s="230"/>
      <c r="H1221" s="230"/>
      <c r="I1221" s="230"/>
      <c r="J1221" s="230"/>
      <c r="K1221" s="230"/>
      <c r="L1221" s="156">
        <v>104.91</v>
      </c>
      <c r="M1221" s="153"/>
      <c r="N1221" s="154"/>
      <c r="AF1221" s="92"/>
      <c r="AG1221" s="93"/>
      <c r="AH1221" s="93"/>
      <c r="AN1221" s="93"/>
      <c r="AQ1221" s="93"/>
      <c r="AR1221" s="104" t="s">
        <v>688</v>
      </c>
      <c r="AS1221" s="93"/>
    </row>
    <row r="1222" spans="1:45" s="58" customFormat="1" ht="14.4" x14ac:dyDescent="0.3">
      <c r="A1222" s="151"/>
      <c r="B1222" s="106"/>
      <c r="C1222" s="230" t="s">
        <v>551</v>
      </c>
      <c r="D1222" s="230"/>
      <c r="E1222" s="230"/>
      <c r="F1222" s="230"/>
      <c r="G1222" s="230"/>
      <c r="H1222" s="230"/>
      <c r="I1222" s="230"/>
      <c r="J1222" s="230"/>
      <c r="K1222" s="230"/>
      <c r="L1222" s="156">
        <v>132.11000000000001</v>
      </c>
      <c r="M1222" s="153"/>
      <c r="N1222" s="154"/>
      <c r="AF1222" s="92"/>
      <c r="AG1222" s="93"/>
      <c r="AH1222" s="93"/>
      <c r="AN1222" s="93"/>
      <c r="AQ1222" s="93"/>
      <c r="AR1222" s="104" t="s">
        <v>551</v>
      </c>
      <c r="AS1222" s="93"/>
    </row>
    <row r="1223" spans="1:45" s="58" customFormat="1" ht="14.4" x14ac:dyDescent="0.3">
      <c r="A1223" s="151"/>
      <c r="B1223" s="106"/>
      <c r="C1223" s="230" t="s">
        <v>552</v>
      </c>
      <c r="D1223" s="230"/>
      <c r="E1223" s="230"/>
      <c r="F1223" s="230"/>
      <c r="G1223" s="230"/>
      <c r="H1223" s="230"/>
      <c r="I1223" s="230"/>
      <c r="J1223" s="230"/>
      <c r="K1223" s="230"/>
      <c r="L1223" s="156">
        <v>162.22</v>
      </c>
      <c r="M1223" s="153"/>
      <c r="N1223" s="154"/>
      <c r="AF1223" s="92"/>
      <c r="AG1223" s="93"/>
      <c r="AH1223" s="93"/>
      <c r="AN1223" s="93"/>
      <c r="AQ1223" s="93"/>
      <c r="AR1223" s="104" t="s">
        <v>552</v>
      </c>
      <c r="AS1223" s="93"/>
    </row>
    <row r="1224" spans="1:45" s="58" customFormat="1" ht="14.4" x14ac:dyDescent="0.3">
      <c r="A1224" s="151"/>
      <c r="B1224" s="106"/>
      <c r="C1224" s="230" t="s">
        <v>553</v>
      </c>
      <c r="D1224" s="230"/>
      <c r="E1224" s="230"/>
      <c r="F1224" s="230"/>
      <c r="G1224" s="230"/>
      <c r="H1224" s="230"/>
      <c r="I1224" s="230"/>
      <c r="J1224" s="230"/>
      <c r="K1224" s="230"/>
      <c r="L1224" s="156">
        <v>104.91</v>
      </c>
      <c r="M1224" s="153"/>
      <c r="N1224" s="154"/>
      <c r="AF1224" s="92"/>
      <c r="AG1224" s="93"/>
      <c r="AH1224" s="93"/>
      <c r="AN1224" s="93"/>
      <c r="AQ1224" s="93"/>
      <c r="AR1224" s="104" t="s">
        <v>553</v>
      </c>
      <c r="AS1224" s="93"/>
    </row>
    <row r="1225" spans="1:45" s="58" customFormat="1" ht="14.4" x14ac:dyDescent="0.3">
      <c r="A1225" s="151"/>
      <c r="B1225" s="157"/>
      <c r="C1225" s="242" t="s">
        <v>779</v>
      </c>
      <c r="D1225" s="242"/>
      <c r="E1225" s="242"/>
      <c r="F1225" s="242"/>
      <c r="G1225" s="242"/>
      <c r="H1225" s="242"/>
      <c r="I1225" s="242"/>
      <c r="J1225" s="242"/>
      <c r="K1225" s="242"/>
      <c r="L1225" s="158">
        <v>5200.63</v>
      </c>
      <c r="M1225" s="159"/>
      <c r="N1225" s="160"/>
      <c r="AF1225" s="92"/>
      <c r="AG1225" s="93"/>
      <c r="AH1225" s="93"/>
      <c r="AN1225" s="93"/>
      <c r="AQ1225" s="93"/>
      <c r="AS1225" s="93" t="s">
        <v>779</v>
      </c>
    </row>
    <row r="1226" spans="1:45" s="58" customFormat="1" ht="14.4" x14ac:dyDescent="0.3">
      <c r="A1226" s="235" t="s">
        <v>425</v>
      </c>
      <c r="B1226" s="236"/>
      <c r="C1226" s="236"/>
      <c r="D1226" s="236"/>
      <c r="E1226" s="236"/>
      <c r="F1226" s="236"/>
      <c r="G1226" s="236"/>
      <c r="H1226" s="236"/>
      <c r="I1226" s="236"/>
      <c r="J1226" s="236"/>
      <c r="K1226" s="236"/>
      <c r="L1226" s="236"/>
      <c r="M1226" s="236"/>
      <c r="N1226" s="237"/>
      <c r="AF1226" s="92" t="s">
        <v>425</v>
      </c>
      <c r="AG1226" s="93"/>
      <c r="AH1226" s="93"/>
      <c r="AN1226" s="93"/>
      <c r="AQ1226" s="93"/>
      <c r="AS1226" s="93"/>
    </row>
    <row r="1227" spans="1:45" s="58" customFormat="1" ht="21.6" x14ac:dyDescent="0.3">
      <c r="A1227" s="94" t="s">
        <v>180</v>
      </c>
      <c r="B1227" s="95" t="s">
        <v>77</v>
      </c>
      <c r="C1227" s="231" t="s">
        <v>78</v>
      </c>
      <c r="D1227" s="231"/>
      <c r="E1227" s="231"/>
      <c r="F1227" s="96" t="s">
        <v>17</v>
      </c>
      <c r="G1227" s="97">
        <v>1.9</v>
      </c>
      <c r="H1227" s="98">
        <v>1</v>
      </c>
      <c r="I1227" s="136">
        <v>1.9</v>
      </c>
      <c r="J1227" s="100"/>
      <c r="K1227" s="97"/>
      <c r="L1227" s="100"/>
      <c r="M1227" s="97"/>
      <c r="N1227" s="101"/>
      <c r="AF1227" s="92"/>
      <c r="AG1227" s="93"/>
      <c r="AH1227" s="93" t="s">
        <v>78</v>
      </c>
      <c r="AN1227" s="93"/>
      <c r="AQ1227" s="93"/>
      <c r="AS1227" s="93"/>
    </row>
    <row r="1228" spans="1:45" s="58" customFormat="1" ht="21.6" x14ac:dyDescent="0.3">
      <c r="A1228" s="105"/>
      <c r="B1228" s="106" t="s">
        <v>609</v>
      </c>
      <c r="C1228" s="232" t="s">
        <v>610</v>
      </c>
      <c r="D1228" s="232"/>
      <c r="E1228" s="232"/>
      <c r="F1228" s="232"/>
      <c r="G1228" s="232"/>
      <c r="H1228" s="232"/>
      <c r="I1228" s="232"/>
      <c r="J1228" s="232"/>
      <c r="K1228" s="232"/>
      <c r="L1228" s="232"/>
      <c r="M1228" s="232"/>
      <c r="N1228" s="233"/>
      <c r="AF1228" s="92"/>
      <c r="AG1228" s="93"/>
      <c r="AH1228" s="93"/>
      <c r="AJ1228" s="104" t="s">
        <v>610</v>
      </c>
      <c r="AN1228" s="93"/>
      <c r="AQ1228" s="93"/>
      <c r="AS1228" s="93"/>
    </row>
    <row r="1229" spans="1:45" s="58" customFormat="1" ht="52.2" x14ac:dyDescent="0.3">
      <c r="A1229" s="105"/>
      <c r="B1229" s="106" t="s">
        <v>611</v>
      </c>
      <c r="C1229" s="232" t="s">
        <v>612</v>
      </c>
      <c r="D1229" s="232"/>
      <c r="E1229" s="232"/>
      <c r="F1229" s="232"/>
      <c r="G1229" s="232"/>
      <c r="H1229" s="232"/>
      <c r="I1229" s="232"/>
      <c r="J1229" s="232"/>
      <c r="K1229" s="232"/>
      <c r="L1229" s="232"/>
      <c r="M1229" s="232"/>
      <c r="N1229" s="233"/>
      <c r="AF1229" s="92"/>
      <c r="AG1229" s="93"/>
      <c r="AH1229" s="93"/>
      <c r="AJ1229" s="104" t="s">
        <v>612</v>
      </c>
      <c r="AN1229" s="93"/>
      <c r="AQ1229" s="93"/>
      <c r="AS1229" s="93"/>
    </row>
    <row r="1230" spans="1:45" s="58" customFormat="1" ht="14.4" x14ac:dyDescent="0.3">
      <c r="A1230" s="107"/>
      <c r="B1230" s="106" t="s">
        <v>2</v>
      </c>
      <c r="C1230" s="230" t="s">
        <v>525</v>
      </c>
      <c r="D1230" s="230"/>
      <c r="E1230" s="230"/>
      <c r="F1230" s="108"/>
      <c r="G1230" s="109"/>
      <c r="H1230" s="109"/>
      <c r="I1230" s="109"/>
      <c r="J1230" s="112">
        <v>6.75</v>
      </c>
      <c r="K1230" s="117">
        <v>1.3225</v>
      </c>
      <c r="L1230" s="112">
        <v>16.96</v>
      </c>
      <c r="M1230" s="113">
        <v>44.77</v>
      </c>
      <c r="N1230" s="126">
        <v>759.3</v>
      </c>
      <c r="AF1230" s="92"/>
      <c r="AG1230" s="93"/>
      <c r="AH1230" s="93"/>
      <c r="AK1230" s="104" t="s">
        <v>525</v>
      </c>
      <c r="AN1230" s="93"/>
      <c r="AQ1230" s="93"/>
      <c r="AS1230" s="93"/>
    </row>
    <row r="1231" spans="1:45" s="58" customFormat="1" ht="14.4" x14ac:dyDescent="0.3">
      <c r="A1231" s="107"/>
      <c r="B1231" s="106" t="s">
        <v>4</v>
      </c>
      <c r="C1231" s="230" t="s">
        <v>526</v>
      </c>
      <c r="D1231" s="230"/>
      <c r="E1231" s="230"/>
      <c r="F1231" s="108"/>
      <c r="G1231" s="109"/>
      <c r="H1231" s="109"/>
      <c r="I1231" s="109"/>
      <c r="J1231" s="112">
        <v>8.2899999999999991</v>
      </c>
      <c r="K1231" s="117">
        <v>1.4375</v>
      </c>
      <c r="L1231" s="112">
        <v>22.64</v>
      </c>
      <c r="M1231" s="113">
        <v>13.24</v>
      </c>
      <c r="N1231" s="126">
        <v>299.75</v>
      </c>
      <c r="AF1231" s="92"/>
      <c r="AG1231" s="93"/>
      <c r="AH1231" s="93"/>
      <c r="AK1231" s="104" t="s">
        <v>526</v>
      </c>
      <c r="AN1231" s="93"/>
      <c r="AQ1231" s="93"/>
      <c r="AS1231" s="93"/>
    </row>
    <row r="1232" spans="1:45" s="58" customFormat="1" ht="14.4" x14ac:dyDescent="0.3">
      <c r="A1232" s="107"/>
      <c r="B1232" s="106" t="s">
        <v>6</v>
      </c>
      <c r="C1232" s="230" t="s">
        <v>556</v>
      </c>
      <c r="D1232" s="230"/>
      <c r="E1232" s="230"/>
      <c r="F1232" s="108"/>
      <c r="G1232" s="109"/>
      <c r="H1232" s="109"/>
      <c r="I1232" s="109"/>
      <c r="J1232" s="112">
        <v>0.81</v>
      </c>
      <c r="K1232" s="117">
        <v>1.4375</v>
      </c>
      <c r="L1232" s="112">
        <v>2.21</v>
      </c>
      <c r="M1232" s="113">
        <v>44.77</v>
      </c>
      <c r="N1232" s="126">
        <v>98.94</v>
      </c>
      <c r="AF1232" s="92"/>
      <c r="AG1232" s="93"/>
      <c r="AH1232" s="93"/>
      <c r="AK1232" s="104" t="s">
        <v>556</v>
      </c>
      <c r="AN1232" s="93"/>
      <c r="AQ1232" s="93"/>
      <c r="AS1232" s="93"/>
    </row>
    <row r="1233" spans="1:45" s="58" customFormat="1" ht="14.4" x14ac:dyDescent="0.3">
      <c r="A1233" s="107"/>
      <c r="B1233" s="106" t="s">
        <v>7</v>
      </c>
      <c r="C1233" s="230" t="s">
        <v>557</v>
      </c>
      <c r="D1233" s="230"/>
      <c r="E1233" s="230"/>
      <c r="F1233" s="108"/>
      <c r="G1233" s="109"/>
      <c r="H1233" s="109"/>
      <c r="I1233" s="109"/>
      <c r="J1233" s="112">
        <v>0.37</v>
      </c>
      <c r="K1233" s="109"/>
      <c r="L1233" s="112">
        <v>0.7</v>
      </c>
      <c r="M1233" s="113">
        <v>8.16</v>
      </c>
      <c r="N1233" s="126">
        <v>5.71</v>
      </c>
      <c r="AF1233" s="92"/>
      <c r="AG1233" s="93"/>
      <c r="AH1233" s="93"/>
      <c r="AK1233" s="104" t="s">
        <v>557</v>
      </c>
      <c r="AN1233" s="93"/>
      <c r="AQ1233" s="93"/>
      <c r="AS1233" s="93"/>
    </row>
    <row r="1234" spans="1:45" s="58" customFormat="1" ht="14.4" x14ac:dyDescent="0.3">
      <c r="A1234" s="115"/>
      <c r="B1234" s="106"/>
      <c r="C1234" s="230" t="s">
        <v>527</v>
      </c>
      <c r="D1234" s="230"/>
      <c r="E1234" s="230"/>
      <c r="F1234" s="108" t="s">
        <v>528</v>
      </c>
      <c r="G1234" s="113">
        <v>0.85</v>
      </c>
      <c r="H1234" s="117">
        <v>1.3225</v>
      </c>
      <c r="I1234" s="132">
        <v>2.1358375000000001</v>
      </c>
      <c r="J1234" s="118"/>
      <c r="K1234" s="109"/>
      <c r="L1234" s="118"/>
      <c r="M1234" s="109"/>
      <c r="N1234" s="119"/>
      <c r="AF1234" s="92"/>
      <c r="AG1234" s="93"/>
      <c r="AH1234" s="93"/>
      <c r="AL1234" s="104" t="s">
        <v>527</v>
      </c>
      <c r="AN1234" s="93"/>
      <c r="AQ1234" s="93"/>
      <c r="AS1234" s="93"/>
    </row>
    <row r="1235" spans="1:45" s="58" customFormat="1" ht="14.4" x14ac:dyDescent="0.3">
      <c r="A1235" s="115"/>
      <c r="B1235" s="106"/>
      <c r="C1235" s="230" t="s">
        <v>558</v>
      </c>
      <c r="D1235" s="230"/>
      <c r="E1235" s="230"/>
      <c r="F1235" s="108" t="s">
        <v>528</v>
      </c>
      <c r="G1235" s="113">
        <v>7.0000000000000007E-2</v>
      </c>
      <c r="H1235" s="117">
        <v>1.4375</v>
      </c>
      <c r="I1235" s="132">
        <v>0.19118750000000001</v>
      </c>
      <c r="J1235" s="118"/>
      <c r="K1235" s="109"/>
      <c r="L1235" s="118"/>
      <c r="M1235" s="109"/>
      <c r="N1235" s="119"/>
      <c r="AF1235" s="92"/>
      <c r="AG1235" s="93"/>
      <c r="AH1235" s="93"/>
      <c r="AL1235" s="104" t="s">
        <v>558</v>
      </c>
      <c r="AN1235" s="93"/>
      <c r="AQ1235" s="93"/>
      <c r="AS1235" s="93"/>
    </row>
    <row r="1236" spans="1:45" s="58" customFormat="1" ht="14.4" x14ac:dyDescent="0.3">
      <c r="A1236" s="107"/>
      <c r="B1236" s="106"/>
      <c r="C1236" s="229" t="s">
        <v>529</v>
      </c>
      <c r="D1236" s="229"/>
      <c r="E1236" s="229"/>
      <c r="F1236" s="120"/>
      <c r="G1236" s="121"/>
      <c r="H1236" s="121"/>
      <c r="I1236" s="121"/>
      <c r="J1236" s="123">
        <v>15.41</v>
      </c>
      <c r="K1236" s="121"/>
      <c r="L1236" s="123">
        <v>40.299999999999997</v>
      </c>
      <c r="M1236" s="121"/>
      <c r="N1236" s="124">
        <v>1064.76</v>
      </c>
      <c r="AF1236" s="92"/>
      <c r="AG1236" s="93"/>
      <c r="AH1236" s="93"/>
      <c r="AM1236" s="104" t="s">
        <v>529</v>
      </c>
      <c r="AN1236" s="93"/>
      <c r="AQ1236" s="93"/>
      <c r="AS1236" s="93"/>
    </row>
    <row r="1237" spans="1:45" s="58" customFormat="1" ht="14.4" x14ac:dyDescent="0.3">
      <c r="A1237" s="115"/>
      <c r="B1237" s="106"/>
      <c r="C1237" s="230" t="s">
        <v>530</v>
      </c>
      <c r="D1237" s="230"/>
      <c r="E1237" s="230"/>
      <c r="F1237" s="108"/>
      <c r="G1237" s="109"/>
      <c r="H1237" s="109"/>
      <c r="I1237" s="109"/>
      <c r="J1237" s="118"/>
      <c r="K1237" s="109"/>
      <c r="L1237" s="112">
        <v>19.170000000000002</v>
      </c>
      <c r="M1237" s="109"/>
      <c r="N1237" s="126">
        <v>858.24</v>
      </c>
      <c r="AF1237" s="92"/>
      <c r="AG1237" s="93"/>
      <c r="AH1237" s="93"/>
      <c r="AL1237" s="104" t="s">
        <v>530</v>
      </c>
      <c r="AN1237" s="93"/>
      <c r="AQ1237" s="93"/>
      <c r="AS1237" s="93"/>
    </row>
    <row r="1238" spans="1:45" s="58" customFormat="1" ht="20.399999999999999" x14ac:dyDescent="0.3">
      <c r="A1238" s="115"/>
      <c r="B1238" s="106" t="s">
        <v>653</v>
      </c>
      <c r="C1238" s="230" t="s">
        <v>654</v>
      </c>
      <c r="D1238" s="230"/>
      <c r="E1238" s="230"/>
      <c r="F1238" s="108" t="s">
        <v>531</v>
      </c>
      <c r="G1238" s="116">
        <v>110</v>
      </c>
      <c r="H1238" s="109"/>
      <c r="I1238" s="116">
        <v>110</v>
      </c>
      <c r="J1238" s="118"/>
      <c r="K1238" s="109"/>
      <c r="L1238" s="112">
        <v>21.09</v>
      </c>
      <c r="M1238" s="109"/>
      <c r="N1238" s="126">
        <v>944.06</v>
      </c>
      <c r="AF1238" s="92"/>
      <c r="AG1238" s="93"/>
      <c r="AH1238" s="93"/>
      <c r="AL1238" s="104" t="s">
        <v>654</v>
      </c>
      <c r="AN1238" s="93"/>
      <c r="AQ1238" s="93"/>
      <c r="AS1238" s="93"/>
    </row>
    <row r="1239" spans="1:45" s="58" customFormat="1" ht="40.799999999999997" x14ac:dyDescent="0.3">
      <c r="A1239" s="115"/>
      <c r="B1239" s="106" t="s">
        <v>655</v>
      </c>
      <c r="C1239" s="230" t="s">
        <v>656</v>
      </c>
      <c r="D1239" s="230"/>
      <c r="E1239" s="230"/>
      <c r="F1239" s="108" t="s">
        <v>531</v>
      </c>
      <c r="G1239" s="116">
        <v>69</v>
      </c>
      <c r="H1239" s="113">
        <v>0.85</v>
      </c>
      <c r="I1239" s="113">
        <v>58.65</v>
      </c>
      <c r="J1239" s="118"/>
      <c r="K1239" s="109"/>
      <c r="L1239" s="112">
        <v>11.24</v>
      </c>
      <c r="M1239" s="109"/>
      <c r="N1239" s="126">
        <v>503.36</v>
      </c>
      <c r="AF1239" s="92"/>
      <c r="AG1239" s="93"/>
      <c r="AH1239" s="93"/>
      <c r="AL1239" s="104" t="s">
        <v>656</v>
      </c>
      <c r="AN1239" s="93"/>
      <c r="AQ1239" s="93"/>
      <c r="AS1239" s="93"/>
    </row>
    <row r="1240" spans="1:45" s="58" customFormat="1" ht="14.4" x14ac:dyDescent="0.3">
      <c r="A1240" s="127"/>
      <c r="B1240" s="128"/>
      <c r="C1240" s="231" t="s">
        <v>532</v>
      </c>
      <c r="D1240" s="231"/>
      <c r="E1240" s="231"/>
      <c r="F1240" s="96"/>
      <c r="G1240" s="97"/>
      <c r="H1240" s="97"/>
      <c r="I1240" s="97"/>
      <c r="J1240" s="100"/>
      <c r="K1240" s="97"/>
      <c r="L1240" s="129">
        <v>72.63</v>
      </c>
      <c r="M1240" s="121"/>
      <c r="N1240" s="130">
        <v>2512.1799999999998</v>
      </c>
      <c r="AF1240" s="92"/>
      <c r="AG1240" s="93"/>
      <c r="AH1240" s="93"/>
      <c r="AN1240" s="93" t="s">
        <v>532</v>
      </c>
      <c r="AQ1240" s="93"/>
      <c r="AS1240" s="93"/>
    </row>
    <row r="1241" spans="1:45" s="58" customFormat="1" ht="20.399999999999999" x14ac:dyDescent="0.3">
      <c r="A1241" s="94" t="s">
        <v>183</v>
      </c>
      <c r="B1241" s="95" t="s">
        <v>371</v>
      </c>
      <c r="C1241" s="231" t="s">
        <v>151</v>
      </c>
      <c r="D1241" s="231"/>
      <c r="E1241" s="231"/>
      <c r="F1241" s="96" t="s">
        <v>17</v>
      </c>
      <c r="G1241" s="97">
        <v>1.9</v>
      </c>
      <c r="H1241" s="98">
        <v>1</v>
      </c>
      <c r="I1241" s="136">
        <v>1.9</v>
      </c>
      <c r="J1241" s="129">
        <v>325.20999999999998</v>
      </c>
      <c r="K1241" s="99">
        <v>1.012</v>
      </c>
      <c r="L1241" s="129">
        <v>625.30999999999995</v>
      </c>
      <c r="M1241" s="138">
        <v>8.16</v>
      </c>
      <c r="N1241" s="130">
        <v>5102.53</v>
      </c>
      <c r="AF1241" s="92"/>
      <c r="AG1241" s="93"/>
      <c r="AH1241" s="93" t="s">
        <v>151</v>
      </c>
      <c r="AN1241" s="93"/>
      <c r="AQ1241" s="93"/>
      <c r="AS1241" s="93"/>
    </row>
    <row r="1242" spans="1:45" s="58" customFormat="1" ht="14.4" x14ac:dyDescent="0.3">
      <c r="A1242" s="127"/>
      <c r="B1242" s="128"/>
      <c r="C1242" s="230" t="s">
        <v>537</v>
      </c>
      <c r="D1242" s="230"/>
      <c r="E1242" s="230"/>
      <c r="F1242" s="230"/>
      <c r="G1242" s="230"/>
      <c r="H1242" s="230"/>
      <c r="I1242" s="230"/>
      <c r="J1242" s="230"/>
      <c r="K1242" s="230"/>
      <c r="L1242" s="230"/>
      <c r="M1242" s="230"/>
      <c r="N1242" s="241"/>
      <c r="AF1242" s="92"/>
      <c r="AG1242" s="93"/>
      <c r="AH1242" s="93"/>
      <c r="AN1242" s="93"/>
      <c r="AO1242" s="104" t="s">
        <v>537</v>
      </c>
      <c r="AQ1242" s="93"/>
      <c r="AS1242" s="93"/>
    </row>
    <row r="1243" spans="1:45" s="58" customFormat="1" ht="14.4" x14ac:dyDescent="0.3">
      <c r="A1243" s="102"/>
      <c r="B1243" s="103"/>
      <c r="C1243" s="230" t="s">
        <v>732</v>
      </c>
      <c r="D1243" s="230"/>
      <c r="E1243" s="230"/>
      <c r="F1243" s="230"/>
      <c r="G1243" s="230"/>
      <c r="H1243" s="230"/>
      <c r="I1243" s="230"/>
      <c r="J1243" s="230"/>
      <c r="K1243" s="230"/>
      <c r="L1243" s="230"/>
      <c r="M1243" s="230"/>
      <c r="N1243" s="241"/>
      <c r="AF1243" s="92"/>
      <c r="AG1243" s="93"/>
      <c r="AH1243" s="93"/>
      <c r="AN1243" s="93"/>
      <c r="AP1243" s="104" t="s">
        <v>732</v>
      </c>
      <c r="AQ1243" s="93"/>
      <c r="AS1243" s="93"/>
    </row>
    <row r="1244" spans="1:45" s="58" customFormat="1" ht="14.4" x14ac:dyDescent="0.3">
      <c r="A1244" s="105"/>
      <c r="B1244" s="106"/>
      <c r="C1244" s="232" t="s">
        <v>696</v>
      </c>
      <c r="D1244" s="232"/>
      <c r="E1244" s="232"/>
      <c r="F1244" s="232"/>
      <c r="G1244" s="232"/>
      <c r="H1244" s="232"/>
      <c r="I1244" s="232"/>
      <c r="J1244" s="232"/>
      <c r="K1244" s="232"/>
      <c r="L1244" s="232"/>
      <c r="M1244" s="232"/>
      <c r="N1244" s="233"/>
      <c r="AF1244" s="92"/>
      <c r="AG1244" s="93"/>
      <c r="AH1244" s="93"/>
      <c r="AJ1244" s="104" t="s">
        <v>696</v>
      </c>
      <c r="AN1244" s="93"/>
      <c r="AQ1244" s="93"/>
      <c r="AS1244" s="93"/>
    </row>
    <row r="1245" spans="1:45" s="58" customFormat="1" ht="14.4" x14ac:dyDescent="0.3">
      <c r="A1245" s="127"/>
      <c r="B1245" s="128"/>
      <c r="C1245" s="231" t="s">
        <v>532</v>
      </c>
      <c r="D1245" s="231"/>
      <c r="E1245" s="231"/>
      <c r="F1245" s="96"/>
      <c r="G1245" s="97"/>
      <c r="H1245" s="97"/>
      <c r="I1245" s="97"/>
      <c r="J1245" s="100"/>
      <c r="K1245" s="97"/>
      <c r="L1245" s="129">
        <v>625.30999999999995</v>
      </c>
      <c r="M1245" s="121"/>
      <c r="N1245" s="130">
        <v>5102.53</v>
      </c>
      <c r="AF1245" s="92"/>
      <c r="AG1245" s="93"/>
      <c r="AH1245" s="93"/>
      <c r="AN1245" s="93" t="s">
        <v>532</v>
      </c>
      <c r="AQ1245" s="93"/>
      <c r="AS1245" s="93"/>
    </row>
    <row r="1246" spans="1:45" s="58" customFormat="1" ht="14.4" x14ac:dyDescent="0.3">
      <c r="A1246" s="94" t="s">
        <v>184</v>
      </c>
      <c r="B1246" s="95" t="s">
        <v>426</v>
      </c>
      <c r="C1246" s="231" t="s">
        <v>427</v>
      </c>
      <c r="D1246" s="231"/>
      <c r="E1246" s="231"/>
      <c r="F1246" s="96" t="s">
        <v>17</v>
      </c>
      <c r="G1246" s="97">
        <v>1.1499999999999999</v>
      </c>
      <c r="H1246" s="98">
        <v>1</v>
      </c>
      <c r="I1246" s="138">
        <v>1.1499999999999999</v>
      </c>
      <c r="J1246" s="100"/>
      <c r="K1246" s="97"/>
      <c r="L1246" s="100"/>
      <c r="M1246" s="97"/>
      <c r="N1246" s="101"/>
      <c r="AF1246" s="92"/>
      <c r="AG1246" s="93"/>
      <c r="AH1246" s="93" t="s">
        <v>427</v>
      </c>
      <c r="AN1246" s="93"/>
      <c r="AQ1246" s="93"/>
      <c r="AS1246" s="93"/>
    </row>
    <row r="1247" spans="1:45" s="58" customFormat="1" ht="21.6" x14ac:dyDescent="0.3">
      <c r="A1247" s="105"/>
      <c r="B1247" s="106" t="s">
        <v>609</v>
      </c>
      <c r="C1247" s="232" t="s">
        <v>610</v>
      </c>
      <c r="D1247" s="232"/>
      <c r="E1247" s="232"/>
      <c r="F1247" s="232"/>
      <c r="G1247" s="232"/>
      <c r="H1247" s="232"/>
      <c r="I1247" s="232"/>
      <c r="J1247" s="232"/>
      <c r="K1247" s="232"/>
      <c r="L1247" s="232"/>
      <c r="M1247" s="232"/>
      <c r="N1247" s="233"/>
      <c r="AF1247" s="92"/>
      <c r="AG1247" s="93"/>
      <c r="AH1247" s="93"/>
      <c r="AJ1247" s="104" t="s">
        <v>610</v>
      </c>
      <c r="AN1247" s="93"/>
      <c r="AQ1247" s="93"/>
      <c r="AS1247" s="93"/>
    </row>
    <row r="1248" spans="1:45" s="58" customFormat="1" ht="52.2" x14ac:dyDescent="0.3">
      <c r="A1248" s="105"/>
      <c r="B1248" s="106" t="s">
        <v>611</v>
      </c>
      <c r="C1248" s="232" t="s">
        <v>612</v>
      </c>
      <c r="D1248" s="232"/>
      <c r="E1248" s="232"/>
      <c r="F1248" s="232"/>
      <c r="G1248" s="232"/>
      <c r="H1248" s="232"/>
      <c r="I1248" s="232"/>
      <c r="J1248" s="232"/>
      <c r="K1248" s="232"/>
      <c r="L1248" s="232"/>
      <c r="M1248" s="232"/>
      <c r="N1248" s="233"/>
      <c r="AF1248" s="92"/>
      <c r="AG1248" s="93"/>
      <c r="AH1248" s="93"/>
      <c r="AJ1248" s="104" t="s">
        <v>612</v>
      </c>
      <c r="AN1248" s="93"/>
      <c r="AQ1248" s="93"/>
      <c r="AS1248" s="93"/>
    </row>
    <row r="1249" spans="1:45" s="58" customFormat="1" ht="14.4" x14ac:dyDescent="0.3">
      <c r="A1249" s="107"/>
      <c r="B1249" s="106" t="s">
        <v>2</v>
      </c>
      <c r="C1249" s="230" t="s">
        <v>525</v>
      </c>
      <c r="D1249" s="230"/>
      <c r="E1249" s="230"/>
      <c r="F1249" s="108"/>
      <c r="G1249" s="109"/>
      <c r="H1249" s="109"/>
      <c r="I1249" s="109"/>
      <c r="J1249" s="112">
        <v>25.93</v>
      </c>
      <c r="K1249" s="117">
        <v>1.3225</v>
      </c>
      <c r="L1249" s="112">
        <v>39.44</v>
      </c>
      <c r="M1249" s="113">
        <v>44.77</v>
      </c>
      <c r="N1249" s="114">
        <v>1765.73</v>
      </c>
      <c r="AF1249" s="92"/>
      <c r="AG1249" s="93"/>
      <c r="AH1249" s="93"/>
      <c r="AK1249" s="104" t="s">
        <v>525</v>
      </c>
      <c r="AN1249" s="93"/>
      <c r="AQ1249" s="93"/>
      <c r="AS1249" s="93"/>
    </row>
    <row r="1250" spans="1:45" s="58" customFormat="1" ht="14.4" x14ac:dyDescent="0.3">
      <c r="A1250" s="107"/>
      <c r="B1250" s="106" t="s">
        <v>4</v>
      </c>
      <c r="C1250" s="230" t="s">
        <v>526</v>
      </c>
      <c r="D1250" s="230"/>
      <c r="E1250" s="230"/>
      <c r="F1250" s="108"/>
      <c r="G1250" s="109"/>
      <c r="H1250" s="109"/>
      <c r="I1250" s="109"/>
      <c r="J1250" s="112">
        <v>6.01</v>
      </c>
      <c r="K1250" s="117">
        <v>1.4375</v>
      </c>
      <c r="L1250" s="112">
        <v>9.94</v>
      </c>
      <c r="M1250" s="113">
        <v>13.24</v>
      </c>
      <c r="N1250" s="126">
        <v>131.61000000000001</v>
      </c>
      <c r="AF1250" s="92"/>
      <c r="AG1250" s="93"/>
      <c r="AH1250" s="93"/>
      <c r="AK1250" s="104" t="s">
        <v>526</v>
      </c>
      <c r="AN1250" s="93"/>
      <c r="AQ1250" s="93"/>
      <c r="AS1250" s="93"/>
    </row>
    <row r="1251" spans="1:45" s="58" customFormat="1" ht="14.4" x14ac:dyDescent="0.3">
      <c r="A1251" s="107"/>
      <c r="B1251" s="106" t="s">
        <v>6</v>
      </c>
      <c r="C1251" s="230" t="s">
        <v>556</v>
      </c>
      <c r="D1251" s="230"/>
      <c r="E1251" s="230"/>
      <c r="F1251" s="108"/>
      <c r="G1251" s="109"/>
      <c r="H1251" s="109"/>
      <c r="I1251" s="109"/>
      <c r="J1251" s="112">
        <v>0.95</v>
      </c>
      <c r="K1251" s="117">
        <v>1.4375</v>
      </c>
      <c r="L1251" s="112">
        <v>1.57</v>
      </c>
      <c r="M1251" s="113">
        <v>44.77</v>
      </c>
      <c r="N1251" s="126">
        <v>70.290000000000006</v>
      </c>
      <c r="AF1251" s="92"/>
      <c r="AG1251" s="93"/>
      <c r="AH1251" s="93"/>
      <c r="AK1251" s="104" t="s">
        <v>556</v>
      </c>
      <c r="AN1251" s="93"/>
      <c r="AQ1251" s="93"/>
      <c r="AS1251" s="93"/>
    </row>
    <row r="1252" spans="1:45" s="58" customFormat="1" ht="14.4" x14ac:dyDescent="0.3">
      <c r="A1252" s="107"/>
      <c r="B1252" s="106" t="s">
        <v>7</v>
      </c>
      <c r="C1252" s="230" t="s">
        <v>557</v>
      </c>
      <c r="D1252" s="230"/>
      <c r="E1252" s="230"/>
      <c r="F1252" s="108"/>
      <c r="G1252" s="109"/>
      <c r="H1252" s="109"/>
      <c r="I1252" s="109"/>
      <c r="J1252" s="112">
        <v>9.91</v>
      </c>
      <c r="K1252" s="109"/>
      <c r="L1252" s="112">
        <v>11.4</v>
      </c>
      <c r="M1252" s="113">
        <v>8.16</v>
      </c>
      <c r="N1252" s="126">
        <v>93.02</v>
      </c>
      <c r="AF1252" s="92"/>
      <c r="AG1252" s="93"/>
      <c r="AH1252" s="93"/>
      <c r="AK1252" s="104" t="s">
        <v>557</v>
      </c>
      <c r="AN1252" s="93"/>
      <c r="AQ1252" s="93"/>
      <c r="AS1252" s="93"/>
    </row>
    <row r="1253" spans="1:45" s="58" customFormat="1" ht="14.4" x14ac:dyDescent="0.3">
      <c r="A1253" s="115"/>
      <c r="B1253" s="106"/>
      <c r="C1253" s="230" t="s">
        <v>527</v>
      </c>
      <c r="D1253" s="230"/>
      <c r="E1253" s="230"/>
      <c r="F1253" s="108" t="s">
        <v>528</v>
      </c>
      <c r="G1253" s="113">
        <v>3.04</v>
      </c>
      <c r="H1253" s="117">
        <v>1.3225</v>
      </c>
      <c r="I1253" s="135">
        <v>4.6234599999999997</v>
      </c>
      <c r="J1253" s="118"/>
      <c r="K1253" s="109"/>
      <c r="L1253" s="118"/>
      <c r="M1253" s="109"/>
      <c r="N1253" s="119"/>
      <c r="AF1253" s="92"/>
      <c r="AG1253" s="93"/>
      <c r="AH1253" s="93"/>
      <c r="AL1253" s="104" t="s">
        <v>527</v>
      </c>
      <c r="AN1253" s="93"/>
      <c r="AQ1253" s="93"/>
      <c r="AS1253" s="93"/>
    </row>
    <row r="1254" spans="1:45" s="58" customFormat="1" ht="14.4" x14ac:dyDescent="0.3">
      <c r="A1254" s="115"/>
      <c r="B1254" s="106"/>
      <c r="C1254" s="230" t="s">
        <v>558</v>
      </c>
      <c r="D1254" s="230"/>
      <c r="E1254" s="230"/>
      <c r="F1254" s="108" t="s">
        <v>528</v>
      </c>
      <c r="G1254" s="113">
        <v>0.08</v>
      </c>
      <c r="H1254" s="117">
        <v>1.4375</v>
      </c>
      <c r="I1254" s="135">
        <v>0.13225000000000001</v>
      </c>
      <c r="J1254" s="118"/>
      <c r="K1254" s="109"/>
      <c r="L1254" s="118"/>
      <c r="M1254" s="109"/>
      <c r="N1254" s="119"/>
      <c r="AF1254" s="92"/>
      <c r="AG1254" s="93"/>
      <c r="AH1254" s="93"/>
      <c r="AL1254" s="104" t="s">
        <v>558</v>
      </c>
      <c r="AN1254" s="93"/>
      <c r="AQ1254" s="93"/>
      <c r="AS1254" s="93"/>
    </row>
    <row r="1255" spans="1:45" s="58" customFormat="1" ht="14.4" x14ac:dyDescent="0.3">
      <c r="A1255" s="107"/>
      <c r="B1255" s="106"/>
      <c r="C1255" s="229" t="s">
        <v>529</v>
      </c>
      <c r="D1255" s="229"/>
      <c r="E1255" s="229"/>
      <c r="F1255" s="120"/>
      <c r="G1255" s="121"/>
      <c r="H1255" s="121"/>
      <c r="I1255" s="121"/>
      <c r="J1255" s="123">
        <v>41.85</v>
      </c>
      <c r="K1255" s="121"/>
      <c r="L1255" s="123">
        <v>60.78</v>
      </c>
      <c r="M1255" s="121"/>
      <c r="N1255" s="124">
        <v>1990.36</v>
      </c>
      <c r="AF1255" s="92"/>
      <c r="AG1255" s="93"/>
      <c r="AH1255" s="93"/>
      <c r="AM1255" s="104" t="s">
        <v>529</v>
      </c>
      <c r="AN1255" s="93"/>
      <c r="AQ1255" s="93"/>
      <c r="AS1255" s="93"/>
    </row>
    <row r="1256" spans="1:45" s="58" customFormat="1" ht="14.4" x14ac:dyDescent="0.3">
      <c r="A1256" s="115"/>
      <c r="B1256" s="106"/>
      <c r="C1256" s="230" t="s">
        <v>530</v>
      </c>
      <c r="D1256" s="230"/>
      <c r="E1256" s="230"/>
      <c r="F1256" s="108"/>
      <c r="G1256" s="109"/>
      <c r="H1256" s="109"/>
      <c r="I1256" s="109"/>
      <c r="J1256" s="118"/>
      <c r="K1256" s="109"/>
      <c r="L1256" s="112">
        <v>41.01</v>
      </c>
      <c r="M1256" s="109"/>
      <c r="N1256" s="114">
        <v>1836.02</v>
      </c>
      <c r="AF1256" s="92"/>
      <c r="AG1256" s="93"/>
      <c r="AH1256" s="93"/>
      <c r="AL1256" s="104" t="s">
        <v>530</v>
      </c>
      <c r="AN1256" s="93"/>
      <c r="AQ1256" s="93"/>
      <c r="AS1256" s="93"/>
    </row>
    <row r="1257" spans="1:45" s="58" customFormat="1" ht="21.6" x14ac:dyDescent="0.3">
      <c r="A1257" s="115"/>
      <c r="B1257" s="106" t="s">
        <v>626</v>
      </c>
      <c r="C1257" s="230" t="s">
        <v>627</v>
      </c>
      <c r="D1257" s="230"/>
      <c r="E1257" s="230"/>
      <c r="F1257" s="108" t="s">
        <v>531</v>
      </c>
      <c r="G1257" s="116">
        <v>102</v>
      </c>
      <c r="H1257" s="109"/>
      <c r="I1257" s="116">
        <v>102</v>
      </c>
      <c r="J1257" s="118"/>
      <c r="K1257" s="109"/>
      <c r="L1257" s="112">
        <v>41.83</v>
      </c>
      <c r="M1257" s="109"/>
      <c r="N1257" s="114">
        <v>1872.74</v>
      </c>
      <c r="AF1257" s="92"/>
      <c r="AG1257" s="93"/>
      <c r="AH1257" s="93"/>
      <c r="AL1257" s="104" t="s">
        <v>627</v>
      </c>
      <c r="AN1257" s="93"/>
      <c r="AQ1257" s="93"/>
      <c r="AS1257" s="93"/>
    </row>
    <row r="1258" spans="1:45" s="58" customFormat="1" ht="40.799999999999997" x14ac:dyDescent="0.3">
      <c r="A1258" s="115"/>
      <c r="B1258" s="106" t="s">
        <v>628</v>
      </c>
      <c r="C1258" s="230" t="s">
        <v>629</v>
      </c>
      <c r="D1258" s="230"/>
      <c r="E1258" s="230"/>
      <c r="F1258" s="108" t="s">
        <v>531</v>
      </c>
      <c r="G1258" s="116">
        <v>58</v>
      </c>
      <c r="H1258" s="113">
        <v>0.85</v>
      </c>
      <c r="I1258" s="125">
        <v>49.3</v>
      </c>
      <c r="J1258" s="118"/>
      <c r="K1258" s="109"/>
      <c r="L1258" s="112">
        <v>20.22</v>
      </c>
      <c r="M1258" s="109"/>
      <c r="N1258" s="126">
        <v>905.16</v>
      </c>
      <c r="AF1258" s="92"/>
      <c r="AG1258" s="93"/>
      <c r="AH1258" s="93"/>
      <c r="AL1258" s="104" t="s">
        <v>629</v>
      </c>
      <c r="AN1258" s="93"/>
      <c r="AQ1258" s="93"/>
      <c r="AS1258" s="93"/>
    </row>
    <row r="1259" spans="1:45" s="58" customFormat="1" ht="14.4" x14ac:dyDescent="0.3">
      <c r="A1259" s="127"/>
      <c r="B1259" s="128"/>
      <c r="C1259" s="231" t="s">
        <v>532</v>
      </c>
      <c r="D1259" s="231"/>
      <c r="E1259" s="231"/>
      <c r="F1259" s="96"/>
      <c r="G1259" s="97"/>
      <c r="H1259" s="97"/>
      <c r="I1259" s="97"/>
      <c r="J1259" s="100"/>
      <c r="K1259" s="97"/>
      <c r="L1259" s="129">
        <v>122.83</v>
      </c>
      <c r="M1259" s="121"/>
      <c r="N1259" s="130">
        <v>4768.26</v>
      </c>
      <c r="AF1259" s="92"/>
      <c r="AG1259" s="93"/>
      <c r="AH1259" s="93"/>
      <c r="AN1259" s="93" t="s">
        <v>532</v>
      </c>
      <c r="AQ1259" s="93"/>
      <c r="AS1259" s="93"/>
    </row>
    <row r="1260" spans="1:45" s="58" customFormat="1" ht="21.6" x14ac:dyDescent="0.3">
      <c r="A1260" s="94" t="s">
        <v>186</v>
      </c>
      <c r="B1260" s="95" t="s">
        <v>136</v>
      </c>
      <c r="C1260" s="231" t="s">
        <v>137</v>
      </c>
      <c r="D1260" s="231"/>
      <c r="E1260" s="231"/>
      <c r="F1260" s="96" t="s">
        <v>17</v>
      </c>
      <c r="G1260" s="97">
        <v>1.1672499999999999</v>
      </c>
      <c r="H1260" s="98">
        <v>1</v>
      </c>
      <c r="I1260" s="141">
        <v>1.1672499999999999</v>
      </c>
      <c r="J1260" s="129">
        <v>725.69</v>
      </c>
      <c r="K1260" s="97"/>
      <c r="L1260" s="129">
        <v>847.06</v>
      </c>
      <c r="M1260" s="138">
        <v>8.16</v>
      </c>
      <c r="N1260" s="130">
        <v>6912.01</v>
      </c>
      <c r="AF1260" s="92"/>
      <c r="AG1260" s="93"/>
      <c r="AH1260" s="93" t="s">
        <v>137</v>
      </c>
      <c r="AN1260" s="93"/>
      <c r="AQ1260" s="93"/>
      <c r="AS1260" s="93"/>
    </row>
    <row r="1261" spans="1:45" s="58" customFormat="1" ht="14.4" x14ac:dyDescent="0.3">
      <c r="A1261" s="127"/>
      <c r="B1261" s="128"/>
      <c r="C1261" s="230" t="s">
        <v>537</v>
      </c>
      <c r="D1261" s="230"/>
      <c r="E1261" s="230"/>
      <c r="F1261" s="230"/>
      <c r="G1261" s="230"/>
      <c r="H1261" s="230"/>
      <c r="I1261" s="230"/>
      <c r="J1261" s="230"/>
      <c r="K1261" s="230"/>
      <c r="L1261" s="230"/>
      <c r="M1261" s="230"/>
      <c r="N1261" s="241"/>
      <c r="AF1261" s="92"/>
      <c r="AG1261" s="93"/>
      <c r="AH1261" s="93"/>
      <c r="AN1261" s="93"/>
      <c r="AO1261" s="104" t="s">
        <v>537</v>
      </c>
      <c r="AQ1261" s="93"/>
      <c r="AS1261" s="93"/>
    </row>
    <row r="1262" spans="1:45" s="58" customFormat="1" ht="14.4" x14ac:dyDescent="0.3">
      <c r="A1262" s="127"/>
      <c r="B1262" s="128"/>
      <c r="C1262" s="231" t="s">
        <v>532</v>
      </c>
      <c r="D1262" s="231"/>
      <c r="E1262" s="231"/>
      <c r="F1262" s="96"/>
      <c r="G1262" s="97"/>
      <c r="H1262" s="97"/>
      <c r="I1262" s="97"/>
      <c r="J1262" s="100"/>
      <c r="K1262" s="97"/>
      <c r="L1262" s="129">
        <v>847.06</v>
      </c>
      <c r="M1262" s="121"/>
      <c r="N1262" s="130">
        <v>6912.01</v>
      </c>
      <c r="AF1262" s="92"/>
      <c r="AG1262" s="93"/>
      <c r="AH1262" s="93"/>
      <c r="AN1262" s="93" t="s">
        <v>532</v>
      </c>
      <c r="AQ1262" s="93"/>
      <c r="AS1262" s="93"/>
    </row>
    <row r="1263" spans="1:45" s="58" customFormat="1" ht="21.6" x14ac:dyDescent="0.3">
      <c r="A1263" s="94" t="s">
        <v>187</v>
      </c>
      <c r="B1263" s="95" t="s">
        <v>136</v>
      </c>
      <c r="C1263" s="231" t="s">
        <v>137</v>
      </c>
      <c r="D1263" s="231"/>
      <c r="E1263" s="231"/>
      <c r="F1263" s="96" t="s">
        <v>17</v>
      </c>
      <c r="G1263" s="97">
        <v>1.17</v>
      </c>
      <c r="H1263" s="98">
        <v>1</v>
      </c>
      <c r="I1263" s="138">
        <v>1.17</v>
      </c>
      <c r="J1263" s="129">
        <v>725.69</v>
      </c>
      <c r="K1263" s="140">
        <v>1.3346999999999999E-2</v>
      </c>
      <c r="L1263" s="129">
        <v>11.33</v>
      </c>
      <c r="M1263" s="138">
        <v>8.16</v>
      </c>
      <c r="N1263" s="139">
        <v>92.45</v>
      </c>
      <c r="AF1263" s="92"/>
      <c r="AG1263" s="93"/>
      <c r="AH1263" s="93" t="s">
        <v>137</v>
      </c>
      <c r="AN1263" s="93"/>
      <c r="AQ1263" s="93"/>
      <c r="AS1263" s="93"/>
    </row>
    <row r="1264" spans="1:45" s="58" customFormat="1" ht="14.4" x14ac:dyDescent="0.3">
      <c r="A1264" s="127"/>
      <c r="B1264" s="128"/>
      <c r="C1264" s="230" t="s">
        <v>537</v>
      </c>
      <c r="D1264" s="230"/>
      <c r="E1264" s="230"/>
      <c r="F1264" s="230"/>
      <c r="G1264" s="230"/>
      <c r="H1264" s="230"/>
      <c r="I1264" s="230"/>
      <c r="J1264" s="230"/>
      <c r="K1264" s="230"/>
      <c r="L1264" s="230"/>
      <c r="M1264" s="230"/>
      <c r="N1264" s="241"/>
      <c r="AF1264" s="92"/>
      <c r="AG1264" s="93"/>
      <c r="AH1264" s="93"/>
      <c r="AN1264" s="93"/>
      <c r="AO1264" s="104" t="s">
        <v>537</v>
      </c>
      <c r="AQ1264" s="93"/>
      <c r="AS1264" s="93"/>
    </row>
    <row r="1265" spans="1:45" s="58" customFormat="1" ht="14.4" x14ac:dyDescent="0.3">
      <c r="A1265" s="105"/>
      <c r="B1265" s="106"/>
      <c r="C1265" s="232" t="s">
        <v>631</v>
      </c>
      <c r="D1265" s="232"/>
      <c r="E1265" s="232"/>
      <c r="F1265" s="232"/>
      <c r="G1265" s="232"/>
      <c r="H1265" s="232"/>
      <c r="I1265" s="232"/>
      <c r="J1265" s="232"/>
      <c r="K1265" s="232"/>
      <c r="L1265" s="232"/>
      <c r="M1265" s="232"/>
      <c r="N1265" s="233"/>
      <c r="AF1265" s="92"/>
      <c r="AG1265" s="93"/>
      <c r="AH1265" s="93"/>
      <c r="AJ1265" s="104" t="s">
        <v>631</v>
      </c>
      <c r="AN1265" s="93"/>
      <c r="AQ1265" s="93"/>
      <c r="AS1265" s="93"/>
    </row>
    <row r="1266" spans="1:45" s="58" customFormat="1" ht="14.4" x14ac:dyDescent="0.3">
      <c r="A1266" s="105"/>
      <c r="B1266" s="106" t="s">
        <v>632</v>
      </c>
      <c r="C1266" s="232" t="s">
        <v>633</v>
      </c>
      <c r="D1266" s="232"/>
      <c r="E1266" s="232"/>
      <c r="F1266" s="232"/>
      <c r="G1266" s="232"/>
      <c r="H1266" s="232"/>
      <c r="I1266" s="232"/>
      <c r="J1266" s="232"/>
      <c r="K1266" s="232"/>
      <c r="L1266" s="232"/>
      <c r="M1266" s="232"/>
      <c r="N1266" s="233"/>
      <c r="AF1266" s="92"/>
      <c r="AG1266" s="93"/>
      <c r="AH1266" s="93"/>
      <c r="AJ1266" s="104" t="s">
        <v>633</v>
      </c>
      <c r="AN1266" s="93"/>
      <c r="AQ1266" s="93"/>
      <c r="AS1266" s="93"/>
    </row>
    <row r="1267" spans="1:45" s="58" customFormat="1" ht="14.4" x14ac:dyDescent="0.3">
      <c r="A1267" s="127"/>
      <c r="B1267" s="128"/>
      <c r="C1267" s="231" t="s">
        <v>532</v>
      </c>
      <c r="D1267" s="231"/>
      <c r="E1267" s="231"/>
      <c r="F1267" s="96"/>
      <c r="G1267" s="97"/>
      <c r="H1267" s="97"/>
      <c r="I1267" s="97"/>
      <c r="J1267" s="100"/>
      <c r="K1267" s="97"/>
      <c r="L1267" s="129">
        <v>11.33</v>
      </c>
      <c r="M1267" s="121"/>
      <c r="N1267" s="139">
        <v>92.45</v>
      </c>
      <c r="AF1267" s="92"/>
      <c r="AG1267" s="93"/>
      <c r="AH1267" s="93"/>
      <c r="AN1267" s="93" t="s">
        <v>532</v>
      </c>
      <c r="AQ1267" s="93"/>
      <c r="AS1267" s="93"/>
    </row>
    <row r="1268" spans="1:45" s="58" customFormat="1" ht="21.6" x14ac:dyDescent="0.3">
      <c r="A1268" s="94" t="s">
        <v>190</v>
      </c>
      <c r="B1268" s="95" t="s">
        <v>378</v>
      </c>
      <c r="C1268" s="231" t="s">
        <v>379</v>
      </c>
      <c r="D1268" s="231"/>
      <c r="E1268" s="231"/>
      <c r="F1268" s="96" t="s">
        <v>47</v>
      </c>
      <c r="G1268" s="97">
        <v>6.9000000000000006E-2</v>
      </c>
      <c r="H1268" s="98">
        <v>1</v>
      </c>
      <c r="I1268" s="99">
        <v>6.9000000000000006E-2</v>
      </c>
      <c r="J1268" s="137">
        <v>5802.77</v>
      </c>
      <c r="K1268" s="138">
        <v>1.08</v>
      </c>
      <c r="L1268" s="129">
        <v>432.42</v>
      </c>
      <c r="M1268" s="138">
        <v>8.16</v>
      </c>
      <c r="N1268" s="130">
        <v>3528.55</v>
      </c>
      <c r="AF1268" s="92"/>
      <c r="AG1268" s="93"/>
      <c r="AH1268" s="93" t="s">
        <v>379</v>
      </c>
      <c r="AN1268" s="93"/>
      <c r="AQ1268" s="93"/>
      <c r="AS1268" s="93"/>
    </row>
    <row r="1269" spans="1:45" s="58" customFormat="1" ht="14.4" x14ac:dyDescent="0.3">
      <c r="A1269" s="127"/>
      <c r="B1269" s="128"/>
      <c r="C1269" s="230" t="s">
        <v>537</v>
      </c>
      <c r="D1269" s="230"/>
      <c r="E1269" s="230"/>
      <c r="F1269" s="230"/>
      <c r="G1269" s="230"/>
      <c r="H1269" s="230"/>
      <c r="I1269" s="230"/>
      <c r="J1269" s="230"/>
      <c r="K1269" s="230"/>
      <c r="L1269" s="230"/>
      <c r="M1269" s="230"/>
      <c r="N1269" s="241"/>
      <c r="AF1269" s="92"/>
      <c r="AG1269" s="93"/>
      <c r="AH1269" s="93"/>
      <c r="AN1269" s="93"/>
      <c r="AO1269" s="104" t="s">
        <v>537</v>
      </c>
      <c r="AQ1269" s="93"/>
      <c r="AS1269" s="93"/>
    </row>
    <row r="1270" spans="1:45" s="58" customFormat="1" ht="14.4" x14ac:dyDescent="0.3">
      <c r="A1270" s="105"/>
      <c r="B1270" s="106"/>
      <c r="C1270" s="232" t="s">
        <v>734</v>
      </c>
      <c r="D1270" s="232"/>
      <c r="E1270" s="232"/>
      <c r="F1270" s="232"/>
      <c r="G1270" s="232"/>
      <c r="H1270" s="232"/>
      <c r="I1270" s="232"/>
      <c r="J1270" s="232"/>
      <c r="K1270" s="232"/>
      <c r="L1270" s="232"/>
      <c r="M1270" s="232"/>
      <c r="N1270" s="233"/>
      <c r="AF1270" s="92"/>
      <c r="AG1270" s="93"/>
      <c r="AH1270" s="93"/>
      <c r="AJ1270" s="104" t="s">
        <v>734</v>
      </c>
      <c r="AN1270" s="93"/>
      <c r="AQ1270" s="93"/>
      <c r="AS1270" s="93"/>
    </row>
    <row r="1271" spans="1:45" s="58" customFormat="1" ht="14.4" x14ac:dyDescent="0.3">
      <c r="A1271" s="127"/>
      <c r="B1271" s="128"/>
      <c r="C1271" s="231" t="s">
        <v>532</v>
      </c>
      <c r="D1271" s="231"/>
      <c r="E1271" s="231"/>
      <c r="F1271" s="96"/>
      <c r="G1271" s="97"/>
      <c r="H1271" s="97"/>
      <c r="I1271" s="97"/>
      <c r="J1271" s="100"/>
      <c r="K1271" s="97"/>
      <c r="L1271" s="129">
        <v>432.42</v>
      </c>
      <c r="M1271" s="121"/>
      <c r="N1271" s="130">
        <v>3528.55</v>
      </c>
      <c r="AF1271" s="92"/>
      <c r="AG1271" s="93"/>
      <c r="AH1271" s="93"/>
      <c r="AN1271" s="93" t="s">
        <v>532</v>
      </c>
      <c r="AQ1271" s="93"/>
      <c r="AS1271" s="93"/>
    </row>
    <row r="1272" spans="1:45" s="58" customFormat="1" ht="0" hidden="1" customHeight="1" x14ac:dyDescent="0.3">
      <c r="A1272" s="142"/>
      <c r="B1272" s="143"/>
      <c r="C1272" s="143"/>
      <c r="D1272" s="143"/>
      <c r="E1272" s="143"/>
      <c r="F1272" s="144"/>
      <c r="G1272" s="144"/>
      <c r="H1272" s="144"/>
      <c r="I1272" s="144"/>
      <c r="J1272" s="145"/>
      <c r="K1272" s="144"/>
      <c r="L1272" s="145"/>
      <c r="M1272" s="109"/>
      <c r="N1272" s="145"/>
      <c r="AF1272" s="92"/>
      <c r="AG1272" s="93"/>
      <c r="AH1272" s="93"/>
      <c r="AN1272" s="93"/>
      <c r="AQ1272" s="93"/>
      <c r="AS1272" s="93"/>
    </row>
    <row r="1273" spans="1:45" s="58" customFormat="1" ht="14.4" x14ac:dyDescent="0.3">
      <c r="A1273" s="146"/>
      <c r="B1273" s="147"/>
      <c r="C1273" s="231" t="s">
        <v>780</v>
      </c>
      <c r="D1273" s="231"/>
      <c r="E1273" s="231"/>
      <c r="F1273" s="231"/>
      <c r="G1273" s="231"/>
      <c r="H1273" s="231"/>
      <c r="I1273" s="231"/>
      <c r="J1273" s="231"/>
      <c r="K1273" s="231"/>
      <c r="L1273" s="148"/>
      <c r="M1273" s="149"/>
      <c r="N1273" s="150"/>
      <c r="AF1273" s="92"/>
      <c r="AG1273" s="93"/>
      <c r="AH1273" s="93"/>
      <c r="AN1273" s="93"/>
      <c r="AQ1273" s="93" t="s">
        <v>780</v>
      </c>
      <c r="AS1273" s="93"/>
    </row>
    <row r="1274" spans="1:45" s="58" customFormat="1" ht="14.4" x14ac:dyDescent="0.3">
      <c r="A1274" s="151"/>
      <c r="B1274" s="106"/>
      <c r="C1274" s="230" t="s">
        <v>538</v>
      </c>
      <c r="D1274" s="230"/>
      <c r="E1274" s="230"/>
      <c r="F1274" s="230"/>
      <c r="G1274" s="230"/>
      <c r="H1274" s="230"/>
      <c r="I1274" s="230"/>
      <c r="J1274" s="230"/>
      <c r="K1274" s="230"/>
      <c r="L1274" s="152">
        <v>2017.2</v>
      </c>
      <c r="M1274" s="153"/>
      <c r="N1274" s="154"/>
      <c r="AF1274" s="92"/>
      <c r="AG1274" s="93"/>
      <c r="AH1274" s="93"/>
      <c r="AN1274" s="93"/>
      <c r="AQ1274" s="93"/>
      <c r="AR1274" s="104" t="s">
        <v>538</v>
      </c>
      <c r="AS1274" s="93"/>
    </row>
    <row r="1275" spans="1:45" s="58" customFormat="1" ht="14.4" x14ac:dyDescent="0.3">
      <c r="A1275" s="151"/>
      <c r="B1275" s="106"/>
      <c r="C1275" s="230" t="s">
        <v>539</v>
      </c>
      <c r="D1275" s="230"/>
      <c r="E1275" s="230"/>
      <c r="F1275" s="230"/>
      <c r="G1275" s="230"/>
      <c r="H1275" s="230"/>
      <c r="I1275" s="230"/>
      <c r="J1275" s="230"/>
      <c r="K1275" s="230"/>
      <c r="L1275" s="155"/>
      <c r="M1275" s="153"/>
      <c r="N1275" s="154"/>
      <c r="AF1275" s="92"/>
      <c r="AG1275" s="93"/>
      <c r="AH1275" s="93"/>
      <c r="AN1275" s="93"/>
      <c r="AQ1275" s="93"/>
      <c r="AR1275" s="104" t="s">
        <v>539</v>
      </c>
      <c r="AS1275" s="93"/>
    </row>
    <row r="1276" spans="1:45" s="58" customFormat="1" ht="14.4" x14ac:dyDescent="0.3">
      <c r="A1276" s="151"/>
      <c r="B1276" s="106"/>
      <c r="C1276" s="230" t="s">
        <v>540</v>
      </c>
      <c r="D1276" s="230"/>
      <c r="E1276" s="230"/>
      <c r="F1276" s="230"/>
      <c r="G1276" s="230"/>
      <c r="H1276" s="230"/>
      <c r="I1276" s="230"/>
      <c r="J1276" s="230"/>
      <c r="K1276" s="230"/>
      <c r="L1276" s="156">
        <v>56.4</v>
      </c>
      <c r="M1276" s="153"/>
      <c r="N1276" s="154"/>
      <c r="AF1276" s="92"/>
      <c r="AG1276" s="93"/>
      <c r="AH1276" s="93"/>
      <c r="AN1276" s="93"/>
      <c r="AQ1276" s="93"/>
      <c r="AR1276" s="104" t="s">
        <v>540</v>
      </c>
      <c r="AS1276" s="93"/>
    </row>
    <row r="1277" spans="1:45" s="58" customFormat="1" ht="14.4" x14ac:dyDescent="0.3">
      <c r="A1277" s="151"/>
      <c r="B1277" s="106"/>
      <c r="C1277" s="230" t="s">
        <v>541</v>
      </c>
      <c r="D1277" s="230"/>
      <c r="E1277" s="230"/>
      <c r="F1277" s="230"/>
      <c r="G1277" s="230"/>
      <c r="H1277" s="230"/>
      <c r="I1277" s="230"/>
      <c r="J1277" s="230"/>
      <c r="K1277" s="230"/>
      <c r="L1277" s="156">
        <v>32.58</v>
      </c>
      <c r="M1277" s="153"/>
      <c r="N1277" s="154"/>
      <c r="AF1277" s="92"/>
      <c r="AG1277" s="93"/>
      <c r="AH1277" s="93"/>
      <c r="AN1277" s="93"/>
      <c r="AQ1277" s="93"/>
      <c r="AR1277" s="104" t="s">
        <v>541</v>
      </c>
      <c r="AS1277" s="93"/>
    </row>
    <row r="1278" spans="1:45" s="58" customFormat="1" ht="14.4" x14ac:dyDescent="0.3">
      <c r="A1278" s="151"/>
      <c r="B1278" s="106"/>
      <c r="C1278" s="230" t="s">
        <v>562</v>
      </c>
      <c r="D1278" s="230"/>
      <c r="E1278" s="230"/>
      <c r="F1278" s="230"/>
      <c r="G1278" s="230"/>
      <c r="H1278" s="230"/>
      <c r="I1278" s="230"/>
      <c r="J1278" s="230"/>
      <c r="K1278" s="230"/>
      <c r="L1278" s="156">
        <v>3.78</v>
      </c>
      <c r="M1278" s="153"/>
      <c r="N1278" s="154"/>
      <c r="AF1278" s="92"/>
      <c r="AG1278" s="93"/>
      <c r="AH1278" s="93"/>
      <c r="AN1278" s="93"/>
      <c r="AQ1278" s="93"/>
      <c r="AR1278" s="104" t="s">
        <v>562</v>
      </c>
      <c r="AS1278" s="93"/>
    </row>
    <row r="1279" spans="1:45" s="58" customFormat="1" ht="14.4" x14ac:dyDescent="0.3">
      <c r="A1279" s="151"/>
      <c r="B1279" s="106"/>
      <c r="C1279" s="230" t="s">
        <v>542</v>
      </c>
      <c r="D1279" s="230"/>
      <c r="E1279" s="230"/>
      <c r="F1279" s="230"/>
      <c r="G1279" s="230"/>
      <c r="H1279" s="230"/>
      <c r="I1279" s="230"/>
      <c r="J1279" s="230"/>
      <c r="K1279" s="230"/>
      <c r="L1279" s="152">
        <v>1928.22</v>
      </c>
      <c r="M1279" s="153"/>
      <c r="N1279" s="154"/>
      <c r="AF1279" s="92"/>
      <c r="AG1279" s="93"/>
      <c r="AH1279" s="93"/>
      <c r="AN1279" s="93"/>
      <c r="AQ1279" s="93"/>
      <c r="AR1279" s="104" t="s">
        <v>542</v>
      </c>
      <c r="AS1279" s="93"/>
    </row>
    <row r="1280" spans="1:45" s="58" customFormat="1" ht="14.4" x14ac:dyDescent="0.3">
      <c r="A1280" s="151"/>
      <c r="B1280" s="106"/>
      <c r="C1280" s="230" t="s">
        <v>543</v>
      </c>
      <c r="D1280" s="230"/>
      <c r="E1280" s="230"/>
      <c r="F1280" s="230"/>
      <c r="G1280" s="230"/>
      <c r="H1280" s="230"/>
      <c r="I1280" s="230"/>
      <c r="J1280" s="230"/>
      <c r="K1280" s="230"/>
      <c r="L1280" s="152">
        <v>2111.58</v>
      </c>
      <c r="M1280" s="153"/>
      <c r="N1280" s="154"/>
      <c r="AF1280" s="92"/>
      <c r="AG1280" s="93"/>
      <c r="AH1280" s="93"/>
      <c r="AN1280" s="93"/>
      <c r="AQ1280" s="93"/>
      <c r="AR1280" s="104" t="s">
        <v>543</v>
      </c>
      <c r="AS1280" s="93"/>
    </row>
    <row r="1281" spans="1:45" s="58" customFormat="1" ht="14.4" x14ac:dyDescent="0.3">
      <c r="A1281" s="151"/>
      <c r="B1281" s="106"/>
      <c r="C1281" s="230" t="s">
        <v>539</v>
      </c>
      <c r="D1281" s="230"/>
      <c r="E1281" s="230"/>
      <c r="F1281" s="230"/>
      <c r="G1281" s="230"/>
      <c r="H1281" s="230"/>
      <c r="I1281" s="230"/>
      <c r="J1281" s="230"/>
      <c r="K1281" s="230"/>
      <c r="L1281" s="155"/>
      <c r="M1281" s="153"/>
      <c r="N1281" s="154"/>
      <c r="AF1281" s="92"/>
      <c r="AG1281" s="93"/>
      <c r="AH1281" s="93"/>
      <c r="AN1281" s="93"/>
      <c r="AQ1281" s="93"/>
      <c r="AR1281" s="104" t="s">
        <v>539</v>
      </c>
      <c r="AS1281" s="93"/>
    </row>
    <row r="1282" spans="1:45" s="58" customFormat="1" ht="14.4" x14ac:dyDescent="0.3">
      <c r="A1282" s="151"/>
      <c r="B1282" s="106"/>
      <c r="C1282" s="230" t="s">
        <v>683</v>
      </c>
      <c r="D1282" s="230"/>
      <c r="E1282" s="230"/>
      <c r="F1282" s="230"/>
      <c r="G1282" s="230"/>
      <c r="H1282" s="230"/>
      <c r="I1282" s="230"/>
      <c r="J1282" s="230"/>
      <c r="K1282" s="230"/>
      <c r="L1282" s="156">
        <v>56.4</v>
      </c>
      <c r="M1282" s="153"/>
      <c r="N1282" s="154"/>
      <c r="AF1282" s="92"/>
      <c r="AG1282" s="93"/>
      <c r="AH1282" s="93"/>
      <c r="AN1282" s="93"/>
      <c r="AQ1282" s="93"/>
      <c r="AR1282" s="104" t="s">
        <v>683</v>
      </c>
      <c r="AS1282" s="93"/>
    </row>
    <row r="1283" spans="1:45" s="58" customFormat="1" ht="14.4" x14ac:dyDescent="0.3">
      <c r="A1283" s="151"/>
      <c r="B1283" s="106"/>
      <c r="C1283" s="230" t="s">
        <v>684</v>
      </c>
      <c r="D1283" s="230"/>
      <c r="E1283" s="230"/>
      <c r="F1283" s="230"/>
      <c r="G1283" s="230"/>
      <c r="H1283" s="230"/>
      <c r="I1283" s="230"/>
      <c r="J1283" s="230"/>
      <c r="K1283" s="230"/>
      <c r="L1283" s="156">
        <v>32.58</v>
      </c>
      <c r="M1283" s="153"/>
      <c r="N1283" s="154"/>
      <c r="AF1283" s="92"/>
      <c r="AG1283" s="93"/>
      <c r="AH1283" s="93"/>
      <c r="AN1283" s="93"/>
      <c r="AQ1283" s="93"/>
      <c r="AR1283" s="104" t="s">
        <v>684</v>
      </c>
      <c r="AS1283" s="93"/>
    </row>
    <row r="1284" spans="1:45" s="58" customFormat="1" ht="14.4" x14ac:dyDescent="0.3">
      <c r="A1284" s="151"/>
      <c r="B1284" s="106"/>
      <c r="C1284" s="230" t="s">
        <v>685</v>
      </c>
      <c r="D1284" s="230"/>
      <c r="E1284" s="230"/>
      <c r="F1284" s="230"/>
      <c r="G1284" s="230"/>
      <c r="H1284" s="230"/>
      <c r="I1284" s="230"/>
      <c r="J1284" s="230"/>
      <c r="K1284" s="230"/>
      <c r="L1284" s="156">
        <v>3.78</v>
      </c>
      <c r="M1284" s="153"/>
      <c r="N1284" s="154"/>
      <c r="AF1284" s="92"/>
      <c r="AG1284" s="93"/>
      <c r="AH1284" s="93"/>
      <c r="AN1284" s="93"/>
      <c r="AQ1284" s="93"/>
      <c r="AR1284" s="104" t="s">
        <v>685</v>
      </c>
      <c r="AS1284" s="93"/>
    </row>
    <row r="1285" spans="1:45" s="58" customFormat="1" ht="14.4" x14ac:dyDescent="0.3">
      <c r="A1285" s="151"/>
      <c r="B1285" s="106"/>
      <c r="C1285" s="230" t="s">
        <v>686</v>
      </c>
      <c r="D1285" s="230"/>
      <c r="E1285" s="230"/>
      <c r="F1285" s="230"/>
      <c r="G1285" s="230"/>
      <c r="H1285" s="230"/>
      <c r="I1285" s="230"/>
      <c r="J1285" s="230"/>
      <c r="K1285" s="230"/>
      <c r="L1285" s="152">
        <v>1928.22</v>
      </c>
      <c r="M1285" s="153"/>
      <c r="N1285" s="154"/>
      <c r="AF1285" s="92"/>
      <c r="AG1285" s="93"/>
      <c r="AH1285" s="93"/>
      <c r="AN1285" s="93"/>
      <c r="AQ1285" s="93"/>
      <c r="AR1285" s="104" t="s">
        <v>686</v>
      </c>
      <c r="AS1285" s="93"/>
    </row>
    <row r="1286" spans="1:45" s="58" customFormat="1" ht="14.4" x14ac:dyDescent="0.3">
      <c r="A1286" s="151"/>
      <c r="B1286" s="106"/>
      <c r="C1286" s="230" t="s">
        <v>687</v>
      </c>
      <c r="D1286" s="230"/>
      <c r="E1286" s="230"/>
      <c r="F1286" s="230"/>
      <c r="G1286" s="230"/>
      <c r="H1286" s="230"/>
      <c r="I1286" s="230"/>
      <c r="J1286" s="230"/>
      <c r="K1286" s="230"/>
      <c r="L1286" s="156">
        <v>62.92</v>
      </c>
      <c r="M1286" s="153"/>
      <c r="N1286" s="154"/>
      <c r="AF1286" s="92"/>
      <c r="AG1286" s="93"/>
      <c r="AH1286" s="93"/>
      <c r="AN1286" s="93"/>
      <c r="AQ1286" s="93"/>
      <c r="AR1286" s="104" t="s">
        <v>687</v>
      </c>
      <c r="AS1286" s="93"/>
    </row>
    <row r="1287" spans="1:45" s="58" customFormat="1" ht="14.4" x14ac:dyDescent="0.3">
      <c r="A1287" s="151"/>
      <c r="B1287" s="106"/>
      <c r="C1287" s="230" t="s">
        <v>688</v>
      </c>
      <c r="D1287" s="230"/>
      <c r="E1287" s="230"/>
      <c r="F1287" s="230"/>
      <c r="G1287" s="230"/>
      <c r="H1287" s="230"/>
      <c r="I1287" s="230"/>
      <c r="J1287" s="230"/>
      <c r="K1287" s="230"/>
      <c r="L1287" s="156">
        <v>31.46</v>
      </c>
      <c r="M1287" s="153"/>
      <c r="N1287" s="154"/>
      <c r="AF1287" s="92"/>
      <c r="AG1287" s="93"/>
      <c r="AH1287" s="93"/>
      <c r="AN1287" s="93"/>
      <c r="AQ1287" s="93"/>
      <c r="AR1287" s="104" t="s">
        <v>688</v>
      </c>
      <c r="AS1287" s="93"/>
    </row>
    <row r="1288" spans="1:45" s="58" customFormat="1" ht="14.4" x14ac:dyDescent="0.3">
      <c r="A1288" s="151"/>
      <c r="B1288" s="106"/>
      <c r="C1288" s="230" t="s">
        <v>551</v>
      </c>
      <c r="D1288" s="230"/>
      <c r="E1288" s="230"/>
      <c r="F1288" s="230"/>
      <c r="G1288" s="230"/>
      <c r="H1288" s="230"/>
      <c r="I1288" s="230"/>
      <c r="J1288" s="230"/>
      <c r="K1288" s="230"/>
      <c r="L1288" s="156">
        <v>60.18</v>
      </c>
      <c r="M1288" s="153"/>
      <c r="N1288" s="154"/>
      <c r="AF1288" s="92"/>
      <c r="AG1288" s="93"/>
      <c r="AH1288" s="93"/>
      <c r="AN1288" s="93"/>
      <c r="AQ1288" s="93"/>
      <c r="AR1288" s="104" t="s">
        <v>551</v>
      </c>
      <c r="AS1288" s="93"/>
    </row>
    <row r="1289" spans="1:45" s="58" customFormat="1" ht="14.4" x14ac:dyDescent="0.3">
      <c r="A1289" s="151"/>
      <c r="B1289" s="106"/>
      <c r="C1289" s="230" t="s">
        <v>552</v>
      </c>
      <c r="D1289" s="230"/>
      <c r="E1289" s="230"/>
      <c r="F1289" s="230"/>
      <c r="G1289" s="230"/>
      <c r="H1289" s="230"/>
      <c r="I1289" s="230"/>
      <c r="J1289" s="230"/>
      <c r="K1289" s="230"/>
      <c r="L1289" s="156">
        <v>62.92</v>
      </c>
      <c r="M1289" s="153"/>
      <c r="N1289" s="154"/>
      <c r="AF1289" s="92"/>
      <c r="AG1289" s="93"/>
      <c r="AH1289" s="93"/>
      <c r="AN1289" s="93"/>
      <c r="AQ1289" s="93"/>
      <c r="AR1289" s="104" t="s">
        <v>552</v>
      </c>
      <c r="AS1289" s="93"/>
    </row>
    <row r="1290" spans="1:45" s="58" customFormat="1" ht="14.4" x14ac:dyDescent="0.3">
      <c r="A1290" s="151"/>
      <c r="B1290" s="106"/>
      <c r="C1290" s="230" t="s">
        <v>553</v>
      </c>
      <c r="D1290" s="230"/>
      <c r="E1290" s="230"/>
      <c r="F1290" s="230"/>
      <c r="G1290" s="230"/>
      <c r="H1290" s="230"/>
      <c r="I1290" s="230"/>
      <c r="J1290" s="230"/>
      <c r="K1290" s="230"/>
      <c r="L1290" s="156">
        <v>31.46</v>
      </c>
      <c r="M1290" s="153"/>
      <c r="N1290" s="154"/>
      <c r="AF1290" s="92"/>
      <c r="AG1290" s="93"/>
      <c r="AH1290" s="93"/>
      <c r="AN1290" s="93"/>
      <c r="AQ1290" s="93"/>
      <c r="AR1290" s="104" t="s">
        <v>553</v>
      </c>
      <c r="AS1290" s="93"/>
    </row>
    <row r="1291" spans="1:45" s="58" customFormat="1" ht="14.4" x14ac:dyDescent="0.3">
      <c r="A1291" s="151"/>
      <c r="B1291" s="157"/>
      <c r="C1291" s="242" t="s">
        <v>781</v>
      </c>
      <c r="D1291" s="242"/>
      <c r="E1291" s="242"/>
      <c r="F1291" s="242"/>
      <c r="G1291" s="242"/>
      <c r="H1291" s="242"/>
      <c r="I1291" s="242"/>
      <c r="J1291" s="242"/>
      <c r="K1291" s="242"/>
      <c r="L1291" s="158">
        <v>2111.58</v>
      </c>
      <c r="M1291" s="159"/>
      <c r="N1291" s="160"/>
      <c r="AF1291" s="92"/>
      <c r="AG1291" s="93"/>
      <c r="AH1291" s="93"/>
      <c r="AN1291" s="93"/>
      <c r="AQ1291" s="93"/>
      <c r="AS1291" s="93" t="s">
        <v>781</v>
      </c>
    </row>
    <row r="1292" spans="1:45" s="58" customFormat="1" ht="14.4" x14ac:dyDescent="0.3">
      <c r="A1292" s="235" t="s">
        <v>428</v>
      </c>
      <c r="B1292" s="236"/>
      <c r="C1292" s="236"/>
      <c r="D1292" s="236"/>
      <c r="E1292" s="236"/>
      <c r="F1292" s="236"/>
      <c r="G1292" s="236"/>
      <c r="H1292" s="236"/>
      <c r="I1292" s="236"/>
      <c r="J1292" s="236"/>
      <c r="K1292" s="236"/>
      <c r="L1292" s="236"/>
      <c r="M1292" s="236"/>
      <c r="N1292" s="237"/>
      <c r="AF1292" s="92" t="s">
        <v>428</v>
      </c>
      <c r="AG1292" s="93"/>
      <c r="AH1292" s="93"/>
      <c r="AN1292" s="93"/>
      <c r="AQ1292" s="93"/>
      <c r="AS1292" s="93"/>
    </row>
    <row r="1293" spans="1:45" s="58" customFormat="1" ht="21.6" x14ac:dyDescent="0.3">
      <c r="A1293" s="94" t="s">
        <v>191</v>
      </c>
      <c r="B1293" s="95" t="s">
        <v>417</v>
      </c>
      <c r="C1293" s="231" t="s">
        <v>418</v>
      </c>
      <c r="D1293" s="231"/>
      <c r="E1293" s="231"/>
      <c r="F1293" s="96" t="s">
        <v>5</v>
      </c>
      <c r="G1293" s="97">
        <v>0.158</v>
      </c>
      <c r="H1293" s="98">
        <v>1</v>
      </c>
      <c r="I1293" s="99">
        <v>0.158</v>
      </c>
      <c r="J1293" s="100"/>
      <c r="K1293" s="97"/>
      <c r="L1293" s="100"/>
      <c r="M1293" s="97"/>
      <c r="N1293" s="101"/>
      <c r="AF1293" s="92"/>
      <c r="AG1293" s="93"/>
      <c r="AH1293" s="93" t="s">
        <v>418</v>
      </c>
      <c r="AN1293" s="93"/>
      <c r="AQ1293" s="93"/>
      <c r="AS1293" s="93"/>
    </row>
    <row r="1294" spans="1:45" s="58" customFormat="1" ht="14.4" x14ac:dyDescent="0.3">
      <c r="A1294" s="102"/>
      <c r="B1294" s="103"/>
      <c r="C1294" s="230" t="s">
        <v>782</v>
      </c>
      <c r="D1294" s="230"/>
      <c r="E1294" s="230"/>
      <c r="F1294" s="230"/>
      <c r="G1294" s="230"/>
      <c r="H1294" s="230"/>
      <c r="I1294" s="230"/>
      <c r="J1294" s="230"/>
      <c r="K1294" s="230"/>
      <c r="L1294" s="230"/>
      <c r="M1294" s="230"/>
      <c r="N1294" s="241"/>
      <c r="AF1294" s="92"/>
      <c r="AG1294" s="93"/>
      <c r="AH1294" s="93"/>
      <c r="AI1294" s="104" t="s">
        <v>782</v>
      </c>
      <c r="AN1294" s="93"/>
      <c r="AQ1294" s="93"/>
      <c r="AS1294" s="93"/>
    </row>
    <row r="1295" spans="1:45" s="58" customFormat="1" ht="21.6" x14ac:dyDescent="0.3">
      <c r="A1295" s="105"/>
      <c r="B1295" s="106" t="s">
        <v>609</v>
      </c>
      <c r="C1295" s="232" t="s">
        <v>610</v>
      </c>
      <c r="D1295" s="232"/>
      <c r="E1295" s="232"/>
      <c r="F1295" s="232"/>
      <c r="G1295" s="232"/>
      <c r="H1295" s="232"/>
      <c r="I1295" s="232"/>
      <c r="J1295" s="232"/>
      <c r="K1295" s="232"/>
      <c r="L1295" s="232"/>
      <c r="M1295" s="232"/>
      <c r="N1295" s="233"/>
      <c r="AF1295" s="92"/>
      <c r="AG1295" s="93"/>
      <c r="AH1295" s="93"/>
      <c r="AJ1295" s="104" t="s">
        <v>610</v>
      </c>
      <c r="AN1295" s="93"/>
      <c r="AQ1295" s="93"/>
      <c r="AS1295" s="93"/>
    </row>
    <row r="1296" spans="1:45" s="58" customFormat="1" ht="52.2" x14ac:dyDescent="0.3">
      <c r="A1296" s="105"/>
      <c r="B1296" s="106" t="s">
        <v>611</v>
      </c>
      <c r="C1296" s="232" t="s">
        <v>612</v>
      </c>
      <c r="D1296" s="232"/>
      <c r="E1296" s="232"/>
      <c r="F1296" s="232"/>
      <c r="G1296" s="232"/>
      <c r="H1296" s="232"/>
      <c r="I1296" s="232"/>
      <c r="J1296" s="232"/>
      <c r="K1296" s="232"/>
      <c r="L1296" s="232"/>
      <c r="M1296" s="232"/>
      <c r="N1296" s="233"/>
      <c r="AF1296" s="92"/>
      <c r="AG1296" s="93"/>
      <c r="AH1296" s="93"/>
      <c r="AJ1296" s="104" t="s">
        <v>612</v>
      </c>
      <c r="AN1296" s="93"/>
      <c r="AQ1296" s="93"/>
      <c r="AS1296" s="93"/>
    </row>
    <row r="1297" spans="1:45" s="58" customFormat="1" ht="14.4" x14ac:dyDescent="0.3">
      <c r="A1297" s="107"/>
      <c r="B1297" s="106" t="s">
        <v>2</v>
      </c>
      <c r="C1297" s="230" t="s">
        <v>525</v>
      </c>
      <c r="D1297" s="230"/>
      <c r="E1297" s="230"/>
      <c r="F1297" s="108"/>
      <c r="G1297" s="109"/>
      <c r="H1297" s="109"/>
      <c r="I1297" s="109"/>
      <c r="J1297" s="112">
        <v>173.23</v>
      </c>
      <c r="K1297" s="117">
        <v>1.3225</v>
      </c>
      <c r="L1297" s="112">
        <v>36.200000000000003</v>
      </c>
      <c r="M1297" s="113">
        <v>44.77</v>
      </c>
      <c r="N1297" s="114">
        <v>1620.67</v>
      </c>
      <c r="AF1297" s="92"/>
      <c r="AG1297" s="93"/>
      <c r="AH1297" s="93"/>
      <c r="AK1297" s="104" t="s">
        <v>525</v>
      </c>
      <c r="AN1297" s="93"/>
      <c r="AQ1297" s="93"/>
      <c r="AS1297" s="93"/>
    </row>
    <row r="1298" spans="1:45" s="58" customFormat="1" ht="14.4" x14ac:dyDescent="0.3">
      <c r="A1298" s="107"/>
      <c r="B1298" s="106" t="s">
        <v>4</v>
      </c>
      <c r="C1298" s="230" t="s">
        <v>526</v>
      </c>
      <c r="D1298" s="230"/>
      <c r="E1298" s="230"/>
      <c r="F1298" s="108"/>
      <c r="G1298" s="109"/>
      <c r="H1298" s="109"/>
      <c r="I1298" s="109"/>
      <c r="J1298" s="110">
        <v>5268.76</v>
      </c>
      <c r="K1298" s="117">
        <v>1.4375</v>
      </c>
      <c r="L1298" s="110">
        <v>1196.67</v>
      </c>
      <c r="M1298" s="113">
        <v>13.24</v>
      </c>
      <c r="N1298" s="114">
        <v>15843.91</v>
      </c>
      <c r="AF1298" s="92"/>
      <c r="AG1298" s="93"/>
      <c r="AH1298" s="93"/>
      <c r="AK1298" s="104" t="s">
        <v>526</v>
      </c>
      <c r="AN1298" s="93"/>
      <c r="AQ1298" s="93"/>
      <c r="AS1298" s="93"/>
    </row>
    <row r="1299" spans="1:45" s="58" customFormat="1" ht="14.4" x14ac:dyDescent="0.3">
      <c r="A1299" s="107"/>
      <c r="B1299" s="106" t="s">
        <v>6</v>
      </c>
      <c r="C1299" s="230" t="s">
        <v>556</v>
      </c>
      <c r="D1299" s="230"/>
      <c r="E1299" s="230"/>
      <c r="F1299" s="108"/>
      <c r="G1299" s="109"/>
      <c r="H1299" s="109"/>
      <c r="I1299" s="109"/>
      <c r="J1299" s="112">
        <v>267.67</v>
      </c>
      <c r="K1299" s="117">
        <v>1.4375</v>
      </c>
      <c r="L1299" s="112">
        <v>60.79</v>
      </c>
      <c r="M1299" s="113">
        <v>44.77</v>
      </c>
      <c r="N1299" s="114">
        <v>2721.57</v>
      </c>
      <c r="AF1299" s="92"/>
      <c r="AG1299" s="93"/>
      <c r="AH1299" s="93"/>
      <c r="AK1299" s="104" t="s">
        <v>556</v>
      </c>
      <c r="AN1299" s="93"/>
      <c r="AQ1299" s="93"/>
      <c r="AS1299" s="93"/>
    </row>
    <row r="1300" spans="1:45" s="58" customFormat="1" ht="14.4" x14ac:dyDescent="0.3">
      <c r="A1300" s="107"/>
      <c r="B1300" s="106" t="s">
        <v>7</v>
      </c>
      <c r="C1300" s="230" t="s">
        <v>557</v>
      </c>
      <c r="D1300" s="230"/>
      <c r="E1300" s="230"/>
      <c r="F1300" s="108"/>
      <c r="G1300" s="109"/>
      <c r="H1300" s="109"/>
      <c r="I1300" s="109"/>
      <c r="J1300" s="112">
        <v>17.079999999999998</v>
      </c>
      <c r="K1300" s="109"/>
      <c r="L1300" s="112">
        <v>2.7</v>
      </c>
      <c r="M1300" s="113">
        <v>8.16</v>
      </c>
      <c r="N1300" s="126">
        <v>22.03</v>
      </c>
      <c r="AF1300" s="92"/>
      <c r="AG1300" s="93"/>
      <c r="AH1300" s="93"/>
      <c r="AK1300" s="104" t="s">
        <v>557</v>
      </c>
      <c r="AN1300" s="93"/>
      <c r="AQ1300" s="93"/>
      <c r="AS1300" s="93"/>
    </row>
    <row r="1301" spans="1:45" s="58" customFormat="1" ht="14.4" x14ac:dyDescent="0.3">
      <c r="A1301" s="115"/>
      <c r="B1301" s="106"/>
      <c r="C1301" s="230" t="s">
        <v>527</v>
      </c>
      <c r="D1301" s="230"/>
      <c r="E1301" s="230"/>
      <c r="F1301" s="108" t="s">
        <v>528</v>
      </c>
      <c r="G1301" s="125">
        <v>21.6</v>
      </c>
      <c r="H1301" s="117">
        <v>1.3225</v>
      </c>
      <c r="I1301" s="133">
        <v>4.5134280000000002</v>
      </c>
      <c r="J1301" s="118"/>
      <c r="K1301" s="109"/>
      <c r="L1301" s="118"/>
      <c r="M1301" s="109"/>
      <c r="N1301" s="119"/>
      <c r="AF1301" s="92"/>
      <c r="AG1301" s="93"/>
      <c r="AH1301" s="93"/>
      <c r="AL1301" s="104" t="s">
        <v>527</v>
      </c>
      <c r="AN1301" s="93"/>
      <c r="AQ1301" s="93"/>
      <c r="AS1301" s="93"/>
    </row>
    <row r="1302" spans="1:45" s="58" customFormat="1" ht="14.4" x14ac:dyDescent="0.3">
      <c r="A1302" s="115"/>
      <c r="B1302" s="106"/>
      <c r="C1302" s="230" t="s">
        <v>558</v>
      </c>
      <c r="D1302" s="230"/>
      <c r="E1302" s="230"/>
      <c r="F1302" s="108" t="s">
        <v>528</v>
      </c>
      <c r="G1302" s="125">
        <v>20.6</v>
      </c>
      <c r="H1302" s="117">
        <v>1.4375</v>
      </c>
      <c r="I1302" s="133">
        <v>4.6787749999999999</v>
      </c>
      <c r="J1302" s="118"/>
      <c r="K1302" s="109"/>
      <c r="L1302" s="118"/>
      <c r="M1302" s="109"/>
      <c r="N1302" s="119"/>
      <c r="AF1302" s="92"/>
      <c r="AG1302" s="93"/>
      <c r="AH1302" s="93"/>
      <c r="AL1302" s="104" t="s">
        <v>558</v>
      </c>
      <c r="AN1302" s="93"/>
      <c r="AQ1302" s="93"/>
      <c r="AS1302" s="93"/>
    </row>
    <row r="1303" spans="1:45" s="58" customFormat="1" ht="14.4" x14ac:dyDescent="0.3">
      <c r="A1303" s="107"/>
      <c r="B1303" s="106"/>
      <c r="C1303" s="229" t="s">
        <v>529</v>
      </c>
      <c r="D1303" s="229"/>
      <c r="E1303" s="229"/>
      <c r="F1303" s="120"/>
      <c r="G1303" s="121"/>
      <c r="H1303" s="121"/>
      <c r="I1303" s="121"/>
      <c r="J1303" s="122">
        <v>5459.07</v>
      </c>
      <c r="K1303" s="121"/>
      <c r="L1303" s="122">
        <v>1235.57</v>
      </c>
      <c r="M1303" s="121"/>
      <c r="N1303" s="124">
        <v>17486.61</v>
      </c>
      <c r="AF1303" s="92"/>
      <c r="AG1303" s="93"/>
      <c r="AH1303" s="93"/>
      <c r="AM1303" s="104" t="s">
        <v>529</v>
      </c>
      <c r="AN1303" s="93"/>
      <c r="AQ1303" s="93"/>
      <c r="AS1303" s="93"/>
    </row>
    <row r="1304" spans="1:45" s="58" customFormat="1" ht="14.4" x14ac:dyDescent="0.3">
      <c r="A1304" s="115"/>
      <c r="B1304" s="106"/>
      <c r="C1304" s="230" t="s">
        <v>530</v>
      </c>
      <c r="D1304" s="230"/>
      <c r="E1304" s="230"/>
      <c r="F1304" s="108"/>
      <c r="G1304" s="109"/>
      <c r="H1304" s="109"/>
      <c r="I1304" s="109"/>
      <c r="J1304" s="118"/>
      <c r="K1304" s="109"/>
      <c r="L1304" s="112">
        <v>96.99</v>
      </c>
      <c r="M1304" s="109"/>
      <c r="N1304" s="114">
        <v>4342.24</v>
      </c>
      <c r="AF1304" s="92"/>
      <c r="AG1304" s="93"/>
      <c r="AH1304" s="93"/>
      <c r="AL1304" s="104" t="s">
        <v>530</v>
      </c>
      <c r="AN1304" s="93"/>
      <c r="AQ1304" s="93"/>
      <c r="AS1304" s="93"/>
    </row>
    <row r="1305" spans="1:45" s="58" customFormat="1" ht="40.799999999999997" x14ac:dyDescent="0.3">
      <c r="A1305" s="115"/>
      <c r="B1305" s="106" t="s">
        <v>766</v>
      </c>
      <c r="C1305" s="230" t="s">
        <v>767</v>
      </c>
      <c r="D1305" s="230"/>
      <c r="E1305" s="230"/>
      <c r="F1305" s="108" t="s">
        <v>531</v>
      </c>
      <c r="G1305" s="116">
        <v>147</v>
      </c>
      <c r="H1305" s="109"/>
      <c r="I1305" s="116">
        <v>147</v>
      </c>
      <c r="J1305" s="118"/>
      <c r="K1305" s="109"/>
      <c r="L1305" s="112">
        <v>142.58000000000001</v>
      </c>
      <c r="M1305" s="109"/>
      <c r="N1305" s="114">
        <v>6383.09</v>
      </c>
      <c r="AF1305" s="92"/>
      <c r="AG1305" s="93"/>
      <c r="AH1305" s="93"/>
      <c r="AL1305" s="104" t="s">
        <v>767</v>
      </c>
      <c r="AN1305" s="93"/>
      <c r="AQ1305" s="93"/>
      <c r="AS1305" s="93"/>
    </row>
    <row r="1306" spans="1:45" s="58" customFormat="1" ht="51" x14ac:dyDescent="0.3">
      <c r="A1306" s="115"/>
      <c r="B1306" s="106" t="s">
        <v>768</v>
      </c>
      <c r="C1306" s="230" t="s">
        <v>769</v>
      </c>
      <c r="D1306" s="230"/>
      <c r="E1306" s="230"/>
      <c r="F1306" s="108" t="s">
        <v>531</v>
      </c>
      <c r="G1306" s="116">
        <v>134</v>
      </c>
      <c r="H1306" s="113">
        <v>0.85</v>
      </c>
      <c r="I1306" s="125">
        <v>113.9</v>
      </c>
      <c r="J1306" s="118"/>
      <c r="K1306" s="109"/>
      <c r="L1306" s="112">
        <v>110.47</v>
      </c>
      <c r="M1306" s="109"/>
      <c r="N1306" s="114">
        <v>4945.8100000000004</v>
      </c>
      <c r="AF1306" s="92"/>
      <c r="AG1306" s="93"/>
      <c r="AH1306" s="93"/>
      <c r="AL1306" s="104" t="s">
        <v>769</v>
      </c>
      <c r="AN1306" s="93"/>
      <c r="AQ1306" s="93"/>
      <c r="AS1306" s="93"/>
    </row>
    <row r="1307" spans="1:45" s="58" customFormat="1" ht="14.4" x14ac:dyDescent="0.3">
      <c r="A1307" s="127"/>
      <c r="B1307" s="128"/>
      <c r="C1307" s="231" t="s">
        <v>532</v>
      </c>
      <c r="D1307" s="231"/>
      <c r="E1307" s="231"/>
      <c r="F1307" s="96"/>
      <c r="G1307" s="97"/>
      <c r="H1307" s="97"/>
      <c r="I1307" s="97"/>
      <c r="J1307" s="100"/>
      <c r="K1307" s="97"/>
      <c r="L1307" s="137">
        <v>1488.62</v>
      </c>
      <c r="M1307" s="121"/>
      <c r="N1307" s="130">
        <v>28815.51</v>
      </c>
      <c r="AF1307" s="92"/>
      <c r="AG1307" s="93"/>
      <c r="AH1307" s="93"/>
      <c r="AN1307" s="93" t="s">
        <v>532</v>
      </c>
      <c r="AQ1307" s="93"/>
      <c r="AS1307" s="93"/>
    </row>
    <row r="1308" spans="1:45" s="58" customFormat="1" ht="20.399999999999999" x14ac:dyDescent="0.3">
      <c r="A1308" s="94" t="s">
        <v>192</v>
      </c>
      <c r="B1308" s="95" t="s">
        <v>371</v>
      </c>
      <c r="C1308" s="231" t="s">
        <v>151</v>
      </c>
      <c r="D1308" s="231"/>
      <c r="E1308" s="231"/>
      <c r="F1308" s="96" t="s">
        <v>17</v>
      </c>
      <c r="G1308" s="97">
        <v>19.908000000000001</v>
      </c>
      <c r="H1308" s="98">
        <v>1</v>
      </c>
      <c r="I1308" s="99">
        <v>19.908000000000001</v>
      </c>
      <c r="J1308" s="129">
        <v>325.20999999999998</v>
      </c>
      <c r="K1308" s="99">
        <v>1.012</v>
      </c>
      <c r="L1308" s="137">
        <v>6551.97</v>
      </c>
      <c r="M1308" s="138">
        <v>8.16</v>
      </c>
      <c r="N1308" s="130">
        <v>53464.08</v>
      </c>
      <c r="AF1308" s="92"/>
      <c r="AG1308" s="93"/>
      <c r="AH1308" s="93" t="s">
        <v>151</v>
      </c>
      <c r="AN1308" s="93"/>
      <c r="AQ1308" s="93"/>
      <c r="AS1308" s="93"/>
    </row>
    <row r="1309" spans="1:45" s="58" customFormat="1" ht="14.4" x14ac:dyDescent="0.3">
      <c r="A1309" s="127"/>
      <c r="B1309" s="128"/>
      <c r="C1309" s="230" t="s">
        <v>537</v>
      </c>
      <c r="D1309" s="230"/>
      <c r="E1309" s="230"/>
      <c r="F1309" s="230"/>
      <c r="G1309" s="230"/>
      <c r="H1309" s="230"/>
      <c r="I1309" s="230"/>
      <c r="J1309" s="230"/>
      <c r="K1309" s="230"/>
      <c r="L1309" s="230"/>
      <c r="M1309" s="230"/>
      <c r="N1309" s="241"/>
      <c r="AF1309" s="92"/>
      <c r="AG1309" s="93"/>
      <c r="AH1309" s="93"/>
      <c r="AN1309" s="93"/>
      <c r="AO1309" s="104" t="s">
        <v>537</v>
      </c>
      <c r="AQ1309" s="93"/>
      <c r="AS1309" s="93"/>
    </row>
    <row r="1310" spans="1:45" s="58" customFormat="1" ht="14.4" x14ac:dyDescent="0.3">
      <c r="A1310" s="102"/>
      <c r="B1310" s="103"/>
      <c r="C1310" s="230" t="s">
        <v>783</v>
      </c>
      <c r="D1310" s="230"/>
      <c r="E1310" s="230"/>
      <c r="F1310" s="230"/>
      <c r="G1310" s="230"/>
      <c r="H1310" s="230"/>
      <c r="I1310" s="230"/>
      <c r="J1310" s="230"/>
      <c r="K1310" s="230"/>
      <c r="L1310" s="230"/>
      <c r="M1310" s="230"/>
      <c r="N1310" s="241"/>
      <c r="AF1310" s="92"/>
      <c r="AG1310" s="93"/>
      <c r="AH1310" s="93"/>
      <c r="AI1310" s="104" t="s">
        <v>783</v>
      </c>
      <c r="AN1310" s="93"/>
      <c r="AQ1310" s="93"/>
      <c r="AS1310" s="93"/>
    </row>
    <row r="1311" spans="1:45" s="58" customFormat="1" ht="14.4" x14ac:dyDescent="0.3">
      <c r="A1311" s="102"/>
      <c r="B1311" s="103"/>
      <c r="C1311" s="230" t="s">
        <v>732</v>
      </c>
      <c r="D1311" s="230"/>
      <c r="E1311" s="230"/>
      <c r="F1311" s="230"/>
      <c r="G1311" s="230"/>
      <c r="H1311" s="230"/>
      <c r="I1311" s="230"/>
      <c r="J1311" s="230"/>
      <c r="K1311" s="230"/>
      <c r="L1311" s="230"/>
      <c r="M1311" s="230"/>
      <c r="N1311" s="241"/>
      <c r="AF1311" s="92"/>
      <c r="AG1311" s="93"/>
      <c r="AH1311" s="93"/>
      <c r="AN1311" s="93"/>
      <c r="AP1311" s="104" t="s">
        <v>732</v>
      </c>
      <c r="AQ1311" s="93"/>
      <c r="AS1311" s="93"/>
    </row>
    <row r="1312" spans="1:45" s="58" customFormat="1" ht="14.4" x14ac:dyDescent="0.3">
      <c r="A1312" s="105"/>
      <c r="B1312" s="106"/>
      <c r="C1312" s="232" t="s">
        <v>696</v>
      </c>
      <c r="D1312" s="232"/>
      <c r="E1312" s="232"/>
      <c r="F1312" s="232"/>
      <c r="G1312" s="232"/>
      <c r="H1312" s="232"/>
      <c r="I1312" s="232"/>
      <c r="J1312" s="232"/>
      <c r="K1312" s="232"/>
      <c r="L1312" s="232"/>
      <c r="M1312" s="232"/>
      <c r="N1312" s="233"/>
      <c r="AF1312" s="92"/>
      <c r="AG1312" s="93"/>
      <c r="AH1312" s="93"/>
      <c r="AJ1312" s="104" t="s">
        <v>696</v>
      </c>
      <c r="AN1312" s="93"/>
      <c r="AQ1312" s="93"/>
      <c r="AS1312" s="93"/>
    </row>
    <row r="1313" spans="1:45" s="58" customFormat="1" ht="14.4" x14ac:dyDescent="0.3">
      <c r="A1313" s="127"/>
      <c r="B1313" s="128"/>
      <c r="C1313" s="231" t="s">
        <v>532</v>
      </c>
      <c r="D1313" s="231"/>
      <c r="E1313" s="231"/>
      <c r="F1313" s="96"/>
      <c r="G1313" s="97"/>
      <c r="H1313" s="97"/>
      <c r="I1313" s="97"/>
      <c r="J1313" s="100"/>
      <c r="K1313" s="97"/>
      <c r="L1313" s="137">
        <v>6551.97</v>
      </c>
      <c r="M1313" s="121"/>
      <c r="N1313" s="130">
        <v>53464.08</v>
      </c>
      <c r="AF1313" s="92"/>
      <c r="AG1313" s="93"/>
      <c r="AH1313" s="93"/>
      <c r="AN1313" s="93" t="s">
        <v>532</v>
      </c>
      <c r="AQ1313" s="93"/>
      <c r="AS1313" s="93"/>
    </row>
    <row r="1314" spans="1:45" s="58" customFormat="1" ht="42" x14ac:dyDescent="0.3">
      <c r="A1314" s="94" t="s">
        <v>193</v>
      </c>
      <c r="B1314" s="95" t="s">
        <v>419</v>
      </c>
      <c r="C1314" s="231" t="s">
        <v>420</v>
      </c>
      <c r="D1314" s="231"/>
      <c r="E1314" s="231"/>
      <c r="F1314" s="96" t="s">
        <v>55</v>
      </c>
      <c r="G1314" s="97">
        <v>0.82</v>
      </c>
      <c r="H1314" s="98">
        <v>1</v>
      </c>
      <c r="I1314" s="138">
        <v>0.82</v>
      </c>
      <c r="J1314" s="100"/>
      <c r="K1314" s="97"/>
      <c r="L1314" s="100"/>
      <c r="M1314" s="97"/>
      <c r="N1314" s="101"/>
      <c r="AF1314" s="92"/>
      <c r="AG1314" s="93"/>
      <c r="AH1314" s="93" t="s">
        <v>420</v>
      </c>
      <c r="AN1314" s="93"/>
      <c r="AQ1314" s="93"/>
      <c r="AS1314" s="93"/>
    </row>
    <row r="1315" spans="1:45" s="58" customFormat="1" ht="14.4" x14ac:dyDescent="0.3">
      <c r="A1315" s="102"/>
      <c r="B1315" s="103"/>
      <c r="C1315" s="230" t="s">
        <v>784</v>
      </c>
      <c r="D1315" s="230"/>
      <c r="E1315" s="230"/>
      <c r="F1315" s="230"/>
      <c r="G1315" s="230"/>
      <c r="H1315" s="230"/>
      <c r="I1315" s="230"/>
      <c r="J1315" s="230"/>
      <c r="K1315" s="230"/>
      <c r="L1315" s="230"/>
      <c r="M1315" s="230"/>
      <c r="N1315" s="241"/>
      <c r="AF1315" s="92"/>
      <c r="AG1315" s="93"/>
      <c r="AH1315" s="93"/>
      <c r="AI1315" s="104" t="s">
        <v>784</v>
      </c>
      <c r="AN1315" s="93"/>
      <c r="AQ1315" s="93"/>
      <c r="AS1315" s="93"/>
    </row>
    <row r="1316" spans="1:45" s="58" customFormat="1" ht="21.6" x14ac:dyDescent="0.3">
      <c r="A1316" s="105"/>
      <c r="B1316" s="106" t="s">
        <v>609</v>
      </c>
      <c r="C1316" s="232" t="s">
        <v>610</v>
      </c>
      <c r="D1316" s="232"/>
      <c r="E1316" s="232"/>
      <c r="F1316" s="232"/>
      <c r="G1316" s="232"/>
      <c r="H1316" s="232"/>
      <c r="I1316" s="232"/>
      <c r="J1316" s="232"/>
      <c r="K1316" s="232"/>
      <c r="L1316" s="232"/>
      <c r="M1316" s="232"/>
      <c r="N1316" s="233"/>
      <c r="AF1316" s="92"/>
      <c r="AG1316" s="93"/>
      <c r="AH1316" s="93"/>
      <c r="AJ1316" s="104" t="s">
        <v>610</v>
      </c>
      <c r="AN1316" s="93"/>
      <c r="AQ1316" s="93"/>
      <c r="AS1316" s="93"/>
    </row>
    <row r="1317" spans="1:45" s="58" customFormat="1" ht="52.2" x14ac:dyDescent="0.3">
      <c r="A1317" s="105"/>
      <c r="B1317" s="106" t="s">
        <v>611</v>
      </c>
      <c r="C1317" s="232" t="s">
        <v>612</v>
      </c>
      <c r="D1317" s="232"/>
      <c r="E1317" s="232"/>
      <c r="F1317" s="232"/>
      <c r="G1317" s="232"/>
      <c r="H1317" s="232"/>
      <c r="I1317" s="232"/>
      <c r="J1317" s="232"/>
      <c r="K1317" s="232"/>
      <c r="L1317" s="232"/>
      <c r="M1317" s="232"/>
      <c r="N1317" s="233"/>
      <c r="AF1317" s="92"/>
      <c r="AG1317" s="93"/>
      <c r="AH1317" s="93"/>
      <c r="AJ1317" s="104" t="s">
        <v>612</v>
      </c>
      <c r="AN1317" s="93"/>
      <c r="AQ1317" s="93"/>
      <c r="AS1317" s="93"/>
    </row>
    <row r="1318" spans="1:45" s="58" customFormat="1" ht="14.4" x14ac:dyDescent="0.3">
      <c r="A1318" s="107"/>
      <c r="B1318" s="106" t="s">
        <v>2</v>
      </c>
      <c r="C1318" s="230" t="s">
        <v>525</v>
      </c>
      <c r="D1318" s="230"/>
      <c r="E1318" s="230"/>
      <c r="F1318" s="108"/>
      <c r="G1318" s="109"/>
      <c r="H1318" s="109"/>
      <c r="I1318" s="109"/>
      <c r="J1318" s="112">
        <v>133.78</v>
      </c>
      <c r="K1318" s="117">
        <v>1.3225</v>
      </c>
      <c r="L1318" s="112">
        <v>145.08000000000001</v>
      </c>
      <c r="M1318" s="113">
        <v>44.77</v>
      </c>
      <c r="N1318" s="114">
        <v>6495.23</v>
      </c>
      <c r="AF1318" s="92"/>
      <c r="AG1318" s="93"/>
      <c r="AH1318" s="93"/>
      <c r="AK1318" s="104" t="s">
        <v>525</v>
      </c>
      <c r="AN1318" s="93"/>
      <c r="AQ1318" s="93"/>
      <c r="AS1318" s="93"/>
    </row>
    <row r="1319" spans="1:45" s="58" customFormat="1" ht="14.4" x14ac:dyDescent="0.3">
      <c r="A1319" s="107"/>
      <c r="B1319" s="106" t="s">
        <v>4</v>
      </c>
      <c r="C1319" s="230" t="s">
        <v>526</v>
      </c>
      <c r="D1319" s="230"/>
      <c r="E1319" s="230"/>
      <c r="F1319" s="108"/>
      <c r="G1319" s="109"/>
      <c r="H1319" s="109"/>
      <c r="I1319" s="109"/>
      <c r="J1319" s="112">
        <v>57.32</v>
      </c>
      <c r="K1319" s="117">
        <v>1.4375</v>
      </c>
      <c r="L1319" s="112">
        <v>67.569999999999993</v>
      </c>
      <c r="M1319" s="113">
        <v>13.24</v>
      </c>
      <c r="N1319" s="126">
        <v>894.63</v>
      </c>
      <c r="AF1319" s="92"/>
      <c r="AG1319" s="93"/>
      <c r="AH1319" s="93"/>
      <c r="AK1319" s="104" t="s">
        <v>526</v>
      </c>
      <c r="AN1319" s="93"/>
      <c r="AQ1319" s="93"/>
      <c r="AS1319" s="93"/>
    </row>
    <row r="1320" spans="1:45" s="58" customFormat="1" ht="14.4" x14ac:dyDescent="0.3">
      <c r="A1320" s="107"/>
      <c r="B1320" s="106" t="s">
        <v>6</v>
      </c>
      <c r="C1320" s="230" t="s">
        <v>556</v>
      </c>
      <c r="D1320" s="230"/>
      <c r="E1320" s="230"/>
      <c r="F1320" s="108"/>
      <c r="G1320" s="109"/>
      <c r="H1320" s="109"/>
      <c r="I1320" s="109"/>
      <c r="J1320" s="112">
        <v>0.8</v>
      </c>
      <c r="K1320" s="117">
        <v>1.4375</v>
      </c>
      <c r="L1320" s="112">
        <v>0.94</v>
      </c>
      <c r="M1320" s="113">
        <v>44.77</v>
      </c>
      <c r="N1320" s="126">
        <v>42.08</v>
      </c>
      <c r="AF1320" s="92"/>
      <c r="AG1320" s="93"/>
      <c r="AH1320" s="93"/>
      <c r="AK1320" s="104" t="s">
        <v>556</v>
      </c>
      <c r="AN1320" s="93"/>
      <c r="AQ1320" s="93"/>
      <c r="AS1320" s="93"/>
    </row>
    <row r="1321" spans="1:45" s="58" customFormat="1" ht="14.4" x14ac:dyDescent="0.3">
      <c r="A1321" s="107"/>
      <c r="B1321" s="106" t="s">
        <v>7</v>
      </c>
      <c r="C1321" s="230" t="s">
        <v>557</v>
      </c>
      <c r="D1321" s="230"/>
      <c r="E1321" s="230"/>
      <c r="F1321" s="108"/>
      <c r="G1321" s="109"/>
      <c r="H1321" s="109"/>
      <c r="I1321" s="109"/>
      <c r="J1321" s="112">
        <v>131.4</v>
      </c>
      <c r="K1321" s="109"/>
      <c r="L1321" s="112">
        <v>107.75</v>
      </c>
      <c r="M1321" s="113">
        <v>8.16</v>
      </c>
      <c r="N1321" s="126">
        <v>879.24</v>
      </c>
      <c r="AF1321" s="92"/>
      <c r="AG1321" s="93"/>
      <c r="AH1321" s="93"/>
      <c r="AK1321" s="104" t="s">
        <v>557</v>
      </c>
      <c r="AN1321" s="93"/>
      <c r="AQ1321" s="93"/>
      <c r="AS1321" s="93"/>
    </row>
    <row r="1322" spans="1:45" s="58" customFormat="1" ht="14.4" x14ac:dyDescent="0.3">
      <c r="A1322" s="115"/>
      <c r="B1322" s="106"/>
      <c r="C1322" s="230" t="s">
        <v>527</v>
      </c>
      <c r="D1322" s="230"/>
      <c r="E1322" s="230"/>
      <c r="F1322" s="108" t="s">
        <v>528</v>
      </c>
      <c r="G1322" s="125">
        <v>14.4</v>
      </c>
      <c r="H1322" s="117">
        <v>1.3225</v>
      </c>
      <c r="I1322" s="135">
        <v>15.61608</v>
      </c>
      <c r="J1322" s="118"/>
      <c r="K1322" s="109"/>
      <c r="L1322" s="118"/>
      <c r="M1322" s="109"/>
      <c r="N1322" s="119"/>
      <c r="AF1322" s="92"/>
      <c r="AG1322" s="93"/>
      <c r="AH1322" s="93"/>
      <c r="AL1322" s="104" t="s">
        <v>527</v>
      </c>
      <c r="AN1322" s="93"/>
      <c r="AQ1322" s="93"/>
      <c r="AS1322" s="93"/>
    </row>
    <row r="1323" spans="1:45" s="58" customFormat="1" ht="14.4" x14ac:dyDescent="0.3">
      <c r="A1323" s="115"/>
      <c r="B1323" s="106"/>
      <c r="C1323" s="230" t="s">
        <v>558</v>
      </c>
      <c r="D1323" s="230"/>
      <c r="E1323" s="230"/>
      <c r="F1323" s="108" t="s">
        <v>528</v>
      </c>
      <c r="G1323" s="113">
        <v>7.0000000000000007E-2</v>
      </c>
      <c r="H1323" s="117">
        <v>1.4375</v>
      </c>
      <c r="I1323" s="132">
        <v>8.2512500000000003E-2</v>
      </c>
      <c r="J1323" s="118"/>
      <c r="K1323" s="109"/>
      <c r="L1323" s="118"/>
      <c r="M1323" s="109"/>
      <c r="N1323" s="119"/>
      <c r="AF1323" s="92"/>
      <c r="AG1323" s="93"/>
      <c r="AH1323" s="93"/>
      <c r="AL1323" s="104" t="s">
        <v>558</v>
      </c>
      <c r="AN1323" s="93"/>
      <c r="AQ1323" s="93"/>
      <c r="AS1323" s="93"/>
    </row>
    <row r="1324" spans="1:45" s="58" customFormat="1" ht="14.4" x14ac:dyDescent="0.3">
      <c r="A1324" s="107"/>
      <c r="B1324" s="106"/>
      <c r="C1324" s="229" t="s">
        <v>529</v>
      </c>
      <c r="D1324" s="229"/>
      <c r="E1324" s="229"/>
      <c r="F1324" s="120"/>
      <c r="G1324" s="121"/>
      <c r="H1324" s="121"/>
      <c r="I1324" s="121"/>
      <c r="J1324" s="123">
        <v>322.5</v>
      </c>
      <c r="K1324" s="121"/>
      <c r="L1324" s="123">
        <v>320.39999999999998</v>
      </c>
      <c r="M1324" s="121"/>
      <c r="N1324" s="124">
        <v>8269.1</v>
      </c>
      <c r="AF1324" s="92"/>
      <c r="AG1324" s="93"/>
      <c r="AH1324" s="93"/>
      <c r="AM1324" s="104" t="s">
        <v>529</v>
      </c>
      <c r="AN1324" s="93"/>
      <c r="AQ1324" s="93"/>
      <c r="AS1324" s="93"/>
    </row>
    <row r="1325" spans="1:45" s="58" customFormat="1" ht="14.4" x14ac:dyDescent="0.3">
      <c r="A1325" s="115"/>
      <c r="B1325" s="106"/>
      <c r="C1325" s="230" t="s">
        <v>530</v>
      </c>
      <c r="D1325" s="230"/>
      <c r="E1325" s="230"/>
      <c r="F1325" s="108"/>
      <c r="G1325" s="109"/>
      <c r="H1325" s="109"/>
      <c r="I1325" s="109"/>
      <c r="J1325" s="118"/>
      <c r="K1325" s="109"/>
      <c r="L1325" s="112">
        <v>146.02000000000001</v>
      </c>
      <c r="M1325" s="109"/>
      <c r="N1325" s="114">
        <v>6537.31</v>
      </c>
      <c r="AF1325" s="92"/>
      <c r="AG1325" s="93"/>
      <c r="AH1325" s="93"/>
      <c r="AL1325" s="104" t="s">
        <v>530</v>
      </c>
      <c r="AN1325" s="93"/>
      <c r="AQ1325" s="93"/>
      <c r="AS1325" s="93"/>
    </row>
    <row r="1326" spans="1:45" s="58" customFormat="1" ht="21.6" x14ac:dyDescent="0.3">
      <c r="A1326" s="115"/>
      <c r="B1326" s="106" t="s">
        <v>772</v>
      </c>
      <c r="C1326" s="230" t="s">
        <v>773</v>
      </c>
      <c r="D1326" s="230"/>
      <c r="E1326" s="230"/>
      <c r="F1326" s="108" t="s">
        <v>531</v>
      </c>
      <c r="G1326" s="116">
        <v>113</v>
      </c>
      <c r="H1326" s="109"/>
      <c r="I1326" s="116">
        <v>113</v>
      </c>
      <c r="J1326" s="118"/>
      <c r="K1326" s="109"/>
      <c r="L1326" s="112">
        <v>165</v>
      </c>
      <c r="M1326" s="109"/>
      <c r="N1326" s="114">
        <v>7387.16</v>
      </c>
      <c r="AF1326" s="92"/>
      <c r="AG1326" s="93"/>
      <c r="AH1326" s="93"/>
      <c r="AL1326" s="104" t="s">
        <v>773</v>
      </c>
      <c r="AN1326" s="93"/>
      <c r="AQ1326" s="93"/>
      <c r="AS1326" s="93"/>
    </row>
    <row r="1327" spans="1:45" s="58" customFormat="1" ht="40.799999999999997" x14ac:dyDescent="0.3">
      <c r="A1327" s="115"/>
      <c r="B1327" s="106" t="s">
        <v>774</v>
      </c>
      <c r="C1327" s="230" t="s">
        <v>775</v>
      </c>
      <c r="D1327" s="230"/>
      <c r="E1327" s="230"/>
      <c r="F1327" s="108" t="s">
        <v>531</v>
      </c>
      <c r="G1327" s="116">
        <v>77</v>
      </c>
      <c r="H1327" s="113">
        <v>0.85</v>
      </c>
      <c r="I1327" s="113">
        <v>65.45</v>
      </c>
      <c r="J1327" s="118"/>
      <c r="K1327" s="109"/>
      <c r="L1327" s="112">
        <v>95.57</v>
      </c>
      <c r="M1327" s="109"/>
      <c r="N1327" s="114">
        <v>4278.67</v>
      </c>
      <c r="AF1327" s="92"/>
      <c r="AG1327" s="93"/>
      <c r="AH1327" s="93"/>
      <c r="AL1327" s="104" t="s">
        <v>775</v>
      </c>
      <c r="AN1327" s="93"/>
      <c r="AQ1327" s="93"/>
      <c r="AS1327" s="93"/>
    </row>
    <row r="1328" spans="1:45" s="58" customFormat="1" ht="14.4" x14ac:dyDescent="0.3">
      <c r="A1328" s="127"/>
      <c r="B1328" s="128"/>
      <c r="C1328" s="231" t="s">
        <v>532</v>
      </c>
      <c r="D1328" s="231"/>
      <c r="E1328" s="231"/>
      <c r="F1328" s="96"/>
      <c r="G1328" s="97"/>
      <c r="H1328" s="97"/>
      <c r="I1328" s="97"/>
      <c r="J1328" s="100"/>
      <c r="K1328" s="97"/>
      <c r="L1328" s="129">
        <v>580.97</v>
      </c>
      <c r="M1328" s="121"/>
      <c r="N1328" s="130">
        <v>19934.93</v>
      </c>
      <c r="AF1328" s="92"/>
      <c r="AG1328" s="93"/>
      <c r="AH1328" s="93"/>
      <c r="AN1328" s="93" t="s">
        <v>532</v>
      </c>
      <c r="AQ1328" s="93"/>
      <c r="AS1328" s="93"/>
    </row>
    <row r="1329" spans="1:45" s="58" customFormat="1" ht="31.8" x14ac:dyDescent="0.3">
      <c r="A1329" s="94" t="s">
        <v>194</v>
      </c>
      <c r="B1329" s="95" t="s">
        <v>421</v>
      </c>
      <c r="C1329" s="231" t="s">
        <v>429</v>
      </c>
      <c r="D1329" s="231"/>
      <c r="E1329" s="231"/>
      <c r="F1329" s="96" t="s">
        <v>55</v>
      </c>
      <c r="G1329" s="97">
        <v>0.82</v>
      </c>
      <c r="H1329" s="98">
        <v>1</v>
      </c>
      <c r="I1329" s="138">
        <v>0.82</v>
      </c>
      <c r="J1329" s="100"/>
      <c r="K1329" s="97"/>
      <c r="L1329" s="100"/>
      <c r="M1329" s="97"/>
      <c r="N1329" s="101"/>
      <c r="AF1329" s="92"/>
      <c r="AG1329" s="93"/>
      <c r="AH1329" s="93" t="s">
        <v>429</v>
      </c>
      <c r="AN1329" s="93"/>
      <c r="AQ1329" s="93"/>
      <c r="AS1329" s="93"/>
    </row>
    <row r="1330" spans="1:45" s="58" customFormat="1" ht="14.4" x14ac:dyDescent="0.3">
      <c r="A1330" s="102"/>
      <c r="B1330" s="103"/>
      <c r="C1330" s="230" t="s">
        <v>784</v>
      </c>
      <c r="D1330" s="230"/>
      <c r="E1330" s="230"/>
      <c r="F1330" s="230"/>
      <c r="G1330" s="230"/>
      <c r="H1330" s="230"/>
      <c r="I1330" s="230"/>
      <c r="J1330" s="230"/>
      <c r="K1330" s="230"/>
      <c r="L1330" s="230"/>
      <c r="M1330" s="230"/>
      <c r="N1330" s="241"/>
      <c r="AF1330" s="92"/>
      <c r="AG1330" s="93"/>
      <c r="AH1330" s="93"/>
      <c r="AI1330" s="104" t="s">
        <v>784</v>
      </c>
      <c r="AN1330" s="93"/>
      <c r="AQ1330" s="93"/>
      <c r="AS1330" s="93"/>
    </row>
    <row r="1331" spans="1:45" s="58" customFormat="1" ht="14.4" x14ac:dyDescent="0.3">
      <c r="A1331" s="105"/>
      <c r="B1331" s="106"/>
      <c r="C1331" s="232" t="s">
        <v>785</v>
      </c>
      <c r="D1331" s="232"/>
      <c r="E1331" s="232"/>
      <c r="F1331" s="232"/>
      <c r="G1331" s="232"/>
      <c r="H1331" s="232"/>
      <c r="I1331" s="232"/>
      <c r="J1331" s="232"/>
      <c r="K1331" s="232"/>
      <c r="L1331" s="232"/>
      <c r="M1331" s="232"/>
      <c r="N1331" s="233"/>
      <c r="AF1331" s="92"/>
      <c r="AG1331" s="93"/>
      <c r="AH1331" s="93"/>
      <c r="AJ1331" s="104" t="s">
        <v>785</v>
      </c>
      <c r="AN1331" s="93"/>
      <c r="AQ1331" s="93"/>
      <c r="AS1331" s="93"/>
    </row>
    <row r="1332" spans="1:45" s="58" customFormat="1" ht="21.6" x14ac:dyDescent="0.3">
      <c r="A1332" s="105"/>
      <c r="B1332" s="106" t="s">
        <v>609</v>
      </c>
      <c r="C1332" s="232" t="s">
        <v>610</v>
      </c>
      <c r="D1332" s="232"/>
      <c r="E1332" s="232"/>
      <c r="F1332" s="232"/>
      <c r="G1332" s="232"/>
      <c r="H1332" s="232"/>
      <c r="I1332" s="232"/>
      <c r="J1332" s="232"/>
      <c r="K1332" s="232"/>
      <c r="L1332" s="232"/>
      <c r="M1332" s="232"/>
      <c r="N1332" s="233"/>
      <c r="AF1332" s="92"/>
      <c r="AG1332" s="93"/>
      <c r="AH1332" s="93"/>
      <c r="AJ1332" s="104" t="s">
        <v>610</v>
      </c>
      <c r="AN1332" s="93"/>
      <c r="AQ1332" s="93"/>
      <c r="AS1332" s="93"/>
    </row>
    <row r="1333" spans="1:45" s="58" customFormat="1" ht="52.2" x14ac:dyDescent="0.3">
      <c r="A1333" s="105"/>
      <c r="B1333" s="106" t="s">
        <v>611</v>
      </c>
      <c r="C1333" s="232" t="s">
        <v>612</v>
      </c>
      <c r="D1333" s="232"/>
      <c r="E1333" s="232"/>
      <c r="F1333" s="232"/>
      <c r="G1333" s="232"/>
      <c r="H1333" s="232"/>
      <c r="I1333" s="232"/>
      <c r="J1333" s="232"/>
      <c r="K1333" s="232"/>
      <c r="L1333" s="232"/>
      <c r="M1333" s="232"/>
      <c r="N1333" s="233"/>
      <c r="AF1333" s="92"/>
      <c r="AG1333" s="93"/>
      <c r="AH1333" s="93"/>
      <c r="AJ1333" s="104" t="s">
        <v>612</v>
      </c>
      <c r="AN1333" s="93"/>
      <c r="AQ1333" s="93"/>
      <c r="AS1333" s="93"/>
    </row>
    <row r="1334" spans="1:45" s="58" customFormat="1" ht="14.4" x14ac:dyDescent="0.3">
      <c r="A1334" s="107"/>
      <c r="B1334" s="106" t="s">
        <v>2</v>
      </c>
      <c r="C1334" s="230" t="s">
        <v>525</v>
      </c>
      <c r="D1334" s="230"/>
      <c r="E1334" s="230"/>
      <c r="F1334" s="108"/>
      <c r="G1334" s="109"/>
      <c r="H1334" s="109"/>
      <c r="I1334" s="109"/>
      <c r="J1334" s="112">
        <v>21.55</v>
      </c>
      <c r="K1334" s="113">
        <v>5.29</v>
      </c>
      <c r="L1334" s="112">
        <v>93.48</v>
      </c>
      <c r="M1334" s="113">
        <v>44.77</v>
      </c>
      <c r="N1334" s="114">
        <v>4185.1000000000004</v>
      </c>
      <c r="AF1334" s="92"/>
      <c r="AG1334" s="93"/>
      <c r="AH1334" s="93"/>
      <c r="AK1334" s="104" t="s">
        <v>525</v>
      </c>
      <c r="AN1334" s="93"/>
      <c r="AQ1334" s="93"/>
      <c r="AS1334" s="93"/>
    </row>
    <row r="1335" spans="1:45" s="58" customFormat="1" ht="14.4" x14ac:dyDescent="0.3">
      <c r="A1335" s="107"/>
      <c r="B1335" s="106" t="s">
        <v>4</v>
      </c>
      <c r="C1335" s="230" t="s">
        <v>526</v>
      </c>
      <c r="D1335" s="230"/>
      <c r="E1335" s="230"/>
      <c r="F1335" s="108"/>
      <c r="G1335" s="109"/>
      <c r="H1335" s="109"/>
      <c r="I1335" s="109"/>
      <c r="J1335" s="112">
        <v>8.4</v>
      </c>
      <c r="K1335" s="113">
        <v>5.75</v>
      </c>
      <c r="L1335" s="112">
        <v>39.61</v>
      </c>
      <c r="M1335" s="113">
        <v>13.24</v>
      </c>
      <c r="N1335" s="126">
        <v>524.44000000000005</v>
      </c>
      <c r="AF1335" s="92"/>
      <c r="AG1335" s="93"/>
      <c r="AH1335" s="93"/>
      <c r="AK1335" s="104" t="s">
        <v>526</v>
      </c>
      <c r="AN1335" s="93"/>
      <c r="AQ1335" s="93"/>
      <c r="AS1335" s="93"/>
    </row>
    <row r="1336" spans="1:45" s="58" customFormat="1" ht="14.4" x14ac:dyDescent="0.3">
      <c r="A1336" s="115"/>
      <c r="B1336" s="106"/>
      <c r="C1336" s="230" t="s">
        <v>527</v>
      </c>
      <c r="D1336" s="230"/>
      <c r="E1336" s="230"/>
      <c r="F1336" s="108" t="s">
        <v>528</v>
      </c>
      <c r="G1336" s="113">
        <v>2.3199999999999998</v>
      </c>
      <c r="H1336" s="113">
        <v>5.29</v>
      </c>
      <c r="I1336" s="133">
        <v>10.063696</v>
      </c>
      <c r="J1336" s="118"/>
      <c r="K1336" s="109"/>
      <c r="L1336" s="118"/>
      <c r="M1336" s="109"/>
      <c r="N1336" s="119"/>
      <c r="AF1336" s="92"/>
      <c r="AG1336" s="93"/>
      <c r="AH1336" s="93"/>
      <c r="AL1336" s="104" t="s">
        <v>527</v>
      </c>
      <c r="AN1336" s="93"/>
      <c r="AQ1336" s="93"/>
      <c r="AS1336" s="93"/>
    </row>
    <row r="1337" spans="1:45" s="58" customFormat="1" ht="14.4" x14ac:dyDescent="0.3">
      <c r="A1337" s="107"/>
      <c r="B1337" s="106"/>
      <c r="C1337" s="229" t="s">
        <v>529</v>
      </c>
      <c r="D1337" s="229"/>
      <c r="E1337" s="229"/>
      <c r="F1337" s="120"/>
      <c r="G1337" s="121"/>
      <c r="H1337" s="121"/>
      <c r="I1337" s="121"/>
      <c r="J1337" s="123">
        <v>29.95</v>
      </c>
      <c r="K1337" s="121"/>
      <c r="L1337" s="123">
        <v>133.09</v>
      </c>
      <c r="M1337" s="121"/>
      <c r="N1337" s="124">
        <v>4709.54</v>
      </c>
      <c r="AF1337" s="92"/>
      <c r="AG1337" s="93"/>
      <c r="AH1337" s="93"/>
      <c r="AM1337" s="104" t="s">
        <v>529</v>
      </c>
      <c r="AN1337" s="93"/>
      <c r="AQ1337" s="93"/>
      <c r="AS1337" s="93"/>
    </row>
    <row r="1338" spans="1:45" s="58" customFormat="1" ht="14.4" x14ac:dyDescent="0.3">
      <c r="A1338" s="115"/>
      <c r="B1338" s="106"/>
      <c r="C1338" s="230" t="s">
        <v>530</v>
      </c>
      <c r="D1338" s="230"/>
      <c r="E1338" s="230"/>
      <c r="F1338" s="108"/>
      <c r="G1338" s="109"/>
      <c r="H1338" s="109"/>
      <c r="I1338" s="109"/>
      <c r="J1338" s="118"/>
      <c r="K1338" s="109"/>
      <c r="L1338" s="112">
        <v>93.48</v>
      </c>
      <c r="M1338" s="109"/>
      <c r="N1338" s="114">
        <v>4185.1000000000004</v>
      </c>
      <c r="AF1338" s="92"/>
      <c r="AG1338" s="93"/>
      <c r="AH1338" s="93"/>
      <c r="AL1338" s="104" t="s">
        <v>530</v>
      </c>
      <c r="AN1338" s="93"/>
      <c r="AQ1338" s="93"/>
      <c r="AS1338" s="93"/>
    </row>
    <row r="1339" spans="1:45" s="58" customFormat="1" ht="21.6" x14ac:dyDescent="0.3">
      <c r="A1339" s="115"/>
      <c r="B1339" s="106" t="s">
        <v>772</v>
      </c>
      <c r="C1339" s="230" t="s">
        <v>773</v>
      </c>
      <c r="D1339" s="230"/>
      <c r="E1339" s="230"/>
      <c r="F1339" s="108" t="s">
        <v>531</v>
      </c>
      <c r="G1339" s="116">
        <v>113</v>
      </c>
      <c r="H1339" s="109"/>
      <c r="I1339" s="116">
        <v>113</v>
      </c>
      <c r="J1339" s="118"/>
      <c r="K1339" s="109"/>
      <c r="L1339" s="112">
        <v>105.63</v>
      </c>
      <c r="M1339" s="109"/>
      <c r="N1339" s="114">
        <v>4729.16</v>
      </c>
      <c r="AF1339" s="92"/>
      <c r="AG1339" s="93"/>
      <c r="AH1339" s="93"/>
      <c r="AL1339" s="104" t="s">
        <v>773</v>
      </c>
      <c r="AN1339" s="93"/>
      <c r="AQ1339" s="93"/>
      <c r="AS1339" s="93"/>
    </row>
    <row r="1340" spans="1:45" s="58" customFormat="1" ht="40.799999999999997" x14ac:dyDescent="0.3">
      <c r="A1340" s="115"/>
      <c r="B1340" s="106" t="s">
        <v>774</v>
      </c>
      <c r="C1340" s="230" t="s">
        <v>775</v>
      </c>
      <c r="D1340" s="230"/>
      <c r="E1340" s="230"/>
      <c r="F1340" s="108" t="s">
        <v>531</v>
      </c>
      <c r="G1340" s="116">
        <v>77</v>
      </c>
      <c r="H1340" s="113">
        <v>0.85</v>
      </c>
      <c r="I1340" s="113">
        <v>65.45</v>
      </c>
      <c r="J1340" s="118"/>
      <c r="K1340" s="109"/>
      <c r="L1340" s="112">
        <v>61.18</v>
      </c>
      <c r="M1340" s="109"/>
      <c r="N1340" s="114">
        <v>2739.15</v>
      </c>
      <c r="AF1340" s="92"/>
      <c r="AG1340" s="93"/>
      <c r="AH1340" s="93"/>
      <c r="AL1340" s="104" t="s">
        <v>775</v>
      </c>
      <c r="AN1340" s="93"/>
      <c r="AQ1340" s="93"/>
      <c r="AS1340" s="93"/>
    </row>
    <row r="1341" spans="1:45" s="58" customFormat="1" ht="14.4" x14ac:dyDescent="0.3">
      <c r="A1341" s="127"/>
      <c r="B1341" s="128"/>
      <c r="C1341" s="231" t="s">
        <v>532</v>
      </c>
      <c r="D1341" s="231"/>
      <c r="E1341" s="231"/>
      <c r="F1341" s="96"/>
      <c r="G1341" s="97"/>
      <c r="H1341" s="97"/>
      <c r="I1341" s="97"/>
      <c r="J1341" s="100"/>
      <c r="K1341" s="97"/>
      <c r="L1341" s="129">
        <v>299.89999999999998</v>
      </c>
      <c r="M1341" s="121"/>
      <c r="N1341" s="130">
        <v>12177.85</v>
      </c>
      <c r="AF1341" s="92"/>
      <c r="AG1341" s="93"/>
      <c r="AH1341" s="93"/>
      <c r="AN1341" s="93" t="s">
        <v>532</v>
      </c>
      <c r="AQ1341" s="93"/>
      <c r="AS1341" s="93"/>
    </row>
    <row r="1342" spans="1:45" s="58" customFormat="1" ht="14.4" x14ac:dyDescent="0.3">
      <c r="A1342" s="94" t="s">
        <v>195</v>
      </c>
      <c r="B1342" s="95" t="s">
        <v>423</v>
      </c>
      <c r="C1342" s="231" t="s">
        <v>424</v>
      </c>
      <c r="D1342" s="231"/>
      <c r="E1342" s="231"/>
      <c r="F1342" s="96" t="s">
        <v>47</v>
      </c>
      <c r="G1342" s="97">
        <v>9.02</v>
      </c>
      <c r="H1342" s="98">
        <v>1</v>
      </c>
      <c r="I1342" s="138">
        <v>9.02</v>
      </c>
      <c r="J1342" s="129">
        <v>479.83</v>
      </c>
      <c r="K1342" s="97"/>
      <c r="L1342" s="137">
        <v>4328.07</v>
      </c>
      <c r="M1342" s="138">
        <v>8.16</v>
      </c>
      <c r="N1342" s="130">
        <v>35317.050000000003</v>
      </c>
      <c r="AF1342" s="92"/>
      <c r="AG1342" s="93"/>
      <c r="AH1342" s="93" t="s">
        <v>424</v>
      </c>
      <c r="AN1342" s="93"/>
      <c r="AQ1342" s="93"/>
      <c r="AS1342" s="93"/>
    </row>
    <row r="1343" spans="1:45" s="58" customFormat="1" ht="14.4" x14ac:dyDescent="0.3">
      <c r="A1343" s="127"/>
      <c r="B1343" s="128"/>
      <c r="C1343" s="230" t="s">
        <v>537</v>
      </c>
      <c r="D1343" s="230"/>
      <c r="E1343" s="230"/>
      <c r="F1343" s="230"/>
      <c r="G1343" s="230"/>
      <c r="H1343" s="230"/>
      <c r="I1343" s="230"/>
      <c r="J1343" s="230"/>
      <c r="K1343" s="230"/>
      <c r="L1343" s="230"/>
      <c r="M1343" s="230"/>
      <c r="N1343" s="241"/>
      <c r="AF1343" s="92"/>
      <c r="AG1343" s="93"/>
      <c r="AH1343" s="93"/>
      <c r="AN1343" s="93"/>
      <c r="AO1343" s="104" t="s">
        <v>537</v>
      </c>
      <c r="AQ1343" s="93"/>
      <c r="AS1343" s="93"/>
    </row>
    <row r="1344" spans="1:45" s="58" customFormat="1" ht="14.4" x14ac:dyDescent="0.3">
      <c r="A1344" s="102"/>
      <c r="B1344" s="103"/>
      <c r="C1344" s="230" t="s">
        <v>786</v>
      </c>
      <c r="D1344" s="230"/>
      <c r="E1344" s="230"/>
      <c r="F1344" s="230"/>
      <c r="G1344" s="230"/>
      <c r="H1344" s="230"/>
      <c r="I1344" s="230"/>
      <c r="J1344" s="230"/>
      <c r="K1344" s="230"/>
      <c r="L1344" s="230"/>
      <c r="M1344" s="230"/>
      <c r="N1344" s="241"/>
      <c r="AF1344" s="92"/>
      <c r="AG1344" s="93"/>
      <c r="AH1344" s="93"/>
      <c r="AI1344" s="104" t="s">
        <v>786</v>
      </c>
      <c r="AN1344" s="93"/>
      <c r="AQ1344" s="93"/>
      <c r="AS1344" s="93"/>
    </row>
    <row r="1345" spans="1:45" s="58" customFormat="1" ht="14.4" x14ac:dyDescent="0.3">
      <c r="A1345" s="127"/>
      <c r="B1345" s="128"/>
      <c r="C1345" s="231" t="s">
        <v>532</v>
      </c>
      <c r="D1345" s="231"/>
      <c r="E1345" s="231"/>
      <c r="F1345" s="96"/>
      <c r="G1345" s="97"/>
      <c r="H1345" s="97"/>
      <c r="I1345" s="97"/>
      <c r="J1345" s="100"/>
      <c r="K1345" s="97"/>
      <c r="L1345" s="137">
        <v>4328.07</v>
      </c>
      <c r="M1345" s="121"/>
      <c r="N1345" s="130">
        <v>35317.050000000003</v>
      </c>
      <c r="AF1345" s="92"/>
      <c r="AG1345" s="93"/>
      <c r="AH1345" s="93"/>
      <c r="AN1345" s="93" t="s">
        <v>532</v>
      </c>
      <c r="AQ1345" s="93"/>
      <c r="AS1345" s="93"/>
    </row>
    <row r="1346" spans="1:45" s="58" customFormat="1" ht="0" hidden="1" customHeight="1" x14ac:dyDescent="0.3">
      <c r="A1346" s="142"/>
      <c r="B1346" s="143"/>
      <c r="C1346" s="143"/>
      <c r="D1346" s="143"/>
      <c r="E1346" s="143"/>
      <c r="F1346" s="144"/>
      <c r="G1346" s="144"/>
      <c r="H1346" s="144"/>
      <c r="I1346" s="144"/>
      <c r="J1346" s="145"/>
      <c r="K1346" s="144"/>
      <c r="L1346" s="145"/>
      <c r="M1346" s="109"/>
      <c r="N1346" s="145"/>
      <c r="AF1346" s="92"/>
      <c r="AG1346" s="93"/>
      <c r="AH1346" s="93"/>
      <c r="AN1346" s="93"/>
      <c r="AQ1346" s="93"/>
      <c r="AS1346" s="93"/>
    </row>
    <row r="1347" spans="1:45" s="58" customFormat="1" ht="14.4" x14ac:dyDescent="0.3">
      <c r="A1347" s="146"/>
      <c r="B1347" s="147"/>
      <c r="C1347" s="231" t="s">
        <v>787</v>
      </c>
      <c r="D1347" s="231"/>
      <c r="E1347" s="231"/>
      <c r="F1347" s="231"/>
      <c r="G1347" s="231"/>
      <c r="H1347" s="231"/>
      <c r="I1347" s="231"/>
      <c r="J1347" s="231"/>
      <c r="K1347" s="231"/>
      <c r="L1347" s="148"/>
      <c r="M1347" s="149"/>
      <c r="N1347" s="150"/>
      <c r="AF1347" s="92"/>
      <c r="AG1347" s="93"/>
      <c r="AH1347" s="93"/>
      <c r="AN1347" s="93"/>
      <c r="AQ1347" s="93" t="s">
        <v>787</v>
      </c>
      <c r="AS1347" s="93"/>
    </row>
    <row r="1348" spans="1:45" s="58" customFormat="1" ht="14.4" x14ac:dyDescent="0.3">
      <c r="A1348" s="151"/>
      <c r="B1348" s="106"/>
      <c r="C1348" s="230" t="s">
        <v>538</v>
      </c>
      <c r="D1348" s="230"/>
      <c r="E1348" s="230"/>
      <c r="F1348" s="230"/>
      <c r="G1348" s="230"/>
      <c r="H1348" s="230"/>
      <c r="I1348" s="230"/>
      <c r="J1348" s="230"/>
      <c r="K1348" s="230"/>
      <c r="L1348" s="152">
        <v>12569.1</v>
      </c>
      <c r="M1348" s="153"/>
      <c r="N1348" s="154"/>
      <c r="AF1348" s="92"/>
      <c r="AG1348" s="93"/>
      <c r="AH1348" s="93"/>
      <c r="AN1348" s="93"/>
      <c r="AQ1348" s="93"/>
      <c r="AR1348" s="104" t="s">
        <v>538</v>
      </c>
      <c r="AS1348" s="93"/>
    </row>
    <row r="1349" spans="1:45" s="58" customFormat="1" ht="14.4" x14ac:dyDescent="0.3">
      <c r="A1349" s="151"/>
      <c r="B1349" s="106"/>
      <c r="C1349" s="230" t="s">
        <v>539</v>
      </c>
      <c r="D1349" s="230"/>
      <c r="E1349" s="230"/>
      <c r="F1349" s="230"/>
      <c r="G1349" s="230"/>
      <c r="H1349" s="230"/>
      <c r="I1349" s="230"/>
      <c r="J1349" s="230"/>
      <c r="K1349" s="230"/>
      <c r="L1349" s="155"/>
      <c r="M1349" s="153"/>
      <c r="N1349" s="154"/>
      <c r="AF1349" s="92"/>
      <c r="AG1349" s="93"/>
      <c r="AH1349" s="93"/>
      <c r="AN1349" s="93"/>
      <c r="AQ1349" s="93"/>
      <c r="AR1349" s="104" t="s">
        <v>539</v>
      </c>
      <c r="AS1349" s="93"/>
    </row>
    <row r="1350" spans="1:45" s="58" customFormat="1" ht="14.4" x14ac:dyDescent="0.3">
      <c r="A1350" s="151"/>
      <c r="B1350" s="106"/>
      <c r="C1350" s="230" t="s">
        <v>540</v>
      </c>
      <c r="D1350" s="230"/>
      <c r="E1350" s="230"/>
      <c r="F1350" s="230"/>
      <c r="G1350" s="230"/>
      <c r="H1350" s="230"/>
      <c r="I1350" s="230"/>
      <c r="J1350" s="230"/>
      <c r="K1350" s="230"/>
      <c r="L1350" s="156">
        <v>274.76</v>
      </c>
      <c r="M1350" s="153"/>
      <c r="N1350" s="154"/>
      <c r="AF1350" s="92"/>
      <c r="AG1350" s="93"/>
      <c r="AH1350" s="93"/>
      <c r="AN1350" s="93"/>
      <c r="AQ1350" s="93"/>
      <c r="AR1350" s="104" t="s">
        <v>540</v>
      </c>
      <c r="AS1350" s="93"/>
    </row>
    <row r="1351" spans="1:45" s="58" customFormat="1" ht="14.4" x14ac:dyDescent="0.3">
      <c r="A1351" s="151"/>
      <c r="B1351" s="106"/>
      <c r="C1351" s="230" t="s">
        <v>541</v>
      </c>
      <c r="D1351" s="230"/>
      <c r="E1351" s="230"/>
      <c r="F1351" s="230"/>
      <c r="G1351" s="230"/>
      <c r="H1351" s="230"/>
      <c r="I1351" s="230"/>
      <c r="J1351" s="230"/>
      <c r="K1351" s="230"/>
      <c r="L1351" s="152">
        <v>1303.8499999999999</v>
      </c>
      <c r="M1351" s="153"/>
      <c r="N1351" s="154"/>
      <c r="AF1351" s="92"/>
      <c r="AG1351" s="93"/>
      <c r="AH1351" s="93"/>
      <c r="AN1351" s="93"/>
      <c r="AQ1351" s="93"/>
      <c r="AR1351" s="104" t="s">
        <v>541</v>
      </c>
      <c r="AS1351" s="93"/>
    </row>
    <row r="1352" spans="1:45" s="58" customFormat="1" ht="14.4" x14ac:dyDescent="0.3">
      <c r="A1352" s="151"/>
      <c r="B1352" s="106"/>
      <c r="C1352" s="230" t="s">
        <v>562</v>
      </c>
      <c r="D1352" s="230"/>
      <c r="E1352" s="230"/>
      <c r="F1352" s="230"/>
      <c r="G1352" s="230"/>
      <c r="H1352" s="230"/>
      <c r="I1352" s="230"/>
      <c r="J1352" s="230"/>
      <c r="K1352" s="230"/>
      <c r="L1352" s="156">
        <v>61.73</v>
      </c>
      <c r="M1352" s="153"/>
      <c r="N1352" s="154"/>
      <c r="AF1352" s="92"/>
      <c r="AG1352" s="93"/>
      <c r="AH1352" s="93"/>
      <c r="AN1352" s="93"/>
      <c r="AQ1352" s="93"/>
      <c r="AR1352" s="104" t="s">
        <v>562</v>
      </c>
      <c r="AS1352" s="93"/>
    </row>
    <row r="1353" spans="1:45" s="58" customFormat="1" ht="14.4" x14ac:dyDescent="0.3">
      <c r="A1353" s="151"/>
      <c r="B1353" s="106"/>
      <c r="C1353" s="230" t="s">
        <v>542</v>
      </c>
      <c r="D1353" s="230"/>
      <c r="E1353" s="230"/>
      <c r="F1353" s="230"/>
      <c r="G1353" s="230"/>
      <c r="H1353" s="230"/>
      <c r="I1353" s="230"/>
      <c r="J1353" s="230"/>
      <c r="K1353" s="230"/>
      <c r="L1353" s="152">
        <v>10990.49</v>
      </c>
      <c r="M1353" s="153"/>
      <c r="N1353" s="154"/>
      <c r="AF1353" s="92"/>
      <c r="AG1353" s="93"/>
      <c r="AH1353" s="93"/>
      <c r="AN1353" s="93"/>
      <c r="AQ1353" s="93"/>
      <c r="AR1353" s="104" t="s">
        <v>542</v>
      </c>
      <c r="AS1353" s="93"/>
    </row>
    <row r="1354" spans="1:45" s="58" customFormat="1" ht="14.4" x14ac:dyDescent="0.3">
      <c r="A1354" s="151"/>
      <c r="B1354" s="106"/>
      <c r="C1354" s="230" t="s">
        <v>543</v>
      </c>
      <c r="D1354" s="230"/>
      <c r="E1354" s="230"/>
      <c r="F1354" s="230"/>
      <c r="G1354" s="230"/>
      <c r="H1354" s="230"/>
      <c r="I1354" s="230"/>
      <c r="J1354" s="230"/>
      <c r="K1354" s="230"/>
      <c r="L1354" s="152">
        <v>13249.53</v>
      </c>
      <c r="M1354" s="153"/>
      <c r="N1354" s="154"/>
      <c r="AF1354" s="92"/>
      <c r="AG1354" s="93"/>
      <c r="AH1354" s="93"/>
      <c r="AN1354" s="93"/>
      <c r="AQ1354" s="93"/>
      <c r="AR1354" s="104" t="s">
        <v>543</v>
      </c>
      <c r="AS1354" s="93"/>
    </row>
    <row r="1355" spans="1:45" s="58" customFormat="1" ht="14.4" x14ac:dyDescent="0.3">
      <c r="A1355" s="151"/>
      <c r="B1355" s="106"/>
      <c r="C1355" s="230" t="s">
        <v>539</v>
      </c>
      <c r="D1355" s="230"/>
      <c r="E1355" s="230"/>
      <c r="F1355" s="230"/>
      <c r="G1355" s="230"/>
      <c r="H1355" s="230"/>
      <c r="I1355" s="230"/>
      <c r="J1355" s="230"/>
      <c r="K1355" s="230"/>
      <c r="L1355" s="155"/>
      <c r="M1355" s="153"/>
      <c r="N1355" s="154"/>
      <c r="AF1355" s="92"/>
      <c r="AG1355" s="93"/>
      <c r="AH1355" s="93"/>
      <c r="AN1355" s="93"/>
      <c r="AQ1355" s="93"/>
      <c r="AR1355" s="104" t="s">
        <v>539</v>
      </c>
      <c r="AS1355" s="93"/>
    </row>
    <row r="1356" spans="1:45" s="58" customFormat="1" ht="14.4" x14ac:dyDescent="0.3">
      <c r="A1356" s="151"/>
      <c r="B1356" s="106"/>
      <c r="C1356" s="230" t="s">
        <v>683</v>
      </c>
      <c r="D1356" s="230"/>
      <c r="E1356" s="230"/>
      <c r="F1356" s="230"/>
      <c r="G1356" s="230"/>
      <c r="H1356" s="230"/>
      <c r="I1356" s="230"/>
      <c r="J1356" s="230"/>
      <c r="K1356" s="230"/>
      <c r="L1356" s="156">
        <v>274.76</v>
      </c>
      <c r="M1356" s="153"/>
      <c r="N1356" s="154"/>
      <c r="AF1356" s="92"/>
      <c r="AG1356" s="93"/>
      <c r="AH1356" s="93"/>
      <c r="AN1356" s="93"/>
      <c r="AQ1356" s="93"/>
      <c r="AR1356" s="104" t="s">
        <v>683</v>
      </c>
      <c r="AS1356" s="93"/>
    </row>
    <row r="1357" spans="1:45" s="58" customFormat="1" ht="14.4" x14ac:dyDescent="0.3">
      <c r="A1357" s="151"/>
      <c r="B1357" s="106"/>
      <c r="C1357" s="230" t="s">
        <v>684</v>
      </c>
      <c r="D1357" s="230"/>
      <c r="E1357" s="230"/>
      <c r="F1357" s="230"/>
      <c r="G1357" s="230"/>
      <c r="H1357" s="230"/>
      <c r="I1357" s="230"/>
      <c r="J1357" s="230"/>
      <c r="K1357" s="230"/>
      <c r="L1357" s="152">
        <v>1303.8499999999999</v>
      </c>
      <c r="M1357" s="153"/>
      <c r="N1357" s="154"/>
      <c r="AF1357" s="92"/>
      <c r="AG1357" s="93"/>
      <c r="AH1357" s="93"/>
      <c r="AN1357" s="93"/>
      <c r="AQ1357" s="93"/>
      <c r="AR1357" s="104" t="s">
        <v>684</v>
      </c>
      <c r="AS1357" s="93"/>
    </row>
    <row r="1358" spans="1:45" s="58" customFormat="1" ht="14.4" x14ac:dyDescent="0.3">
      <c r="A1358" s="151"/>
      <c r="B1358" s="106"/>
      <c r="C1358" s="230" t="s">
        <v>685</v>
      </c>
      <c r="D1358" s="230"/>
      <c r="E1358" s="230"/>
      <c r="F1358" s="230"/>
      <c r="G1358" s="230"/>
      <c r="H1358" s="230"/>
      <c r="I1358" s="230"/>
      <c r="J1358" s="230"/>
      <c r="K1358" s="230"/>
      <c r="L1358" s="156">
        <v>61.73</v>
      </c>
      <c r="M1358" s="153"/>
      <c r="N1358" s="154"/>
      <c r="AF1358" s="92"/>
      <c r="AG1358" s="93"/>
      <c r="AH1358" s="93"/>
      <c r="AN1358" s="93"/>
      <c r="AQ1358" s="93"/>
      <c r="AR1358" s="104" t="s">
        <v>685</v>
      </c>
      <c r="AS1358" s="93"/>
    </row>
    <row r="1359" spans="1:45" s="58" customFormat="1" ht="14.4" x14ac:dyDescent="0.3">
      <c r="A1359" s="151"/>
      <c r="B1359" s="106"/>
      <c r="C1359" s="230" t="s">
        <v>686</v>
      </c>
      <c r="D1359" s="230"/>
      <c r="E1359" s="230"/>
      <c r="F1359" s="230"/>
      <c r="G1359" s="230"/>
      <c r="H1359" s="230"/>
      <c r="I1359" s="230"/>
      <c r="J1359" s="230"/>
      <c r="K1359" s="230"/>
      <c r="L1359" s="152">
        <v>10990.49</v>
      </c>
      <c r="M1359" s="153"/>
      <c r="N1359" s="154"/>
      <c r="AF1359" s="92"/>
      <c r="AG1359" s="93"/>
      <c r="AH1359" s="93"/>
      <c r="AN1359" s="93"/>
      <c r="AQ1359" s="93"/>
      <c r="AR1359" s="104" t="s">
        <v>686</v>
      </c>
      <c r="AS1359" s="93"/>
    </row>
    <row r="1360" spans="1:45" s="58" customFormat="1" ht="14.4" x14ac:dyDescent="0.3">
      <c r="A1360" s="151"/>
      <c r="B1360" s="106"/>
      <c r="C1360" s="230" t="s">
        <v>687</v>
      </c>
      <c r="D1360" s="230"/>
      <c r="E1360" s="230"/>
      <c r="F1360" s="230"/>
      <c r="G1360" s="230"/>
      <c r="H1360" s="230"/>
      <c r="I1360" s="230"/>
      <c r="J1360" s="230"/>
      <c r="K1360" s="230"/>
      <c r="L1360" s="156">
        <v>413.21</v>
      </c>
      <c r="M1360" s="153"/>
      <c r="N1360" s="154"/>
      <c r="AF1360" s="92"/>
      <c r="AG1360" s="93"/>
      <c r="AH1360" s="93"/>
      <c r="AN1360" s="93"/>
      <c r="AQ1360" s="93"/>
      <c r="AR1360" s="104" t="s">
        <v>687</v>
      </c>
      <c r="AS1360" s="93"/>
    </row>
    <row r="1361" spans="1:45" s="58" customFormat="1" ht="14.4" x14ac:dyDescent="0.3">
      <c r="A1361" s="151"/>
      <c r="B1361" s="106"/>
      <c r="C1361" s="230" t="s">
        <v>688</v>
      </c>
      <c r="D1361" s="230"/>
      <c r="E1361" s="230"/>
      <c r="F1361" s="230"/>
      <c r="G1361" s="230"/>
      <c r="H1361" s="230"/>
      <c r="I1361" s="230"/>
      <c r="J1361" s="230"/>
      <c r="K1361" s="230"/>
      <c r="L1361" s="156">
        <v>267.22000000000003</v>
      </c>
      <c r="M1361" s="153"/>
      <c r="N1361" s="154"/>
      <c r="AF1361" s="92"/>
      <c r="AG1361" s="93"/>
      <c r="AH1361" s="93"/>
      <c r="AN1361" s="93"/>
      <c r="AQ1361" s="93"/>
      <c r="AR1361" s="104" t="s">
        <v>688</v>
      </c>
      <c r="AS1361" s="93"/>
    </row>
    <row r="1362" spans="1:45" s="58" customFormat="1" ht="14.4" x14ac:dyDescent="0.3">
      <c r="A1362" s="151"/>
      <c r="B1362" s="106"/>
      <c r="C1362" s="230" t="s">
        <v>551</v>
      </c>
      <c r="D1362" s="230"/>
      <c r="E1362" s="230"/>
      <c r="F1362" s="230"/>
      <c r="G1362" s="230"/>
      <c r="H1362" s="230"/>
      <c r="I1362" s="230"/>
      <c r="J1362" s="230"/>
      <c r="K1362" s="230"/>
      <c r="L1362" s="156">
        <v>336.49</v>
      </c>
      <c r="M1362" s="153"/>
      <c r="N1362" s="154"/>
      <c r="AF1362" s="92"/>
      <c r="AG1362" s="93"/>
      <c r="AH1362" s="93"/>
      <c r="AN1362" s="93"/>
      <c r="AQ1362" s="93"/>
      <c r="AR1362" s="104" t="s">
        <v>551</v>
      </c>
      <c r="AS1362" s="93"/>
    </row>
    <row r="1363" spans="1:45" s="58" customFormat="1" ht="14.4" x14ac:dyDescent="0.3">
      <c r="A1363" s="151"/>
      <c r="B1363" s="106"/>
      <c r="C1363" s="230" t="s">
        <v>552</v>
      </c>
      <c r="D1363" s="230"/>
      <c r="E1363" s="230"/>
      <c r="F1363" s="230"/>
      <c r="G1363" s="230"/>
      <c r="H1363" s="230"/>
      <c r="I1363" s="230"/>
      <c r="J1363" s="230"/>
      <c r="K1363" s="230"/>
      <c r="L1363" s="156">
        <v>413.21</v>
      </c>
      <c r="M1363" s="153"/>
      <c r="N1363" s="154"/>
      <c r="AF1363" s="92"/>
      <c r="AG1363" s="93"/>
      <c r="AH1363" s="93"/>
      <c r="AN1363" s="93"/>
      <c r="AQ1363" s="93"/>
      <c r="AR1363" s="104" t="s">
        <v>552</v>
      </c>
      <c r="AS1363" s="93"/>
    </row>
    <row r="1364" spans="1:45" s="58" customFormat="1" ht="14.4" x14ac:dyDescent="0.3">
      <c r="A1364" s="151"/>
      <c r="B1364" s="106"/>
      <c r="C1364" s="230" t="s">
        <v>553</v>
      </c>
      <c r="D1364" s="230"/>
      <c r="E1364" s="230"/>
      <c r="F1364" s="230"/>
      <c r="G1364" s="230"/>
      <c r="H1364" s="230"/>
      <c r="I1364" s="230"/>
      <c r="J1364" s="230"/>
      <c r="K1364" s="230"/>
      <c r="L1364" s="156">
        <v>267.22000000000003</v>
      </c>
      <c r="M1364" s="153"/>
      <c r="N1364" s="154"/>
      <c r="AF1364" s="92"/>
      <c r="AG1364" s="93"/>
      <c r="AH1364" s="93"/>
      <c r="AN1364" s="93"/>
      <c r="AQ1364" s="93"/>
      <c r="AR1364" s="104" t="s">
        <v>553</v>
      </c>
      <c r="AS1364" s="93"/>
    </row>
    <row r="1365" spans="1:45" s="58" customFormat="1" ht="14.4" x14ac:dyDescent="0.3">
      <c r="A1365" s="151"/>
      <c r="B1365" s="157"/>
      <c r="C1365" s="242" t="s">
        <v>788</v>
      </c>
      <c r="D1365" s="242"/>
      <c r="E1365" s="242"/>
      <c r="F1365" s="242"/>
      <c r="G1365" s="242"/>
      <c r="H1365" s="242"/>
      <c r="I1365" s="242"/>
      <c r="J1365" s="242"/>
      <c r="K1365" s="242"/>
      <c r="L1365" s="158">
        <v>13249.53</v>
      </c>
      <c r="M1365" s="159"/>
      <c r="N1365" s="160"/>
      <c r="AF1365" s="92"/>
      <c r="AG1365" s="93"/>
      <c r="AH1365" s="93"/>
      <c r="AN1365" s="93"/>
      <c r="AQ1365" s="93"/>
      <c r="AS1365" s="93" t="s">
        <v>788</v>
      </c>
    </row>
    <row r="1366" spans="1:45" s="58" customFormat="1" ht="14.4" x14ac:dyDescent="0.3">
      <c r="A1366" s="235" t="s">
        <v>430</v>
      </c>
      <c r="B1366" s="236"/>
      <c r="C1366" s="236"/>
      <c r="D1366" s="236"/>
      <c r="E1366" s="236"/>
      <c r="F1366" s="236"/>
      <c r="G1366" s="236"/>
      <c r="H1366" s="236"/>
      <c r="I1366" s="236"/>
      <c r="J1366" s="236"/>
      <c r="K1366" s="236"/>
      <c r="L1366" s="236"/>
      <c r="M1366" s="236"/>
      <c r="N1366" s="237"/>
      <c r="AF1366" s="92" t="s">
        <v>430</v>
      </c>
      <c r="AG1366" s="93"/>
      <c r="AH1366" s="93"/>
      <c r="AN1366" s="93"/>
      <c r="AQ1366" s="93"/>
      <c r="AS1366" s="93"/>
    </row>
    <row r="1367" spans="1:45" s="58" customFormat="1" ht="21.6" x14ac:dyDescent="0.3">
      <c r="A1367" s="94" t="s">
        <v>196</v>
      </c>
      <c r="B1367" s="95" t="s">
        <v>77</v>
      </c>
      <c r="C1367" s="231" t="s">
        <v>78</v>
      </c>
      <c r="D1367" s="231"/>
      <c r="E1367" s="231"/>
      <c r="F1367" s="96" t="s">
        <v>17</v>
      </c>
      <c r="G1367" s="97">
        <v>4.7</v>
      </c>
      <c r="H1367" s="98">
        <v>1</v>
      </c>
      <c r="I1367" s="136">
        <v>4.7</v>
      </c>
      <c r="J1367" s="100"/>
      <c r="K1367" s="97"/>
      <c r="L1367" s="100"/>
      <c r="M1367" s="97"/>
      <c r="N1367" s="101"/>
      <c r="AF1367" s="92"/>
      <c r="AG1367" s="93"/>
      <c r="AH1367" s="93" t="s">
        <v>78</v>
      </c>
      <c r="AN1367" s="93"/>
      <c r="AQ1367" s="93"/>
      <c r="AS1367" s="93"/>
    </row>
    <row r="1368" spans="1:45" s="58" customFormat="1" ht="21.6" x14ac:dyDescent="0.3">
      <c r="A1368" s="105"/>
      <c r="B1368" s="106" t="s">
        <v>609</v>
      </c>
      <c r="C1368" s="232" t="s">
        <v>610</v>
      </c>
      <c r="D1368" s="232"/>
      <c r="E1368" s="232"/>
      <c r="F1368" s="232"/>
      <c r="G1368" s="232"/>
      <c r="H1368" s="232"/>
      <c r="I1368" s="232"/>
      <c r="J1368" s="232"/>
      <c r="K1368" s="232"/>
      <c r="L1368" s="232"/>
      <c r="M1368" s="232"/>
      <c r="N1368" s="233"/>
      <c r="AF1368" s="92"/>
      <c r="AG1368" s="93"/>
      <c r="AH1368" s="93"/>
      <c r="AJ1368" s="104" t="s">
        <v>610</v>
      </c>
      <c r="AN1368" s="93"/>
      <c r="AQ1368" s="93"/>
      <c r="AS1368" s="93"/>
    </row>
    <row r="1369" spans="1:45" s="58" customFormat="1" ht="52.2" x14ac:dyDescent="0.3">
      <c r="A1369" s="105"/>
      <c r="B1369" s="106" t="s">
        <v>611</v>
      </c>
      <c r="C1369" s="232" t="s">
        <v>612</v>
      </c>
      <c r="D1369" s="232"/>
      <c r="E1369" s="232"/>
      <c r="F1369" s="232"/>
      <c r="G1369" s="232"/>
      <c r="H1369" s="232"/>
      <c r="I1369" s="232"/>
      <c r="J1369" s="232"/>
      <c r="K1369" s="232"/>
      <c r="L1369" s="232"/>
      <c r="M1369" s="232"/>
      <c r="N1369" s="233"/>
      <c r="AF1369" s="92"/>
      <c r="AG1369" s="93"/>
      <c r="AH1369" s="93"/>
      <c r="AJ1369" s="104" t="s">
        <v>612</v>
      </c>
      <c r="AN1369" s="93"/>
      <c r="AQ1369" s="93"/>
      <c r="AS1369" s="93"/>
    </row>
    <row r="1370" spans="1:45" s="58" customFormat="1" ht="14.4" x14ac:dyDescent="0.3">
      <c r="A1370" s="107"/>
      <c r="B1370" s="106" t="s">
        <v>2</v>
      </c>
      <c r="C1370" s="230" t="s">
        <v>525</v>
      </c>
      <c r="D1370" s="230"/>
      <c r="E1370" s="230"/>
      <c r="F1370" s="108"/>
      <c r="G1370" s="109"/>
      <c r="H1370" s="109"/>
      <c r="I1370" s="109"/>
      <c r="J1370" s="112">
        <v>6.75</v>
      </c>
      <c r="K1370" s="117">
        <v>1.3225</v>
      </c>
      <c r="L1370" s="112">
        <v>41.96</v>
      </c>
      <c r="M1370" s="113">
        <v>44.77</v>
      </c>
      <c r="N1370" s="114">
        <v>1878.55</v>
      </c>
      <c r="AF1370" s="92"/>
      <c r="AG1370" s="93"/>
      <c r="AH1370" s="93"/>
      <c r="AK1370" s="104" t="s">
        <v>525</v>
      </c>
      <c r="AN1370" s="93"/>
      <c r="AQ1370" s="93"/>
      <c r="AS1370" s="93"/>
    </row>
    <row r="1371" spans="1:45" s="58" customFormat="1" ht="14.4" x14ac:dyDescent="0.3">
      <c r="A1371" s="107"/>
      <c r="B1371" s="106" t="s">
        <v>4</v>
      </c>
      <c r="C1371" s="230" t="s">
        <v>526</v>
      </c>
      <c r="D1371" s="230"/>
      <c r="E1371" s="230"/>
      <c r="F1371" s="108"/>
      <c r="G1371" s="109"/>
      <c r="H1371" s="109"/>
      <c r="I1371" s="109"/>
      <c r="J1371" s="112">
        <v>8.2899999999999991</v>
      </c>
      <c r="K1371" s="117">
        <v>1.4375</v>
      </c>
      <c r="L1371" s="112">
        <v>56.01</v>
      </c>
      <c r="M1371" s="113">
        <v>13.24</v>
      </c>
      <c r="N1371" s="126">
        <v>741.57</v>
      </c>
      <c r="AF1371" s="92"/>
      <c r="AG1371" s="93"/>
      <c r="AH1371" s="93"/>
      <c r="AK1371" s="104" t="s">
        <v>526</v>
      </c>
      <c r="AN1371" s="93"/>
      <c r="AQ1371" s="93"/>
      <c r="AS1371" s="93"/>
    </row>
    <row r="1372" spans="1:45" s="58" customFormat="1" ht="14.4" x14ac:dyDescent="0.3">
      <c r="A1372" s="107"/>
      <c r="B1372" s="106" t="s">
        <v>6</v>
      </c>
      <c r="C1372" s="230" t="s">
        <v>556</v>
      </c>
      <c r="D1372" s="230"/>
      <c r="E1372" s="230"/>
      <c r="F1372" s="108"/>
      <c r="G1372" s="109"/>
      <c r="H1372" s="109"/>
      <c r="I1372" s="109"/>
      <c r="J1372" s="112">
        <v>0.81</v>
      </c>
      <c r="K1372" s="117">
        <v>1.4375</v>
      </c>
      <c r="L1372" s="112">
        <v>5.47</v>
      </c>
      <c r="M1372" s="113">
        <v>44.77</v>
      </c>
      <c r="N1372" s="126">
        <v>244.89</v>
      </c>
      <c r="AF1372" s="92"/>
      <c r="AG1372" s="93"/>
      <c r="AH1372" s="93"/>
      <c r="AK1372" s="104" t="s">
        <v>556</v>
      </c>
      <c r="AN1372" s="93"/>
      <c r="AQ1372" s="93"/>
      <c r="AS1372" s="93"/>
    </row>
    <row r="1373" spans="1:45" s="58" customFormat="1" ht="14.4" x14ac:dyDescent="0.3">
      <c r="A1373" s="107"/>
      <c r="B1373" s="106" t="s">
        <v>7</v>
      </c>
      <c r="C1373" s="230" t="s">
        <v>557</v>
      </c>
      <c r="D1373" s="230"/>
      <c r="E1373" s="230"/>
      <c r="F1373" s="108"/>
      <c r="G1373" s="109"/>
      <c r="H1373" s="109"/>
      <c r="I1373" s="109"/>
      <c r="J1373" s="112">
        <v>0.37</v>
      </c>
      <c r="K1373" s="109"/>
      <c r="L1373" s="112">
        <v>1.74</v>
      </c>
      <c r="M1373" s="113">
        <v>8.16</v>
      </c>
      <c r="N1373" s="126">
        <v>14.2</v>
      </c>
      <c r="AF1373" s="92"/>
      <c r="AG1373" s="93"/>
      <c r="AH1373" s="93"/>
      <c r="AK1373" s="104" t="s">
        <v>557</v>
      </c>
      <c r="AN1373" s="93"/>
      <c r="AQ1373" s="93"/>
      <c r="AS1373" s="93"/>
    </row>
    <row r="1374" spans="1:45" s="58" customFormat="1" ht="14.4" x14ac:dyDescent="0.3">
      <c r="A1374" s="115"/>
      <c r="B1374" s="106"/>
      <c r="C1374" s="230" t="s">
        <v>527</v>
      </c>
      <c r="D1374" s="230"/>
      <c r="E1374" s="230"/>
      <c r="F1374" s="108" t="s">
        <v>528</v>
      </c>
      <c r="G1374" s="113">
        <v>0.85</v>
      </c>
      <c r="H1374" s="117">
        <v>1.3225</v>
      </c>
      <c r="I1374" s="132">
        <v>5.2833874999999999</v>
      </c>
      <c r="J1374" s="118"/>
      <c r="K1374" s="109"/>
      <c r="L1374" s="118"/>
      <c r="M1374" s="109"/>
      <c r="N1374" s="119"/>
      <c r="AF1374" s="92"/>
      <c r="AG1374" s="93"/>
      <c r="AH1374" s="93"/>
      <c r="AL1374" s="104" t="s">
        <v>527</v>
      </c>
      <c r="AN1374" s="93"/>
      <c r="AQ1374" s="93"/>
      <c r="AS1374" s="93"/>
    </row>
    <row r="1375" spans="1:45" s="58" customFormat="1" ht="14.4" x14ac:dyDescent="0.3">
      <c r="A1375" s="115"/>
      <c r="B1375" s="106"/>
      <c r="C1375" s="230" t="s">
        <v>558</v>
      </c>
      <c r="D1375" s="230"/>
      <c r="E1375" s="230"/>
      <c r="F1375" s="108" t="s">
        <v>528</v>
      </c>
      <c r="G1375" s="113">
        <v>7.0000000000000007E-2</v>
      </c>
      <c r="H1375" s="117">
        <v>1.4375</v>
      </c>
      <c r="I1375" s="132">
        <v>0.47293750000000001</v>
      </c>
      <c r="J1375" s="118"/>
      <c r="K1375" s="109"/>
      <c r="L1375" s="118"/>
      <c r="M1375" s="109"/>
      <c r="N1375" s="119"/>
      <c r="AF1375" s="92"/>
      <c r="AG1375" s="93"/>
      <c r="AH1375" s="93"/>
      <c r="AL1375" s="104" t="s">
        <v>558</v>
      </c>
      <c r="AN1375" s="93"/>
      <c r="AQ1375" s="93"/>
      <c r="AS1375" s="93"/>
    </row>
    <row r="1376" spans="1:45" s="58" customFormat="1" ht="14.4" x14ac:dyDescent="0.3">
      <c r="A1376" s="107"/>
      <c r="B1376" s="106"/>
      <c r="C1376" s="229" t="s">
        <v>529</v>
      </c>
      <c r="D1376" s="229"/>
      <c r="E1376" s="229"/>
      <c r="F1376" s="120"/>
      <c r="G1376" s="121"/>
      <c r="H1376" s="121"/>
      <c r="I1376" s="121"/>
      <c r="J1376" s="123">
        <v>15.41</v>
      </c>
      <c r="K1376" s="121"/>
      <c r="L1376" s="123">
        <v>99.71</v>
      </c>
      <c r="M1376" s="121"/>
      <c r="N1376" s="124">
        <v>2634.32</v>
      </c>
      <c r="AF1376" s="92"/>
      <c r="AG1376" s="93"/>
      <c r="AH1376" s="93"/>
      <c r="AM1376" s="104" t="s">
        <v>529</v>
      </c>
      <c r="AN1376" s="93"/>
      <c r="AQ1376" s="93"/>
      <c r="AS1376" s="93"/>
    </row>
    <row r="1377" spans="1:45" s="58" customFormat="1" ht="14.4" x14ac:dyDescent="0.3">
      <c r="A1377" s="115"/>
      <c r="B1377" s="106"/>
      <c r="C1377" s="230" t="s">
        <v>530</v>
      </c>
      <c r="D1377" s="230"/>
      <c r="E1377" s="230"/>
      <c r="F1377" s="108"/>
      <c r="G1377" s="109"/>
      <c r="H1377" s="109"/>
      <c r="I1377" s="109"/>
      <c r="J1377" s="118"/>
      <c r="K1377" s="109"/>
      <c r="L1377" s="112">
        <v>47.43</v>
      </c>
      <c r="M1377" s="109"/>
      <c r="N1377" s="114">
        <v>2123.44</v>
      </c>
      <c r="AF1377" s="92"/>
      <c r="AG1377" s="93"/>
      <c r="AH1377" s="93"/>
      <c r="AL1377" s="104" t="s">
        <v>530</v>
      </c>
      <c r="AN1377" s="93"/>
      <c r="AQ1377" s="93"/>
      <c r="AS1377" s="93"/>
    </row>
    <row r="1378" spans="1:45" s="58" customFormat="1" ht="20.399999999999999" x14ac:dyDescent="0.3">
      <c r="A1378" s="115"/>
      <c r="B1378" s="106" t="s">
        <v>653</v>
      </c>
      <c r="C1378" s="230" t="s">
        <v>654</v>
      </c>
      <c r="D1378" s="230"/>
      <c r="E1378" s="230"/>
      <c r="F1378" s="108" t="s">
        <v>531</v>
      </c>
      <c r="G1378" s="116">
        <v>110</v>
      </c>
      <c r="H1378" s="109"/>
      <c r="I1378" s="116">
        <v>110</v>
      </c>
      <c r="J1378" s="118"/>
      <c r="K1378" s="109"/>
      <c r="L1378" s="112">
        <v>52.17</v>
      </c>
      <c r="M1378" s="109"/>
      <c r="N1378" s="114">
        <v>2335.7800000000002</v>
      </c>
      <c r="AF1378" s="92"/>
      <c r="AG1378" s="93"/>
      <c r="AH1378" s="93"/>
      <c r="AL1378" s="104" t="s">
        <v>654</v>
      </c>
      <c r="AN1378" s="93"/>
      <c r="AQ1378" s="93"/>
      <c r="AS1378" s="93"/>
    </row>
    <row r="1379" spans="1:45" s="58" customFormat="1" ht="40.799999999999997" x14ac:dyDescent="0.3">
      <c r="A1379" s="115"/>
      <c r="B1379" s="106" t="s">
        <v>655</v>
      </c>
      <c r="C1379" s="230" t="s">
        <v>656</v>
      </c>
      <c r="D1379" s="230"/>
      <c r="E1379" s="230"/>
      <c r="F1379" s="108" t="s">
        <v>531</v>
      </c>
      <c r="G1379" s="116">
        <v>69</v>
      </c>
      <c r="H1379" s="113">
        <v>0.85</v>
      </c>
      <c r="I1379" s="113">
        <v>58.65</v>
      </c>
      <c r="J1379" s="118"/>
      <c r="K1379" s="109"/>
      <c r="L1379" s="112">
        <v>27.82</v>
      </c>
      <c r="M1379" s="109"/>
      <c r="N1379" s="114">
        <v>1245.4000000000001</v>
      </c>
      <c r="AF1379" s="92"/>
      <c r="AG1379" s="93"/>
      <c r="AH1379" s="93"/>
      <c r="AL1379" s="104" t="s">
        <v>656</v>
      </c>
      <c r="AN1379" s="93"/>
      <c r="AQ1379" s="93"/>
      <c r="AS1379" s="93"/>
    </row>
    <row r="1380" spans="1:45" s="58" customFormat="1" ht="14.4" x14ac:dyDescent="0.3">
      <c r="A1380" s="127"/>
      <c r="B1380" s="128"/>
      <c r="C1380" s="231" t="s">
        <v>532</v>
      </c>
      <c r="D1380" s="231"/>
      <c r="E1380" s="231"/>
      <c r="F1380" s="96"/>
      <c r="G1380" s="97"/>
      <c r="H1380" s="97"/>
      <c r="I1380" s="97"/>
      <c r="J1380" s="100"/>
      <c r="K1380" s="97"/>
      <c r="L1380" s="129">
        <v>179.7</v>
      </c>
      <c r="M1380" s="121"/>
      <c r="N1380" s="130">
        <v>6215.5</v>
      </c>
      <c r="AF1380" s="92"/>
      <c r="AG1380" s="93"/>
      <c r="AH1380" s="93"/>
      <c r="AN1380" s="93" t="s">
        <v>532</v>
      </c>
      <c r="AQ1380" s="93"/>
      <c r="AS1380" s="93"/>
    </row>
    <row r="1381" spans="1:45" s="58" customFormat="1" ht="20.399999999999999" x14ac:dyDescent="0.3">
      <c r="A1381" s="94" t="s">
        <v>197</v>
      </c>
      <c r="B1381" s="95" t="s">
        <v>371</v>
      </c>
      <c r="C1381" s="231" t="s">
        <v>151</v>
      </c>
      <c r="D1381" s="231"/>
      <c r="E1381" s="231"/>
      <c r="F1381" s="96" t="s">
        <v>17</v>
      </c>
      <c r="G1381" s="97">
        <v>4.7</v>
      </c>
      <c r="H1381" s="98">
        <v>1</v>
      </c>
      <c r="I1381" s="136">
        <v>4.7</v>
      </c>
      <c r="J1381" s="129">
        <v>325.20999999999998</v>
      </c>
      <c r="K1381" s="99">
        <v>1.012</v>
      </c>
      <c r="L1381" s="137">
        <v>1546.83</v>
      </c>
      <c r="M1381" s="138">
        <v>8.16</v>
      </c>
      <c r="N1381" s="130">
        <v>12622.13</v>
      </c>
      <c r="AF1381" s="92"/>
      <c r="AG1381" s="93"/>
      <c r="AH1381" s="93" t="s">
        <v>151</v>
      </c>
      <c r="AN1381" s="93"/>
      <c r="AQ1381" s="93"/>
      <c r="AS1381" s="93"/>
    </row>
    <row r="1382" spans="1:45" s="58" customFormat="1" ht="14.4" x14ac:dyDescent="0.3">
      <c r="A1382" s="127"/>
      <c r="B1382" s="128"/>
      <c r="C1382" s="230" t="s">
        <v>537</v>
      </c>
      <c r="D1382" s="230"/>
      <c r="E1382" s="230"/>
      <c r="F1382" s="230"/>
      <c r="G1382" s="230"/>
      <c r="H1382" s="230"/>
      <c r="I1382" s="230"/>
      <c r="J1382" s="230"/>
      <c r="K1382" s="230"/>
      <c r="L1382" s="230"/>
      <c r="M1382" s="230"/>
      <c r="N1382" s="241"/>
      <c r="AF1382" s="92"/>
      <c r="AG1382" s="93"/>
      <c r="AH1382" s="93"/>
      <c r="AN1382" s="93"/>
      <c r="AO1382" s="104" t="s">
        <v>537</v>
      </c>
      <c r="AQ1382" s="93"/>
      <c r="AS1382" s="93"/>
    </row>
    <row r="1383" spans="1:45" s="58" customFormat="1" ht="14.4" x14ac:dyDescent="0.3">
      <c r="A1383" s="102"/>
      <c r="B1383" s="103"/>
      <c r="C1383" s="230" t="s">
        <v>732</v>
      </c>
      <c r="D1383" s="230"/>
      <c r="E1383" s="230"/>
      <c r="F1383" s="230"/>
      <c r="G1383" s="230"/>
      <c r="H1383" s="230"/>
      <c r="I1383" s="230"/>
      <c r="J1383" s="230"/>
      <c r="K1383" s="230"/>
      <c r="L1383" s="230"/>
      <c r="M1383" s="230"/>
      <c r="N1383" s="241"/>
      <c r="AF1383" s="92"/>
      <c r="AG1383" s="93"/>
      <c r="AH1383" s="93"/>
      <c r="AN1383" s="93"/>
      <c r="AP1383" s="104" t="s">
        <v>732</v>
      </c>
      <c r="AQ1383" s="93"/>
      <c r="AS1383" s="93"/>
    </row>
    <row r="1384" spans="1:45" s="58" customFormat="1" ht="14.4" x14ac:dyDescent="0.3">
      <c r="A1384" s="105"/>
      <c r="B1384" s="106"/>
      <c r="C1384" s="232" t="s">
        <v>789</v>
      </c>
      <c r="D1384" s="232"/>
      <c r="E1384" s="232"/>
      <c r="F1384" s="232"/>
      <c r="G1384" s="232"/>
      <c r="H1384" s="232"/>
      <c r="I1384" s="232"/>
      <c r="J1384" s="232"/>
      <c r="K1384" s="232"/>
      <c r="L1384" s="232"/>
      <c r="M1384" s="232"/>
      <c r="N1384" s="233"/>
      <c r="AF1384" s="92"/>
      <c r="AG1384" s="93"/>
      <c r="AH1384" s="93"/>
      <c r="AJ1384" s="104" t="s">
        <v>789</v>
      </c>
      <c r="AN1384" s="93"/>
      <c r="AQ1384" s="93"/>
      <c r="AS1384" s="93"/>
    </row>
    <row r="1385" spans="1:45" s="58" customFormat="1" ht="14.4" x14ac:dyDescent="0.3">
      <c r="A1385" s="127"/>
      <c r="B1385" s="128"/>
      <c r="C1385" s="231" t="s">
        <v>532</v>
      </c>
      <c r="D1385" s="231"/>
      <c r="E1385" s="231"/>
      <c r="F1385" s="96"/>
      <c r="G1385" s="97"/>
      <c r="H1385" s="97"/>
      <c r="I1385" s="97"/>
      <c r="J1385" s="100"/>
      <c r="K1385" s="97"/>
      <c r="L1385" s="137">
        <v>1546.83</v>
      </c>
      <c r="M1385" s="121"/>
      <c r="N1385" s="130">
        <v>12622.13</v>
      </c>
      <c r="AF1385" s="92"/>
      <c r="AG1385" s="93"/>
      <c r="AH1385" s="93"/>
      <c r="AN1385" s="93" t="s">
        <v>532</v>
      </c>
      <c r="AQ1385" s="93"/>
      <c r="AS1385" s="93"/>
    </row>
    <row r="1386" spans="1:45" s="58" customFormat="1" ht="14.4" x14ac:dyDescent="0.3">
      <c r="A1386" s="94" t="s">
        <v>198</v>
      </c>
      <c r="B1386" s="95" t="s">
        <v>426</v>
      </c>
      <c r="C1386" s="231" t="s">
        <v>427</v>
      </c>
      <c r="D1386" s="231"/>
      <c r="E1386" s="231"/>
      <c r="F1386" s="96" t="s">
        <v>17</v>
      </c>
      <c r="G1386" s="97">
        <v>2.81</v>
      </c>
      <c r="H1386" s="98">
        <v>1</v>
      </c>
      <c r="I1386" s="138">
        <v>2.81</v>
      </c>
      <c r="J1386" s="100"/>
      <c r="K1386" s="97"/>
      <c r="L1386" s="100"/>
      <c r="M1386" s="97"/>
      <c r="N1386" s="101"/>
      <c r="AF1386" s="92"/>
      <c r="AG1386" s="93"/>
      <c r="AH1386" s="93" t="s">
        <v>427</v>
      </c>
      <c r="AN1386" s="93"/>
      <c r="AQ1386" s="93"/>
      <c r="AS1386" s="93"/>
    </row>
    <row r="1387" spans="1:45" s="58" customFormat="1" ht="21.6" x14ac:dyDescent="0.3">
      <c r="A1387" s="105"/>
      <c r="B1387" s="106" t="s">
        <v>609</v>
      </c>
      <c r="C1387" s="232" t="s">
        <v>610</v>
      </c>
      <c r="D1387" s="232"/>
      <c r="E1387" s="232"/>
      <c r="F1387" s="232"/>
      <c r="G1387" s="232"/>
      <c r="H1387" s="232"/>
      <c r="I1387" s="232"/>
      <c r="J1387" s="232"/>
      <c r="K1387" s="232"/>
      <c r="L1387" s="232"/>
      <c r="M1387" s="232"/>
      <c r="N1387" s="233"/>
      <c r="AF1387" s="92"/>
      <c r="AG1387" s="93"/>
      <c r="AH1387" s="93"/>
      <c r="AJ1387" s="104" t="s">
        <v>610</v>
      </c>
      <c r="AN1387" s="93"/>
      <c r="AQ1387" s="93"/>
      <c r="AS1387" s="93"/>
    </row>
    <row r="1388" spans="1:45" s="58" customFormat="1" ht="52.2" x14ac:dyDescent="0.3">
      <c r="A1388" s="105"/>
      <c r="B1388" s="106" t="s">
        <v>611</v>
      </c>
      <c r="C1388" s="232" t="s">
        <v>612</v>
      </c>
      <c r="D1388" s="232"/>
      <c r="E1388" s="232"/>
      <c r="F1388" s="232"/>
      <c r="G1388" s="232"/>
      <c r="H1388" s="232"/>
      <c r="I1388" s="232"/>
      <c r="J1388" s="232"/>
      <c r="K1388" s="232"/>
      <c r="L1388" s="232"/>
      <c r="M1388" s="232"/>
      <c r="N1388" s="233"/>
      <c r="AF1388" s="92"/>
      <c r="AG1388" s="93"/>
      <c r="AH1388" s="93"/>
      <c r="AJ1388" s="104" t="s">
        <v>612</v>
      </c>
      <c r="AN1388" s="93"/>
      <c r="AQ1388" s="93"/>
      <c r="AS1388" s="93"/>
    </row>
    <row r="1389" spans="1:45" s="58" customFormat="1" ht="14.4" x14ac:dyDescent="0.3">
      <c r="A1389" s="107"/>
      <c r="B1389" s="106" t="s">
        <v>2</v>
      </c>
      <c r="C1389" s="230" t="s">
        <v>525</v>
      </c>
      <c r="D1389" s="230"/>
      <c r="E1389" s="230"/>
      <c r="F1389" s="108"/>
      <c r="G1389" s="109"/>
      <c r="H1389" s="109"/>
      <c r="I1389" s="109"/>
      <c r="J1389" s="112">
        <v>25.93</v>
      </c>
      <c r="K1389" s="117">
        <v>1.3225</v>
      </c>
      <c r="L1389" s="112">
        <v>96.36</v>
      </c>
      <c r="M1389" s="113">
        <v>44.77</v>
      </c>
      <c r="N1389" s="114">
        <v>4314.04</v>
      </c>
      <c r="AF1389" s="92"/>
      <c r="AG1389" s="93"/>
      <c r="AH1389" s="93"/>
      <c r="AK1389" s="104" t="s">
        <v>525</v>
      </c>
      <c r="AN1389" s="93"/>
      <c r="AQ1389" s="93"/>
      <c r="AS1389" s="93"/>
    </row>
    <row r="1390" spans="1:45" s="58" customFormat="1" ht="14.4" x14ac:dyDescent="0.3">
      <c r="A1390" s="107"/>
      <c r="B1390" s="106" t="s">
        <v>4</v>
      </c>
      <c r="C1390" s="230" t="s">
        <v>526</v>
      </c>
      <c r="D1390" s="230"/>
      <c r="E1390" s="230"/>
      <c r="F1390" s="108"/>
      <c r="G1390" s="109"/>
      <c r="H1390" s="109"/>
      <c r="I1390" s="109"/>
      <c r="J1390" s="112">
        <v>6.01</v>
      </c>
      <c r="K1390" s="117">
        <v>1.4375</v>
      </c>
      <c r="L1390" s="112">
        <v>24.28</v>
      </c>
      <c r="M1390" s="113">
        <v>13.24</v>
      </c>
      <c r="N1390" s="126">
        <v>321.47000000000003</v>
      </c>
      <c r="AF1390" s="92"/>
      <c r="AG1390" s="93"/>
      <c r="AH1390" s="93"/>
      <c r="AK1390" s="104" t="s">
        <v>526</v>
      </c>
      <c r="AN1390" s="93"/>
      <c r="AQ1390" s="93"/>
      <c r="AS1390" s="93"/>
    </row>
    <row r="1391" spans="1:45" s="58" customFormat="1" ht="14.4" x14ac:dyDescent="0.3">
      <c r="A1391" s="107"/>
      <c r="B1391" s="106" t="s">
        <v>6</v>
      </c>
      <c r="C1391" s="230" t="s">
        <v>556</v>
      </c>
      <c r="D1391" s="230"/>
      <c r="E1391" s="230"/>
      <c r="F1391" s="108"/>
      <c r="G1391" s="109"/>
      <c r="H1391" s="109"/>
      <c r="I1391" s="109"/>
      <c r="J1391" s="112">
        <v>0.95</v>
      </c>
      <c r="K1391" s="117">
        <v>1.4375</v>
      </c>
      <c r="L1391" s="112">
        <v>3.84</v>
      </c>
      <c r="M1391" s="113">
        <v>44.77</v>
      </c>
      <c r="N1391" s="126">
        <v>171.92</v>
      </c>
      <c r="AF1391" s="92"/>
      <c r="AG1391" s="93"/>
      <c r="AH1391" s="93"/>
      <c r="AK1391" s="104" t="s">
        <v>556</v>
      </c>
      <c r="AN1391" s="93"/>
      <c r="AQ1391" s="93"/>
      <c r="AS1391" s="93"/>
    </row>
    <row r="1392" spans="1:45" s="58" customFormat="1" ht="14.4" x14ac:dyDescent="0.3">
      <c r="A1392" s="107"/>
      <c r="B1392" s="106" t="s">
        <v>7</v>
      </c>
      <c r="C1392" s="230" t="s">
        <v>557</v>
      </c>
      <c r="D1392" s="230"/>
      <c r="E1392" s="230"/>
      <c r="F1392" s="108"/>
      <c r="G1392" s="109"/>
      <c r="H1392" s="109"/>
      <c r="I1392" s="109"/>
      <c r="J1392" s="112">
        <v>9.91</v>
      </c>
      <c r="K1392" s="109"/>
      <c r="L1392" s="112">
        <v>27.85</v>
      </c>
      <c r="M1392" s="113">
        <v>8.16</v>
      </c>
      <c r="N1392" s="126">
        <v>227.26</v>
      </c>
      <c r="AF1392" s="92"/>
      <c r="AG1392" s="93"/>
      <c r="AH1392" s="93"/>
      <c r="AK1392" s="104" t="s">
        <v>557</v>
      </c>
      <c r="AN1392" s="93"/>
      <c r="AQ1392" s="93"/>
      <c r="AS1392" s="93"/>
    </row>
    <row r="1393" spans="1:45" s="58" customFormat="1" ht="14.4" x14ac:dyDescent="0.3">
      <c r="A1393" s="115"/>
      <c r="B1393" s="106"/>
      <c r="C1393" s="230" t="s">
        <v>527</v>
      </c>
      <c r="D1393" s="230"/>
      <c r="E1393" s="230"/>
      <c r="F1393" s="108" t="s">
        <v>528</v>
      </c>
      <c r="G1393" s="113">
        <v>3.04</v>
      </c>
      <c r="H1393" s="117">
        <v>1.3225</v>
      </c>
      <c r="I1393" s="133">
        <v>11.297324</v>
      </c>
      <c r="J1393" s="118"/>
      <c r="K1393" s="109"/>
      <c r="L1393" s="118"/>
      <c r="M1393" s="109"/>
      <c r="N1393" s="119"/>
      <c r="AF1393" s="92"/>
      <c r="AG1393" s="93"/>
      <c r="AH1393" s="93"/>
      <c r="AL1393" s="104" t="s">
        <v>527</v>
      </c>
      <c r="AN1393" s="93"/>
      <c r="AQ1393" s="93"/>
      <c r="AS1393" s="93"/>
    </row>
    <row r="1394" spans="1:45" s="58" customFormat="1" ht="14.4" x14ac:dyDescent="0.3">
      <c r="A1394" s="115"/>
      <c r="B1394" s="106"/>
      <c r="C1394" s="230" t="s">
        <v>558</v>
      </c>
      <c r="D1394" s="230"/>
      <c r="E1394" s="230"/>
      <c r="F1394" s="108" t="s">
        <v>528</v>
      </c>
      <c r="G1394" s="113">
        <v>0.08</v>
      </c>
      <c r="H1394" s="117">
        <v>1.4375</v>
      </c>
      <c r="I1394" s="135">
        <v>0.32314999999999999</v>
      </c>
      <c r="J1394" s="118"/>
      <c r="K1394" s="109"/>
      <c r="L1394" s="118"/>
      <c r="M1394" s="109"/>
      <c r="N1394" s="119"/>
      <c r="AF1394" s="92"/>
      <c r="AG1394" s="93"/>
      <c r="AH1394" s="93"/>
      <c r="AL1394" s="104" t="s">
        <v>558</v>
      </c>
      <c r="AN1394" s="93"/>
      <c r="AQ1394" s="93"/>
      <c r="AS1394" s="93"/>
    </row>
    <row r="1395" spans="1:45" s="58" customFormat="1" ht="14.4" x14ac:dyDescent="0.3">
      <c r="A1395" s="107"/>
      <c r="B1395" s="106"/>
      <c r="C1395" s="229" t="s">
        <v>529</v>
      </c>
      <c r="D1395" s="229"/>
      <c r="E1395" s="229"/>
      <c r="F1395" s="120"/>
      <c r="G1395" s="121"/>
      <c r="H1395" s="121"/>
      <c r="I1395" s="121"/>
      <c r="J1395" s="123">
        <v>41.85</v>
      </c>
      <c r="K1395" s="121"/>
      <c r="L1395" s="123">
        <v>148.49</v>
      </c>
      <c r="M1395" s="121"/>
      <c r="N1395" s="124">
        <v>4862.7700000000004</v>
      </c>
      <c r="AF1395" s="92"/>
      <c r="AG1395" s="93"/>
      <c r="AH1395" s="93"/>
      <c r="AM1395" s="104" t="s">
        <v>529</v>
      </c>
      <c r="AN1395" s="93"/>
      <c r="AQ1395" s="93"/>
      <c r="AS1395" s="93"/>
    </row>
    <row r="1396" spans="1:45" s="58" customFormat="1" ht="14.4" x14ac:dyDescent="0.3">
      <c r="A1396" s="115"/>
      <c r="B1396" s="106"/>
      <c r="C1396" s="230" t="s">
        <v>530</v>
      </c>
      <c r="D1396" s="230"/>
      <c r="E1396" s="230"/>
      <c r="F1396" s="108"/>
      <c r="G1396" s="109"/>
      <c r="H1396" s="109"/>
      <c r="I1396" s="109"/>
      <c r="J1396" s="118"/>
      <c r="K1396" s="109"/>
      <c r="L1396" s="112">
        <v>100.2</v>
      </c>
      <c r="M1396" s="109"/>
      <c r="N1396" s="114">
        <v>4485.96</v>
      </c>
      <c r="AF1396" s="92"/>
      <c r="AG1396" s="93"/>
      <c r="AH1396" s="93"/>
      <c r="AL1396" s="104" t="s">
        <v>530</v>
      </c>
      <c r="AN1396" s="93"/>
      <c r="AQ1396" s="93"/>
      <c r="AS1396" s="93"/>
    </row>
    <row r="1397" spans="1:45" s="58" customFormat="1" ht="21.6" x14ac:dyDescent="0.3">
      <c r="A1397" s="115"/>
      <c r="B1397" s="106" t="s">
        <v>626</v>
      </c>
      <c r="C1397" s="230" t="s">
        <v>627</v>
      </c>
      <c r="D1397" s="230"/>
      <c r="E1397" s="230"/>
      <c r="F1397" s="108" t="s">
        <v>531</v>
      </c>
      <c r="G1397" s="116">
        <v>102</v>
      </c>
      <c r="H1397" s="109"/>
      <c r="I1397" s="116">
        <v>102</v>
      </c>
      <c r="J1397" s="118"/>
      <c r="K1397" s="109"/>
      <c r="L1397" s="112">
        <v>102.2</v>
      </c>
      <c r="M1397" s="109"/>
      <c r="N1397" s="114">
        <v>4575.68</v>
      </c>
      <c r="AF1397" s="92"/>
      <c r="AG1397" s="93"/>
      <c r="AH1397" s="93"/>
      <c r="AL1397" s="104" t="s">
        <v>627</v>
      </c>
      <c r="AN1397" s="93"/>
      <c r="AQ1397" s="93"/>
      <c r="AS1397" s="93"/>
    </row>
    <row r="1398" spans="1:45" s="58" customFormat="1" ht="40.799999999999997" x14ac:dyDescent="0.3">
      <c r="A1398" s="115"/>
      <c r="B1398" s="106" t="s">
        <v>628</v>
      </c>
      <c r="C1398" s="230" t="s">
        <v>629</v>
      </c>
      <c r="D1398" s="230"/>
      <c r="E1398" s="230"/>
      <c r="F1398" s="108" t="s">
        <v>531</v>
      </c>
      <c r="G1398" s="116">
        <v>58</v>
      </c>
      <c r="H1398" s="113">
        <v>0.85</v>
      </c>
      <c r="I1398" s="125">
        <v>49.3</v>
      </c>
      <c r="J1398" s="118"/>
      <c r="K1398" s="109"/>
      <c r="L1398" s="112">
        <v>49.4</v>
      </c>
      <c r="M1398" s="109"/>
      <c r="N1398" s="114">
        <v>2211.58</v>
      </c>
      <c r="AF1398" s="92"/>
      <c r="AG1398" s="93"/>
      <c r="AH1398" s="93"/>
      <c r="AL1398" s="104" t="s">
        <v>629</v>
      </c>
      <c r="AN1398" s="93"/>
      <c r="AQ1398" s="93"/>
      <c r="AS1398" s="93"/>
    </row>
    <row r="1399" spans="1:45" s="58" customFormat="1" ht="14.4" x14ac:dyDescent="0.3">
      <c r="A1399" s="127"/>
      <c r="B1399" s="128"/>
      <c r="C1399" s="231" t="s">
        <v>532</v>
      </c>
      <c r="D1399" s="231"/>
      <c r="E1399" s="231"/>
      <c r="F1399" s="96"/>
      <c r="G1399" s="97"/>
      <c r="H1399" s="97"/>
      <c r="I1399" s="97"/>
      <c r="J1399" s="100"/>
      <c r="K1399" s="97"/>
      <c r="L1399" s="129">
        <v>300.08999999999997</v>
      </c>
      <c r="M1399" s="121"/>
      <c r="N1399" s="130">
        <v>11650.03</v>
      </c>
      <c r="AF1399" s="92"/>
      <c r="AG1399" s="93"/>
      <c r="AH1399" s="93"/>
      <c r="AN1399" s="93" t="s">
        <v>532</v>
      </c>
      <c r="AQ1399" s="93"/>
      <c r="AS1399" s="93"/>
    </row>
    <row r="1400" spans="1:45" s="58" customFormat="1" ht="21.6" x14ac:dyDescent="0.3">
      <c r="A1400" s="94" t="s">
        <v>199</v>
      </c>
      <c r="B1400" s="95" t="s">
        <v>136</v>
      </c>
      <c r="C1400" s="231" t="s">
        <v>137</v>
      </c>
      <c r="D1400" s="231"/>
      <c r="E1400" s="231"/>
      <c r="F1400" s="96" t="s">
        <v>17</v>
      </c>
      <c r="G1400" s="97">
        <v>2.85</v>
      </c>
      <c r="H1400" s="98">
        <v>1</v>
      </c>
      <c r="I1400" s="138">
        <v>2.85</v>
      </c>
      <c r="J1400" s="129">
        <v>725.69</v>
      </c>
      <c r="K1400" s="97"/>
      <c r="L1400" s="137">
        <v>2068.2199999999998</v>
      </c>
      <c r="M1400" s="138">
        <v>8.16</v>
      </c>
      <c r="N1400" s="130">
        <v>16876.68</v>
      </c>
      <c r="AF1400" s="92"/>
      <c r="AG1400" s="93"/>
      <c r="AH1400" s="93" t="s">
        <v>137</v>
      </c>
      <c r="AN1400" s="93"/>
      <c r="AQ1400" s="93"/>
      <c r="AS1400" s="93"/>
    </row>
    <row r="1401" spans="1:45" s="58" customFormat="1" ht="14.4" x14ac:dyDescent="0.3">
      <c r="A1401" s="127"/>
      <c r="B1401" s="128"/>
      <c r="C1401" s="230" t="s">
        <v>537</v>
      </c>
      <c r="D1401" s="230"/>
      <c r="E1401" s="230"/>
      <c r="F1401" s="230"/>
      <c r="G1401" s="230"/>
      <c r="H1401" s="230"/>
      <c r="I1401" s="230"/>
      <c r="J1401" s="230"/>
      <c r="K1401" s="230"/>
      <c r="L1401" s="230"/>
      <c r="M1401" s="230"/>
      <c r="N1401" s="241"/>
      <c r="AF1401" s="92"/>
      <c r="AG1401" s="93"/>
      <c r="AH1401" s="93"/>
      <c r="AN1401" s="93"/>
      <c r="AO1401" s="104" t="s">
        <v>537</v>
      </c>
      <c r="AQ1401" s="93"/>
      <c r="AS1401" s="93"/>
    </row>
    <row r="1402" spans="1:45" s="58" customFormat="1" ht="14.4" x14ac:dyDescent="0.3">
      <c r="A1402" s="127"/>
      <c r="B1402" s="128"/>
      <c r="C1402" s="231" t="s">
        <v>532</v>
      </c>
      <c r="D1402" s="231"/>
      <c r="E1402" s="231"/>
      <c r="F1402" s="96"/>
      <c r="G1402" s="97"/>
      <c r="H1402" s="97"/>
      <c r="I1402" s="97"/>
      <c r="J1402" s="100"/>
      <c r="K1402" s="97"/>
      <c r="L1402" s="137">
        <v>2068.2199999999998</v>
      </c>
      <c r="M1402" s="121"/>
      <c r="N1402" s="130">
        <v>16876.68</v>
      </c>
      <c r="AF1402" s="92"/>
      <c r="AG1402" s="93"/>
      <c r="AH1402" s="93"/>
      <c r="AN1402" s="93" t="s">
        <v>532</v>
      </c>
      <c r="AQ1402" s="93"/>
      <c r="AS1402" s="93"/>
    </row>
    <row r="1403" spans="1:45" s="58" customFormat="1" ht="21.6" x14ac:dyDescent="0.3">
      <c r="A1403" s="94" t="s">
        <v>200</v>
      </c>
      <c r="B1403" s="95" t="s">
        <v>136</v>
      </c>
      <c r="C1403" s="231" t="s">
        <v>137</v>
      </c>
      <c r="D1403" s="231"/>
      <c r="E1403" s="231"/>
      <c r="F1403" s="96" t="s">
        <v>17</v>
      </c>
      <c r="G1403" s="97">
        <v>2.85</v>
      </c>
      <c r="H1403" s="98">
        <v>1</v>
      </c>
      <c r="I1403" s="138">
        <v>2.85</v>
      </c>
      <c r="J1403" s="129">
        <v>725.69</v>
      </c>
      <c r="K1403" s="140">
        <v>1.3346999999999999E-2</v>
      </c>
      <c r="L1403" s="129">
        <v>27.6</v>
      </c>
      <c r="M1403" s="138">
        <v>8.16</v>
      </c>
      <c r="N1403" s="139">
        <v>225.22</v>
      </c>
      <c r="AF1403" s="92"/>
      <c r="AG1403" s="93"/>
      <c r="AH1403" s="93" t="s">
        <v>137</v>
      </c>
      <c r="AN1403" s="93"/>
      <c r="AQ1403" s="93"/>
      <c r="AS1403" s="93"/>
    </row>
    <row r="1404" spans="1:45" s="58" customFormat="1" ht="14.4" x14ac:dyDescent="0.3">
      <c r="A1404" s="127"/>
      <c r="B1404" s="128"/>
      <c r="C1404" s="230" t="s">
        <v>537</v>
      </c>
      <c r="D1404" s="230"/>
      <c r="E1404" s="230"/>
      <c r="F1404" s="230"/>
      <c r="G1404" s="230"/>
      <c r="H1404" s="230"/>
      <c r="I1404" s="230"/>
      <c r="J1404" s="230"/>
      <c r="K1404" s="230"/>
      <c r="L1404" s="230"/>
      <c r="M1404" s="230"/>
      <c r="N1404" s="241"/>
      <c r="AF1404" s="92"/>
      <c r="AG1404" s="93"/>
      <c r="AH1404" s="93"/>
      <c r="AN1404" s="93"/>
      <c r="AO1404" s="104" t="s">
        <v>537</v>
      </c>
      <c r="AQ1404" s="93"/>
      <c r="AS1404" s="93"/>
    </row>
    <row r="1405" spans="1:45" s="58" customFormat="1" ht="14.4" x14ac:dyDescent="0.3">
      <c r="A1405" s="105"/>
      <c r="B1405" s="106"/>
      <c r="C1405" s="232" t="s">
        <v>631</v>
      </c>
      <c r="D1405" s="232"/>
      <c r="E1405" s="232"/>
      <c r="F1405" s="232"/>
      <c r="G1405" s="232"/>
      <c r="H1405" s="232"/>
      <c r="I1405" s="232"/>
      <c r="J1405" s="232"/>
      <c r="K1405" s="232"/>
      <c r="L1405" s="232"/>
      <c r="M1405" s="232"/>
      <c r="N1405" s="233"/>
      <c r="AF1405" s="92"/>
      <c r="AG1405" s="93"/>
      <c r="AH1405" s="93"/>
      <c r="AJ1405" s="104" t="s">
        <v>631</v>
      </c>
      <c r="AN1405" s="93"/>
      <c r="AQ1405" s="93"/>
      <c r="AS1405" s="93"/>
    </row>
    <row r="1406" spans="1:45" s="58" customFormat="1" ht="14.4" x14ac:dyDescent="0.3">
      <c r="A1406" s="105"/>
      <c r="B1406" s="106" t="s">
        <v>632</v>
      </c>
      <c r="C1406" s="232" t="s">
        <v>633</v>
      </c>
      <c r="D1406" s="232"/>
      <c r="E1406" s="232"/>
      <c r="F1406" s="232"/>
      <c r="G1406" s="232"/>
      <c r="H1406" s="232"/>
      <c r="I1406" s="232"/>
      <c r="J1406" s="232"/>
      <c r="K1406" s="232"/>
      <c r="L1406" s="232"/>
      <c r="M1406" s="232"/>
      <c r="N1406" s="233"/>
      <c r="AF1406" s="92"/>
      <c r="AG1406" s="93"/>
      <c r="AH1406" s="93"/>
      <c r="AJ1406" s="104" t="s">
        <v>633</v>
      </c>
      <c r="AN1406" s="93"/>
      <c r="AQ1406" s="93"/>
      <c r="AS1406" s="93"/>
    </row>
    <row r="1407" spans="1:45" s="58" customFormat="1" ht="14.4" x14ac:dyDescent="0.3">
      <c r="A1407" s="127"/>
      <c r="B1407" s="128"/>
      <c r="C1407" s="231" t="s">
        <v>532</v>
      </c>
      <c r="D1407" s="231"/>
      <c r="E1407" s="231"/>
      <c r="F1407" s="96"/>
      <c r="G1407" s="97"/>
      <c r="H1407" s="97"/>
      <c r="I1407" s="97"/>
      <c r="J1407" s="100"/>
      <c r="K1407" s="97"/>
      <c r="L1407" s="129">
        <v>27.6</v>
      </c>
      <c r="M1407" s="121"/>
      <c r="N1407" s="139">
        <v>225.22</v>
      </c>
      <c r="AF1407" s="92"/>
      <c r="AG1407" s="93"/>
      <c r="AH1407" s="93"/>
      <c r="AN1407" s="93" t="s">
        <v>532</v>
      </c>
      <c r="AQ1407" s="93"/>
      <c r="AS1407" s="93"/>
    </row>
    <row r="1408" spans="1:45" s="58" customFormat="1" ht="21.6" x14ac:dyDescent="0.3">
      <c r="A1408" s="94" t="s">
        <v>201</v>
      </c>
      <c r="B1408" s="95" t="s">
        <v>378</v>
      </c>
      <c r="C1408" s="231" t="s">
        <v>379</v>
      </c>
      <c r="D1408" s="231"/>
      <c r="E1408" s="231"/>
      <c r="F1408" s="96" t="s">
        <v>47</v>
      </c>
      <c r="G1408" s="97">
        <v>0.17399999999999999</v>
      </c>
      <c r="H1408" s="98">
        <v>1</v>
      </c>
      <c r="I1408" s="99">
        <v>0.17399999999999999</v>
      </c>
      <c r="J1408" s="137">
        <v>6266.99</v>
      </c>
      <c r="K1408" s="138">
        <v>1.08</v>
      </c>
      <c r="L1408" s="137">
        <v>1177.69</v>
      </c>
      <c r="M1408" s="138">
        <v>8.16</v>
      </c>
      <c r="N1408" s="130">
        <v>9609.9500000000007</v>
      </c>
      <c r="AF1408" s="92"/>
      <c r="AG1408" s="93"/>
      <c r="AH1408" s="93" t="s">
        <v>379</v>
      </c>
      <c r="AN1408" s="93"/>
      <c r="AQ1408" s="93"/>
      <c r="AS1408" s="93"/>
    </row>
    <row r="1409" spans="1:45" s="58" customFormat="1" ht="14.4" x14ac:dyDescent="0.3">
      <c r="A1409" s="127"/>
      <c r="B1409" s="128"/>
      <c r="C1409" s="230" t="s">
        <v>537</v>
      </c>
      <c r="D1409" s="230"/>
      <c r="E1409" s="230"/>
      <c r="F1409" s="230"/>
      <c r="G1409" s="230"/>
      <c r="H1409" s="230"/>
      <c r="I1409" s="230"/>
      <c r="J1409" s="230"/>
      <c r="K1409" s="230"/>
      <c r="L1409" s="230"/>
      <c r="M1409" s="230"/>
      <c r="N1409" s="241"/>
      <c r="AF1409" s="92"/>
      <c r="AG1409" s="93"/>
      <c r="AH1409" s="93"/>
      <c r="AN1409" s="93"/>
      <c r="AO1409" s="104" t="s">
        <v>537</v>
      </c>
      <c r="AQ1409" s="93"/>
      <c r="AS1409" s="93"/>
    </row>
    <row r="1410" spans="1:45" s="58" customFormat="1" ht="14.4" x14ac:dyDescent="0.3">
      <c r="A1410" s="102"/>
      <c r="B1410" s="103"/>
      <c r="C1410" s="230" t="s">
        <v>733</v>
      </c>
      <c r="D1410" s="230"/>
      <c r="E1410" s="230"/>
      <c r="F1410" s="230"/>
      <c r="G1410" s="230"/>
      <c r="H1410" s="230"/>
      <c r="I1410" s="230"/>
      <c r="J1410" s="230"/>
      <c r="K1410" s="230"/>
      <c r="L1410" s="230"/>
      <c r="M1410" s="230"/>
      <c r="N1410" s="241"/>
      <c r="AF1410" s="92"/>
      <c r="AG1410" s="93"/>
      <c r="AH1410" s="93"/>
      <c r="AN1410" s="93"/>
      <c r="AP1410" s="104" t="s">
        <v>733</v>
      </c>
      <c r="AQ1410" s="93"/>
      <c r="AS1410" s="93"/>
    </row>
    <row r="1411" spans="1:45" s="58" customFormat="1" ht="14.4" x14ac:dyDescent="0.3">
      <c r="A1411" s="105"/>
      <c r="B1411" s="106"/>
      <c r="C1411" s="232" t="s">
        <v>734</v>
      </c>
      <c r="D1411" s="232"/>
      <c r="E1411" s="232"/>
      <c r="F1411" s="232"/>
      <c r="G1411" s="232"/>
      <c r="H1411" s="232"/>
      <c r="I1411" s="232"/>
      <c r="J1411" s="232"/>
      <c r="K1411" s="232"/>
      <c r="L1411" s="232"/>
      <c r="M1411" s="232"/>
      <c r="N1411" s="233"/>
      <c r="AF1411" s="92"/>
      <c r="AG1411" s="93"/>
      <c r="AH1411" s="93"/>
      <c r="AJ1411" s="104" t="s">
        <v>734</v>
      </c>
      <c r="AN1411" s="93"/>
      <c r="AQ1411" s="93"/>
      <c r="AS1411" s="93"/>
    </row>
    <row r="1412" spans="1:45" s="58" customFormat="1" ht="14.4" x14ac:dyDescent="0.3">
      <c r="A1412" s="127"/>
      <c r="B1412" s="128"/>
      <c r="C1412" s="231" t="s">
        <v>532</v>
      </c>
      <c r="D1412" s="231"/>
      <c r="E1412" s="231"/>
      <c r="F1412" s="96"/>
      <c r="G1412" s="97"/>
      <c r="H1412" s="97"/>
      <c r="I1412" s="97"/>
      <c r="J1412" s="100"/>
      <c r="K1412" s="97"/>
      <c r="L1412" s="137">
        <v>1177.69</v>
      </c>
      <c r="M1412" s="121"/>
      <c r="N1412" s="130">
        <v>9609.9500000000007</v>
      </c>
      <c r="AF1412" s="92"/>
      <c r="AG1412" s="93"/>
      <c r="AH1412" s="93"/>
      <c r="AN1412" s="93" t="s">
        <v>532</v>
      </c>
      <c r="AQ1412" s="93"/>
      <c r="AS1412" s="93"/>
    </row>
    <row r="1413" spans="1:45" s="58" customFormat="1" ht="0" hidden="1" customHeight="1" x14ac:dyDescent="0.3">
      <c r="A1413" s="142"/>
      <c r="B1413" s="143"/>
      <c r="C1413" s="143"/>
      <c r="D1413" s="143"/>
      <c r="E1413" s="143"/>
      <c r="F1413" s="144"/>
      <c r="G1413" s="144"/>
      <c r="H1413" s="144"/>
      <c r="I1413" s="144"/>
      <c r="J1413" s="145"/>
      <c r="K1413" s="144"/>
      <c r="L1413" s="145"/>
      <c r="M1413" s="109"/>
      <c r="N1413" s="145"/>
      <c r="AF1413" s="92"/>
      <c r="AG1413" s="93"/>
      <c r="AH1413" s="93"/>
      <c r="AN1413" s="93"/>
      <c r="AQ1413" s="93"/>
      <c r="AS1413" s="93"/>
    </row>
    <row r="1414" spans="1:45" s="58" customFormat="1" ht="14.4" x14ac:dyDescent="0.3">
      <c r="A1414" s="146"/>
      <c r="B1414" s="147"/>
      <c r="C1414" s="231" t="s">
        <v>790</v>
      </c>
      <c r="D1414" s="231"/>
      <c r="E1414" s="231"/>
      <c r="F1414" s="231"/>
      <c r="G1414" s="231"/>
      <c r="H1414" s="231"/>
      <c r="I1414" s="231"/>
      <c r="J1414" s="231"/>
      <c r="K1414" s="231"/>
      <c r="L1414" s="148"/>
      <c r="M1414" s="149"/>
      <c r="N1414" s="150"/>
      <c r="AF1414" s="92"/>
      <c r="AG1414" s="93"/>
      <c r="AH1414" s="93"/>
      <c r="AN1414" s="93"/>
      <c r="AQ1414" s="93" t="s">
        <v>790</v>
      </c>
      <c r="AS1414" s="93"/>
    </row>
    <row r="1415" spans="1:45" s="58" customFormat="1" ht="14.4" x14ac:dyDescent="0.3">
      <c r="A1415" s="151"/>
      <c r="B1415" s="106"/>
      <c r="C1415" s="230" t="s">
        <v>538</v>
      </c>
      <c r="D1415" s="230"/>
      <c r="E1415" s="230"/>
      <c r="F1415" s="230"/>
      <c r="G1415" s="230"/>
      <c r="H1415" s="230"/>
      <c r="I1415" s="230"/>
      <c r="J1415" s="230"/>
      <c r="K1415" s="230"/>
      <c r="L1415" s="152">
        <v>5068.54</v>
      </c>
      <c r="M1415" s="153"/>
      <c r="N1415" s="154"/>
      <c r="AF1415" s="92"/>
      <c r="AG1415" s="93"/>
      <c r="AH1415" s="93"/>
      <c r="AN1415" s="93"/>
      <c r="AQ1415" s="93"/>
      <c r="AR1415" s="104" t="s">
        <v>538</v>
      </c>
      <c r="AS1415" s="93"/>
    </row>
    <row r="1416" spans="1:45" s="58" customFormat="1" ht="14.4" x14ac:dyDescent="0.3">
      <c r="A1416" s="151"/>
      <c r="B1416" s="106"/>
      <c r="C1416" s="230" t="s">
        <v>539</v>
      </c>
      <c r="D1416" s="230"/>
      <c r="E1416" s="230"/>
      <c r="F1416" s="230"/>
      <c r="G1416" s="230"/>
      <c r="H1416" s="230"/>
      <c r="I1416" s="230"/>
      <c r="J1416" s="230"/>
      <c r="K1416" s="230"/>
      <c r="L1416" s="155"/>
      <c r="M1416" s="153"/>
      <c r="N1416" s="154"/>
      <c r="AF1416" s="92"/>
      <c r="AG1416" s="93"/>
      <c r="AH1416" s="93"/>
      <c r="AN1416" s="93"/>
      <c r="AQ1416" s="93"/>
      <c r="AR1416" s="104" t="s">
        <v>539</v>
      </c>
      <c r="AS1416" s="93"/>
    </row>
    <row r="1417" spans="1:45" s="58" customFormat="1" ht="14.4" x14ac:dyDescent="0.3">
      <c r="A1417" s="151"/>
      <c r="B1417" s="106"/>
      <c r="C1417" s="230" t="s">
        <v>540</v>
      </c>
      <c r="D1417" s="230"/>
      <c r="E1417" s="230"/>
      <c r="F1417" s="230"/>
      <c r="G1417" s="230"/>
      <c r="H1417" s="230"/>
      <c r="I1417" s="230"/>
      <c r="J1417" s="230"/>
      <c r="K1417" s="230"/>
      <c r="L1417" s="156">
        <v>138.32</v>
      </c>
      <c r="M1417" s="153"/>
      <c r="N1417" s="154"/>
      <c r="AF1417" s="92"/>
      <c r="AG1417" s="93"/>
      <c r="AH1417" s="93"/>
      <c r="AN1417" s="93"/>
      <c r="AQ1417" s="93"/>
      <c r="AR1417" s="104" t="s">
        <v>540</v>
      </c>
      <c r="AS1417" s="93"/>
    </row>
    <row r="1418" spans="1:45" s="58" customFormat="1" ht="14.4" x14ac:dyDescent="0.3">
      <c r="A1418" s="151"/>
      <c r="B1418" s="106"/>
      <c r="C1418" s="230" t="s">
        <v>541</v>
      </c>
      <c r="D1418" s="230"/>
      <c r="E1418" s="230"/>
      <c r="F1418" s="230"/>
      <c r="G1418" s="230"/>
      <c r="H1418" s="230"/>
      <c r="I1418" s="230"/>
      <c r="J1418" s="230"/>
      <c r="K1418" s="230"/>
      <c r="L1418" s="156">
        <v>80.290000000000006</v>
      </c>
      <c r="M1418" s="153"/>
      <c r="N1418" s="154"/>
      <c r="AF1418" s="92"/>
      <c r="AG1418" s="93"/>
      <c r="AH1418" s="93"/>
      <c r="AN1418" s="93"/>
      <c r="AQ1418" s="93"/>
      <c r="AR1418" s="104" t="s">
        <v>541</v>
      </c>
      <c r="AS1418" s="93"/>
    </row>
    <row r="1419" spans="1:45" s="58" customFormat="1" ht="14.4" x14ac:dyDescent="0.3">
      <c r="A1419" s="151"/>
      <c r="B1419" s="106"/>
      <c r="C1419" s="230" t="s">
        <v>562</v>
      </c>
      <c r="D1419" s="230"/>
      <c r="E1419" s="230"/>
      <c r="F1419" s="230"/>
      <c r="G1419" s="230"/>
      <c r="H1419" s="230"/>
      <c r="I1419" s="230"/>
      <c r="J1419" s="230"/>
      <c r="K1419" s="230"/>
      <c r="L1419" s="156">
        <v>9.31</v>
      </c>
      <c r="M1419" s="153"/>
      <c r="N1419" s="154"/>
      <c r="AF1419" s="92"/>
      <c r="AG1419" s="93"/>
      <c r="AH1419" s="93"/>
      <c r="AN1419" s="93"/>
      <c r="AQ1419" s="93"/>
      <c r="AR1419" s="104" t="s">
        <v>562</v>
      </c>
      <c r="AS1419" s="93"/>
    </row>
    <row r="1420" spans="1:45" s="58" customFormat="1" ht="14.4" x14ac:dyDescent="0.3">
      <c r="A1420" s="151"/>
      <c r="B1420" s="106"/>
      <c r="C1420" s="230" t="s">
        <v>542</v>
      </c>
      <c r="D1420" s="230"/>
      <c r="E1420" s="230"/>
      <c r="F1420" s="230"/>
      <c r="G1420" s="230"/>
      <c r="H1420" s="230"/>
      <c r="I1420" s="230"/>
      <c r="J1420" s="230"/>
      <c r="K1420" s="230"/>
      <c r="L1420" s="152">
        <v>4849.93</v>
      </c>
      <c r="M1420" s="153"/>
      <c r="N1420" s="154"/>
      <c r="AF1420" s="92"/>
      <c r="AG1420" s="93"/>
      <c r="AH1420" s="93"/>
      <c r="AN1420" s="93"/>
      <c r="AQ1420" s="93"/>
      <c r="AR1420" s="104" t="s">
        <v>542</v>
      </c>
      <c r="AS1420" s="93"/>
    </row>
    <row r="1421" spans="1:45" s="58" customFormat="1" ht="14.4" x14ac:dyDescent="0.3">
      <c r="A1421" s="151"/>
      <c r="B1421" s="106"/>
      <c r="C1421" s="230" t="s">
        <v>543</v>
      </c>
      <c r="D1421" s="230"/>
      <c r="E1421" s="230"/>
      <c r="F1421" s="230"/>
      <c r="G1421" s="230"/>
      <c r="H1421" s="230"/>
      <c r="I1421" s="230"/>
      <c r="J1421" s="230"/>
      <c r="K1421" s="230"/>
      <c r="L1421" s="152">
        <v>5300.13</v>
      </c>
      <c r="M1421" s="153"/>
      <c r="N1421" s="154"/>
      <c r="AF1421" s="92"/>
      <c r="AG1421" s="93"/>
      <c r="AH1421" s="93"/>
      <c r="AN1421" s="93"/>
      <c r="AQ1421" s="93"/>
      <c r="AR1421" s="104" t="s">
        <v>543</v>
      </c>
      <c r="AS1421" s="93"/>
    </row>
    <row r="1422" spans="1:45" s="58" customFormat="1" ht="14.4" x14ac:dyDescent="0.3">
      <c r="A1422" s="151"/>
      <c r="B1422" s="106"/>
      <c r="C1422" s="230" t="s">
        <v>539</v>
      </c>
      <c r="D1422" s="230"/>
      <c r="E1422" s="230"/>
      <c r="F1422" s="230"/>
      <c r="G1422" s="230"/>
      <c r="H1422" s="230"/>
      <c r="I1422" s="230"/>
      <c r="J1422" s="230"/>
      <c r="K1422" s="230"/>
      <c r="L1422" s="155"/>
      <c r="M1422" s="153"/>
      <c r="N1422" s="154"/>
      <c r="AF1422" s="92"/>
      <c r="AG1422" s="93"/>
      <c r="AH1422" s="93"/>
      <c r="AN1422" s="93"/>
      <c r="AQ1422" s="93"/>
      <c r="AR1422" s="104" t="s">
        <v>539</v>
      </c>
      <c r="AS1422" s="93"/>
    </row>
    <row r="1423" spans="1:45" s="58" customFormat="1" ht="14.4" x14ac:dyDescent="0.3">
      <c r="A1423" s="151"/>
      <c r="B1423" s="106"/>
      <c r="C1423" s="230" t="s">
        <v>683</v>
      </c>
      <c r="D1423" s="230"/>
      <c r="E1423" s="230"/>
      <c r="F1423" s="230"/>
      <c r="G1423" s="230"/>
      <c r="H1423" s="230"/>
      <c r="I1423" s="230"/>
      <c r="J1423" s="230"/>
      <c r="K1423" s="230"/>
      <c r="L1423" s="156">
        <v>138.32</v>
      </c>
      <c r="M1423" s="153"/>
      <c r="N1423" s="154"/>
      <c r="AF1423" s="92"/>
      <c r="AG1423" s="93"/>
      <c r="AH1423" s="93"/>
      <c r="AN1423" s="93"/>
      <c r="AQ1423" s="93"/>
      <c r="AR1423" s="104" t="s">
        <v>683</v>
      </c>
      <c r="AS1423" s="93"/>
    </row>
    <row r="1424" spans="1:45" s="58" customFormat="1" ht="14.4" x14ac:dyDescent="0.3">
      <c r="A1424" s="151"/>
      <c r="B1424" s="106"/>
      <c r="C1424" s="230" t="s">
        <v>684</v>
      </c>
      <c r="D1424" s="230"/>
      <c r="E1424" s="230"/>
      <c r="F1424" s="230"/>
      <c r="G1424" s="230"/>
      <c r="H1424" s="230"/>
      <c r="I1424" s="230"/>
      <c r="J1424" s="230"/>
      <c r="K1424" s="230"/>
      <c r="L1424" s="156">
        <v>80.290000000000006</v>
      </c>
      <c r="M1424" s="153"/>
      <c r="N1424" s="154"/>
      <c r="AF1424" s="92"/>
      <c r="AG1424" s="93"/>
      <c r="AH1424" s="93"/>
      <c r="AN1424" s="93"/>
      <c r="AQ1424" s="93"/>
      <c r="AR1424" s="104" t="s">
        <v>684</v>
      </c>
      <c r="AS1424" s="93"/>
    </row>
    <row r="1425" spans="1:45" s="58" customFormat="1" ht="14.4" x14ac:dyDescent="0.3">
      <c r="A1425" s="151"/>
      <c r="B1425" s="106"/>
      <c r="C1425" s="230" t="s">
        <v>685</v>
      </c>
      <c r="D1425" s="230"/>
      <c r="E1425" s="230"/>
      <c r="F1425" s="230"/>
      <c r="G1425" s="230"/>
      <c r="H1425" s="230"/>
      <c r="I1425" s="230"/>
      <c r="J1425" s="230"/>
      <c r="K1425" s="230"/>
      <c r="L1425" s="156">
        <v>9.31</v>
      </c>
      <c r="M1425" s="153"/>
      <c r="N1425" s="154"/>
      <c r="AF1425" s="92"/>
      <c r="AG1425" s="93"/>
      <c r="AH1425" s="93"/>
      <c r="AN1425" s="93"/>
      <c r="AQ1425" s="93"/>
      <c r="AR1425" s="104" t="s">
        <v>685</v>
      </c>
      <c r="AS1425" s="93"/>
    </row>
    <row r="1426" spans="1:45" s="58" customFormat="1" ht="14.4" x14ac:dyDescent="0.3">
      <c r="A1426" s="151"/>
      <c r="B1426" s="106"/>
      <c r="C1426" s="230" t="s">
        <v>686</v>
      </c>
      <c r="D1426" s="230"/>
      <c r="E1426" s="230"/>
      <c r="F1426" s="230"/>
      <c r="G1426" s="230"/>
      <c r="H1426" s="230"/>
      <c r="I1426" s="230"/>
      <c r="J1426" s="230"/>
      <c r="K1426" s="230"/>
      <c r="L1426" s="152">
        <v>4849.93</v>
      </c>
      <c r="M1426" s="153"/>
      <c r="N1426" s="154"/>
      <c r="AF1426" s="92"/>
      <c r="AG1426" s="93"/>
      <c r="AH1426" s="93"/>
      <c r="AN1426" s="93"/>
      <c r="AQ1426" s="93"/>
      <c r="AR1426" s="104" t="s">
        <v>686</v>
      </c>
      <c r="AS1426" s="93"/>
    </row>
    <row r="1427" spans="1:45" s="58" customFormat="1" ht="14.4" x14ac:dyDescent="0.3">
      <c r="A1427" s="151"/>
      <c r="B1427" s="106"/>
      <c r="C1427" s="230" t="s">
        <v>687</v>
      </c>
      <c r="D1427" s="230"/>
      <c r="E1427" s="230"/>
      <c r="F1427" s="230"/>
      <c r="G1427" s="230"/>
      <c r="H1427" s="230"/>
      <c r="I1427" s="230"/>
      <c r="J1427" s="230"/>
      <c r="K1427" s="230"/>
      <c r="L1427" s="156">
        <v>154.37</v>
      </c>
      <c r="M1427" s="153"/>
      <c r="N1427" s="154"/>
      <c r="AF1427" s="92"/>
      <c r="AG1427" s="93"/>
      <c r="AH1427" s="93"/>
      <c r="AN1427" s="93"/>
      <c r="AQ1427" s="93"/>
      <c r="AR1427" s="104" t="s">
        <v>687</v>
      </c>
      <c r="AS1427" s="93"/>
    </row>
    <row r="1428" spans="1:45" s="58" customFormat="1" ht="14.4" x14ac:dyDescent="0.3">
      <c r="A1428" s="151"/>
      <c r="B1428" s="106"/>
      <c r="C1428" s="230" t="s">
        <v>688</v>
      </c>
      <c r="D1428" s="230"/>
      <c r="E1428" s="230"/>
      <c r="F1428" s="230"/>
      <c r="G1428" s="230"/>
      <c r="H1428" s="230"/>
      <c r="I1428" s="230"/>
      <c r="J1428" s="230"/>
      <c r="K1428" s="230"/>
      <c r="L1428" s="156">
        <v>77.22</v>
      </c>
      <c r="M1428" s="153"/>
      <c r="N1428" s="154"/>
      <c r="AF1428" s="92"/>
      <c r="AG1428" s="93"/>
      <c r="AH1428" s="93"/>
      <c r="AN1428" s="93"/>
      <c r="AQ1428" s="93"/>
      <c r="AR1428" s="104" t="s">
        <v>688</v>
      </c>
      <c r="AS1428" s="93"/>
    </row>
    <row r="1429" spans="1:45" s="58" customFormat="1" ht="14.4" x14ac:dyDescent="0.3">
      <c r="A1429" s="151"/>
      <c r="B1429" s="106"/>
      <c r="C1429" s="230" t="s">
        <v>551</v>
      </c>
      <c r="D1429" s="230"/>
      <c r="E1429" s="230"/>
      <c r="F1429" s="230"/>
      <c r="G1429" s="230"/>
      <c r="H1429" s="230"/>
      <c r="I1429" s="230"/>
      <c r="J1429" s="230"/>
      <c r="K1429" s="230"/>
      <c r="L1429" s="156">
        <v>147.63</v>
      </c>
      <c r="M1429" s="153"/>
      <c r="N1429" s="154"/>
      <c r="AF1429" s="92"/>
      <c r="AG1429" s="93"/>
      <c r="AH1429" s="93"/>
      <c r="AN1429" s="93"/>
      <c r="AQ1429" s="93"/>
      <c r="AR1429" s="104" t="s">
        <v>551</v>
      </c>
      <c r="AS1429" s="93"/>
    </row>
    <row r="1430" spans="1:45" s="58" customFormat="1" ht="14.4" x14ac:dyDescent="0.3">
      <c r="A1430" s="151"/>
      <c r="B1430" s="106"/>
      <c r="C1430" s="230" t="s">
        <v>552</v>
      </c>
      <c r="D1430" s="230"/>
      <c r="E1430" s="230"/>
      <c r="F1430" s="230"/>
      <c r="G1430" s="230"/>
      <c r="H1430" s="230"/>
      <c r="I1430" s="230"/>
      <c r="J1430" s="230"/>
      <c r="K1430" s="230"/>
      <c r="L1430" s="156">
        <v>154.37</v>
      </c>
      <c r="M1430" s="153"/>
      <c r="N1430" s="154"/>
      <c r="AF1430" s="92"/>
      <c r="AG1430" s="93"/>
      <c r="AH1430" s="93"/>
      <c r="AN1430" s="93"/>
      <c r="AQ1430" s="93"/>
      <c r="AR1430" s="104" t="s">
        <v>552</v>
      </c>
      <c r="AS1430" s="93"/>
    </row>
    <row r="1431" spans="1:45" s="58" customFormat="1" ht="14.4" x14ac:dyDescent="0.3">
      <c r="A1431" s="151"/>
      <c r="B1431" s="106"/>
      <c r="C1431" s="230" t="s">
        <v>553</v>
      </c>
      <c r="D1431" s="230"/>
      <c r="E1431" s="230"/>
      <c r="F1431" s="230"/>
      <c r="G1431" s="230"/>
      <c r="H1431" s="230"/>
      <c r="I1431" s="230"/>
      <c r="J1431" s="230"/>
      <c r="K1431" s="230"/>
      <c r="L1431" s="156">
        <v>77.22</v>
      </c>
      <c r="M1431" s="153"/>
      <c r="N1431" s="154"/>
      <c r="AF1431" s="92"/>
      <c r="AG1431" s="93"/>
      <c r="AH1431" s="93"/>
      <c r="AN1431" s="93"/>
      <c r="AQ1431" s="93"/>
      <c r="AR1431" s="104" t="s">
        <v>553</v>
      </c>
      <c r="AS1431" s="93"/>
    </row>
    <row r="1432" spans="1:45" s="58" customFormat="1" ht="14.4" x14ac:dyDescent="0.3">
      <c r="A1432" s="151"/>
      <c r="B1432" s="157"/>
      <c r="C1432" s="242" t="s">
        <v>791</v>
      </c>
      <c r="D1432" s="242"/>
      <c r="E1432" s="242"/>
      <c r="F1432" s="242"/>
      <c r="G1432" s="242"/>
      <c r="H1432" s="242"/>
      <c r="I1432" s="242"/>
      <c r="J1432" s="242"/>
      <c r="K1432" s="242"/>
      <c r="L1432" s="158">
        <v>5300.13</v>
      </c>
      <c r="M1432" s="159"/>
      <c r="N1432" s="160"/>
      <c r="AF1432" s="92"/>
      <c r="AG1432" s="93"/>
      <c r="AH1432" s="93"/>
      <c r="AN1432" s="93"/>
      <c r="AQ1432" s="93"/>
      <c r="AS1432" s="93" t="s">
        <v>791</v>
      </c>
    </row>
    <row r="1433" spans="1:45" s="58" customFormat="1" ht="14.4" x14ac:dyDescent="0.3">
      <c r="A1433" s="235" t="s">
        <v>431</v>
      </c>
      <c r="B1433" s="236"/>
      <c r="C1433" s="236"/>
      <c r="D1433" s="236"/>
      <c r="E1433" s="236"/>
      <c r="F1433" s="236"/>
      <c r="G1433" s="236"/>
      <c r="H1433" s="236"/>
      <c r="I1433" s="236"/>
      <c r="J1433" s="236"/>
      <c r="K1433" s="236"/>
      <c r="L1433" s="236"/>
      <c r="M1433" s="236"/>
      <c r="N1433" s="237"/>
      <c r="AF1433" s="92" t="s">
        <v>431</v>
      </c>
      <c r="AG1433" s="93"/>
      <c r="AH1433" s="93"/>
      <c r="AN1433" s="93"/>
      <c r="AQ1433" s="93"/>
      <c r="AS1433" s="93"/>
    </row>
    <row r="1434" spans="1:45" s="58" customFormat="1" ht="14.4" x14ac:dyDescent="0.3">
      <c r="A1434" s="94" t="s">
        <v>202</v>
      </c>
      <c r="B1434" s="95" t="s">
        <v>432</v>
      </c>
      <c r="C1434" s="231" t="s">
        <v>433</v>
      </c>
      <c r="D1434" s="231"/>
      <c r="E1434" s="231"/>
      <c r="F1434" s="96" t="s">
        <v>103</v>
      </c>
      <c r="G1434" s="97">
        <v>8.8000000000000007</v>
      </c>
      <c r="H1434" s="98">
        <v>1</v>
      </c>
      <c r="I1434" s="136">
        <v>8.8000000000000007</v>
      </c>
      <c r="J1434" s="100"/>
      <c r="K1434" s="97"/>
      <c r="L1434" s="100"/>
      <c r="M1434" s="97"/>
      <c r="N1434" s="101"/>
      <c r="AF1434" s="92"/>
      <c r="AG1434" s="93"/>
      <c r="AH1434" s="93" t="s">
        <v>433</v>
      </c>
      <c r="AN1434" s="93"/>
      <c r="AQ1434" s="93"/>
      <c r="AS1434" s="93"/>
    </row>
    <row r="1435" spans="1:45" s="58" customFormat="1" ht="21.6" x14ac:dyDescent="0.3">
      <c r="A1435" s="105"/>
      <c r="B1435" s="106" t="s">
        <v>609</v>
      </c>
      <c r="C1435" s="232" t="s">
        <v>610</v>
      </c>
      <c r="D1435" s="232"/>
      <c r="E1435" s="232"/>
      <c r="F1435" s="232"/>
      <c r="G1435" s="232"/>
      <c r="H1435" s="232"/>
      <c r="I1435" s="232"/>
      <c r="J1435" s="232"/>
      <c r="K1435" s="232"/>
      <c r="L1435" s="232"/>
      <c r="M1435" s="232"/>
      <c r="N1435" s="233"/>
      <c r="AF1435" s="92"/>
      <c r="AG1435" s="93"/>
      <c r="AH1435" s="93"/>
      <c r="AJ1435" s="104" t="s">
        <v>610</v>
      </c>
      <c r="AN1435" s="93"/>
      <c r="AQ1435" s="93"/>
      <c r="AS1435" s="93"/>
    </row>
    <row r="1436" spans="1:45" s="58" customFormat="1" ht="52.2" x14ac:dyDescent="0.3">
      <c r="A1436" s="105"/>
      <c r="B1436" s="106" t="s">
        <v>611</v>
      </c>
      <c r="C1436" s="232" t="s">
        <v>612</v>
      </c>
      <c r="D1436" s="232"/>
      <c r="E1436" s="232"/>
      <c r="F1436" s="232"/>
      <c r="G1436" s="232"/>
      <c r="H1436" s="232"/>
      <c r="I1436" s="232"/>
      <c r="J1436" s="232"/>
      <c r="K1436" s="232"/>
      <c r="L1436" s="232"/>
      <c r="M1436" s="232"/>
      <c r="N1436" s="233"/>
      <c r="AF1436" s="92"/>
      <c r="AG1436" s="93"/>
      <c r="AH1436" s="93"/>
      <c r="AJ1436" s="104" t="s">
        <v>612</v>
      </c>
      <c r="AN1436" s="93"/>
      <c r="AQ1436" s="93"/>
      <c r="AS1436" s="93"/>
    </row>
    <row r="1437" spans="1:45" s="58" customFormat="1" ht="14.4" x14ac:dyDescent="0.3">
      <c r="A1437" s="107"/>
      <c r="B1437" s="106" t="s">
        <v>2</v>
      </c>
      <c r="C1437" s="230" t="s">
        <v>525</v>
      </c>
      <c r="D1437" s="230"/>
      <c r="E1437" s="230"/>
      <c r="F1437" s="108"/>
      <c r="G1437" s="109"/>
      <c r="H1437" s="109"/>
      <c r="I1437" s="109"/>
      <c r="J1437" s="112">
        <v>7.68</v>
      </c>
      <c r="K1437" s="117">
        <v>1.3225</v>
      </c>
      <c r="L1437" s="112">
        <v>89.38</v>
      </c>
      <c r="M1437" s="113">
        <v>44.77</v>
      </c>
      <c r="N1437" s="114">
        <v>4001.54</v>
      </c>
      <c r="AF1437" s="92"/>
      <c r="AG1437" s="93"/>
      <c r="AH1437" s="93"/>
      <c r="AK1437" s="104" t="s">
        <v>525</v>
      </c>
      <c r="AN1437" s="93"/>
      <c r="AQ1437" s="93"/>
      <c r="AS1437" s="93"/>
    </row>
    <row r="1438" spans="1:45" s="58" customFormat="1" ht="14.4" x14ac:dyDescent="0.3">
      <c r="A1438" s="115"/>
      <c r="B1438" s="106"/>
      <c r="C1438" s="230" t="s">
        <v>527</v>
      </c>
      <c r="D1438" s="230"/>
      <c r="E1438" s="230"/>
      <c r="F1438" s="108" t="s">
        <v>528</v>
      </c>
      <c r="G1438" s="125">
        <v>0.9</v>
      </c>
      <c r="H1438" s="117">
        <v>1.3225</v>
      </c>
      <c r="I1438" s="117">
        <v>10.4742</v>
      </c>
      <c r="J1438" s="118"/>
      <c r="K1438" s="109"/>
      <c r="L1438" s="118"/>
      <c r="M1438" s="109"/>
      <c r="N1438" s="119"/>
      <c r="AF1438" s="92"/>
      <c r="AG1438" s="93"/>
      <c r="AH1438" s="93"/>
      <c r="AL1438" s="104" t="s">
        <v>527</v>
      </c>
      <c r="AN1438" s="93"/>
      <c r="AQ1438" s="93"/>
      <c r="AS1438" s="93"/>
    </row>
    <row r="1439" spans="1:45" s="58" customFormat="1" ht="14.4" x14ac:dyDescent="0.3">
      <c r="A1439" s="107"/>
      <c r="B1439" s="106"/>
      <c r="C1439" s="229" t="s">
        <v>529</v>
      </c>
      <c r="D1439" s="229"/>
      <c r="E1439" s="229"/>
      <c r="F1439" s="120"/>
      <c r="G1439" s="121"/>
      <c r="H1439" s="121"/>
      <c r="I1439" s="121"/>
      <c r="J1439" s="123">
        <v>7.68</v>
      </c>
      <c r="K1439" s="121"/>
      <c r="L1439" s="123">
        <v>89.38</v>
      </c>
      <c r="M1439" s="121"/>
      <c r="N1439" s="124">
        <v>4001.54</v>
      </c>
      <c r="AF1439" s="92"/>
      <c r="AG1439" s="93"/>
      <c r="AH1439" s="93"/>
      <c r="AM1439" s="104" t="s">
        <v>529</v>
      </c>
      <c r="AN1439" s="93"/>
      <c r="AQ1439" s="93"/>
      <c r="AS1439" s="93"/>
    </row>
    <row r="1440" spans="1:45" s="58" customFormat="1" ht="14.4" x14ac:dyDescent="0.3">
      <c r="A1440" s="115"/>
      <c r="B1440" s="106"/>
      <c r="C1440" s="230" t="s">
        <v>530</v>
      </c>
      <c r="D1440" s="230"/>
      <c r="E1440" s="230"/>
      <c r="F1440" s="108"/>
      <c r="G1440" s="109"/>
      <c r="H1440" s="109"/>
      <c r="I1440" s="109"/>
      <c r="J1440" s="118"/>
      <c r="K1440" s="109"/>
      <c r="L1440" s="112">
        <v>89.38</v>
      </c>
      <c r="M1440" s="109"/>
      <c r="N1440" s="114">
        <v>4001.54</v>
      </c>
      <c r="AF1440" s="92"/>
      <c r="AG1440" s="93"/>
      <c r="AH1440" s="93"/>
      <c r="AL1440" s="104" t="s">
        <v>530</v>
      </c>
      <c r="AN1440" s="93"/>
      <c r="AQ1440" s="93"/>
      <c r="AS1440" s="93"/>
    </row>
    <row r="1441" spans="1:45" s="58" customFormat="1" ht="21.6" x14ac:dyDescent="0.3">
      <c r="A1441" s="115"/>
      <c r="B1441" s="106" t="s">
        <v>677</v>
      </c>
      <c r="C1441" s="230" t="s">
        <v>678</v>
      </c>
      <c r="D1441" s="230"/>
      <c r="E1441" s="230"/>
      <c r="F1441" s="108" t="s">
        <v>531</v>
      </c>
      <c r="G1441" s="116">
        <v>94</v>
      </c>
      <c r="H1441" s="109"/>
      <c r="I1441" s="116">
        <v>94</v>
      </c>
      <c r="J1441" s="118"/>
      <c r="K1441" s="109"/>
      <c r="L1441" s="112">
        <v>84.02</v>
      </c>
      <c r="M1441" s="109"/>
      <c r="N1441" s="114">
        <v>3761.45</v>
      </c>
      <c r="AF1441" s="92"/>
      <c r="AG1441" s="93"/>
      <c r="AH1441" s="93"/>
      <c r="AL1441" s="104" t="s">
        <v>678</v>
      </c>
      <c r="AN1441" s="93"/>
      <c r="AQ1441" s="93"/>
      <c r="AS1441" s="93"/>
    </row>
    <row r="1442" spans="1:45" s="58" customFormat="1" ht="40.799999999999997" x14ac:dyDescent="0.3">
      <c r="A1442" s="115"/>
      <c r="B1442" s="106" t="s">
        <v>679</v>
      </c>
      <c r="C1442" s="230" t="s">
        <v>680</v>
      </c>
      <c r="D1442" s="230"/>
      <c r="E1442" s="230"/>
      <c r="F1442" s="108" t="s">
        <v>531</v>
      </c>
      <c r="G1442" s="116">
        <v>51</v>
      </c>
      <c r="H1442" s="113">
        <v>0.85</v>
      </c>
      <c r="I1442" s="113">
        <v>43.35</v>
      </c>
      <c r="J1442" s="118"/>
      <c r="K1442" s="109"/>
      <c r="L1442" s="112">
        <v>38.75</v>
      </c>
      <c r="M1442" s="109"/>
      <c r="N1442" s="114">
        <v>1734.67</v>
      </c>
      <c r="AF1442" s="92"/>
      <c r="AG1442" s="93"/>
      <c r="AH1442" s="93"/>
      <c r="AL1442" s="104" t="s">
        <v>680</v>
      </c>
      <c r="AN1442" s="93"/>
      <c r="AQ1442" s="93"/>
      <c r="AS1442" s="93"/>
    </row>
    <row r="1443" spans="1:45" s="58" customFormat="1" ht="14.4" x14ac:dyDescent="0.3">
      <c r="A1443" s="127"/>
      <c r="B1443" s="128"/>
      <c r="C1443" s="231" t="s">
        <v>532</v>
      </c>
      <c r="D1443" s="231"/>
      <c r="E1443" s="231"/>
      <c r="F1443" s="96"/>
      <c r="G1443" s="97"/>
      <c r="H1443" s="97"/>
      <c r="I1443" s="97"/>
      <c r="J1443" s="100"/>
      <c r="K1443" s="97"/>
      <c r="L1443" s="129">
        <v>212.15</v>
      </c>
      <c r="M1443" s="121"/>
      <c r="N1443" s="130">
        <v>9497.66</v>
      </c>
      <c r="AF1443" s="92"/>
      <c r="AG1443" s="93"/>
      <c r="AH1443" s="93"/>
      <c r="AN1443" s="93" t="s">
        <v>532</v>
      </c>
      <c r="AQ1443" s="93"/>
      <c r="AS1443" s="93"/>
    </row>
    <row r="1444" spans="1:45" s="58" customFormat="1" ht="14.4" x14ac:dyDescent="0.3">
      <c r="A1444" s="94" t="s">
        <v>203</v>
      </c>
      <c r="B1444" s="95" t="s">
        <v>152</v>
      </c>
      <c r="C1444" s="231" t="s">
        <v>153</v>
      </c>
      <c r="D1444" s="231"/>
      <c r="E1444" s="231"/>
      <c r="F1444" s="96" t="s">
        <v>103</v>
      </c>
      <c r="G1444" s="97">
        <v>8.8000000000000007</v>
      </c>
      <c r="H1444" s="98">
        <v>1</v>
      </c>
      <c r="I1444" s="136">
        <v>8.8000000000000007</v>
      </c>
      <c r="J1444" s="100"/>
      <c r="K1444" s="97"/>
      <c r="L1444" s="100"/>
      <c r="M1444" s="97"/>
      <c r="N1444" s="101"/>
      <c r="AF1444" s="92"/>
      <c r="AG1444" s="93"/>
      <c r="AH1444" s="93" t="s">
        <v>153</v>
      </c>
      <c r="AN1444" s="93"/>
      <c r="AQ1444" s="93"/>
      <c r="AS1444" s="93"/>
    </row>
    <row r="1445" spans="1:45" s="58" customFormat="1" ht="14.4" x14ac:dyDescent="0.3">
      <c r="A1445" s="105"/>
      <c r="B1445" s="106"/>
      <c r="C1445" s="232" t="s">
        <v>681</v>
      </c>
      <c r="D1445" s="232"/>
      <c r="E1445" s="232"/>
      <c r="F1445" s="232"/>
      <c r="G1445" s="232"/>
      <c r="H1445" s="232"/>
      <c r="I1445" s="232"/>
      <c r="J1445" s="232"/>
      <c r="K1445" s="232"/>
      <c r="L1445" s="232"/>
      <c r="M1445" s="232"/>
      <c r="N1445" s="233"/>
      <c r="AF1445" s="92"/>
      <c r="AG1445" s="93"/>
      <c r="AH1445" s="93"/>
      <c r="AJ1445" s="104" t="s">
        <v>681</v>
      </c>
      <c r="AN1445" s="93"/>
      <c r="AQ1445" s="93"/>
      <c r="AS1445" s="93"/>
    </row>
    <row r="1446" spans="1:45" s="58" customFormat="1" ht="21.6" x14ac:dyDescent="0.3">
      <c r="A1446" s="105"/>
      <c r="B1446" s="106" t="s">
        <v>609</v>
      </c>
      <c r="C1446" s="232" t="s">
        <v>610</v>
      </c>
      <c r="D1446" s="232"/>
      <c r="E1446" s="232"/>
      <c r="F1446" s="232"/>
      <c r="G1446" s="232"/>
      <c r="H1446" s="232"/>
      <c r="I1446" s="232"/>
      <c r="J1446" s="232"/>
      <c r="K1446" s="232"/>
      <c r="L1446" s="232"/>
      <c r="M1446" s="232"/>
      <c r="N1446" s="233"/>
      <c r="AF1446" s="92"/>
      <c r="AG1446" s="93"/>
      <c r="AH1446" s="93"/>
      <c r="AJ1446" s="104" t="s">
        <v>610</v>
      </c>
      <c r="AN1446" s="93"/>
      <c r="AQ1446" s="93"/>
      <c r="AS1446" s="93"/>
    </row>
    <row r="1447" spans="1:45" s="58" customFormat="1" ht="52.2" x14ac:dyDescent="0.3">
      <c r="A1447" s="105"/>
      <c r="B1447" s="106" t="s">
        <v>611</v>
      </c>
      <c r="C1447" s="232" t="s">
        <v>612</v>
      </c>
      <c r="D1447" s="232"/>
      <c r="E1447" s="232"/>
      <c r="F1447" s="232"/>
      <c r="G1447" s="232"/>
      <c r="H1447" s="232"/>
      <c r="I1447" s="232"/>
      <c r="J1447" s="232"/>
      <c r="K1447" s="232"/>
      <c r="L1447" s="232"/>
      <c r="M1447" s="232"/>
      <c r="N1447" s="233"/>
      <c r="AF1447" s="92"/>
      <c r="AG1447" s="93"/>
      <c r="AH1447" s="93"/>
      <c r="AJ1447" s="104" t="s">
        <v>612</v>
      </c>
      <c r="AN1447" s="93"/>
      <c r="AQ1447" s="93"/>
      <c r="AS1447" s="93"/>
    </row>
    <row r="1448" spans="1:45" s="58" customFormat="1" ht="14.4" x14ac:dyDescent="0.3">
      <c r="A1448" s="107"/>
      <c r="B1448" s="106" t="s">
        <v>2</v>
      </c>
      <c r="C1448" s="230" t="s">
        <v>525</v>
      </c>
      <c r="D1448" s="230"/>
      <c r="E1448" s="230"/>
      <c r="F1448" s="108"/>
      <c r="G1448" s="109"/>
      <c r="H1448" s="109"/>
      <c r="I1448" s="109"/>
      <c r="J1448" s="112">
        <v>0.6</v>
      </c>
      <c r="K1448" s="111">
        <v>2.645</v>
      </c>
      <c r="L1448" s="112">
        <v>13.97</v>
      </c>
      <c r="M1448" s="113">
        <v>44.77</v>
      </c>
      <c r="N1448" s="126">
        <v>625.44000000000005</v>
      </c>
      <c r="AF1448" s="92"/>
      <c r="AG1448" s="93"/>
      <c r="AH1448" s="93"/>
      <c r="AK1448" s="104" t="s">
        <v>525</v>
      </c>
      <c r="AN1448" s="93"/>
      <c r="AQ1448" s="93"/>
      <c r="AS1448" s="93"/>
    </row>
    <row r="1449" spans="1:45" s="58" customFormat="1" ht="14.4" x14ac:dyDescent="0.3">
      <c r="A1449" s="107"/>
      <c r="B1449" s="106" t="s">
        <v>4</v>
      </c>
      <c r="C1449" s="230" t="s">
        <v>526</v>
      </c>
      <c r="D1449" s="230"/>
      <c r="E1449" s="230"/>
      <c r="F1449" s="108"/>
      <c r="G1449" s="109"/>
      <c r="H1449" s="109"/>
      <c r="I1449" s="109"/>
      <c r="J1449" s="112">
        <v>0.33</v>
      </c>
      <c r="K1449" s="111">
        <v>2.875</v>
      </c>
      <c r="L1449" s="112">
        <v>8.35</v>
      </c>
      <c r="M1449" s="113">
        <v>13.24</v>
      </c>
      <c r="N1449" s="126">
        <v>110.55</v>
      </c>
      <c r="AF1449" s="92"/>
      <c r="AG1449" s="93"/>
      <c r="AH1449" s="93"/>
      <c r="AK1449" s="104" t="s">
        <v>526</v>
      </c>
      <c r="AN1449" s="93"/>
      <c r="AQ1449" s="93"/>
      <c r="AS1449" s="93"/>
    </row>
    <row r="1450" spans="1:45" s="58" customFormat="1" ht="14.4" x14ac:dyDescent="0.3">
      <c r="A1450" s="115"/>
      <c r="B1450" s="106"/>
      <c r="C1450" s="230" t="s">
        <v>527</v>
      </c>
      <c r="D1450" s="230"/>
      <c r="E1450" s="230"/>
      <c r="F1450" s="108" t="s">
        <v>528</v>
      </c>
      <c r="G1450" s="113">
        <v>7.0000000000000007E-2</v>
      </c>
      <c r="H1450" s="111">
        <v>2.645</v>
      </c>
      <c r="I1450" s="135">
        <v>1.6293200000000001</v>
      </c>
      <c r="J1450" s="118"/>
      <c r="K1450" s="109"/>
      <c r="L1450" s="118"/>
      <c r="M1450" s="109"/>
      <c r="N1450" s="119"/>
      <c r="AF1450" s="92"/>
      <c r="AG1450" s="93"/>
      <c r="AH1450" s="93"/>
      <c r="AL1450" s="104" t="s">
        <v>527</v>
      </c>
      <c r="AN1450" s="93"/>
      <c r="AQ1450" s="93"/>
      <c r="AS1450" s="93"/>
    </row>
    <row r="1451" spans="1:45" s="58" customFormat="1" ht="14.4" x14ac:dyDescent="0.3">
      <c r="A1451" s="107"/>
      <c r="B1451" s="106"/>
      <c r="C1451" s="229" t="s">
        <v>529</v>
      </c>
      <c r="D1451" s="229"/>
      <c r="E1451" s="229"/>
      <c r="F1451" s="120"/>
      <c r="G1451" s="121"/>
      <c r="H1451" s="121"/>
      <c r="I1451" s="121"/>
      <c r="J1451" s="123">
        <v>0.93</v>
      </c>
      <c r="K1451" s="121"/>
      <c r="L1451" s="123">
        <v>22.32</v>
      </c>
      <c r="M1451" s="121"/>
      <c r="N1451" s="134">
        <v>735.99</v>
      </c>
      <c r="AF1451" s="92"/>
      <c r="AG1451" s="93"/>
      <c r="AH1451" s="93"/>
      <c r="AM1451" s="104" t="s">
        <v>529</v>
      </c>
      <c r="AN1451" s="93"/>
      <c r="AQ1451" s="93"/>
      <c r="AS1451" s="93"/>
    </row>
    <row r="1452" spans="1:45" s="58" customFormat="1" ht="14.4" x14ac:dyDescent="0.3">
      <c r="A1452" s="115"/>
      <c r="B1452" s="106"/>
      <c r="C1452" s="230" t="s">
        <v>530</v>
      </c>
      <c r="D1452" s="230"/>
      <c r="E1452" s="230"/>
      <c r="F1452" s="108"/>
      <c r="G1452" s="109"/>
      <c r="H1452" s="109"/>
      <c r="I1452" s="109"/>
      <c r="J1452" s="118"/>
      <c r="K1452" s="109"/>
      <c r="L1452" s="112">
        <v>13.97</v>
      </c>
      <c r="M1452" s="109"/>
      <c r="N1452" s="126">
        <v>625.44000000000005</v>
      </c>
      <c r="AF1452" s="92"/>
      <c r="AG1452" s="93"/>
      <c r="AH1452" s="93"/>
      <c r="AL1452" s="104" t="s">
        <v>530</v>
      </c>
      <c r="AN1452" s="93"/>
      <c r="AQ1452" s="93"/>
      <c r="AS1452" s="93"/>
    </row>
    <row r="1453" spans="1:45" s="58" customFormat="1" ht="21.6" x14ac:dyDescent="0.3">
      <c r="A1453" s="115"/>
      <c r="B1453" s="106" t="s">
        <v>677</v>
      </c>
      <c r="C1453" s="230" t="s">
        <v>678</v>
      </c>
      <c r="D1453" s="230"/>
      <c r="E1453" s="230"/>
      <c r="F1453" s="108" t="s">
        <v>531</v>
      </c>
      <c r="G1453" s="116">
        <v>94</v>
      </c>
      <c r="H1453" s="109"/>
      <c r="I1453" s="116">
        <v>94</v>
      </c>
      <c r="J1453" s="118"/>
      <c r="K1453" s="109"/>
      <c r="L1453" s="112">
        <v>13.13</v>
      </c>
      <c r="M1453" s="109"/>
      <c r="N1453" s="126">
        <v>587.91</v>
      </c>
      <c r="AF1453" s="92"/>
      <c r="AG1453" s="93"/>
      <c r="AH1453" s="93"/>
      <c r="AL1453" s="104" t="s">
        <v>678</v>
      </c>
      <c r="AN1453" s="93"/>
      <c r="AQ1453" s="93"/>
      <c r="AS1453" s="93"/>
    </row>
    <row r="1454" spans="1:45" s="58" customFormat="1" ht="40.799999999999997" x14ac:dyDescent="0.3">
      <c r="A1454" s="115"/>
      <c r="B1454" s="106" t="s">
        <v>679</v>
      </c>
      <c r="C1454" s="230" t="s">
        <v>680</v>
      </c>
      <c r="D1454" s="230"/>
      <c r="E1454" s="230"/>
      <c r="F1454" s="108" t="s">
        <v>531</v>
      </c>
      <c r="G1454" s="116">
        <v>51</v>
      </c>
      <c r="H1454" s="113">
        <v>0.85</v>
      </c>
      <c r="I1454" s="113">
        <v>43.35</v>
      </c>
      <c r="J1454" s="118"/>
      <c r="K1454" s="109"/>
      <c r="L1454" s="112">
        <v>6.06</v>
      </c>
      <c r="M1454" s="109"/>
      <c r="N1454" s="126">
        <v>271.13</v>
      </c>
      <c r="AF1454" s="92"/>
      <c r="AG1454" s="93"/>
      <c r="AH1454" s="93"/>
      <c r="AL1454" s="104" t="s">
        <v>680</v>
      </c>
      <c r="AN1454" s="93"/>
      <c r="AQ1454" s="93"/>
      <c r="AS1454" s="93"/>
    </row>
    <row r="1455" spans="1:45" s="58" customFormat="1" ht="14.4" x14ac:dyDescent="0.3">
      <c r="A1455" s="127"/>
      <c r="B1455" s="128"/>
      <c r="C1455" s="231" t="s">
        <v>532</v>
      </c>
      <c r="D1455" s="231"/>
      <c r="E1455" s="231"/>
      <c r="F1455" s="96"/>
      <c r="G1455" s="97"/>
      <c r="H1455" s="97"/>
      <c r="I1455" s="97"/>
      <c r="J1455" s="100"/>
      <c r="K1455" s="97"/>
      <c r="L1455" s="129">
        <v>41.51</v>
      </c>
      <c r="M1455" s="121"/>
      <c r="N1455" s="130">
        <v>1595.03</v>
      </c>
      <c r="AF1455" s="92"/>
      <c r="AG1455" s="93"/>
      <c r="AH1455" s="93"/>
      <c r="AN1455" s="93" t="s">
        <v>532</v>
      </c>
      <c r="AQ1455" s="93"/>
      <c r="AS1455" s="93"/>
    </row>
    <row r="1456" spans="1:45" s="58" customFormat="1" ht="21.6" x14ac:dyDescent="0.3">
      <c r="A1456" s="94" t="s">
        <v>204</v>
      </c>
      <c r="B1456" s="95" t="s">
        <v>434</v>
      </c>
      <c r="C1456" s="231" t="s">
        <v>435</v>
      </c>
      <c r="D1456" s="231"/>
      <c r="E1456" s="231"/>
      <c r="F1456" s="96" t="s">
        <v>55</v>
      </c>
      <c r="G1456" s="97">
        <v>8.7999999999999995E-2</v>
      </c>
      <c r="H1456" s="98">
        <v>1</v>
      </c>
      <c r="I1456" s="99">
        <v>8.7999999999999995E-2</v>
      </c>
      <c r="J1456" s="100"/>
      <c r="K1456" s="97"/>
      <c r="L1456" s="100"/>
      <c r="M1456" s="97"/>
      <c r="N1456" s="101"/>
      <c r="AF1456" s="92"/>
      <c r="AG1456" s="93"/>
      <c r="AH1456" s="93" t="s">
        <v>435</v>
      </c>
      <c r="AN1456" s="93"/>
      <c r="AQ1456" s="93"/>
      <c r="AS1456" s="93"/>
    </row>
    <row r="1457" spans="1:45" s="58" customFormat="1" ht="14.4" x14ac:dyDescent="0.3">
      <c r="A1457" s="102"/>
      <c r="B1457" s="103"/>
      <c r="C1457" s="230" t="s">
        <v>792</v>
      </c>
      <c r="D1457" s="230"/>
      <c r="E1457" s="230"/>
      <c r="F1457" s="230"/>
      <c r="G1457" s="230"/>
      <c r="H1457" s="230"/>
      <c r="I1457" s="230"/>
      <c r="J1457" s="230"/>
      <c r="K1457" s="230"/>
      <c r="L1457" s="230"/>
      <c r="M1457" s="230"/>
      <c r="N1457" s="241"/>
      <c r="AF1457" s="92"/>
      <c r="AG1457" s="93"/>
      <c r="AH1457" s="93"/>
      <c r="AI1457" s="104" t="s">
        <v>792</v>
      </c>
      <c r="AN1457" s="93"/>
      <c r="AQ1457" s="93"/>
      <c r="AS1457" s="93"/>
    </row>
    <row r="1458" spans="1:45" s="58" customFormat="1" ht="14.4" x14ac:dyDescent="0.3">
      <c r="A1458" s="105"/>
      <c r="B1458" s="106"/>
      <c r="C1458" s="232" t="s">
        <v>793</v>
      </c>
      <c r="D1458" s="232"/>
      <c r="E1458" s="232"/>
      <c r="F1458" s="232"/>
      <c r="G1458" s="232"/>
      <c r="H1458" s="232"/>
      <c r="I1458" s="232"/>
      <c r="J1458" s="232"/>
      <c r="K1458" s="232"/>
      <c r="L1458" s="232"/>
      <c r="M1458" s="232"/>
      <c r="N1458" s="233"/>
      <c r="AF1458" s="92"/>
      <c r="AG1458" s="93"/>
      <c r="AH1458" s="93"/>
      <c r="AJ1458" s="104" t="s">
        <v>793</v>
      </c>
      <c r="AN1458" s="93"/>
      <c r="AQ1458" s="93"/>
      <c r="AS1458" s="93"/>
    </row>
    <row r="1459" spans="1:45" s="58" customFormat="1" ht="21.6" x14ac:dyDescent="0.3">
      <c r="A1459" s="105"/>
      <c r="B1459" s="106" t="s">
        <v>609</v>
      </c>
      <c r="C1459" s="232" t="s">
        <v>610</v>
      </c>
      <c r="D1459" s="232"/>
      <c r="E1459" s="232"/>
      <c r="F1459" s="232"/>
      <c r="G1459" s="232"/>
      <c r="H1459" s="232"/>
      <c r="I1459" s="232"/>
      <c r="J1459" s="232"/>
      <c r="K1459" s="232"/>
      <c r="L1459" s="232"/>
      <c r="M1459" s="232"/>
      <c r="N1459" s="233"/>
      <c r="AF1459" s="92"/>
      <c r="AG1459" s="93"/>
      <c r="AH1459" s="93"/>
      <c r="AJ1459" s="104" t="s">
        <v>610</v>
      </c>
      <c r="AN1459" s="93"/>
      <c r="AQ1459" s="93"/>
      <c r="AS1459" s="93"/>
    </row>
    <row r="1460" spans="1:45" s="58" customFormat="1" ht="52.2" x14ac:dyDescent="0.3">
      <c r="A1460" s="105"/>
      <c r="B1460" s="106" t="s">
        <v>611</v>
      </c>
      <c r="C1460" s="232" t="s">
        <v>612</v>
      </c>
      <c r="D1460" s="232"/>
      <c r="E1460" s="232"/>
      <c r="F1460" s="232"/>
      <c r="G1460" s="232"/>
      <c r="H1460" s="232"/>
      <c r="I1460" s="232"/>
      <c r="J1460" s="232"/>
      <c r="K1460" s="232"/>
      <c r="L1460" s="232"/>
      <c r="M1460" s="232"/>
      <c r="N1460" s="233"/>
      <c r="AF1460" s="92"/>
      <c r="AG1460" s="93"/>
      <c r="AH1460" s="93"/>
      <c r="AJ1460" s="104" t="s">
        <v>612</v>
      </c>
      <c r="AN1460" s="93"/>
      <c r="AQ1460" s="93"/>
      <c r="AS1460" s="93"/>
    </row>
    <row r="1461" spans="1:45" s="58" customFormat="1" ht="14.4" x14ac:dyDescent="0.3">
      <c r="A1461" s="107"/>
      <c r="B1461" s="106" t="s">
        <v>2</v>
      </c>
      <c r="C1461" s="230" t="s">
        <v>525</v>
      </c>
      <c r="D1461" s="230"/>
      <c r="E1461" s="230"/>
      <c r="F1461" s="108"/>
      <c r="G1461" s="109"/>
      <c r="H1461" s="109"/>
      <c r="I1461" s="109"/>
      <c r="J1461" s="112">
        <v>22.22</v>
      </c>
      <c r="K1461" s="111">
        <v>2.645</v>
      </c>
      <c r="L1461" s="112">
        <v>5.17</v>
      </c>
      <c r="M1461" s="113">
        <v>44.77</v>
      </c>
      <c r="N1461" s="126">
        <v>231.46</v>
      </c>
      <c r="AF1461" s="92"/>
      <c r="AG1461" s="93"/>
      <c r="AH1461" s="93"/>
      <c r="AK1461" s="104" t="s">
        <v>525</v>
      </c>
      <c r="AN1461" s="93"/>
      <c r="AQ1461" s="93"/>
      <c r="AS1461" s="93"/>
    </row>
    <row r="1462" spans="1:45" s="58" customFormat="1" ht="14.4" x14ac:dyDescent="0.3">
      <c r="A1462" s="107"/>
      <c r="B1462" s="106" t="s">
        <v>4</v>
      </c>
      <c r="C1462" s="230" t="s">
        <v>526</v>
      </c>
      <c r="D1462" s="230"/>
      <c r="E1462" s="230"/>
      <c r="F1462" s="108"/>
      <c r="G1462" s="109"/>
      <c r="H1462" s="109"/>
      <c r="I1462" s="109"/>
      <c r="J1462" s="112">
        <v>6.66</v>
      </c>
      <c r="K1462" s="111">
        <v>2.875</v>
      </c>
      <c r="L1462" s="112">
        <v>1.68</v>
      </c>
      <c r="M1462" s="113">
        <v>13.24</v>
      </c>
      <c r="N1462" s="126">
        <v>22.24</v>
      </c>
      <c r="AF1462" s="92"/>
      <c r="AG1462" s="93"/>
      <c r="AH1462" s="93"/>
      <c r="AK1462" s="104" t="s">
        <v>526</v>
      </c>
      <c r="AN1462" s="93"/>
      <c r="AQ1462" s="93"/>
      <c r="AS1462" s="93"/>
    </row>
    <row r="1463" spans="1:45" s="58" customFormat="1" ht="14.4" x14ac:dyDescent="0.3">
      <c r="A1463" s="107"/>
      <c r="B1463" s="106" t="s">
        <v>6</v>
      </c>
      <c r="C1463" s="230" t="s">
        <v>556</v>
      </c>
      <c r="D1463" s="230"/>
      <c r="E1463" s="230"/>
      <c r="F1463" s="108"/>
      <c r="G1463" s="109"/>
      <c r="H1463" s="109"/>
      <c r="I1463" s="109"/>
      <c r="J1463" s="112">
        <v>0.33</v>
      </c>
      <c r="K1463" s="111">
        <v>2.875</v>
      </c>
      <c r="L1463" s="112">
        <v>0.08</v>
      </c>
      <c r="M1463" s="113">
        <v>44.77</v>
      </c>
      <c r="N1463" s="126">
        <v>3.58</v>
      </c>
      <c r="AF1463" s="92"/>
      <c r="AG1463" s="93"/>
      <c r="AH1463" s="93"/>
      <c r="AK1463" s="104" t="s">
        <v>556</v>
      </c>
      <c r="AN1463" s="93"/>
      <c r="AQ1463" s="93"/>
      <c r="AS1463" s="93"/>
    </row>
    <row r="1464" spans="1:45" s="58" customFormat="1" ht="14.4" x14ac:dyDescent="0.3">
      <c r="A1464" s="107"/>
      <c r="B1464" s="106" t="s">
        <v>7</v>
      </c>
      <c r="C1464" s="230" t="s">
        <v>557</v>
      </c>
      <c r="D1464" s="230"/>
      <c r="E1464" s="230"/>
      <c r="F1464" s="108"/>
      <c r="G1464" s="109"/>
      <c r="H1464" s="109"/>
      <c r="I1464" s="109"/>
      <c r="J1464" s="112">
        <v>941.46</v>
      </c>
      <c r="K1464" s="116">
        <v>2</v>
      </c>
      <c r="L1464" s="112">
        <v>165.7</v>
      </c>
      <c r="M1464" s="113">
        <v>8.16</v>
      </c>
      <c r="N1464" s="114">
        <v>1352.11</v>
      </c>
      <c r="AF1464" s="92"/>
      <c r="AG1464" s="93"/>
      <c r="AH1464" s="93"/>
      <c r="AK1464" s="104" t="s">
        <v>557</v>
      </c>
      <c r="AN1464" s="93"/>
      <c r="AQ1464" s="93"/>
      <c r="AS1464" s="93"/>
    </row>
    <row r="1465" spans="1:45" s="58" customFormat="1" ht="14.4" x14ac:dyDescent="0.3">
      <c r="A1465" s="115"/>
      <c r="B1465" s="106"/>
      <c r="C1465" s="230" t="s">
        <v>527</v>
      </c>
      <c r="D1465" s="230"/>
      <c r="E1465" s="230"/>
      <c r="F1465" s="108" t="s">
        <v>528</v>
      </c>
      <c r="G1465" s="113">
        <v>2.4500000000000002</v>
      </c>
      <c r="H1465" s="111">
        <v>2.645</v>
      </c>
      <c r="I1465" s="133">
        <v>0.57026200000000005</v>
      </c>
      <c r="J1465" s="118"/>
      <c r="K1465" s="109"/>
      <c r="L1465" s="118"/>
      <c r="M1465" s="109"/>
      <c r="N1465" s="119"/>
      <c r="AF1465" s="92"/>
      <c r="AG1465" s="93"/>
      <c r="AH1465" s="93"/>
      <c r="AL1465" s="104" t="s">
        <v>527</v>
      </c>
      <c r="AN1465" s="93"/>
      <c r="AQ1465" s="93"/>
      <c r="AS1465" s="93"/>
    </row>
    <row r="1466" spans="1:45" s="58" customFormat="1" ht="14.4" x14ac:dyDescent="0.3">
      <c r="A1466" s="115"/>
      <c r="B1466" s="106"/>
      <c r="C1466" s="230" t="s">
        <v>558</v>
      </c>
      <c r="D1466" s="230"/>
      <c r="E1466" s="230"/>
      <c r="F1466" s="108" t="s">
        <v>528</v>
      </c>
      <c r="G1466" s="113">
        <v>0.03</v>
      </c>
      <c r="H1466" s="111">
        <v>2.875</v>
      </c>
      <c r="I1466" s="135">
        <v>7.5900000000000004E-3</v>
      </c>
      <c r="J1466" s="118"/>
      <c r="K1466" s="109"/>
      <c r="L1466" s="118"/>
      <c r="M1466" s="109"/>
      <c r="N1466" s="119"/>
      <c r="AF1466" s="92"/>
      <c r="AG1466" s="93"/>
      <c r="AH1466" s="93"/>
      <c r="AL1466" s="104" t="s">
        <v>558</v>
      </c>
      <c r="AN1466" s="93"/>
      <c r="AQ1466" s="93"/>
      <c r="AS1466" s="93"/>
    </row>
    <row r="1467" spans="1:45" s="58" customFormat="1" ht="14.4" x14ac:dyDescent="0.3">
      <c r="A1467" s="107"/>
      <c r="B1467" s="106"/>
      <c r="C1467" s="229" t="s">
        <v>529</v>
      </c>
      <c r="D1467" s="229"/>
      <c r="E1467" s="229"/>
      <c r="F1467" s="120"/>
      <c r="G1467" s="121"/>
      <c r="H1467" s="121"/>
      <c r="I1467" s="121"/>
      <c r="J1467" s="123">
        <v>970.34</v>
      </c>
      <c r="K1467" s="121"/>
      <c r="L1467" s="123">
        <v>172.55</v>
      </c>
      <c r="M1467" s="121"/>
      <c r="N1467" s="124">
        <v>1605.81</v>
      </c>
      <c r="AF1467" s="92"/>
      <c r="AG1467" s="93"/>
      <c r="AH1467" s="93"/>
      <c r="AM1467" s="104" t="s">
        <v>529</v>
      </c>
      <c r="AN1467" s="93"/>
      <c r="AQ1467" s="93"/>
      <c r="AS1467" s="93"/>
    </row>
    <row r="1468" spans="1:45" s="58" customFormat="1" ht="14.4" x14ac:dyDescent="0.3">
      <c r="A1468" s="115"/>
      <c r="B1468" s="106"/>
      <c r="C1468" s="230" t="s">
        <v>530</v>
      </c>
      <c r="D1468" s="230"/>
      <c r="E1468" s="230"/>
      <c r="F1468" s="108"/>
      <c r="G1468" s="109"/>
      <c r="H1468" s="109"/>
      <c r="I1468" s="109"/>
      <c r="J1468" s="118"/>
      <c r="K1468" s="109"/>
      <c r="L1468" s="112">
        <v>5.25</v>
      </c>
      <c r="M1468" s="109"/>
      <c r="N1468" s="126">
        <v>235.04</v>
      </c>
      <c r="AF1468" s="92"/>
      <c r="AG1468" s="93"/>
      <c r="AH1468" s="93"/>
      <c r="AL1468" s="104" t="s">
        <v>530</v>
      </c>
      <c r="AN1468" s="93"/>
      <c r="AQ1468" s="93"/>
      <c r="AS1468" s="93"/>
    </row>
    <row r="1469" spans="1:45" s="58" customFormat="1" ht="21.6" x14ac:dyDescent="0.3">
      <c r="A1469" s="115"/>
      <c r="B1469" s="106" t="s">
        <v>677</v>
      </c>
      <c r="C1469" s="230" t="s">
        <v>678</v>
      </c>
      <c r="D1469" s="230"/>
      <c r="E1469" s="230"/>
      <c r="F1469" s="108" t="s">
        <v>531</v>
      </c>
      <c r="G1469" s="116">
        <v>94</v>
      </c>
      <c r="H1469" s="109"/>
      <c r="I1469" s="116">
        <v>94</v>
      </c>
      <c r="J1469" s="118"/>
      <c r="K1469" s="109"/>
      <c r="L1469" s="112">
        <v>4.9400000000000004</v>
      </c>
      <c r="M1469" s="109"/>
      <c r="N1469" s="126">
        <v>220.94</v>
      </c>
      <c r="AF1469" s="92"/>
      <c r="AG1469" s="93"/>
      <c r="AH1469" s="93"/>
      <c r="AL1469" s="104" t="s">
        <v>678</v>
      </c>
      <c r="AN1469" s="93"/>
      <c r="AQ1469" s="93"/>
      <c r="AS1469" s="93"/>
    </row>
    <row r="1470" spans="1:45" s="58" customFormat="1" ht="40.799999999999997" x14ac:dyDescent="0.3">
      <c r="A1470" s="115"/>
      <c r="B1470" s="106" t="s">
        <v>679</v>
      </c>
      <c r="C1470" s="230" t="s">
        <v>680</v>
      </c>
      <c r="D1470" s="230"/>
      <c r="E1470" s="230"/>
      <c r="F1470" s="108" t="s">
        <v>531</v>
      </c>
      <c r="G1470" s="116">
        <v>51</v>
      </c>
      <c r="H1470" s="113">
        <v>0.85</v>
      </c>
      <c r="I1470" s="113">
        <v>43.35</v>
      </c>
      <c r="J1470" s="118"/>
      <c r="K1470" s="109"/>
      <c r="L1470" s="112">
        <v>2.2799999999999998</v>
      </c>
      <c r="M1470" s="109"/>
      <c r="N1470" s="126">
        <v>101.89</v>
      </c>
      <c r="AF1470" s="92"/>
      <c r="AG1470" s="93"/>
      <c r="AH1470" s="93"/>
      <c r="AL1470" s="104" t="s">
        <v>680</v>
      </c>
      <c r="AN1470" s="93"/>
      <c r="AQ1470" s="93"/>
      <c r="AS1470" s="93"/>
    </row>
    <row r="1471" spans="1:45" s="58" customFormat="1" ht="14.4" x14ac:dyDescent="0.3">
      <c r="A1471" s="127"/>
      <c r="B1471" s="128"/>
      <c r="C1471" s="231" t="s">
        <v>532</v>
      </c>
      <c r="D1471" s="231"/>
      <c r="E1471" s="231"/>
      <c r="F1471" s="96"/>
      <c r="G1471" s="97"/>
      <c r="H1471" s="97"/>
      <c r="I1471" s="97"/>
      <c r="J1471" s="100"/>
      <c r="K1471" s="97"/>
      <c r="L1471" s="129">
        <v>179.77</v>
      </c>
      <c r="M1471" s="121"/>
      <c r="N1471" s="130">
        <v>1928.64</v>
      </c>
      <c r="AF1471" s="92"/>
      <c r="AG1471" s="93"/>
      <c r="AH1471" s="93"/>
      <c r="AN1471" s="93" t="s">
        <v>532</v>
      </c>
      <c r="AQ1471" s="93"/>
      <c r="AS1471" s="93"/>
    </row>
    <row r="1472" spans="1:45" s="58" customFormat="1" ht="14.4" x14ac:dyDescent="0.3">
      <c r="A1472" s="94" t="s">
        <v>205</v>
      </c>
      <c r="B1472" s="95" t="s">
        <v>436</v>
      </c>
      <c r="C1472" s="231" t="s">
        <v>437</v>
      </c>
      <c r="D1472" s="231"/>
      <c r="E1472" s="231"/>
      <c r="F1472" s="96" t="s">
        <v>47</v>
      </c>
      <c r="G1472" s="97">
        <v>-4.5760000000000002E-3</v>
      </c>
      <c r="H1472" s="98">
        <v>1</v>
      </c>
      <c r="I1472" s="140">
        <v>-4.5760000000000002E-3</v>
      </c>
      <c r="J1472" s="137">
        <v>31500</v>
      </c>
      <c r="K1472" s="97"/>
      <c r="L1472" s="129">
        <v>-144.13999999999999</v>
      </c>
      <c r="M1472" s="138">
        <v>8.16</v>
      </c>
      <c r="N1472" s="130">
        <v>-1176.18</v>
      </c>
      <c r="AF1472" s="92"/>
      <c r="AG1472" s="93"/>
      <c r="AH1472" s="93" t="s">
        <v>437</v>
      </c>
      <c r="AN1472" s="93"/>
      <c r="AQ1472" s="93"/>
      <c r="AS1472" s="93"/>
    </row>
    <row r="1473" spans="1:45" s="58" customFormat="1" ht="14.4" x14ac:dyDescent="0.3">
      <c r="A1473" s="127"/>
      <c r="B1473" s="128"/>
      <c r="C1473" s="230" t="s">
        <v>794</v>
      </c>
      <c r="D1473" s="230"/>
      <c r="E1473" s="230"/>
      <c r="F1473" s="230"/>
      <c r="G1473" s="230"/>
      <c r="H1473" s="230"/>
      <c r="I1473" s="230"/>
      <c r="J1473" s="230"/>
      <c r="K1473" s="230"/>
      <c r="L1473" s="230"/>
      <c r="M1473" s="230"/>
      <c r="N1473" s="241"/>
      <c r="AF1473" s="92"/>
      <c r="AG1473" s="93"/>
      <c r="AH1473" s="93"/>
      <c r="AN1473" s="93"/>
      <c r="AO1473" s="104" t="s">
        <v>794</v>
      </c>
      <c r="AQ1473" s="93"/>
      <c r="AS1473" s="93"/>
    </row>
    <row r="1474" spans="1:45" s="58" customFormat="1" ht="14.4" x14ac:dyDescent="0.3">
      <c r="A1474" s="127"/>
      <c r="B1474" s="128"/>
      <c r="C1474" s="231" t="s">
        <v>532</v>
      </c>
      <c r="D1474" s="231"/>
      <c r="E1474" s="231"/>
      <c r="F1474" s="96"/>
      <c r="G1474" s="97"/>
      <c r="H1474" s="97"/>
      <c r="I1474" s="97"/>
      <c r="J1474" s="100"/>
      <c r="K1474" s="97"/>
      <c r="L1474" s="129">
        <v>-144.13999999999999</v>
      </c>
      <c r="M1474" s="121"/>
      <c r="N1474" s="130">
        <v>-1176.18</v>
      </c>
      <c r="AF1474" s="92"/>
      <c r="AG1474" s="93"/>
      <c r="AH1474" s="93"/>
      <c r="AN1474" s="93" t="s">
        <v>532</v>
      </c>
      <c r="AQ1474" s="93"/>
      <c r="AS1474" s="93"/>
    </row>
    <row r="1475" spans="1:45" s="58" customFormat="1" ht="14.4" x14ac:dyDescent="0.3">
      <c r="A1475" s="94" t="s">
        <v>206</v>
      </c>
      <c r="B1475" s="95" t="s">
        <v>438</v>
      </c>
      <c r="C1475" s="231" t="s">
        <v>439</v>
      </c>
      <c r="D1475" s="231"/>
      <c r="E1475" s="231"/>
      <c r="F1475" s="96" t="s">
        <v>47</v>
      </c>
      <c r="G1475" s="97">
        <v>1.4E-3</v>
      </c>
      <c r="H1475" s="98">
        <v>1</v>
      </c>
      <c r="I1475" s="131">
        <v>1.4E-3</v>
      </c>
      <c r="J1475" s="137">
        <v>29717.72</v>
      </c>
      <c r="K1475" s="97"/>
      <c r="L1475" s="129">
        <v>41.6</v>
      </c>
      <c r="M1475" s="138">
        <v>8.16</v>
      </c>
      <c r="N1475" s="139">
        <v>339.46</v>
      </c>
      <c r="AF1475" s="92"/>
      <c r="AG1475" s="93"/>
      <c r="AH1475" s="93" t="s">
        <v>439</v>
      </c>
      <c r="AN1475" s="93"/>
      <c r="AQ1475" s="93"/>
      <c r="AS1475" s="93"/>
    </row>
    <row r="1476" spans="1:45" s="58" customFormat="1" ht="14.4" x14ac:dyDescent="0.3">
      <c r="A1476" s="127"/>
      <c r="B1476" s="128"/>
      <c r="C1476" s="230" t="s">
        <v>537</v>
      </c>
      <c r="D1476" s="230"/>
      <c r="E1476" s="230"/>
      <c r="F1476" s="230"/>
      <c r="G1476" s="230"/>
      <c r="H1476" s="230"/>
      <c r="I1476" s="230"/>
      <c r="J1476" s="230"/>
      <c r="K1476" s="230"/>
      <c r="L1476" s="230"/>
      <c r="M1476" s="230"/>
      <c r="N1476" s="241"/>
      <c r="AF1476" s="92"/>
      <c r="AG1476" s="93"/>
      <c r="AH1476" s="93"/>
      <c r="AN1476" s="93"/>
      <c r="AO1476" s="104" t="s">
        <v>537</v>
      </c>
      <c r="AQ1476" s="93"/>
      <c r="AS1476" s="93"/>
    </row>
    <row r="1477" spans="1:45" s="58" customFormat="1" ht="14.4" x14ac:dyDescent="0.3">
      <c r="A1477" s="102"/>
      <c r="B1477" s="103"/>
      <c r="C1477" s="230" t="s">
        <v>795</v>
      </c>
      <c r="D1477" s="230"/>
      <c r="E1477" s="230"/>
      <c r="F1477" s="230"/>
      <c r="G1477" s="230"/>
      <c r="H1477" s="230"/>
      <c r="I1477" s="230"/>
      <c r="J1477" s="230"/>
      <c r="K1477" s="230"/>
      <c r="L1477" s="230"/>
      <c r="M1477" s="230"/>
      <c r="N1477" s="241"/>
      <c r="AF1477" s="92"/>
      <c r="AG1477" s="93"/>
      <c r="AH1477" s="93"/>
      <c r="AI1477" s="104" t="s">
        <v>795</v>
      </c>
      <c r="AN1477" s="93"/>
      <c r="AQ1477" s="93"/>
      <c r="AS1477" s="93"/>
    </row>
    <row r="1478" spans="1:45" s="58" customFormat="1" ht="14.4" x14ac:dyDescent="0.3">
      <c r="A1478" s="127"/>
      <c r="B1478" s="128"/>
      <c r="C1478" s="231" t="s">
        <v>532</v>
      </c>
      <c r="D1478" s="231"/>
      <c r="E1478" s="231"/>
      <c r="F1478" s="96"/>
      <c r="G1478" s="97"/>
      <c r="H1478" s="97"/>
      <c r="I1478" s="97"/>
      <c r="J1478" s="100"/>
      <c r="K1478" s="97"/>
      <c r="L1478" s="129">
        <v>41.6</v>
      </c>
      <c r="M1478" s="121"/>
      <c r="N1478" s="139">
        <v>339.46</v>
      </c>
      <c r="AF1478" s="92"/>
      <c r="AG1478" s="93"/>
      <c r="AH1478" s="93"/>
      <c r="AN1478" s="93" t="s">
        <v>532</v>
      </c>
      <c r="AQ1478" s="93"/>
      <c r="AS1478" s="93"/>
    </row>
    <row r="1479" spans="1:45" s="58" customFormat="1" ht="0" hidden="1" customHeight="1" x14ac:dyDescent="0.3">
      <c r="A1479" s="142"/>
      <c r="B1479" s="143"/>
      <c r="C1479" s="143"/>
      <c r="D1479" s="143"/>
      <c r="E1479" s="143"/>
      <c r="F1479" s="144"/>
      <c r="G1479" s="144"/>
      <c r="H1479" s="144"/>
      <c r="I1479" s="144"/>
      <c r="J1479" s="145"/>
      <c r="K1479" s="144"/>
      <c r="L1479" s="145"/>
      <c r="M1479" s="109"/>
      <c r="N1479" s="145"/>
      <c r="AF1479" s="92"/>
      <c r="AG1479" s="93"/>
      <c r="AH1479" s="93"/>
      <c r="AN1479" s="93"/>
      <c r="AQ1479" s="93"/>
      <c r="AS1479" s="93"/>
    </row>
    <row r="1480" spans="1:45" s="58" customFormat="1" ht="14.4" x14ac:dyDescent="0.3">
      <c r="A1480" s="146"/>
      <c r="B1480" s="147"/>
      <c r="C1480" s="231" t="s">
        <v>796</v>
      </c>
      <c r="D1480" s="231"/>
      <c r="E1480" s="231"/>
      <c r="F1480" s="231"/>
      <c r="G1480" s="231"/>
      <c r="H1480" s="231"/>
      <c r="I1480" s="231"/>
      <c r="J1480" s="231"/>
      <c r="K1480" s="231"/>
      <c r="L1480" s="148"/>
      <c r="M1480" s="149"/>
      <c r="N1480" s="150"/>
      <c r="AF1480" s="92"/>
      <c r="AG1480" s="93"/>
      <c r="AH1480" s="93"/>
      <c r="AN1480" s="93"/>
      <c r="AQ1480" s="93" t="s">
        <v>796</v>
      </c>
      <c r="AS1480" s="93"/>
    </row>
    <row r="1481" spans="1:45" s="58" customFormat="1" ht="14.4" x14ac:dyDescent="0.3">
      <c r="A1481" s="151"/>
      <c r="B1481" s="106"/>
      <c r="C1481" s="230" t="s">
        <v>538</v>
      </c>
      <c r="D1481" s="230"/>
      <c r="E1481" s="230"/>
      <c r="F1481" s="230"/>
      <c r="G1481" s="230"/>
      <c r="H1481" s="230"/>
      <c r="I1481" s="230"/>
      <c r="J1481" s="230"/>
      <c r="K1481" s="230"/>
      <c r="L1481" s="156">
        <v>181.71</v>
      </c>
      <c r="M1481" s="153"/>
      <c r="N1481" s="154"/>
      <c r="AF1481" s="92"/>
      <c r="AG1481" s="93"/>
      <c r="AH1481" s="93"/>
      <c r="AN1481" s="93"/>
      <c r="AQ1481" s="93"/>
      <c r="AR1481" s="104" t="s">
        <v>538</v>
      </c>
      <c r="AS1481" s="93"/>
    </row>
    <row r="1482" spans="1:45" s="58" customFormat="1" ht="14.4" x14ac:dyDescent="0.3">
      <c r="A1482" s="151"/>
      <c r="B1482" s="106"/>
      <c r="C1482" s="230" t="s">
        <v>539</v>
      </c>
      <c r="D1482" s="230"/>
      <c r="E1482" s="230"/>
      <c r="F1482" s="230"/>
      <c r="G1482" s="230"/>
      <c r="H1482" s="230"/>
      <c r="I1482" s="230"/>
      <c r="J1482" s="230"/>
      <c r="K1482" s="230"/>
      <c r="L1482" s="155"/>
      <c r="M1482" s="153"/>
      <c r="N1482" s="154"/>
      <c r="AF1482" s="92"/>
      <c r="AG1482" s="93"/>
      <c r="AH1482" s="93"/>
      <c r="AN1482" s="93"/>
      <c r="AQ1482" s="93"/>
      <c r="AR1482" s="104" t="s">
        <v>539</v>
      </c>
      <c r="AS1482" s="93"/>
    </row>
    <row r="1483" spans="1:45" s="58" customFormat="1" ht="14.4" x14ac:dyDescent="0.3">
      <c r="A1483" s="151"/>
      <c r="B1483" s="106"/>
      <c r="C1483" s="230" t="s">
        <v>540</v>
      </c>
      <c r="D1483" s="230"/>
      <c r="E1483" s="230"/>
      <c r="F1483" s="230"/>
      <c r="G1483" s="230"/>
      <c r="H1483" s="230"/>
      <c r="I1483" s="230"/>
      <c r="J1483" s="230"/>
      <c r="K1483" s="230"/>
      <c r="L1483" s="156">
        <v>108.52</v>
      </c>
      <c r="M1483" s="153"/>
      <c r="N1483" s="154"/>
      <c r="AF1483" s="92"/>
      <c r="AG1483" s="93"/>
      <c r="AH1483" s="93"/>
      <c r="AN1483" s="93"/>
      <c r="AQ1483" s="93"/>
      <c r="AR1483" s="104" t="s">
        <v>540</v>
      </c>
      <c r="AS1483" s="93"/>
    </row>
    <row r="1484" spans="1:45" s="58" customFormat="1" ht="14.4" x14ac:dyDescent="0.3">
      <c r="A1484" s="151"/>
      <c r="B1484" s="106"/>
      <c r="C1484" s="230" t="s">
        <v>541</v>
      </c>
      <c r="D1484" s="230"/>
      <c r="E1484" s="230"/>
      <c r="F1484" s="230"/>
      <c r="G1484" s="230"/>
      <c r="H1484" s="230"/>
      <c r="I1484" s="230"/>
      <c r="J1484" s="230"/>
      <c r="K1484" s="230"/>
      <c r="L1484" s="156">
        <v>10.029999999999999</v>
      </c>
      <c r="M1484" s="153"/>
      <c r="N1484" s="154"/>
      <c r="AF1484" s="92"/>
      <c r="AG1484" s="93"/>
      <c r="AH1484" s="93"/>
      <c r="AN1484" s="93"/>
      <c r="AQ1484" s="93"/>
      <c r="AR1484" s="104" t="s">
        <v>541</v>
      </c>
      <c r="AS1484" s="93"/>
    </row>
    <row r="1485" spans="1:45" s="58" customFormat="1" ht="14.4" x14ac:dyDescent="0.3">
      <c r="A1485" s="151"/>
      <c r="B1485" s="106"/>
      <c r="C1485" s="230" t="s">
        <v>562</v>
      </c>
      <c r="D1485" s="230"/>
      <c r="E1485" s="230"/>
      <c r="F1485" s="230"/>
      <c r="G1485" s="230"/>
      <c r="H1485" s="230"/>
      <c r="I1485" s="230"/>
      <c r="J1485" s="230"/>
      <c r="K1485" s="230"/>
      <c r="L1485" s="156">
        <v>0.08</v>
      </c>
      <c r="M1485" s="153"/>
      <c r="N1485" s="154"/>
      <c r="AF1485" s="92"/>
      <c r="AG1485" s="93"/>
      <c r="AH1485" s="93"/>
      <c r="AN1485" s="93"/>
      <c r="AQ1485" s="93"/>
      <c r="AR1485" s="104" t="s">
        <v>562</v>
      </c>
      <c r="AS1485" s="93"/>
    </row>
    <row r="1486" spans="1:45" s="58" customFormat="1" ht="14.4" x14ac:dyDescent="0.3">
      <c r="A1486" s="151"/>
      <c r="B1486" s="106"/>
      <c r="C1486" s="230" t="s">
        <v>542</v>
      </c>
      <c r="D1486" s="230"/>
      <c r="E1486" s="230"/>
      <c r="F1486" s="230"/>
      <c r="G1486" s="230"/>
      <c r="H1486" s="230"/>
      <c r="I1486" s="230"/>
      <c r="J1486" s="230"/>
      <c r="K1486" s="230"/>
      <c r="L1486" s="156">
        <v>63.16</v>
      </c>
      <c r="M1486" s="153"/>
      <c r="N1486" s="154"/>
      <c r="AF1486" s="92"/>
      <c r="AG1486" s="93"/>
      <c r="AH1486" s="93"/>
      <c r="AN1486" s="93"/>
      <c r="AQ1486" s="93"/>
      <c r="AR1486" s="104" t="s">
        <v>542</v>
      </c>
      <c r="AS1486" s="93"/>
    </row>
    <row r="1487" spans="1:45" s="58" customFormat="1" ht="14.4" x14ac:dyDescent="0.3">
      <c r="A1487" s="151"/>
      <c r="B1487" s="106"/>
      <c r="C1487" s="230" t="s">
        <v>543</v>
      </c>
      <c r="D1487" s="230"/>
      <c r="E1487" s="230"/>
      <c r="F1487" s="230"/>
      <c r="G1487" s="230"/>
      <c r="H1487" s="230"/>
      <c r="I1487" s="230"/>
      <c r="J1487" s="230"/>
      <c r="K1487" s="230"/>
      <c r="L1487" s="156">
        <v>330.89</v>
      </c>
      <c r="M1487" s="153"/>
      <c r="N1487" s="154"/>
      <c r="AF1487" s="92"/>
      <c r="AG1487" s="93"/>
      <c r="AH1487" s="93"/>
      <c r="AN1487" s="93"/>
      <c r="AQ1487" s="93"/>
      <c r="AR1487" s="104" t="s">
        <v>543</v>
      </c>
      <c r="AS1487" s="93"/>
    </row>
    <row r="1488" spans="1:45" s="58" customFormat="1" ht="14.4" x14ac:dyDescent="0.3">
      <c r="A1488" s="151"/>
      <c r="B1488" s="106"/>
      <c r="C1488" s="230" t="s">
        <v>539</v>
      </c>
      <c r="D1488" s="230"/>
      <c r="E1488" s="230"/>
      <c r="F1488" s="230"/>
      <c r="G1488" s="230"/>
      <c r="H1488" s="230"/>
      <c r="I1488" s="230"/>
      <c r="J1488" s="230"/>
      <c r="K1488" s="230"/>
      <c r="L1488" s="155"/>
      <c r="M1488" s="153"/>
      <c r="N1488" s="154"/>
      <c r="AF1488" s="92"/>
      <c r="AG1488" s="93"/>
      <c r="AH1488" s="93"/>
      <c r="AN1488" s="93"/>
      <c r="AQ1488" s="93"/>
      <c r="AR1488" s="104" t="s">
        <v>539</v>
      </c>
      <c r="AS1488" s="93"/>
    </row>
    <row r="1489" spans="1:45" s="58" customFormat="1" ht="14.4" x14ac:dyDescent="0.3">
      <c r="A1489" s="151"/>
      <c r="B1489" s="106"/>
      <c r="C1489" s="230" t="s">
        <v>683</v>
      </c>
      <c r="D1489" s="230"/>
      <c r="E1489" s="230"/>
      <c r="F1489" s="230"/>
      <c r="G1489" s="230"/>
      <c r="H1489" s="230"/>
      <c r="I1489" s="230"/>
      <c r="J1489" s="230"/>
      <c r="K1489" s="230"/>
      <c r="L1489" s="156">
        <v>108.52</v>
      </c>
      <c r="M1489" s="153"/>
      <c r="N1489" s="154"/>
      <c r="AF1489" s="92"/>
      <c r="AG1489" s="93"/>
      <c r="AH1489" s="93"/>
      <c r="AN1489" s="93"/>
      <c r="AQ1489" s="93"/>
      <c r="AR1489" s="104" t="s">
        <v>683</v>
      </c>
      <c r="AS1489" s="93"/>
    </row>
    <row r="1490" spans="1:45" s="58" customFormat="1" ht="14.4" x14ac:dyDescent="0.3">
      <c r="A1490" s="151"/>
      <c r="B1490" s="106"/>
      <c r="C1490" s="230" t="s">
        <v>684</v>
      </c>
      <c r="D1490" s="230"/>
      <c r="E1490" s="230"/>
      <c r="F1490" s="230"/>
      <c r="G1490" s="230"/>
      <c r="H1490" s="230"/>
      <c r="I1490" s="230"/>
      <c r="J1490" s="230"/>
      <c r="K1490" s="230"/>
      <c r="L1490" s="156">
        <v>10.029999999999999</v>
      </c>
      <c r="M1490" s="153"/>
      <c r="N1490" s="154"/>
      <c r="AF1490" s="92"/>
      <c r="AG1490" s="93"/>
      <c r="AH1490" s="93"/>
      <c r="AN1490" s="93"/>
      <c r="AQ1490" s="93"/>
      <c r="AR1490" s="104" t="s">
        <v>684</v>
      </c>
      <c r="AS1490" s="93"/>
    </row>
    <row r="1491" spans="1:45" s="58" customFormat="1" ht="14.4" x14ac:dyDescent="0.3">
      <c r="A1491" s="151"/>
      <c r="B1491" s="106"/>
      <c r="C1491" s="230" t="s">
        <v>685</v>
      </c>
      <c r="D1491" s="230"/>
      <c r="E1491" s="230"/>
      <c r="F1491" s="230"/>
      <c r="G1491" s="230"/>
      <c r="H1491" s="230"/>
      <c r="I1491" s="230"/>
      <c r="J1491" s="230"/>
      <c r="K1491" s="230"/>
      <c r="L1491" s="156">
        <v>0.08</v>
      </c>
      <c r="M1491" s="153"/>
      <c r="N1491" s="154"/>
      <c r="AF1491" s="92"/>
      <c r="AG1491" s="93"/>
      <c r="AH1491" s="93"/>
      <c r="AN1491" s="93"/>
      <c r="AQ1491" s="93"/>
      <c r="AR1491" s="104" t="s">
        <v>685</v>
      </c>
      <c r="AS1491" s="93"/>
    </row>
    <row r="1492" spans="1:45" s="58" customFormat="1" ht="14.4" x14ac:dyDescent="0.3">
      <c r="A1492" s="151"/>
      <c r="B1492" s="106"/>
      <c r="C1492" s="230" t="s">
        <v>686</v>
      </c>
      <c r="D1492" s="230"/>
      <c r="E1492" s="230"/>
      <c r="F1492" s="230"/>
      <c r="G1492" s="230"/>
      <c r="H1492" s="230"/>
      <c r="I1492" s="230"/>
      <c r="J1492" s="230"/>
      <c r="K1492" s="230"/>
      <c r="L1492" s="156">
        <v>63.16</v>
      </c>
      <c r="M1492" s="153"/>
      <c r="N1492" s="154"/>
      <c r="AF1492" s="92"/>
      <c r="AG1492" s="93"/>
      <c r="AH1492" s="93"/>
      <c r="AN1492" s="93"/>
      <c r="AQ1492" s="93"/>
      <c r="AR1492" s="104" t="s">
        <v>686</v>
      </c>
      <c r="AS1492" s="93"/>
    </row>
    <row r="1493" spans="1:45" s="58" customFormat="1" ht="14.4" x14ac:dyDescent="0.3">
      <c r="A1493" s="151"/>
      <c r="B1493" s="106"/>
      <c r="C1493" s="230" t="s">
        <v>687</v>
      </c>
      <c r="D1493" s="230"/>
      <c r="E1493" s="230"/>
      <c r="F1493" s="230"/>
      <c r="G1493" s="230"/>
      <c r="H1493" s="230"/>
      <c r="I1493" s="230"/>
      <c r="J1493" s="230"/>
      <c r="K1493" s="230"/>
      <c r="L1493" s="156">
        <v>102.09</v>
      </c>
      <c r="M1493" s="153"/>
      <c r="N1493" s="154"/>
      <c r="AF1493" s="92"/>
      <c r="AG1493" s="93"/>
      <c r="AH1493" s="93"/>
      <c r="AN1493" s="93"/>
      <c r="AQ1493" s="93"/>
      <c r="AR1493" s="104" t="s">
        <v>687</v>
      </c>
      <c r="AS1493" s="93"/>
    </row>
    <row r="1494" spans="1:45" s="58" customFormat="1" ht="14.4" x14ac:dyDescent="0.3">
      <c r="A1494" s="151"/>
      <c r="B1494" s="106"/>
      <c r="C1494" s="230" t="s">
        <v>688</v>
      </c>
      <c r="D1494" s="230"/>
      <c r="E1494" s="230"/>
      <c r="F1494" s="230"/>
      <c r="G1494" s="230"/>
      <c r="H1494" s="230"/>
      <c r="I1494" s="230"/>
      <c r="J1494" s="230"/>
      <c r="K1494" s="230"/>
      <c r="L1494" s="156">
        <v>47.09</v>
      </c>
      <c r="M1494" s="153"/>
      <c r="N1494" s="154"/>
      <c r="AF1494" s="92"/>
      <c r="AG1494" s="93"/>
      <c r="AH1494" s="93"/>
      <c r="AN1494" s="93"/>
      <c r="AQ1494" s="93"/>
      <c r="AR1494" s="104" t="s">
        <v>688</v>
      </c>
      <c r="AS1494" s="93"/>
    </row>
    <row r="1495" spans="1:45" s="58" customFormat="1" ht="14.4" x14ac:dyDescent="0.3">
      <c r="A1495" s="151"/>
      <c r="B1495" s="106"/>
      <c r="C1495" s="230" t="s">
        <v>551</v>
      </c>
      <c r="D1495" s="230"/>
      <c r="E1495" s="230"/>
      <c r="F1495" s="230"/>
      <c r="G1495" s="230"/>
      <c r="H1495" s="230"/>
      <c r="I1495" s="230"/>
      <c r="J1495" s="230"/>
      <c r="K1495" s="230"/>
      <c r="L1495" s="156">
        <v>108.6</v>
      </c>
      <c r="M1495" s="153"/>
      <c r="N1495" s="154"/>
      <c r="AF1495" s="92"/>
      <c r="AG1495" s="93"/>
      <c r="AH1495" s="93"/>
      <c r="AN1495" s="93"/>
      <c r="AQ1495" s="93"/>
      <c r="AR1495" s="104" t="s">
        <v>551</v>
      </c>
      <c r="AS1495" s="93"/>
    </row>
    <row r="1496" spans="1:45" s="58" customFormat="1" ht="14.4" x14ac:dyDescent="0.3">
      <c r="A1496" s="151"/>
      <c r="B1496" s="106"/>
      <c r="C1496" s="230" t="s">
        <v>552</v>
      </c>
      <c r="D1496" s="230"/>
      <c r="E1496" s="230"/>
      <c r="F1496" s="230"/>
      <c r="G1496" s="230"/>
      <c r="H1496" s="230"/>
      <c r="I1496" s="230"/>
      <c r="J1496" s="230"/>
      <c r="K1496" s="230"/>
      <c r="L1496" s="156">
        <v>102.09</v>
      </c>
      <c r="M1496" s="153"/>
      <c r="N1496" s="154"/>
      <c r="AF1496" s="92"/>
      <c r="AG1496" s="93"/>
      <c r="AH1496" s="93"/>
      <c r="AN1496" s="93"/>
      <c r="AQ1496" s="93"/>
      <c r="AR1496" s="104" t="s">
        <v>552</v>
      </c>
      <c r="AS1496" s="93"/>
    </row>
    <row r="1497" spans="1:45" s="58" customFormat="1" ht="14.4" x14ac:dyDescent="0.3">
      <c r="A1497" s="151"/>
      <c r="B1497" s="106"/>
      <c r="C1497" s="230" t="s">
        <v>553</v>
      </c>
      <c r="D1497" s="230"/>
      <c r="E1497" s="230"/>
      <c r="F1497" s="230"/>
      <c r="G1497" s="230"/>
      <c r="H1497" s="230"/>
      <c r="I1497" s="230"/>
      <c r="J1497" s="230"/>
      <c r="K1497" s="230"/>
      <c r="L1497" s="156">
        <v>47.09</v>
      </c>
      <c r="M1497" s="153"/>
      <c r="N1497" s="154"/>
      <c r="AF1497" s="92"/>
      <c r="AG1497" s="93"/>
      <c r="AH1497" s="93"/>
      <c r="AN1497" s="93"/>
      <c r="AQ1497" s="93"/>
      <c r="AR1497" s="104" t="s">
        <v>553</v>
      </c>
      <c r="AS1497" s="93"/>
    </row>
    <row r="1498" spans="1:45" s="58" customFormat="1" ht="14.4" x14ac:dyDescent="0.3">
      <c r="A1498" s="151"/>
      <c r="B1498" s="157"/>
      <c r="C1498" s="242" t="s">
        <v>797</v>
      </c>
      <c r="D1498" s="242"/>
      <c r="E1498" s="242"/>
      <c r="F1498" s="242"/>
      <c r="G1498" s="242"/>
      <c r="H1498" s="242"/>
      <c r="I1498" s="242"/>
      <c r="J1498" s="242"/>
      <c r="K1498" s="242"/>
      <c r="L1498" s="162">
        <v>330.89</v>
      </c>
      <c r="M1498" s="159"/>
      <c r="N1498" s="160"/>
      <c r="AF1498" s="92"/>
      <c r="AG1498" s="93"/>
      <c r="AH1498" s="93"/>
      <c r="AN1498" s="93"/>
      <c r="AQ1498" s="93"/>
      <c r="AS1498" s="93" t="s">
        <v>797</v>
      </c>
    </row>
    <row r="1499" spans="1:45" s="58" customFormat="1" ht="14.4" x14ac:dyDescent="0.3">
      <c r="A1499" s="235" t="s">
        <v>440</v>
      </c>
      <c r="B1499" s="236"/>
      <c r="C1499" s="236"/>
      <c r="D1499" s="236"/>
      <c r="E1499" s="236"/>
      <c r="F1499" s="236"/>
      <c r="G1499" s="236"/>
      <c r="H1499" s="236"/>
      <c r="I1499" s="236"/>
      <c r="J1499" s="236"/>
      <c r="K1499" s="236"/>
      <c r="L1499" s="236"/>
      <c r="M1499" s="236"/>
      <c r="N1499" s="237"/>
      <c r="AF1499" s="92" t="s">
        <v>440</v>
      </c>
      <c r="AG1499" s="93"/>
      <c r="AH1499" s="93"/>
      <c r="AN1499" s="93"/>
      <c r="AQ1499" s="93"/>
      <c r="AS1499" s="93"/>
    </row>
    <row r="1500" spans="1:45" s="58" customFormat="1" ht="14.4" x14ac:dyDescent="0.3">
      <c r="A1500" s="94" t="s">
        <v>207</v>
      </c>
      <c r="B1500" s="95" t="s">
        <v>432</v>
      </c>
      <c r="C1500" s="231" t="s">
        <v>433</v>
      </c>
      <c r="D1500" s="231"/>
      <c r="E1500" s="231"/>
      <c r="F1500" s="96" t="s">
        <v>103</v>
      </c>
      <c r="G1500" s="97">
        <v>26.4</v>
      </c>
      <c r="H1500" s="98">
        <v>1</v>
      </c>
      <c r="I1500" s="136">
        <v>26.4</v>
      </c>
      <c r="J1500" s="100"/>
      <c r="K1500" s="97"/>
      <c r="L1500" s="100"/>
      <c r="M1500" s="97"/>
      <c r="N1500" s="101"/>
      <c r="AF1500" s="92"/>
      <c r="AG1500" s="93"/>
      <c r="AH1500" s="93" t="s">
        <v>433</v>
      </c>
      <c r="AN1500" s="93"/>
      <c r="AQ1500" s="93"/>
      <c r="AS1500" s="93"/>
    </row>
    <row r="1501" spans="1:45" s="58" customFormat="1" ht="21.6" x14ac:dyDescent="0.3">
      <c r="A1501" s="105"/>
      <c r="B1501" s="106" t="s">
        <v>609</v>
      </c>
      <c r="C1501" s="232" t="s">
        <v>610</v>
      </c>
      <c r="D1501" s="232"/>
      <c r="E1501" s="232"/>
      <c r="F1501" s="232"/>
      <c r="G1501" s="232"/>
      <c r="H1501" s="232"/>
      <c r="I1501" s="232"/>
      <c r="J1501" s="232"/>
      <c r="K1501" s="232"/>
      <c r="L1501" s="232"/>
      <c r="M1501" s="232"/>
      <c r="N1501" s="233"/>
      <c r="AF1501" s="92"/>
      <c r="AG1501" s="93"/>
      <c r="AH1501" s="93"/>
      <c r="AJ1501" s="104" t="s">
        <v>610</v>
      </c>
      <c r="AN1501" s="93"/>
      <c r="AQ1501" s="93"/>
      <c r="AS1501" s="93"/>
    </row>
    <row r="1502" spans="1:45" s="58" customFormat="1" ht="52.2" x14ac:dyDescent="0.3">
      <c r="A1502" s="105"/>
      <c r="B1502" s="106" t="s">
        <v>611</v>
      </c>
      <c r="C1502" s="232" t="s">
        <v>612</v>
      </c>
      <c r="D1502" s="232"/>
      <c r="E1502" s="232"/>
      <c r="F1502" s="232"/>
      <c r="G1502" s="232"/>
      <c r="H1502" s="232"/>
      <c r="I1502" s="232"/>
      <c r="J1502" s="232"/>
      <c r="K1502" s="232"/>
      <c r="L1502" s="232"/>
      <c r="M1502" s="232"/>
      <c r="N1502" s="233"/>
      <c r="AF1502" s="92"/>
      <c r="AG1502" s="93"/>
      <c r="AH1502" s="93"/>
      <c r="AJ1502" s="104" t="s">
        <v>612</v>
      </c>
      <c r="AN1502" s="93"/>
      <c r="AQ1502" s="93"/>
      <c r="AS1502" s="93"/>
    </row>
    <row r="1503" spans="1:45" s="58" customFormat="1" ht="14.4" x14ac:dyDescent="0.3">
      <c r="A1503" s="107"/>
      <c r="B1503" s="106" t="s">
        <v>2</v>
      </c>
      <c r="C1503" s="230" t="s">
        <v>525</v>
      </c>
      <c r="D1503" s="230"/>
      <c r="E1503" s="230"/>
      <c r="F1503" s="108"/>
      <c r="G1503" s="109"/>
      <c r="H1503" s="109"/>
      <c r="I1503" s="109"/>
      <c r="J1503" s="112">
        <v>7.68</v>
      </c>
      <c r="K1503" s="117">
        <v>1.3225</v>
      </c>
      <c r="L1503" s="112">
        <v>268.14</v>
      </c>
      <c r="M1503" s="113">
        <v>44.77</v>
      </c>
      <c r="N1503" s="114">
        <v>12004.63</v>
      </c>
      <c r="AF1503" s="92"/>
      <c r="AG1503" s="93"/>
      <c r="AH1503" s="93"/>
      <c r="AK1503" s="104" t="s">
        <v>525</v>
      </c>
      <c r="AN1503" s="93"/>
      <c r="AQ1503" s="93"/>
      <c r="AS1503" s="93"/>
    </row>
    <row r="1504" spans="1:45" s="58" customFormat="1" ht="14.4" x14ac:dyDescent="0.3">
      <c r="A1504" s="115"/>
      <c r="B1504" s="106"/>
      <c r="C1504" s="230" t="s">
        <v>527</v>
      </c>
      <c r="D1504" s="230"/>
      <c r="E1504" s="230"/>
      <c r="F1504" s="108" t="s">
        <v>528</v>
      </c>
      <c r="G1504" s="125">
        <v>0.9</v>
      </c>
      <c r="H1504" s="117">
        <v>1.3225</v>
      </c>
      <c r="I1504" s="117">
        <v>31.422599999999999</v>
      </c>
      <c r="J1504" s="118"/>
      <c r="K1504" s="109"/>
      <c r="L1504" s="118"/>
      <c r="M1504" s="109"/>
      <c r="N1504" s="119"/>
      <c r="AF1504" s="92"/>
      <c r="AG1504" s="93"/>
      <c r="AH1504" s="93"/>
      <c r="AL1504" s="104" t="s">
        <v>527</v>
      </c>
      <c r="AN1504" s="93"/>
      <c r="AQ1504" s="93"/>
      <c r="AS1504" s="93"/>
    </row>
    <row r="1505" spans="1:45" s="58" customFormat="1" ht="14.4" x14ac:dyDescent="0.3">
      <c r="A1505" s="107"/>
      <c r="B1505" s="106"/>
      <c r="C1505" s="229" t="s">
        <v>529</v>
      </c>
      <c r="D1505" s="229"/>
      <c r="E1505" s="229"/>
      <c r="F1505" s="120"/>
      <c r="G1505" s="121"/>
      <c r="H1505" s="121"/>
      <c r="I1505" s="121"/>
      <c r="J1505" s="123">
        <v>7.68</v>
      </c>
      <c r="K1505" s="121"/>
      <c r="L1505" s="123">
        <v>268.14</v>
      </c>
      <c r="M1505" s="121"/>
      <c r="N1505" s="124">
        <v>12004.63</v>
      </c>
      <c r="AF1505" s="92"/>
      <c r="AG1505" s="93"/>
      <c r="AH1505" s="93"/>
      <c r="AM1505" s="104" t="s">
        <v>529</v>
      </c>
      <c r="AN1505" s="93"/>
      <c r="AQ1505" s="93"/>
      <c r="AS1505" s="93"/>
    </row>
    <row r="1506" spans="1:45" s="58" customFormat="1" ht="14.4" x14ac:dyDescent="0.3">
      <c r="A1506" s="115"/>
      <c r="B1506" s="106"/>
      <c r="C1506" s="230" t="s">
        <v>530</v>
      </c>
      <c r="D1506" s="230"/>
      <c r="E1506" s="230"/>
      <c r="F1506" s="108"/>
      <c r="G1506" s="109"/>
      <c r="H1506" s="109"/>
      <c r="I1506" s="109"/>
      <c r="J1506" s="118"/>
      <c r="K1506" s="109"/>
      <c r="L1506" s="112">
        <v>268.14</v>
      </c>
      <c r="M1506" s="109"/>
      <c r="N1506" s="114">
        <v>12004.63</v>
      </c>
      <c r="AF1506" s="92"/>
      <c r="AG1506" s="93"/>
      <c r="AH1506" s="93"/>
      <c r="AL1506" s="104" t="s">
        <v>530</v>
      </c>
      <c r="AN1506" s="93"/>
      <c r="AQ1506" s="93"/>
      <c r="AS1506" s="93"/>
    </row>
    <row r="1507" spans="1:45" s="58" customFormat="1" ht="21.6" x14ac:dyDescent="0.3">
      <c r="A1507" s="115"/>
      <c r="B1507" s="106" t="s">
        <v>677</v>
      </c>
      <c r="C1507" s="230" t="s">
        <v>678</v>
      </c>
      <c r="D1507" s="230"/>
      <c r="E1507" s="230"/>
      <c r="F1507" s="108" t="s">
        <v>531</v>
      </c>
      <c r="G1507" s="116">
        <v>94</v>
      </c>
      <c r="H1507" s="109"/>
      <c r="I1507" s="116">
        <v>94</v>
      </c>
      <c r="J1507" s="118"/>
      <c r="K1507" s="109"/>
      <c r="L1507" s="112">
        <v>252.05</v>
      </c>
      <c r="M1507" s="109"/>
      <c r="N1507" s="114">
        <v>11284.35</v>
      </c>
      <c r="AF1507" s="92"/>
      <c r="AG1507" s="93"/>
      <c r="AH1507" s="93"/>
      <c r="AL1507" s="104" t="s">
        <v>678</v>
      </c>
      <c r="AN1507" s="93"/>
      <c r="AQ1507" s="93"/>
      <c r="AS1507" s="93"/>
    </row>
    <row r="1508" spans="1:45" s="58" customFormat="1" ht="40.799999999999997" x14ac:dyDescent="0.3">
      <c r="A1508" s="115"/>
      <c r="B1508" s="106" t="s">
        <v>679</v>
      </c>
      <c r="C1508" s="230" t="s">
        <v>680</v>
      </c>
      <c r="D1508" s="230"/>
      <c r="E1508" s="230"/>
      <c r="F1508" s="108" t="s">
        <v>531</v>
      </c>
      <c r="G1508" s="116">
        <v>51</v>
      </c>
      <c r="H1508" s="113">
        <v>0.85</v>
      </c>
      <c r="I1508" s="113">
        <v>43.35</v>
      </c>
      <c r="J1508" s="118"/>
      <c r="K1508" s="109"/>
      <c r="L1508" s="112">
        <v>116.24</v>
      </c>
      <c r="M1508" s="109"/>
      <c r="N1508" s="114">
        <v>5204.01</v>
      </c>
      <c r="AF1508" s="92"/>
      <c r="AG1508" s="93"/>
      <c r="AH1508" s="93"/>
      <c r="AL1508" s="104" t="s">
        <v>680</v>
      </c>
      <c r="AN1508" s="93"/>
      <c r="AQ1508" s="93"/>
      <c r="AS1508" s="93"/>
    </row>
    <row r="1509" spans="1:45" s="58" customFormat="1" ht="14.4" x14ac:dyDescent="0.3">
      <c r="A1509" s="127"/>
      <c r="B1509" s="128"/>
      <c r="C1509" s="231" t="s">
        <v>532</v>
      </c>
      <c r="D1509" s="231"/>
      <c r="E1509" s="231"/>
      <c r="F1509" s="96"/>
      <c r="G1509" s="97"/>
      <c r="H1509" s="97"/>
      <c r="I1509" s="97"/>
      <c r="J1509" s="100"/>
      <c r="K1509" s="97"/>
      <c r="L1509" s="129">
        <v>636.42999999999995</v>
      </c>
      <c r="M1509" s="121"/>
      <c r="N1509" s="130">
        <v>28492.99</v>
      </c>
      <c r="AF1509" s="92"/>
      <c r="AG1509" s="93"/>
      <c r="AH1509" s="93"/>
      <c r="AN1509" s="93" t="s">
        <v>532</v>
      </c>
      <c r="AQ1509" s="93"/>
      <c r="AS1509" s="93"/>
    </row>
    <row r="1510" spans="1:45" s="58" customFormat="1" ht="21.6" x14ac:dyDescent="0.3">
      <c r="A1510" s="94" t="s">
        <v>208</v>
      </c>
      <c r="B1510" s="95" t="s">
        <v>441</v>
      </c>
      <c r="C1510" s="231" t="s">
        <v>442</v>
      </c>
      <c r="D1510" s="231"/>
      <c r="E1510" s="231"/>
      <c r="F1510" s="96" t="s">
        <v>55</v>
      </c>
      <c r="G1510" s="97">
        <v>0.26400000000000001</v>
      </c>
      <c r="H1510" s="98">
        <v>1</v>
      </c>
      <c r="I1510" s="99">
        <v>0.26400000000000001</v>
      </c>
      <c r="J1510" s="100"/>
      <c r="K1510" s="97"/>
      <c r="L1510" s="100"/>
      <c r="M1510" s="97"/>
      <c r="N1510" s="101"/>
      <c r="AF1510" s="92"/>
      <c r="AG1510" s="93"/>
      <c r="AH1510" s="93" t="s">
        <v>442</v>
      </c>
      <c r="AN1510" s="93"/>
      <c r="AQ1510" s="93"/>
      <c r="AS1510" s="93"/>
    </row>
    <row r="1511" spans="1:45" s="58" customFormat="1" ht="14.4" x14ac:dyDescent="0.3">
      <c r="A1511" s="102"/>
      <c r="B1511" s="103"/>
      <c r="C1511" s="230" t="s">
        <v>798</v>
      </c>
      <c r="D1511" s="230"/>
      <c r="E1511" s="230"/>
      <c r="F1511" s="230"/>
      <c r="G1511" s="230"/>
      <c r="H1511" s="230"/>
      <c r="I1511" s="230"/>
      <c r="J1511" s="230"/>
      <c r="K1511" s="230"/>
      <c r="L1511" s="230"/>
      <c r="M1511" s="230"/>
      <c r="N1511" s="241"/>
      <c r="AF1511" s="92"/>
      <c r="AG1511" s="93"/>
      <c r="AH1511" s="93"/>
      <c r="AI1511" s="104" t="s">
        <v>798</v>
      </c>
      <c r="AN1511" s="93"/>
      <c r="AQ1511" s="93"/>
      <c r="AS1511" s="93"/>
    </row>
    <row r="1512" spans="1:45" s="58" customFormat="1" ht="21.6" x14ac:dyDescent="0.3">
      <c r="A1512" s="105"/>
      <c r="B1512" s="106" t="s">
        <v>609</v>
      </c>
      <c r="C1512" s="232" t="s">
        <v>610</v>
      </c>
      <c r="D1512" s="232"/>
      <c r="E1512" s="232"/>
      <c r="F1512" s="232"/>
      <c r="G1512" s="232"/>
      <c r="H1512" s="232"/>
      <c r="I1512" s="232"/>
      <c r="J1512" s="232"/>
      <c r="K1512" s="232"/>
      <c r="L1512" s="232"/>
      <c r="M1512" s="232"/>
      <c r="N1512" s="233"/>
      <c r="AF1512" s="92"/>
      <c r="AG1512" s="93"/>
      <c r="AH1512" s="93"/>
      <c r="AJ1512" s="104" t="s">
        <v>610</v>
      </c>
      <c r="AN1512" s="93"/>
      <c r="AQ1512" s="93"/>
      <c r="AS1512" s="93"/>
    </row>
    <row r="1513" spans="1:45" s="58" customFormat="1" ht="52.2" x14ac:dyDescent="0.3">
      <c r="A1513" s="105"/>
      <c r="B1513" s="106" t="s">
        <v>611</v>
      </c>
      <c r="C1513" s="232" t="s">
        <v>612</v>
      </c>
      <c r="D1513" s="232"/>
      <c r="E1513" s="232"/>
      <c r="F1513" s="232"/>
      <c r="G1513" s="232"/>
      <c r="H1513" s="232"/>
      <c r="I1513" s="232"/>
      <c r="J1513" s="232"/>
      <c r="K1513" s="232"/>
      <c r="L1513" s="232"/>
      <c r="M1513" s="232"/>
      <c r="N1513" s="233"/>
      <c r="AF1513" s="92"/>
      <c r="AG1513" s="93"/>
      <c r="AH1513" s="93"/>
      <c r="AJ1513" s="104" t="s">
        <v>612</v>
      </c>
      <c r="AN1513" s="93"/>
      <c r="AQ1513" s="93"/>
      <c r="AS1513" s="93"/>
    </row>
    <row r="1514" spans="1:45" s="58" customFormat="1" ht="14.4" x14ac:dyDescent="0.3">
      <c r="A1514" s="107"/>
      <c r="B1514" s="106" t="s">
        <v>2</v>
      </c>
      <c r="C1514" s="230" t="s">
        <v>525</v>
      </c>
      <c r="D1514" s="230"/>
      <c r="E1514" s="230"/>
      <c r="F1514" s="108"/>
      <c r="G1514" s="109"/>
      <c r="H1514" s="109"/>
      <c r="I1514" s="109"/>
      <c r="J1514" s="112">
        <v>44.73</v>
      </c>
      <c r="K1514" s="117">
        <v>1.3225</v>
      </c>
      <c r="L1514" s="112">
        <v>15.62</v>
      </c>
      <c r="M1514" s="113">
        <v>44.77</v>
      </c>
      <c r="N1514" s="126">
        <v>699.31</v>
      </c>
      <c r="AF1514" s="92"/>
      <c r="AG1514" s="93"/>
      <c r="AH1514" s="93"/>
      <c r="AK1514" s="104" t="s">
        <v>525</v>
      </c>
      <c r="AN1514" s="93"/>
      <c r="AQ1514" s="93"/>
      <c r="AS1514" s="93"/>
    </row>
    <row r="1515" spans="1:45" s="58" customFormat="1" ht="14.4" x14ac:dyDescent="0.3">
      <c r="A1515" s="107"/>
      <c r="B1515" s="106" t="s">
        <v>4</v>
      </c>
      <c r="C1515" s="230" t="s">
        <v>526</v>
      </c>
      <c r="D1515" s="230"/>
      <c r="E1515" s="230"/>
      <c r="F1515" s="108"/>
      <c r="G1515" s="109"/>
      <c r="H1515" s="109"/>
      <c r="I1515" s="109"/>
      <c r="J1515" s="112">
        <v>0.97</v>
      </c>
      <c r="K1515" s="117">
        <v>1.4375</v>
      </c>
      <c r="L1515" s="112">
        <v>0.37</v>
      </c>
      <c r="M1515" s="113">
        <v>13.24</v>
      </c>
      <c r="N1515" s="126">
        <v>4.9000000000000004</v>
      </c>
      <c r="AF1515" s="92"/>
      <c r="AG1515" s="93"/>
      <c r="AH1515" s="93"/>
      <c r="AK1515" s="104" t="s">
        <v>526</v>
      </c>
      <c r="AN1515" s="93"/>
      <c r="AQ1515" s="93"/>
      <c r="AS1515" s="93"/>
    </row>
    <row r="1516" spans="1:45" s="58" customFormat="1" ht="14.4" x14ac:dyDescent="0.3">
      <c r="A1516" s="107"/>
      <c r="B1516" s="106" t="s">
        <v>6</v>
      </c>
      <c r="C1516" s="230" t="s">
        <v>556</v>
      </c>
      <c r="D1516" s="230"/>
      <c r="E1516" s="230"/>
      <c r="F1516" s="108"/>
      <c r="G1516" s="109"/>
      <c r="H1516" s="109"/>
      <c r="I1516" s="109"/>
      <c r="J1516" s="112">
        <v>0.26</v>
      </c>
      <c r="K1516" s="117">
        <v>1.4375</v>
      </c>
      <c r="L1516" s="112">
        <v>0.1</v>
      </c>
      <c r="M1516" s="113">
        <v>44.77</v>
      </c>
      <c r="N1516" s="126">
        <v>4.4800000000000004</v>
      </c>
      <c r="AF1516" s="92"/>
      <c r="AG1516" s="93"/>
      <c r="AH1516" s="93"/>
      <c r="AK1516" s="104" t="s">
        <v>556</v>
      </c>
      <c r="AN1516" s="93"/>
      <c r="AQ1516" s="93"/>
      <c r="AS1516" s="93"/>
    </row>
    <row r="1517" spans="1:45" s="58" customFormat="1" ht="14.4" x14ac:dyDescent="0.3">
      <c r="A1517" s="107"/>
      <c r="B1517" s="106" t="s">
        <v>7</v>
      </c>
      <c r="C1517" s="230" t="s">
        <v>557</v>
      </c>
      <c r="D1517" s="230"/>
      <c r="E1517" s="230"/>
      <c r="F1517" s="108"/>
      <c r="G1517" s="109"/>
      <c r="H1517" s="109"/>
      <c r="I1517" s="109"/>
      <c r="J1517" s="112">
        <v>0.18</v>
      </c>
      <c r="K1517" s="109"/>
      <c r="L1517" s="112">
        <v>0.05</v>
      </c>
      <c r="M1517" s="113">
        <v>8.16</v>
      </c>
      <c r="N1517" s="126">
        <v>0.41</v>
      </c>
      <c r="AF1517" s="92"/>
      <c r="AG1517" s="93"/>
      <c r="AH1517" s="93"/>
      <c r="AK1517" s="104" t="s">
        <v>557</v>
      </c>
      <c r="AN1517" s="93"/>
      <c r="AQ1517" s="93"/>
      <c r="AS1517" s="93"/>
    </row>
    <row r="1518" spans="1:45" s="58" customFormat="1" ht="14.4" x14ac:dyDescent="0.3">
      <c r="A1518" s="115"/>
      <c r="B1518" s="106"/>
      <c r="C1518" s="230" t="s">
        <v>527</v>
      </c>
      <c r="D1518" s="230"/>
      <c r="E1518" s="230"/>
      <c r="F1518" s="108" t="s">
        <v>528</v>
      </c>
      <c r="G1518" s="113">
        <v>4.6500000000000004</v>
      </c>
      <c r="H1518" s="117">
        <v>1.3225</v>
      </c>
      <c r="I1518" s="133">
        <v>1.6235010000000001</v>
      </c>
      <c r="J1518" s="118"/>
      <c r="K1518" s="109"/>
      <c r="L1518" s="118"/>
      <c r="M1518" s="109"/>
      <c r="N1518" s="119"/>
      <c r="AF1518" s="92"/>
      <c r="AG1518" s="93"/>
      <c r="AH1518" s="93"/>
      <c r="AL1518" s="104" t="s">
        <v>527</v>
      </c>
      <c r="AN1518" s="93"/>
      <c r="AQ1518" s="93"/>
      <c r="AS1518" s="93"/>
    </row>
    <row r="1519" spans="1:45" s="58" customFormat="1" ht="14.4" x14ac:dyDescent="0.3">
      <c r="A1519" s="115"/>
      <c r="B1519" s="106"/>
      <c r="C1519" s="230" t="s">
        <v>558</v>
      </c>
      <c r="D1519" s="230"/>
      <c r="E1519" s="230"/>
      <c r="F1519" s="108" t="s">
        <v>528</v>
      </c>
      <c r="G1519" s="113">
        <v>0.02</v>
      </c>
      <c r="H1519" s="117">
        <v>1.4375</v>
      </c>
      <c r="I1519" s="135">
        <v>7.5900000000000004E-3</v>
      </c>
      <c r="J1519" s="118"/>
      <c r="K1519" s="109"/>
      <c r="L1519" s="118"/>
      <c r="M1519" s="109"/>
      <c r="N1519" s="119"/>
      <c r="AF1519" s="92"/>
      <c r="AG1519" s="93"/>
      <c r="AH1519" s="93"/>
      <c r="AL1519" s="104" t="s">
        <v>558</v>
      </c>
      <c r="AN1519" s="93"/>
      <c r="AQ1519" s="93"/>
      <c r="AS1519" s="93"/>
    </row>
    <row r="1520" spans="1:45" s="58" customFormat="1" ht="14.4" x14ac:dyDescent="0.3">
      <c r="A1520" s="107"/>
      <c r="B1520" s="106"/>
      <c r="C1520" s="229" t="s">
        <v>529</v>
      </c>
      <c r="D1520" s="229"/>
      <c r="E1520" s="229"/>
      <c r="F1520" s="120"/>
      <c r="G1520" s="121"/>
      <c r="H1520" s="121"/>
      <c r="I1520" s="121"/>
      <c r="J1520" s="123">
        <v>45.88</v>
      </c>
      <c r="K1520" s="121"/>
      <c r="L1520" s="123">
        <v>16.04</v>
      </c>
      <c r="M1520" s="121"/>
      <c r="N1520" s="134">
        <v>704.62</v>
      </c>
      <c r="AF1520" s="92"/>
      <c r="AG1520" s="93"/>
      <c r="AH1520" s="93"/>
      <c r="AM1520" s="104" t="s">
        <v>529</v>
      </c>
      <c r="AN1520" s="93"/>
      <c r="AQ1520" s="93"/>
      <c r="AS1520" s="93"/>
    </row>
    <row r="1521" spans="1:45" s="58" customFormat="1" ht="14.4" x14ac:dyDescent="0.3">
      <c r="A1521" s="115"/>
      <c r="B1521" s="106"/>
      <c r="C1521" s="230" t="s">
        <v>530</v>
      </c>
      <c r="D1521" s="230"/>
      <c r="E1521" s="230"/>
      <c r="F1521" s="108"/>
      <c r="G1521" s="109"/>
      <c r="H1521" s="109"/>
      <c r="I1521" s="109"/>
      <c r="J1521" s="118"/>
      <c r="K1521" s="109"/>
      <c r="L1521" s="112">
        <v>15.72</v>
      </c>
      <c r="M1521" s="109"/>
      <c r="N1521" s="126">
        <v>703.79</v>
      </c>
      <c r="AF1521" s="92"/>
      <c r="AG1521" s="93"/>
      <c r="AH1521" s="93"/>
      <c r="AL1521" s="104" t="s">
        <v>530</v>
      </c>
      <c r="AN1521" s="93"/>
      <c r="AQ1521" s="93"/>
      <c r="AS1521" s="93"/>
    </row>
    <row r="1522" spans="1:45" s="58" customFormat="1" ht="20.399999999999999" x14ac:dyDescent="0.3">
      <c r="A1522" s="115"/>
      <c r="B1522" s="106" t="s">
        <v>714</v>
      </c>
      <c r="C1522" s="230" t="s">
        <v>715</v>
      </c>
      <c r="D1522" s="230"/>
      <c r="E1522" s="230"/>
      <c r="F1522" s="108" t="s">
        <v>531</v>
      </c>
      <c r="G1522" s="116">
        <v>100</v>
      </c>
      <c r="H1522" s="109"/>
      <c r="I1522" s="116">
        <v>100</v>
      </c>
      <c r="J1522" s="118"/>
      <c r="K1522" s="109"/>
      <c r="L1522" s="112">
        <v>15.72</v>
      </c>
      <c r="M1522" s="109"/>
      <c r="N1522" s="126">
        <v>703.79</v>
      </c>
      <c r="AF1522" s="92"/>
      <c r="AG1522" s="93"/>
      <c r="AH1522" s="93"/>
      <c r="AL1522" s="104" t="s">
        <v>715</v>
      </c>
      <c r="AN1522" s="93"/>
      <c r="AQ1522" s="93"/>
      <c r="AS1522" s="93"/>
    </row>
    <row r="1523" spans="1:45" s="58" customFormat="1" ht="40.799999999999997" x14ac:dyDescent="0.3">
      <c r="A1523" s="115"/>
      <c r="B1523" s="106" t="s">
        <v>716</v>
      </c>
      <c r="C1523" s="230" t="s">
        <v>717</v>
      </c>
      <c r="D1523" s="230"/>
      <c r="E1523" s="230"/>
      <c r="F1523" s="108" t="s">
        <v>531</v>
      </c>
      <c r="G1523" s="116">
        <v>49</v>
      </c>
      <c r="H1523" s="113">
        <v>0.85</v>
      </c>
      <c r="I1523" s="113">
        <v>41.65</v>
      </c>
      <c r="J1523" s="118"/>
      <c r="K1523" s="109"/>
      <c r="L1523" s="112">
        <v>6.55</v>
      </c>
      <c r="M1523" s="109"/>
      <c r="N1523" s="126">
        <v>293.13</v>
      </c>
      <c r="AF1523" s="92"/>
      <c r="AG1523" s="93"/>
      <c r="AH1523" s="93"/>
      <c r="AL1523" s="104" t="s">
        <v>717</v>
      </c>
      <c r="AN1523" s="93"/>
      <c r="AQ1523" s="93"/>
      <c r="AS1523" s="93"/>
    </row>
    <row r="1524" spans="1:45" s="58" customFormat="1" ht="14.4" x14ac:dyDescent="0.3">
      <c r="A1524" s="127"/>
      <c r="B1524" s="128"/>
      <c r="C1524" s="231" t="s">
        <v>532</v>
      </c>
      <c r="D1524" s="231"/>
      <c r="E1524" s="231"/>
      <c r="F1524" s="96"/>
      <c r="G1524" s="97"/>
      <c r="H1524" s="97"/>
      <c r="I1524" s="97"/>
      <c r="J1524" s="100"/>
      <c r="K1524" s="97"/>
      <c r="L1524" s="129">
        <v>38.31</v>
      </c>
      <c r="M1524" s="121"/>
      <c r="N1524" s="130">
        <v>1701.54</v>
      </c>
      <c r="AF1524" s="92"/>
      <c r="AG1524" s="93"/>
      <c r="AH1524" s="93"/>
      <c r="AN1524" s="93" t="s">
        <v>532</v>
      </c>
      <c r="AQ1524" s="93"/>
      <c r="AS1524" s="93"/>
    </row>
    <row r="1525" spans="1:45" s="58" customFormat="1" ht="31.8" x14ac:dyDescent="0.3">
      <c r="A1525" s="94" t="s">
        <v>209</v>
      </c>
      <c r="B1525" s="95" t="s">
        <v>443</v>
      </c>
      <c r="C1525" s="231" t="s">
        <v>444</v>
      </c>
      <c r="D1525" s="231"/>
      <c r="E1525" s="231"/>
      <c r="F1525" s="96" t="s">
        <v>61</v>
      </c>
      <c r="G1525" s="97">
        <v>5.3</v>
      </c>
      <c r="H1525" s="98">
        <v>1</v>
      </c>
      <c r="I1525" s="136">
        <v>5.3</v>
      </c>
      <c r="J1525" s="129">
        <v>15.09</v>
      </c>
      <c r="K1525" s="97"/>
      <c r="L1525" s="129">
        <v>79.98</v>
      </c>
      <c r="M1525" s="138">
        <v>8.16</v>
      </c>
      <c r="N1525" s="139">
        <v>652.64</v>
      </c>
      <c r="AF1525" s="92"/>
      <c r="AG1525" s="93"/>
      <c r="AH1525" s="93" t="s">
        <v>444</v>
      </c>
      <c r="AN1525" s="93"/>
      <c r="AQ1525" s="93"/>
      <c r="AS1525" s="93"/>
    </row>
    <row r="1526" spans="1:45" s="58" customFormat="1" ht="14.4" x14ac:dyDescent="0.3">
      <c r="A1526" s="127"/>
      <c r="B1526" s="128"/>
      <c r="C1526" s="230" t="s">
        <v>537</v>
      </c>
      <c r="D1526" s="230"/>
      <c r="E1526" s="230"/>
      <c r="F1526" s="230"/>
      <c r="G1526" s="230"/>
      <c r="H1526" s="230"/>
      <c r="I1526" s="230"/>
      <c r="J1526" s="230"/>
      <c r="K1526" s="230"/>
      <c r="L1526" s="230"/>
      <c r="M1526" s="230"/>
      <c r="N1526" s="241"/>
      <c r="AF1526" s="92"/>
      <c r="AG1526" s="93"/>
      <c r="AH1526" s="93"/>
      <c r="AN1526" s="93"/>
      <c r="AO1526" s="104" t="s">
        <v>537</v>
      </c>
      <c r="AQ1526" s="93"/>
      <c r="AS1526" s="93"/>
    </row>
    <row r="1527" spans="1:45" s="58" customFormat="1" ht="14.4" x14ac:dyDescent="0.3">
      <c r="A1527" s="127"/>
      <c r="B1527" s="128"/>
      <c r="C1527" s="231" t="s">
        <v>532</v>
      </c>
      <c r="D1527" s="231"/>
      <c r="E1527" s="231"/>
      <c r="F1527" s="96"/>
      <c r="G1527" s="97"/>
      <c r="H1527" s="97"/>
      <c r="I1527" s="97"/>
      <c r="J1527" s="100"/>
      <c r="K1527" s="97"/>
      <c r="L1527" s="129">
        <v>79.98</v>
      </c>
      <c r="M1527" s="121"/>
      <c r="N1527" s="139">
        <v>652.64</v>
      </c>
      <c r="AF1527" s="92"/>
      <c r="AG1527" s="93"/>
      <c r="AH1527" s="93"/>
      <c r="AN1527" s="93" t="s">
        <v>532</v>
      </c>
      <c r="AQ1527" s="93"/>
      <c r="AS1527" s="93"/>
    </row>
    <row r="1528" spans="1:45" s="58" customFormat="1" ht="42" x14ac:dyDescent="0.3">
      <c r="A1528" s="94" t="s">
        <v>210</v>
      </c>
      <c r="B1528" s="95" t="s">
        <v>445</v>
      </c>
      <c r="C1528" s="231" t="s">
        <v>446</v>
      </c>
      <c r="D1528" s="231"/>
      <c r="E1528" s="231"/>
      <c r="F1528" s="96" t="s">
        <v>55</v>
      </c>
      <c r="G1528" s="97">
        <v>0.26400000000000001</v>
      </c>
      <c r="H1528" s="98">
        <v>1</v>
      </c>
      <c r="I1528" s="99">
        <v>0.26400000000000001</v>
      </c>
      <c r="J1528" s="100"/>
      <c r="K1528" s="97"/>
      <c r="L1528" s="100"/>
      <c r="M1528" s="97"/>
      <c r="N1528" s="101"/>
      <c r="AF1528" s="92"/>
      <c r="AG1528" s="93"/>
      <c r="AH1528" s="93" t="s">
        <v>446</v>
      </c>
      <c r="AN1528" s="93"/>
      <c r="AQ1528" s="93"/>
      <c r="AS1528" s="93"/>
    </row>
    <row r="1529" spans="1:45" s="58" customFormat="1" ht="14.4" x14ac:dyDescent="0.3">
      <c r="A1529" s="102"/>
      <c r="B1529" s="103"/>
      <c r="C1529" s="230" t="s">
        <v>798</v>
      </c>
      <c r="D1529" s="230"/>
      <c r="E1529" s="230"/>
      <c r="F1529" s="230"/>
      <c r="G1529" s="230"/>
      <c r="H1529" s="230"/>
      <c r="I1529" s="230"/>
      <c r="J1529" s="230"/>
      <c r="K1529" s="230"/>
      <c r="L1529" s="230"/>
      <c r="M1529" s="230"/>
      <c r="N1529" s="241"/>
      <c r="AF1529" s="92"/>
      <c r="AG1529" s="93"/>
      <c r="AH1529" s="93"/>
      <c r="AI1529" s="104" t="s">
        <v>798</v>
      </c>
      <c r="AN1529" s="93"/>
      <c r="AQ1529" s="93"/>
      <c r="AS1529" s="93"/>
    </row>
    <row r="1530" spans="1:45" s="58" customFormat="1" ht="52.2" x14ac:dyDescent="0.3">
      <c r="A1530" s="105"/>
      <c r="B1530" s="106" t="s">
        <v>611</v>
      </c>
      <c r="C1530" s="232" t="s">
        <v>612</v>
      </c>
      <c r="D1530" s="232"/>
      <c r="E1530" s="232"/>
      <c r="F1530" s="232"/>
      <c r="G1530" s="232"/>
      <c r="H1530" s="232"/>
      <c r="I1530" s="232"/>
      <c r="J1530" s="232"/>
      <c r="K1530" s="232"/>
      <c r="L1530" s="232"/>
      <c r="M1530" s="232"/>
      <c r="N1530" s="233"/>
      <c r="AF1530" s="92"/>
      <c r="AG1530" s="93"/>
      <c r="AH1530" s="93"/>
      <c r="AJ1530" s="104" t="s">
        <v>612</v>
      </c>
      <c r="AN1530" s="93"/>
      <c r="AQ1530" s="93"/>
      <c r="AS1530" s="93"/>
    </row>
    <row r="1531" spans="1:45" s="58" customFormat="1" ht="14.4" x14ac:dyDescent="0.3">
      <c r="A1531" s="107"/>
      <c r="B1531" s="106" t="s">
        <v>2</v>
      </c>
      <c r="C1531" s="230" t="s">
        <v>525</v>
      </c>
      <c r="D1531" s="230"/>
      <c r="E1531" s="230"/>
      <c r="F1531" s="108"/>
      <c r="G1531" s="109"/>
      <c r="H1531" s="109"/>
      <c r="I1531" s="109"/>
      <c r="J1531" s="112">
        <v>351.09</v>
      </c>
      <c r="K1531" s="113">
        <v>1.1499999999999999</v>
      </c>
      <c r="L1531" s="112">
        <v>106.59</v>
      </c>
      <c r="M1531" s="113">
        <v>44.77</v>
      </c>
      <c r="N1531" s="114">
        <v>4772.03</v>
      </c>
      <c r="AF1531" s="92"/>
      <c r="AG1531" s="93"/>
      <c r="AH1531" s="93"/>
      <c r="AK1531" s="104" t="s">
        <v>525</v>
      </c>
      <c r="AN1531" s="93"/>
      <c r="AQ1531" s="93"/>
      <c r="AS1531" s="93"/>
    </row>
    <row r="1532" spans="1:45" s="58" customFormat="1" ht="14.4" x14ac:dyDescent="0.3">
      <c r="A1532" s="107"/>
      <c r="B1532" s="106" t="s">
        <v>4</v>
      </c>
      <c r="C1532" s="230" t="s">
        <v>526</v>
      </c>
      <c r="D1532" s="230"/>
      <c r="E1532" s="230"/>
      <c r="F1532" s="108"/>
      <c r="G1532" s="109"/>
      <c r="H1532" s="109"/>
      <c r="I1532" s="109"/>
      <c r="J1532" s="112">
        <v>99.88</v>
      </c>
      <c r="K1532" s="113">
        <v>1.1499999999999999</v>
      </c>
      <c r="L1532" s="112">
        <v>30.32</v>
      </c>
      <c r="M1532" s="113">
        <v>13.24</v>
      </c>
      <c r="N1532" s="126">
        <v>401.44</v>
      </c>
      <c r="AF1532" s="92"/>
      <c r="AG1532" s="93"/>
      <c r="AH1532" s="93"/>
      <c r="AK1532" s="104" t="s">
        <v>526</v>
      </c>
      <c r="AN1532" s="93"/>
      <c r="AQ1532" s="93"/>
      <c r="AS1532" s="93"/>
    </row>
    <row r="1533" spans="1:45" s="58" customFormat="1" ht="14.4" x14ac:dyDescent="0.3">
      <c r="A1533" s="107"/>
      <c r="B1533" s="106" t="s">
        <v>6</v>
      </c>
      <c r="C1533" s="230" t="s">
        <v>556</v>
      </c>
      <c r="D1533" s="230"/>
      <c r="E1533" s="230"/>
      <c r="F1533" s="108"/>
      <c r="G1533" s="109"/>
      <c r="H1533" s="109"/>
      <c r="I1533" s="109"/>
      <c r="J1533" s="112">
        <v>17.63</v>
      </c>
      <c r="K1533" s="113">
        <v>1.1499999999999999</v>
      </c>
      <c r="L1533" s="112">
        <v>5.35</v>
      </c>
      <c r="M1533" s="113">
        <v>44.77</v>
      </c>
      <c r="N1533" s="126">
        <v>239.52</v>
      </c>
      <c r="AF1533" s="92"/>
      <c r="AG1533" s="93"/>
      <c r="AH1533" s="93"/>
      <c r="AK1533" s="104" t="s">
        <v>556</v>
      </c>
      <c r="AN1533" s="93"/>
      <c r="AQ1533" s="93"/>
      <c r="AS1533" s="93"/>
    </row>
    <row r="1534" spans="1:45" s="58" customFormat="1" ht="14.4" x14ac:dyDescent="0.3">
      <c r="A1534" s="115"/>
      <c r="B1534" s="106"/>
      <c r="C1534" s="230" t="s">
        <v>527</v>
      </c>
      <c r="D1534" s="230"/>
      <c r="E1534" s="230"/>
      <c r="F1534" s="108" t="s">
        <v>528</v>
      </c>
      <c r="G1534" s="113">
        <v>39.14</v>
      </c>
      <c r="H1534" s="113">
        <v>1.1499999999999999</v>
      </c>
      <c r="I1534" s="133">
        <v>11.882904</v>
      </c>
      <c r="J1534" s="118"/>
      <c r="K1534" s="109"/>
      <c r="L1534" s="118"/>
      <c r="M1534" s="109"/>
      <c r="N1534" s="119"/>
      <c r="AF1534" s="92"/>
      <c r="AG1534" s="93"/>
      <c r="AH1534" s="93"/>
      <c r="AL1534" s="104" t="s">
        <v>527</v>
      </c>
      <c r="AN1534" s="93"/>
      <c r="AQ1534" s="93"/>
      <c r="AS1534" s="93"/>
    </row>
    <row r="1535" spans="1:45" s="58" customFormat="1" ht="14.4" x14ac:dyDescent="0.3">
      <c r="A1535" s="115"/>
      <c r="B1535" s="106"/>
      <c r="C1535" s="230" t="s">
        <v>558</v>
      </c>
      <c r="D1535" s="230"/>
      <c r="E1535" s="230"/>
      <c r="F1535" s="108" t="s">
        <v>528</v>
      </c>
      <c r="G1535" s="113">
        <v>1.52</v>
      </c>
      <c r="H1535" s="113">
        <v>1.1499999999999999</v>
      </c>
      <c r="I1535" s="133">
        <v>0.46147199999999999</v>
      </c>
      <c r="J1535" s="118"/>
      <c r="K1535" s="109"/>
      <c r="L1535" s="118"/>
      <c r="M1535" s="109"/>
      <c r="N1535" s="119"/>
      <c r="AF1535" s="92"/>
      <c r="AG1535" s="93"/>
      <c r="AH1535" s="93"/>
      <c r="AL1535" s="104" t="s">
        <v>558</v>
      </c>
      <c r="AN1535" s="93"/>
      <c r="AQ1535" s="93"/>
      <c r="AS1535" s="93"/>
    </row>
    <row r="1536" spans="1:45" s="58" customFormat="1" ht="14.4" x14ac:dyDescent="0.3">
      <c r="A1536" s="107"/>
      <c r="B1536" s="106"/>
      <c r="C1536" s="229" t="s">
        <v>529</v>
      </c>
      <c r="D1536" s="229"/>
      <c r="E1536" s="229"/>
      <c r="F1536" s="120"/>
      <c r="G1536" s="121"/>
      <c r="H1536" s="121"/>
      <c r="I1536" s="121"/>
      <c r="J1536" s="123">
        <v>450.97</v>
      </c>
      <c r="K1536" s="121"/>
      <c r="L1536" s="123">
        <v>136.91</v>
      </c>
      <c r="M1536" s="121"/>
      <c r="N1536" s="124">
        <v>5173.47</v>
      </c>
      <c r="AF1536" s="92"/>
      <c r="AG1536" s="93"/>
      <c r="AH1536" s="93"/>
      <c r="AM1536" s="104" t="s">
        <v>529</v>
      </c>
      <c r="AN1536" s="93"/>
      <c r="AQ1536" s="93"/>
      <c r="AS1536" s="93"/>
    </row>
    <row r="1537" spans="1:45" s="58" customFormat="1" ht="14.4" x14ac:dyDescent="0.3">
      <c r="A1537" s="115"/>
      <c r="B1537" s="106"/>
      <c r="C1537" s="230" t="s">
        <v>530</v>
      </c>
      <c r="D1537" s="230"/>
      <c r="E1537" s="230"/>
      <c r="F1537" s="108"/>
      <c r="G1537" s="109"/>
      <c r="H1537" s="109"/>
      <c r="I1537" s="109"/>
      <c r="J1537" s="118"/>
      <c r="K1537" s="109"/>
      <c r="L1537" s="112">
        <v>111.94</v>
      </c>
      <c r="M1537" s="109"/>
      <c r="N1537" s="114">
        <v>5011.55</v>
      </c>
      <c r="AF1537" s="92"/>
      <c r="AG1537" s="93"/>
      <c r="AH1537" s="93"/>
      <c r="AL1537" s="104" t="s">
        <v>530</v>
      </c>
      <c r="AN1537" s="93"/>
      <c r="AQ1537" s="93"/>
      <c r="AS1537" s="93"/>
    </row>
    <row r="1538" spans="1:45" s="58" customFormat="1" ht="31.8" x14ac:dyDescent="0.3">
      <c r="A1538" s="115"/>
      <c r="B1538" s="106" t="s">
        <v>648</v>
      </c>
      <c r="C1538" s="230" t="s">
        <v>649</v>
      </c>
      <c r="D1538" s="230"/>
      <c r="E1538" s="230"/>
      <c r="F1538" s="108" t="s">
        <v>531</v>
      </c>
      <c r="G1538" s="116">
        <v>103</v>
      </c>
      <c r="H1538" s="109"/>
      <c r="I1538" s="116">
        <v>103</v>
      </c>
      <c r="J1538" s="118"/>
      <c r="K1538" s="109"/>
      <c r="L1538" s="112">
        <v>115.3</v>
      </c>
      <c r="M1538" s="109"/>
      <c r="N1538" s="114">
        <v>5161.8999999999996</v>
      </c>
      <c r="AF1538" s="92"/>
      <c r="AG1538" s="93"/>
      <c r="AH1538" s="93"/>
      <c r="AL1538" s="104" t="s">
        <v>649</v>
      </c>
      <c r="AN1538" s="93"/>
      <c r="AQ1538" s="93"/>
      <c r="AS1538" s="93"/>
    </row>
    <row r="1539" spans="1:45" s="58" customFormat="1" ht="31.8" x14ac:dyDescent="0.3">
      <c r="A1539" s="115"/>
      <c r="B1539" s="106" t="s">
        <v>650</v>
      </c>
      <c r="C1539" s="230" t="s">
        <v>651</v>
      </c>
      <c r="D1539" s="230"/>
      <c r="E1539" s="230"/>
      <c r="F1539" s="108" t="s">
        <v>531</v>
      </c>
      <c r="G1539" s="116">
        <v>59</v>
      </c>
      <c r="H1539" s="109"/>
      <c r="I1539" s="116">
        <v>59</v>
      </c>
      <c r="J1539" s="118"/>
      <c r="K1539" s="109"/>
      <c r="L1539" s="112">
        <v>66.040000000000006</v>
      </c>
      <c r="M1539" s="109"/>
      <c r="N1539" s="114">
        <v>2956.81</v>
      </c>
      <c r="AF1539" s="92"/>
      <c r="AG1539" s="93"/>
      <c r="AH1539" s="93"/>
      <c r="AL1539" s="104" t="s">
        <v>651</v>
      </c>
      <c r="AN1539" s="93"/>
      <c r="AQ1539" s="93"/>
      <c r="AS1539" s="93"/>
    </row>
    <row r="1540" spans="1:45" s="58" customFormat="1" ht="14.4" x14ac:dyDescent="0.3">
      <c r="A1540" s="127"/>
      <c r="B1540" s="128"/>
      <c r="C1540" s="231" t="s">
        <v>532</v>
      </c>
      <c r="D1540" s="231"/>
      <c r="E1540" s="231"/>
      <c r="F1540" s="96"/>
      <c r="G1540" s="97"/>
      <c r="H1540" s="97"/>
      <c r="I1540" s="97"/>
      <c r="J1540" s="100"/>
      <c r="K1540" s="97"/>
      <c r="L1540" s="129">
        <v>318.25</v>
      </c>
      <c r="M1540" s="121"/>
      <c r="N1540" s="130">
        <v>13292.18</v>
      </c>
      <c r="AF1540" s="92"/>
      <c r="AG1540" s="93"/>
      <c r="AH1540" s="93"/>
      <c r="AN1540" s="93" t="s">
        <v>532</v>
      </c>
      <c r="AQ1540" s="93"/>
      <c r="AS1540" s="93"/>
    </row>
    <row r="1541" spans="1:45" s="58" customFormat="1" ht="31.8" x14ac:dyDescent="0.3">
      <c r="A1541" s="94" t="s">
        <v>211</v>
      </c>
      <c r="B1541" s="95" t="s">
        <v>447</v>
      </c>
      <c r="C1541" s="231" t="s">
        <v>448</v>
      </c>
      <c r="D1541" s="231"/>
      <c r="E1541" s="231"/>
      <c r="F1541" s="96" t="s">
        <v>55</v>
      </c>
      <c r="G1541" s="97">
        <v>-0.26400000000000001</v>
      </c>
      <c r="H1541" s="98">
        <v>1</v>
      </c>
      <c r="I1541" s="99">
        <v>-0.26400000000000001</v>
      </c>
      <c r="J1541" s="100"/>
      <c r="K1541" s="97"/>
      <c r="L1541" s="100"/>
      <c r="M1541" s="97"/>
      <c r="N1541" s="101"/>
      <c r="AF1541" s="92"/>
      <c r="AG1541" s="93"/>
      <c r="AH1541" s="93" t="s">
        <v>448</v>
      </c>
      <c r="AN1541" s="93"/>
      <c r="AQ1541" s="93"/>
      <c r="AS1541" s="93"/>
    </row>
    <row r="1542" spans="1:45" s="58" customFormat="1" ht="14.4" x14ac:dyDescent="0.3">
      <c r="A1542" s="102"/>
      <c r="B1542" s="103"/>
      <c r="C1542" s="230" t="s">
        <v>799</v>
      </c>
      <c r="D1542" s="230"/>
      <c r="E1542" s="230"/>
      <c r="F1542" s="230"/>
      <c r="G1542" s="230"/>
      <c r="H1542" s="230"/>
      <c r="I1542" s="230"/>
      <c r="J1542" s="230"/>
      <c r="K1542" s="230"/>
      <c r="L1542" s="230"/>
      <c r="M1542" s="230"/>
      <c r="N1542" s="241"/>
      <c r="AF1542" s="92"/>
      <c r="AG1542" s="93"/>
      <c r="AH1542" s="93"/>
      <c r="AI1542" s="104" t="s">
        <v>799</v>
      </c>
      <c r="AN1542" s="93"/>
      <c r="AQ1542" s="93"/>
      <c r="AS1542" s="93"/>
    </row>
    <row r="1543" spans="1:45" s="58" customFormat="1" ht="52.2" x14ac:dyDescent="0.3">
      <c r="A1543" s="105"/>
      <c r="B1543" s="106" t="s">
        <v>611</v>
      </c>
      <c r="C1543" s="232" t="s">
        <v>612</v>
      </c>
      <c r="D1543" s="232"/>
      <c r="E1543" s="232"/>
      <c r="F1543" s="232"/>
      <c r="G1543" s="232"/>
      <c r="H1543" s="232"/>
      <c r="I1543" s="232"/>
      <c r="J1543" s="232"/>
      <c r="K1543" s="232"/>
      <c r="L1543" s="232"/>
      <c r="M1543" s="232"/>
      <c r="N1543" s="233"/>
      <c r="AF1543" s="92"/>
      <c r="AG1543" s="93"/>
      <c r="AH1543" s="93"/>
      <c r="AJ1543" s="104" t="s">
        <v>612</v>
      </c>
      <c r="AN1543" s="93"/>
      <c r="AQ1543" s="93"/>
      <c r="AS1543" s="93"/>
    </row>
    <row r="1544" spans="1:45" s="58" customFormat="1" ht="14.4" x14ac:dyDescent="0.3">
      <c r="A1544" s="107"/>
      <c r="B1544" s="106" t="s">
        <v>2</v>
      </c>
      <c r="C1544" s="230" t="s">
        <v>525</v>
      </c>
      <c r="D1544" s="230"/>
      <c r="E1544" s="230"/>
      <c r="F1544" s="108"/>
      <c r="G1544" s="109"/>
      <c r="H1544" s="109"/>
      <c r="I1544" s="109"/>
      <c r="J1544" s="112">
        <v>30.32</v>
      </c>
      <c r="K1544" s="113">
        <v>1.1499999999999999</v>
      </c>
      <c r="L1544" s="112">
        <v>-9.2100000000000009</v>
      </c>
      <c r="M1544" s="113">
        <v>44.77</v>
      </c>
      <c r="N1544" s="126">
        <v>-412.33</v>
      </c>
      <c r="AF1544" s="92"/>
      <c r="AG1544" s="93"/>
      <c r="AH1544" s="93"/>
      <c r="AK1544" s="104" t="s">
        <v>525</v>
      </c>
      <c r="AN1544" s="93"/>
      <c r="AQ1544" s="93"/>
      <c r="AS1544" s="93"/>
    </row>
    <row r="1545" spans="1:45" s="58" customFormat="1" ht="14.4" x14ac:dyDescent="0.3">
      <c r="A1545" s="107"/>
      <c r="B1545" s="106" t="s">
        <v>4</v>
      </c>
      <c r="C1545" s="230" t="s">
        <v>526</v>
      </c>
      <c r="D1545" s="230"/>
      <c r="E1545" s="230"/>
      <c r="F1545" s="108"/>
      <c r="G1545" s="109"/>
      <c r="H1545" s="109"/>
      <c r="I1545" s="109"/>
      <c r="J1545" s="112">
        <v>24.97</v>
      </c>
      <c r="K1545" s="113">
        <v>1.1499999999999999</v>
      </c>
      <c r="L1545" s="112">
        <v>-7.58</v>
      </c>
      <c r="M1545" s="113">
        <v>13.24</v>
      </c>
      <c r="N1545" s="126">
        <v>-100.36</v>
      </c>
      <c r="AF1545" s="92"/>
      <c r="AG1545" s="93"/>
      <c r="AH1545" s="93"/>
      <c r="AK1545" s="104" t="s">
        <v>526</v>
      </c>
      <c r="AN1545" s="93"/>
      <c r="AQ1545" s="93"/>
      <c r="AS1545" s="93"/>
    </row>
    <row r="1546" spans="1:45" s="58" customFormat="1" ht="14.4" x14ac:dyDescent="0.3">
      <c r="A1546" s="107"/>
      <c r="B1546" s="106" t="s">
        <v>6</v>
      </c>
      <c r="C1546" s="230" t="s">
        <v>556</v>
      </c>
      <c r="D1546" s="230"/>
      <c r="E1546" s="230"/>
      <c r="F1546" s="108"/>
      <c r="G1546" s="109"/>
      <c r="H1546" s="109"/>
      <c r="I1546" s="109"/>
      <c r="J1546" s="112">
        <v>4.41</v>
      </c>
      <c r="K1546" s="113">
        <v>1.1499999999999999</v>
      </c>
      <c r="L1546" s="112">
        <v>-1.34</v>
      </c>
      <c r="M1546" s="113">
        <v>44.77</v>
      </c>
      <c r="N1546" s="126">
        <v>-59.99</v>
      </c>
      <c r="AF1546" s="92"/>
      <c r="AG1546" s="93"/>
      <c r="AH1546" s="93"/>
      <c r="AK1546" s="104" t="s">
        <v>556</v>
      </c>
      <c r="AN1546" s="93"/>
      <c r="AQ1546" s="93"/>
      <c r="AS1546" s="93"/>
    </row>
    <row r="1547" spans="1:45" s="58" customFormat="1" ht="14.4" x14ac:dyDescent="0.3">
      <c r="A1547" s="115"/>
      <c r="B1547" s="106"/>
      <c r="C1547" s="230" t="s">
        <v>527</v>
      </c>
      <c r="D1547" s="230"/>
      <c r="E1547" s="230"/>
      <c r="F1547" s="108" t="s">
        <v>528</v>
      </c>
      <c r="G1547" s="113">
        <v>3.38</v>
      </c>
      <c r="H1547" s="113">
        <v>1.1499999999999999</v>
      </c>
      <c r="I1547" s="133">
        <v>-1.026168</v>
      </c>
      <c r="J1547" s="118"/>
      <c r="K1547" s="109"/>
      <c r="L1547" s="118"/>
      <c r="M1547" s="109"/>
      <c r="N1547" s="119"/>
      <c r="AF1547" s="92"/>
      <c r="AG1547" s="93"/>
      <c r="AH1547" s="93"/>
      <c r="AL1547" s="104" t="s">
        <v>527</v>
      </c>
      <c r="AN1547" s="93"/>
      <c r="AQ1547" s="93"/>
      <c r="AS1547" s="93"/>
    </row>
    <row r="1548" spans="1:45" s="58" customFormat="1" ht="14.4" x14ac:dyDescent="0.3">
      <c r="A1548" s="115"/>
      <c r="B1548" s="106"/>
      <c r="C1548" s="230" t="s">
        <v>558</v>
      </c>
      <c r="D1548" s="230"/>
      <c r="E1548" s="230"/>
      <c r="F1548" s="108" t="s">
        <v>528</v>
      </c>
      <c r="G1548" s="113">
        <v>0.38</v>
      </c>
      <c r="H1548" s="113">
        <v>1.1499999999999999</v>
      </c>
      <c r="I1548" s="133">
        <v>-0.115368</v>
      </c>
      <c r="J1548" s="118"/>
      <c r="K1548" s="109"/>
      <c r="L1548" s="118"/>
      <c r="M1548" s="109"/>
      <c r="N1548" s="119"/>
      <c r="AF1548" s="92"/>
      <c r="AG1548" s="93"/>
      <c r="AH1548" s="93"/>
      <c r="AL1548" s="104" t="s">
        <v>558</v>
      </c>
      <c r="AN1548" s="93"/>
      <c r="AQ1548" s="93"/>
      <c r="AS1548" s="93"/>
    </row>
    <row r="1549" spans="1:45" s="58" customFormat="1" ht="14.4" x14ac:dyDescent="0.3">
      <c r="A1549" s="107"/>
      <c r="B1549" s="106"/>
      <c r="C1549" s="229" t="s">
        <v>529</v>
      </c>
      <c r="D1549" s="229"/>
      <c r="E1549" s="229"/>
      <c r="F1549" s="120"/>
      <c r="G1549" s="121"/>
      <c r="H1549" s="121"/>
      <c r="I1549" s="121"/>
      <c r="J1549" s="123">
        <v>55.29</v>
      </c>
      <c r="K1549" s="121"/>
      <c r="L1549" s="123">
        <v>-16.79</v>
      </c>
      <c r="M1549" s="121"/>
      <c r="N1549" s="134">
        <v>-512.69000000000005</v>
      </c>
      <c r="AF1549" s="92"/>
      <c r="AG1549" s="93"/>
      <c r="AH1549" s="93"/>
      <c r="AM1549" s="104" t="s">
        <v>529</v>
      </c>
      <c r="AN1549" s="93"/>
      <c r="AQ1549" s="93"/>
      <c r="AS1549" s="93"/>
    </row>
    <row r="1550" spans="1:45" s="58" customFormat="1" ht="14.4" x14ac:dyDescent="0.3">
      <c r="A1550" s="115"/>
      <c r="B1550" s="106"/>
      <c r="C1550" s="230" t="s">
        <v>530</v>
      </c>
      <c r="D1550" s="230"/>
      <c r="E1550" s="230"/>
      <c r="F1550" s="108"/>
      <c r="G1550" s="109"/>
      <c r="H1550" s="109"/>
      <c r="I1550" s="109"/>
      <c r="J1550" s="118"/>
      <c r="K1550" s="109"/>
      <c r="L1550" s="112">
        <v>-10.55</v>
      </c>
      <c r="M1550" s="109"/>
      <c r="N1550" s="126">
        <v>-472.32</v>
      </c>
      <c r="AF1550" s="92"/>
      <c r="AG1550" s="93"/>
      <c r="AH1550" s="93"/>
      <c r="AL1550" s="104" t="s">
        <v>530</v>
      </c>
      <c r="AN1550" s="93"/>
      <c r="AQ1550" s="93"/>
      <c r="AS1550" s="93"/>
    </row>
    <row r="1551" spans="1:45" s="58" customFormat="1" ht="31.8" x14ac:dyDescent="0.3">
      <c r="A1551" s="115"/>
      <c r="B1551" s="106" t="s">
        <v>648</v>
      </c>
      <c r="C1551" s="230" t="s">
        <v>649</v>
      </c>
      <c r="D1551" s="230"/>
      <c r="E1551" s="230"/>
      <c r="F1551" s="108" t="s">
        <v>531</v>
      </c>
      <c r="G1551" s="116">
        <v>103</v>
      </c>
      <c r="H1551" s="109"/>
      <c r="I1551" s="116">
        <v>103</v>
      </c>
      <c r="J1551" s="118"/>
      <c r="K1551" s="109"/>
      <c r="L1551" s="112">
        <v>-10.87</v>
      </c>
      <c r="M1551" s="109"/>
      <c r="N1551" s="126">
        <v>-486.49</v>
      </c>
      <c r="AF1551" s="92"/>
      <c r="AG1551" s="93"/>
      <c r="AH1551" s="93"/>
      <c r="AL1551" s="104" t="s">
        <v>649</v>
      </c>
      <c r="AN1551" s="93"/>
      <c r="AQ1551" s="93"/>
      <c r="AS1551" s="93"/>
    </row>
    <row r="1552" spans="1:45" s="58" customFormat="1" ht="31.8" x14ac:dyDescent="0.3">
      <c r="A1552" s="115"/>
      <c r="B1552" s="106" t="s">
        <v>650</v>
      </c>
      <c r="C1552" s="230" t="s">
        <v>651</v>
      </c>
      <c r="D1552" s="230"/>
      <c r="E1552" s="230"/>
      <c r="F1552" s="108" t="s">
        <v>531</v>
      </c>
      <c r="G1552" s="116">
        <v>59</v>
      </c>
      <c r="H1552" s="109"/>
      <c r="I1552" s="116">
        <v>59</v>
      </c>
      <c r="J1552" s="118"/>
      <c r="K1552" s="109"/>
      <c r="L1552" s="112">
        <v>-6.22</v>
      </c>
      <c r="M1552" s="109"/>
      <c r="N1552" s="126">
        <v>-278.67</v>
      </c>
      <c r="AF1552" s="92"/>
      <c r="AG1552" s="93"/>
      <c r="AH1552" s="93"/>
      <c r="AL1552" s="104" t="s">
        <v>651</v>
      </c>
      <c r="AN1552" s="93"/>
      <c r="AQ1552" s="93"/>
      <c r="AS1552" s="93"/>
    </row>
    <row r="1553" spans="1:45" s="58" customFormat="1" ht="14.4" x14ac:dyDescent="0.3">
      <c r="A1553" s="127"/>
      <c r="B1553" s="128"/>
      <c r="C1553" s="231" t="s">
        <v>532</v>
      </c>
      <c r="D1553" s="231"/>
      <c r="E1553" s="231"/>
      <c r="F1553" s="96"/>
      <c r="G1553" s="97"/>
      <c r="H1553" s="97"/>
      <c r="I1553" s="97"/>
      <c r="J1553" s="100"/>
      <c r="K1553" s="97"/>
      <c r="L1553" s="129">
        <v>-33.880000000000003</v>
      </c>
      <c r="M1553" s="121"/>
      <c r="N1553" s="130">
        <v>-1277.8499999999999</v>
      </c>
      <c r="AF1553" s="92"/>
      <c r="AG1553" s="93"/>
      <c r="AH1553" s="93"/>
      <c r="AN1553" s="93" t="s">
        <v>532</v>
      </c>
      <c r="AQ1553" s="93"/>
      <c r="AS1553" s="93"/>
    </row>
    <row r="1554" spans="1:45" s="58" customFormat="1" ht="31.8" x14ac:dyDescent="0.3">
      <c r="A1554" s="94" t="s">
        <v>212</v>
      </c>
      <c r="B1554" s="95" t="s">
        <v>449</v>
      </c>
      <c r="C1554" s="231" t="s">
        <v>450</v>
      </c>
      <c r="D1554" s="231"/>
      <c r="E1554" s="231"/>
      <c r="F1554" s="96" t="s">
        <v>61</v>
      </c>
      <c r="G1554" s="97">
        <v>792</v>
      </c>
      <c r="H1554" s="98">
        <v>1</v>
      </c>
      <c r="I1554" s="98">
        <v>792</v>
      </c>
      <c r="J1554" s="129">
        <v>11.75</v>
      </c>
      <c r="K1554" s="97"/>
      <c r="L1554" s="137">
        <v>9306</v>
      </c>
      <c r="M1554" s="138">
        <v>8.16</v>
      </c>
      <c r="N1554" s="130">
        <v>75936.960000000006</v>
      </c>
      <c r="AF1554" s="92"/>
      <c r="AG1554" s="93"/>
      <c r="AH1554" s="93" t="s">
        <v>450</v>
      </c>
      <c r="AN1554" s="93"/>
      <c r="AQ1554" s="93"/>
      <c r="AS1554" s="93"/>
    </row>
    <row r="1555" spans="1:45" s="58" customFormat="1" ht="14.4" x14ac:dyDescent="0.3">
      <c r="A1555" s="127"/>
      <c r="B1555" s="128"/>
      <c r="C1555" s="230" t="s">
        <v>537</v>
      </c>
      <c r="D1555" s="230"/>
      <c r="E1555" s="230"/>
      <c r="F1555" s="230"/>
      <c r="G1555" s="230"/>
      <c r="H1555" s="230"/>
      <c r="I1555" s="230"/>
      <c r="J1555" s="230"/>
      <c r="K1555" s="230"/>
      <c r="L1555" s="230"/>
      <c r="M1555" s="230"/>
      <c r="N1555" s="241"/>
      <c r="AF1555" s="92"/>
      <c r="AG1555" s="93"/>
      <c r="AH1555" s="93"/>
      <c r="AN1555" s="93"/>
      <c r="AO1555" s="104" t="s">
        <v>537</v>
      </c>
      <c r="AQ1555" s="93"/>
      <c r="AS1555" s="93"/>
    </row>
    <row r="1556" spans="1:45" s="58" customFormat="1" ht="14.4" x14ac:dyDescent="0.3">
      <c r="A1556" s="127"/>
      <c r="B1556" s="128"/>
      <c r="C1556" s="231" t="s">
        <v>532</v>
      </c>
      <c r="D1556" s="231"/>
      <c r="E1556" s="231"/>
      <c r="F1556" s="96"/>
      <c r="G1556" s="97"/>
      <c r="H1556" s="97"/>
      <c r="I1556" s="97"/>
      <c r="J1556" s="100"/>
      <c r="K1556" s="97"/>
      <c r="L1556" s="137">
        <v>9306</v>
      </c>
      <c r="M1556" s="121"/>
      <c r="N1556" s="130">
        <v>75936.960000000006</v>
      </c>
      <c r="AF1556" s="92"/>
      <c r="AG1556" s="93"/>
      <c r="AH1556" s="93"/>
      <c r="AN1556" s="93" t="s">
        <v>532</v>
      </c>
      <c r="AQ1556" s="93"/>
      <c r="AS1556" s="93"/>
    </row>
    <row r="1557" spans="1:45" s="58" customFormat="1" ht="31.8" x14ac:dyDescent="0.3">
      <c r="A1557" s="94" t="s">
        <v>213</v>
      </c>
      <c r="B1557" s="95" t="s">
        <v>451</v>
      </c>
      <c r="C1557" s="231" t="s">
        <v>452</v>
      </c>
      <c r="D1557" s="231"/>
      <c r="E1557" s="231"/>
      <c r="F1557" s="96" t="s">
        <v>17</v>
      </c>
      <c r="G1557" s="97">
        <v>0.39600000000000002</v>
      </c>
      <c r="H1557" s="98">
        <v>1</v>
      </c>
      <c r="I1557" s="99">
        <v>0.39600000000000002</v>
      </c>
      <c r="J1557" s="100"/>
      <c r="K1557" s="97"/>
      <c r="L1557" s="100"/>
      <c r="M1557" s="97"/>
      <c r="N1557" s="101"/>
      <c r="AF1557" s="92"/>
      <c r="AG1557" s="93"/>
      <c r="AH1557" s="93" t="s">
        <v>452</v>
      </c>
      <c r="AN1557" s="93"/>
      <c r="AQ1557" s="93"/>
      <c r="AS1557" s="93"/>
    </row>
    <row r="1558" spans="1:45" s="58" customFormat="1" ht="52.2" x14ac:dyDescent="0.3">
      <c r="A1558" s="105"/>
      <c r="B1558" s="106" t="s">
        <v>611</v>
      </c>
      <c r="C1558" s="232" t="s">
        <v>612</v>
      </c>
      <c r="D1558" s="232"/>
      <c r="E1558" s="232"/>
      <c r="F1558" s="232"/>
      <c r="G1558" s="232"/>
      <c r="H1558" s="232"/>
      <c r="I1558" s="232"/>
      <c r="J1558" s="232"/>
      <c r="K1558" s="232"/>
      <c r="L1558" s="232"/>
      <c r="M1558" s="232"/>
      <c r="N1558" s="233"/>
      <c r="AF1558" s="92"/>
      <c r="AG1558" s="93"/>
      <c r="AH1558" s="93"/>
      <c r="AJ1558" s="104" t="s">
        <v>612</v>
      </c>
      <c r="AN1558" s="93"/>
      <c r="AQ1558" s="93"/>
      <c r="AS1558" s="93"/>
    </row>
    <row r="1559" spans="1:45" s="58" customFormat="1" ht="14.4" x14ac:dyDescent="0.3">
      <c r="A1559" s="107"/>
      <c r="B1559" s="106" t="s">
        <v>2</v>
      </c>
      <c r="C1559" s="230" t="s">
        <v>525</v>
      </c>
      <c r="D1559" s="230"/>
      <c r="E1559" s="230"/>
      <c r="F1559" s="108"/>
      <c r="G1559" s="109"/>
      <c r="H1559" s="109"/>
      <c r="I1559" s="109"/>
      <c r="J1559" s="112">
        <v>45.46</v>
      </c>
      <c r="K1559" s="113">
        <v>1.1499999999999999</v>
      </c>
      <c r="L1559" s="112">
        <v>20.7</v>
      </c>
      <c r="M1559" s="113">
        <v>44.77</v>
      </c>
      <c r="N1559" s="126">
        <v>926.74</v>
      </c>
      <c r="AF1559" s="92"/>
      <c r="AG1559" s="93"/>
      <c r="AH1559" s="93"/>
      <c r="AK1559" s="104" t="s">
        <v>525</v>
      </c>
      <c r="AN1559" s="93"/>
      <c r="AQ1559" s="93"/>
      <c r="AS1559" s="93"/>
    </row>
    <row r="1560" spans="1:45" s="58" customFormat="1" ht="14.4" x14ac:dyDescent="0.3">
      <c r="A1560" s="107"/>
      <c r="B1560" s="106" t="s">
        <v>4</v>
      </c>
      <c r="C1560" s="230" t="s">
        <v>526</v>
      </c>
      <c r="D1560" s="230"/>
      <c r="E1560" s="230"/>
      <c r="F1560" s="108"/>
      <c r="G1560" s="109"/>
      <c r="H1560" s="109"/>
      <c r="I1560" s="109"/>
      <c r="J1560" s="112">
        <v>44.11</v>
      </c>
      <c r="K1560" s="113">
        <v>1.1499999999999999</v>
      </c>
      <c r="L1560" s="112">
        <v>20.09</v>
      </c>
      <c r="M1560" s="113">
        <v>13.24</v>
      </c>
      <c r="N1560" s="126">
        <v>265.99</v>
      </c>
      <c r="AF1560" s="92"/>
      <c r="AG1560" s="93"/>
      <c r="AH1560" s="93"/>
      <c r="AK1560" s="104" t="s">
        <v>526</v>
      </c>
      <c r="AN1560" s="93"/>
      <c r="AQ1560" s="93"/>
      <c r="AS1560" s="93"/>
    </row>
    <row r="1561" spans="1:45" s="58" customFormat="1" ht="14.4" x14ac:dyDescent="0.3">
      <c r="A1561" s="107"/>
      <c r="B1561" s="106" t="s">
        <v>6</v>
      </c>
      <c r="C1561" s="230" t="s">
        <v>556</v>
      </c>
      <c r="D1561" s="230"/>
      <c r="E1561" s="230"/>
      <c r="F1561" s="108"/>
      <c r="G1561" s="109"/>
      <c r="H1561" s="109"/>
      <c r="I1561" s="109"/>
      <c r="J1561" s="112">
        <v>35.81</v>
      </c>
      <c r="K1561" s="113">
        <v>1.1499999999999999</v>
      </c>
      <c r="L1561" s="112">
        <v>16.309999999999999</v>
      </c>
      <c r="M1561" s="113">
        <v>44.77</v>
      </c>
      <c r="N1561" s="126">
        <v>730.2</v>
      </c>
      <c r="AF1561" s="92"/>
      <c r="AG1561" s="93"/>
      <c r="AH1561" s="93"/>
      <c r="AK1561" s="104" t="s">
        <v>556</v>
      </c>
      <c r="AN1561" s="93"/>
      <c r="AQ1561" s="93"/>
      <c r="AS1561" s="93"/>
    </row>
    <row r="1562" spans="1:45" s="58" customFormat="1" ht="14.4" x14ac:dyDescent="0.3">
      <c r="A1562" s="115"/>
      <c r="B1562" s="106"/>
      <c r="C1562" s="230" t="s">
        <v>527</v>
      </c>
      <c r="D1562" s="230"/>
      <c r="E1562" s="230"/>
      <c r="F1562" s="108" t="s">
        <v>528</v>
      </c>
      <c r="G1562" s="113">
        <v>5.33</v>
      </c>
      <c r="H1562" s="113">
        <v>1.1499999999999999</v>
      </c>
      <c r="I1562" s="133">
        <v>2.4272819999999999</v>
      </c>
      <c r="J1562" s="118"/>
      <c r="K1562" s="109"/>
      <c r="L1562" s="118"/>
      <c r="M1562" s="109"/>
      <c r="N1562" s="119"/>
      <c r="AF1562" s="92"/>
      <c r="AG1562" s="93"/>
      <c r="AH1562" s="93"/>
      <c r="AL1562" s="104" t="s">
        <v>527</v>
      </c>
      <c r="AN1562" s="93"/>
      <c r="AQ1562" s="93"/>
      <c r="AS1562" s="93"/>
    </row>
    <row r="1563" spans="1:45" s="58" customFormat="1" ht="14.4" x14ac:dyDescent="0.3">
      <c r="A1563" s="115"/>
      <c r="B1563" s="106"/>
      <c r="C1563" s="230" t="s">
        <v>558</v>
      </c>
      <c r="D1563" s="230"/>
      <c r="E1563" s="230"/>
      <c r="F1563" s="108" t="s">
        <v>528</v>
      </c>
      <c r="G1563" s="113">
        <v>3.56</v>
      </c>
      <c r="H1563" s="113">
        <v>1.1499999999999999</v>
      </c>
      <c r="I1563" s="133">
        <v>1.621224</v>
      </c>
      <c r="J1563" s="118"/>
      <c r="K1563" s="109"/>
      <c r="L1563" s="118"/>
      <c r="M1563" s="109"/>
      <c r="N1563" s="119"/>
      <c r="AF1563" s="92"/>
      <c r="AG1563" s="93"/>
      <c r="AH1563" s="93"/>
      <c r="AL1563" s="104" t="s">
        <v>558</v>
      </c>
      <c r="AN1563" s="93"/>
      <c r="AQ1563" s="93"/>
      <c r="AS1563" s="93"/>
    </row>
    <row r="1564" spans="1:45" s="58" customFormat="1" ht="14.4" x14ac:dyDescent="0.3">
      <c r="A1564" s="107"/>
      <c r="B1564" s="106"/>
      <c r="C1564" s="229" t="s">
        <v>529</v>
      </c>
      <c r="D1564" s="229"/>
      <c r="E1564" s="229"/>
      <c r="F1564" s="120"/>
      <c r="G1564" s="121"/>
      <c r="H1564" s="121"/>
      <c r="I1564" s="121"/>
      <c r="J1564" s="123">
        <v>89.57</v>
      </c>
      <c r="K1564" s="121"/>
      <c r="L1564" s="123">
        <v>40.79</v>
      </c>
      <c r="M1564" s="121"/>
      <c r="N1564" s="124">
        <v>1192.73</v>
      </c>
      <c r="AF1564" s="92"/>
      <c r="AG1564" s="93"/>
      <c r="AH1564" s="93"/>
      <c r="AM1564" s="104" t="s">
        <v>529</v>
      </c>
      <c r="AN1564" s="93"/>
      <c r="AQ1564" s="93"/>
      <c r="AS1564" s="93"/>
    </row>
    <row r="1565" spans="1:45" s="58" customFormat="1" ht="14.4" x14ac:dyDescent="0.3">
      <c r="A1565" s="115"/>
      <c r="B1565" s="106"/>
      <c r="C1565" s="230" t="s">
        <v>530</v>
      </c>
      <c r="D1565" s="230"/>
      <c r="E1565" s="230"/>
      <c r="F1565" s="108"/>
      <c r="G1565" s="109"/>
      <c r="H1565" s="109"/>
      <c r="I1565" s="109"/>
      <c r="J1565" s="118"/>
      <c r="K1565" s="109"/>
      <c r="L1565" s="112">
        <v>37.01</v>
      </c>
      <c r="M1565" s="109"/>
      <c r="N1565" s="114">
        <v>1656.94</v>
      </c>
      <c r="AF1565" s="92"/>
      <c r="AG1565" s="93"/>
      <c r="AH1565" s="93"/>
      <c r="AL1565" s="104" t="s">
        <v>530</v>
      </c>
      <c r="AN1565" s="93"/>
      <c r="AQ1565" s="93"/>
      <c r="AS1565" s="93"/>
    </row>
    <row r="1566" spans="1:45" s="58" customFormat="1" ht="31.8" x14ac:dyDescent="0.3">
      <c r="A1566" s="115"/>
      <c r="B1566" s="106" t="s">
        <v>643</v>
      </c>
      <c r="C1566" s="230" t="s">
        <v>644</v>
      </c>
      <c r="D1566" s="230"/>
      <c r="E1566" s="230"/>
      <c r="F1566" s="108" t="s">
        <v>531</v>
      </c>
      <c r="G1566" s="116">
        <v>73</v>
      </c>
      <c r="H1566" s="109"/>
      <c r="I1566" s="116">
        <v>73</v>
      </c>
      <c r="J1566" s="118"/>
      <c r="K1566" s="109"/>
      <c r="L1566" s="112">
        <v>27.02</v>
      </c>
      <c r="M1566" s="109"/>
      <c r="N1566" s="114">
        <v>1209.57</v>
      </c>
      <c r="AF1566" s="92"/>
      <c r="AG1566" s="93"/>
      <c r="AH1566" s="93"/>
      <c r="AL1566" s="104" t="s">
        <v>644</v>
      </c>
      <c r="AN1566" s="93"/>
      <c r="AQ1566" s="93"/>
      <c r="AS1566" s="93"/>
    </row>
    <row r="1567" spans="1:45" s="58" customFormat="1" ht="31.8" x14ac:dyDescent="0.3">
      <c r="A1567" s="115"/>
      <c r="B1567" s="106" t="s">
        <v>645</v>
      </c>
      <c r="C1567" s="230" t="s">
        <v>646</v>
      </c>
      <c r="D1567" s="230"/>
      <c r="E1567" s="230"/>
      <c r="F1567" s="108" t="s">
        <v>531</v>
      </c>
      <c r="G1567" s="116">
        <v>34</v>
      </c>
      <c r="H1567" s="109"/>
      <c r="I1567" s="116">
        <v>34</v>
      </c>
      <c r="J1567" s="118"/>
      <c r="K1567" s="109"/>
      <c r="L1567" s="112">
        <v>12.58</v>
      </c>
      <c r="M1567" s="109"/>
      <c r="N1567" s="126">
        <v>563.36</v>
      </c>
      <c r="AF1567" s="92"/>
      <c r="AG1567" s="93"/>
      <c r="AH1567" s="93"/>
      <c r="AL1567" s="104" t="s">
        <v>646</v>
      </c>
      <c r="AN1567" s="93"/>
      <c r="AQ1567" s="93"/>
      <c r="AS1567" s="93"/>
    </row>
    <row r="1568" spans="1:45" s="58" customFormat="1" ht="14.4" x14ac:dyDescent="0.3">
      <c r="A1568" s="127"/>
      <c r="B1568" s="128"/>
      <c r="C1568" s="231" t="s">
        <v>532</v>
      </c>
      <c r="D1568" s="231"/>
      <c r="E1568" s="231"/>
      <c r="F1568" s="96"/>
      <c r="G1568" s="97"/>
      <c r="H1568" s="97"/>
      <c r="I1568" s="97"/>
      <c r="J1568" s="100"/>
      <c r="K1568" s="97"/>
      <c r="L1568" s="129">
        <v>80.39</v>
      </c>
      <c r="M1568" s="121"/>
      <c r="N1568" s="130">
        <v>2965.66</v>
      </c>
      <c r="AF1568" s="92"/>
      <c r="AG1568" s="93"/>
      <c r="AH1568" s="93"/>
      <c r="AN1568" s="93" t="s">
        <v>532</v>
      </c>
      <c r="AQ1568" s="93"/>
      <c r="AS1568" s="93"/>
    </row>
    <row r="1569" spans="1:45" s="58" customFormat="1" ht="42" x14ac:dyDescent="0.3">
      <c r="A1569" s="94" t="s">
        <v>214</v>
      </c>
      <c r="B1569" s="95" t="s">
        <v>453</v>
      </c>
      <c r="C1569" s="231" t="s">
        <v>454</v>
      </c>
      <c r="D1569" s="231"/>
      <c r="E1569" s="231"/>
      <c r="F1569" s="96" t="s">
        <v>55</v>
      </c>
      <c r="G1569" s="97">
        <v>0.26400000000000001</v>
      </c>
      <c r="H1569" s="98">
        <v>1</v>
      </c>
      <c r="I1569" s="99">
        <v>0.26400000000000001</v>
      </c>
      <c r="J1569" s="100"/>
      <c r="K1569" s="97"/>
      <c r="L1569" s="100"/>
      <c r="M1569" s="97"/>
      <c r="N1569" s="101"/>
      <c r="AF1569" s="92"/>
      <c r="AG1569" s="93"/>
      <c r="AH1569" s="93" t="s">
        <v>454</v>
      </c>
      <c r="AN1569" s="93"/>
      <c r="AQ1569" s="93"/>
      <c r="AS1569" s="93"/>
    </row>
    <row r="1570" spans="1:45" s="58" customFormat="1" ht="21.6" x14ac:dyDescent="0.3">
      <c r="A1570" s="105"/>
      <c r="B1570" s="106" t="s">
        <v>609</v>
      </c>
      <c r="C1570" s="232" t="s">
        <v>610</v>
      </c>
      <c r="D1570" s="232"/>
      <c r="E1570" s="232"/>
      <c r="F1570" s="232"/>
      <c r="G1570" s="232"/>
      <c r="H1570" s="232"/>
      <c r="I1570" s="232"/>
      <c r="J1570" s="232"/>
      <c r="K1570" s="232"/>
      <c r="L1570" s="232"/>
      <c r="M1570" s="232"/>
      <c r="N1570" s="233"/>
      <c r="AF1570" s="92"/>
      <c r="AG1570" s="93"/>
      <c r="AH1570" s="93"/>
      <c r="AJ1570" s="104" t="s">
        <v>610</v>
      </c>
      <c r="AN1570" s="93"/>
      <c r="AQ1570" s="93"/>
      <c r="AS1570" s="93"/>
    </row>
    <row r="1571" spans="1:45" s="58" customFormat="1" ht="52.2" x14ac:dyDescent="0.3">
      <c r="A1571" s="105"/>
      <c r="B1571" s="106" t="s">
        <v>611</v>
      </c>
      <c r="C1571" s="232" t="s">
        <v>612</v>
      </c>
      <c r="D1571" s="232"/>
      <c r="E1571" s="232"/>
      <c r="F1571" s="232"/>
      <c r="G1571" s="232"/>
      <c r="H1571" s="232"/>
      <c r="I1571" s="232"/>
      <c r="J1571" s="232"/>
      <c r="K1571" s="232"/>
      <c r="L1571" s="232"/>
      <c r="M1571" s="232"/>
      <c r="N1571" s="233"/>
      <c r="AF1571" s="92"/>
      <c r="AG1571" s="93"/>
      <c r="AH1571" s="93"/>
      <c r="AJ1571" s="104" t="s">
        <v>612</v>
      </c>
      <c r="AN1571" s="93"/>
      <c r="AQ1571" s="93"/>
      <c r="AS1571" s="93"/>
    </row>
    <row r="1572" spans="1:45" s="58" customFormat="1" ht="14.4" x14ac:dyDescent="0.3">
      <c r="A1572" s="107"/>
      <c r="B1572" s="106" t="s">
        <v>2</v>
      </c>
      <c r="C1572" s="230" t="s">
        <v>525</v>
      </c>
      <c r="D1572" s="230"/>
      <c r="E1572" s="230"/>
      <c r="F1572" s="108"/>
      <c r="G1572" s="109"/>
      <c r="H1572" s="109"/>
      <c r="I1572" s="109"/>
      <c r="J1572" s="112">
        <v>138.13999999999999</v>
      </c>
      <c r="K1572" s="117">
        <v>1.3225</v>
      </c>
      <c r="L1572" s="112">
        <v>48.23</v>
      </c>
      <c r="M1572" s="113">
        <v>44.77</v>
      </c>
      <c r="N1572" s="114">
        <v>2159.2600000000002</v>
      </c>
      <c r="AF1572" s="92"/>
      <c r="AG1572" s="93"/>
      <c r="AH1572" s="93"/>
      <c r="AK1572" s="104" t="s">
        <v>525</v>
      </c>
      <c r="AN1572" s="93"/>
      <c r="AQ1572" s="93"/>
      <c r="AS1572" s="93"/>
    </row>
    <row r="1573" spans="1:45" s="58" customFormat="1" ht="14.4" x14ac:dyDescent="0.3">
      <c r="A1573" s="107"/>
      <c r="B1573" s="106" t="s">
        <v>4</v>
      </c>
      <c r="C1573" s="230" t="s">
        <v>526</v>
      </c>
      <c r="D1573" s="230"/>
      <c r="E1573" s="230"/>
      <c r="F1573" s="108"/>
      <c r="G1573" s="109"/>
      <c r="H1573" s="109"/>
      <c r="I1573" s="109"/>
      <c r="J1573" s="112">
        <v>6.22</v>
      </c>
      <c r="K1573" s="117">
        <v>1.4375</v>
      </c>
      <c r="L1573" s="112">
        <v>2.36</v>
      </c>
      <c r="M1573" s="113">
        <v>13.24</v>
      </c>
      <c r="N1573" s="126">
        <v>31.25</v>
      </c>
      <c r="AF1573" s="92"/>
      <c r="AG1573" s="93"/>
      <c r="AH1573" s="93"/>
      <c r="AK1573" s="104" t="s">
        <v>526</v>
      </c>
      <c r="AN1573" s="93"/>
      <c r="AQ1573" s="93"/>
      <c r="AS1573" s="93"/>
    </row>
    <row r="1574" spans="1:45" s="58" customFormat="1" ht="14.4" x14ac:dyDescent="0.3">
      <c r="A1574" s="107"/>
      <c r="B1574" s="106" t="s">
        <v>6</v>
      </c>
      <c r="C1574" s="230" t="s">
        <v>556</v>
      </c>
      <c r="D1574" s="230"/>
      <c r="E1574" s="230"/>
      <c r="F1574" s="108"/>
      <c r="G1574" s="109"/>
      <c r="H1574" s="109"/>
      <c r="I1574" s="109"/>
      <c r="J1574" s="112">
        <v>1.18</v>
      </c>
      <c r="K1574" s="117">
        <v>1.4375</v>
      </c>
      <c r="L1574" s="112">
        <v>0.45</v>
      </c>
      <c r="M1574" s="113">
        <v>44.77</v>
      </c>
      <c r="N1574" s="126">
        <v>20.149999999999999</v>
      </c>
      <c r="AF1574" s="92"/>
      <c r="AG1574" s="93"/>
      <c r="AH1574" s="93"/>
      <c r="AK1574" s="104" t="s">
        <v>556</v>
      </c>
      <c r="AN1574" s="93"/>
      <c r="AQ1574" s="93"/>
      <c r="AS1574" s="93"/>
    </row>
    <row r="1575" spans="1:45" s="58" customFormat="1" ht="14.4" x14ac:dyDescent="0.3">
      <c r="A1575" s="107"/>
      <c r="B1575" s="106" t="s">
        <v>7</v>
      </c>
      <c r="C1575" s="230" t="s">
        <v>557</v>
      </c>
      <c r="D1575" s="230"/>
      <c r="E1575" s="230"/>
      <c r="F1575" s="108"/>
      <c r="G1575" s="109"/>
      <c r="H1575" s="109"/>
      <c r="I1575" s="109"/>
      <c r="J1575" s="112">
        <v>47.69</v>
      </c>
      <c r="K1575" s="109"/>
      <c r="L1575" s="112">
        <v>12.59</v>
      </c>
      <c r="M1575" s="113">
        <v>8.16</v>
      </c>
      <c r="N1575" s="126">
        <v>102.73</v>
      </c>
      <c r="AF1575" s="92"/>
      <c r="AG1575" s="93"/>
      <c r="AH1575" s="93"/>
      <c r="AK1575" s="104" t="s">
        <v>557</v>
      </c>
      <c r="AN1575" s="93"/>
      <c r="AQ1575" s="93"/>
      <c r="AS1575" s="93"/>
    </row>
    <row r="1576" spans="1:45" s="58" customFormat="1" ht="14.4" x14ac:dyDescent="0.3">
      <c r="A1576" s="115"/>
      <c r="B1576" s="106"/>
      <c r="C1576" s="230" t="s">
        <v>527</v>
      </c>
      <c r="D1576" s="230"/>
      <c r="E1576" s="230"/>
      <c r="F1576" s="108" t="s">
        <v>528</v>
      </c>
      <c r="G1576" s="125">
        <v>15.4</v>
      </c>
      <c r="H1576" s="117">
        <v>1.3225</v>
      </c>
      <c r="I1576" s="133">
        <v>5.3767560000000003</v>
      </c>
      <c r="J1576" s="118"/>
      <c r="K1576" s="109"/>
      <c r="L1576" s="118"/>
      <c r="M1576" s="109"/>
      <c r="N1576" s="119"/>
      <c r="AF1576" s="92"/>
      <c r="AG1576" s="93"/>
      <c r="AH1576" s="93"/>
      <c r="AL1576" s="104" t="s">
        <v>527</v>
      </c>
      <c r="AN1576" s="93"/>
      <c r="AQ1576" s="93"/>
      <c r="AS1576" s="93"/>
    </row>
    <row r="1577" spans="1:45" s="58" customFormat="1" ht="14.4" x14ac:dyDescent="0.3">
      <c r="A1577" s="115"/>
      <c r="B1577" s="106"/>
      <c r="C1577" s="230" t="s">
        <v>558</v>
      </c>
      <c r="D1577" s="230"/>
      <c r="E1577" s="230"/>
      <c r="F1577" s="108" t="s">
        <v>528</v>
      </c>
      <c r="G1577" s="125">
        <v>0.1</v>
      </c>
      <c r="H1577" s="117">
        <v>1.4375</v>
      </c>
      <c r="I1577" s="135">
        <v>3.7949999999999998E-2</v>
      </c>
      <c r="J1577" s="118"/>
      <c r="K1577" s="109"/>
      <c r="L1577" s="118"/>
      <c r="M1577" s="109"/>
      <c r="N1577" s="119"/>
      <c r="AF1577" s="92"/>
      <c r="AG1577" s="93"/>
      <c r="AH1577" s="93"/>
      <c r="AL1577" s="104" t="s">
        <v>558</v>
      </c>
      <c r="AN1577" s="93"/>
      <c r="AQ1577" s="93"/>
      <c r="AS1577" s="93"/>
    </row>
    <row r="1578" spans="1:45" s="58" customFormat="1" ht="14.4" x14ac:dyDescent="0.3">
      <c r="A1578" s="107"/>
      <c r="B1578" s="106"/>
      <c r="C1578" s="229" t="s">
        <v>529</v>
      </c>
      <c r="D1578" s="229"/>
      <c r="E1578" s="229"/>
      <c r="F1578" s="120"/>
      <c r="G1578" s="121"/>
      <c r="H1578" s="121"/>
      <c r="I1578" s="121"/>
      <c r="J1578" s="123">
        <v>192.05</v>
      </c>
      <c r="K1578" s="121"/>
      <c r="L1578" s="123">
        <v>63.18</v>
      </c>
      <c r="M1578" s="121"/>
      <c r="N1578" s="124">
        <v>2293.2399999999998</v>
      </c>
      <c r="AF1578" s="92"/>
      <c r="AG1578" s="93"/>
      <c r="AH1578" s="93"/>
      <c r="AM1578" s="104" t="s">
        <v>529</v>
      </c>
      <c r="AN1578" s="93"/>
      <c r="AQ1578" s="93"/>
      <c r="AS1578" s="93"/>
    </row>
    <row r="1579" spans="1:45" s="58" customFormat="1" ht="14.4" x14ac:dyDescent="0.3">
      <c r="A1579" s="115"/>
      <c r="B1579" s="106"/>
      <c r="C1579" s="230" t="s">
        <v>530</v>
      </c>
      <c r="D1579" s="230"/>
      <c r="E1579" s="230"/>
      <c r="F1579" s="108"/>
      <c r="G1579" s="109"/>
      <c r="H1579" s="109"/>
      <c r="I1579" s="109"/>
      <c r="J1579" s="118"/>
      <c r="K1579" s="109"/>
      <c r="L1579" s="112">
        <v>48.68</v>
      </c>
      <c r="M1579" s="109"/>
      <c r="N1579" s="114">
        <v>2179.41</v>
      </c>
      <c r="AF1579" s="92"/>
      <c r="AG1579" s="93"/>
      <c r="AH1579" s="93"/>
      <c r="AL1579" s="104" t="s">
        <v>530</v>
      </c>
      <c r="AN1579" s="93"/>
      <c r="AQ1579" s="93"/>
      <c r="AS1579" s="93"/>
    </row>
    <row r="1580" spans="1:45" s="58" customFormat="1" ht="20.399999999999999" x14ac:dyDescent="0.3">
      <c r="A1580" s="115"/>
      <c r="B1580" s="106" t="s">
        <v>714</v>
      </c>
      <c r="C1580" s="230" t="s">
        <v>715</v>
      </c>
      <c r="D1580" s="230"/>
      <c r="E1580" s="230"/>
      <c r="F1580" s="108" t="s">
        <v>531</v>
      </c>
      <c r="G1580" s="116">
        <v>100</v>
      </c>
      <c r="H1580" s="109"/>
      <c r="I1580" s="116">
        <v>100</v>
      </c>
      <c r="J1580" s="118"/>
      <c r="K1580" s="109"/>
      <c r="L1580" s="112">
        <v>48.68</v>
      </c>
      <c r="M1580" s="109"/>
      <c r="N1580" s="114">
        <v>2179.41</v>
      </c>
      <c r="AF1580" s="92"/>
      <c r="AG1580" s="93"/>
      <c r="AH1580" s="93"/>
      <c r="AL1580" s="104" t="s">
        <v>715</v>
      </c>
      <c r="AN1580" s="93"/>
      <c r="AQ1580" s="93"/>
      <c r="AS1580" s="93"/>
    </row>
    <row r="1581" spans="1:45" s="58" customFormat="1" ht="40.799999999999997" x14ac:dyDescent="0.3">
      <c r="A1581" s="115"/>
      <c r="B1581" s="106" t="s">
        <v>716</v>
      </c>
      <c r="C1581" s="230" t="s">
        <v>717</v>
      </c>
      <c r="D1581" s="230"/>
      <c r="E1581" s="230"/>
      <c r="F1581" s="108" t="s">
        <v>531</v>
      </c>
      <c r="G1581" s="116">
        <v>49</v>
      </c>
      <c r="H1581" s="113">
        <v>0.85</v>
      </c>
      <c r="I1581" s="113">
        <v>41.65</v>
      </c>
      <c r="J1581" s="118"/>
      <c r="K1581" s="109"/>
      <c r="L1581" s="112">
        <v>20.28</v>
      </c>
      <c r="M1581" s="109"/>
      <c r="N1581" s="126">
        <v>907.72</v>
      </c>
      <c r="AF1581" s="92"/>
      <c r="AG1581" s="93"/>
      <c r="AH1581" s="93"/>
      <c r="AL1581" s="104" t="s">
        <v>717</v>
      </c>
      <c r="AN1581" s="93"/>
      <c r="AQ1581" s="93"/>
      <c r="AS1581" s="93"/>
    </row>
    <row r="1582" spans="1:45" s="58" customFormat="1" ht="14.4" x14ac:dyDescent="0.3">
      <c r="A1582" s="127"/>
      <c r="B1582" s="128"/>
      <c r="C1582" s="231" t="s">
        <v>532</v>
      </c>
      <c r="D1582" s="231"/>
      <c r="E1582" s="231"/>
      <c r="F1582" s="96"/>
      <c r="G1582" s="97"/>
      <c r="H1582" s="97"/>
      <c r="I1582" s="97"/>
      <c r="J1582" s="100"/>
      <c r="K1582" s="97"/>
      <c r="L1582" s="129">
        <v>132.13999999999999</v>
      </c>
      <c r="M1582" s="121"/>
      <c r="N1582" s="130">
        <v>5380.37</v>
      </c>
      <c r="AF1582" s="92"/>
      <c r="AG1582" s="93"/>
      <c r="AH1582" s="93"/>
      <c r="AN1582" s="93" t="s">
        <v>532</v>
      </c>
      <c r="AQ1582" s="93"/>
      <c r="AS1582" s="93"/>
    </row>
    <row r="1583" spans="1:45" s="58" customFormat="1" ht="31.8" x14ac:dyDescent="0.3">
      <c r="A1583" s="94" t="s">
        <v>215</v>
      </c>
      <c r="B1583" s="95" t="s">
        <v>455</v>
      </c>
      <c r="C1583" s="231" t="s">
        <v>456</v>
      </c>
      <c r="D1583" s="231"/>
      <c r="E1583" s="231"/>
      <c r="F1583" s="96" t="s">
        <v>388</v>
      </c>
      <c r="G1583" s="97">
        <v>3.2</v>
      </c>
      <c r="H1583" s="98">
        <v>1</v>
      </c>
      <c r="I1583" s="136">
        <v>3.2</v>
      </c>
      <c r="J1583" s="129">
        <v>13.62</v>
      </c>
      <c r="K1583" s="97"/>
      <c r="L1583" s="129">
        <v>43.58</v>
      </c>
      <c r="M1583" s="138">
        <v>8.16</v>
      </c>
      <c r="N1583" s="139">
        <v>355.61</v>
      </c>
      <c r="AF1583" s="92"/>
      <c r="AG1583" s="93"/>
      <c r="AH1583" s="93" t="s">
        <v>456</v>
      </c>
      <c r="AN1583" s="93"/>
      <c r="AQ1583" s="93"/>
      <c r="AS1583" s="93"/>
    </row>
    <row r="1584" spans="1:45" s="58" customFormat="1" ht="14.4" x14ac:dyDescent="0.3">
      <c r="A1584" s="127"/>
      <c r="B1584" s="128"/>
      <c r="C1584" s="230" t="s">
        <v>537</v>
      </c>
      <c r="D1584" s="230"/>
      <c r="E1584" s="230"/>
      <c r="F1584" s="230"/>
      <c r="G1584" s="230"/>
      <c r="H1584" s="230"/>
      <c r="I1584" s="230"/>
      <c r="J1584" s="230"/>
      <c r="K1584" s="230"/>
      <c r="L1584" s="230"/>
      <c r="M1584" s="230"/>
      <c r="N1584" s="241"/>
      <c r="AF1584" s="92"/>
      <c r="AG1584" s="93"/>
      <c r="AH1584" s="93"/>
      <c r="AN1584" s="93"/>
      <c r="AO1584" s="104" t="s">
        <v>537</v>
      </c>
      <c r="AQ1584" s="93"/>
      <c r="AS1584" s="93"/>
    </row>
    <row r="1585" spans="1:45" s="58" customFormat="1" ht="14.4" x14ac:dyDescent="0.3">
      <c r="A1585" s="127"/>
      <c r="B1585" s="128"/>
      <c r="C1585" s="231" t="s">
        <v>532</v>
      </c>
      <c r="D1585" s="231"/>
      <c r="E1585" s="231"/>
      <c r="F1585" s="96"/>
      <c r="G1585" s="97"/>
      <c r="H1585" s="97"/>
      <c r="I1585" s="97"/>
      <c r="J1585" s="100"/>
      <c r="K1585" s="97"/>
      <c r="L1585" s="129">
        <v>43.58</v>
      </c>
      <c r="M1585" s="121"/>
      <c r="N1585" s="139">
        <v>355.61</v>
      </c>
      <c r="AF1585" s="92"/>
      <c r="AG1585" s="93"/>
      <c r="AH1585" s="93"/>
      <c r="AN1585" s="93" t="s">
        <v>532</v>
      </c>
      <c r="AQ1585" s="93"/>
      <c r="AS1585" s="93"/>
    </row>
    <row r="1586" spans="1:45" s="58" customFormat="1" ht="0" hidden="1" customHeight="1" x14ac:dyDescent="0.3">
      <c r="A1586" s="142"/>
      <c r="B1586" s="143"/>
      <c r="C1586" s="143"/>
      <c r="D1586" s="143"/>
      <c r="E1586" s="143"/>
      <c r="F1586" s="144"/>
      <c r="G1586" s="144"/>
      <c r="H1586" s="144"/>
      <c r="I1586" s="144"/>
      <c r="J1586" s="145"/>
      <c r="K1586" s="144"/>
      <c r="L1586" s="145"/>
      <c r="M1586" s="109"/>
      <c r="N1586" s="145"/>
      <c r="AF1586" s="92"/>
      <c r="AG1586" s="93"/>
      <c r="AH1586" s="93"/>
      <c r="AN1586" s="93"/>
      <c r="AQ1586" s="93"/>
      <c r="AS1586" s="93"/>
    </row>
    <row r="1587" spans="1:45" s="58" customFormat="1" ht="14.4" x14ac:dyDescent="0.3">
      <c r="A1587" s="146"/>
      <c r="B1587" s="147"/>
      <c r="C1587" s="231" t="s">
        <v>800</v>
      </c>
      <c r="D1587" s="231"/>
      <c r="E1587" s="231"/>
      <c r="F1587" s="231"/>
      <c r="G1587" s="231"/>
      <c r="H1587" s="231"/>
      <c r="I1587" s="231"/>
      <c r="J1587" s="231"/>
      <c r="K1587" s="231"/>
      <c r="L1587" s="148"/>
      <c r="M1587" s="149"/>
      <c r="N1587" s="150"/>
      <c r="AF1587" s="92"/>
      <c r="AG1587" s="93"/>
      <c r="AH1587" s="93"/>
      <c r="AN1587" s="93"/>
      <c r="AQ1587" s="93" t="s">
        <v>800</v>
      </c>
      <c r="AS1587" s="93"/>
    </row>
    <row r="1588" spans="1:45" s="58" customFormat="1" ht="14.4" x14ac:dyDescent="0.3">
      <c r="A1588" s="151"/>
      <c r="B1588" s="106"/>
      <c r="C1588" s="230" t="s">
        <v>538</v>
      </c>
      <c r="D1588" s="230"/>
      <c r="E1588" s="230"/>
      <c r="F1588" s="230"/>
      <c r="G1588" s="230"/>
      <c r="H1588" s="230"/>
      <c r="I1588" s="230"/>
      <c r="J1588" s="230"/>
      <c r="K1588" s="230"/>
      <c r="L1588" s="152">
        <v>9937.83</v>
      </c>
      <c r="M1588" s="153"/>
      <c r="N1588" s="154"/>
      <c r="AF1588" s="92"/>
      <c r="AG1588" s="93"/>
      <c r="AH1588" s="93"/>
      <c r="AN1588" s="93"/>
      <c r="AQ1588" s="93"/>
      <c r="AR1588" s="104" t="s">
        <v>538</v>
      </c>
      <c r="AS1588" s="93"/>
    </row>
    <row r="1589" spans="1:45" s="58" customFormat="1" ht="14.4" x14ac:dyDescent="0.3">
      <c r="A1589" s="151"/>
      <c r="B1589" s="106"/>
      <c r="C1589" s="230" t="s">
        <v>539</v>
      </c>
      <c r="D1589" s="230"/>
      <c r="E1589" s="230"/>
      <c r="F1589" s="230"/>
      <c r="G1589" s="230"/>
      <c r="H1589" s="230"/>
      <c r="I1589" s="230"/>
      <c r="J1589" s="230"/>
      <c r="K1589" s="230"/>
      <c r="L1589" s="155"/>
      <c r="M1589" s="153"/>
      <c r="N1589" s="154"/>
      <c r="AF1589" s="92"/>
      <c r="AG1589" s="93"/>
      <c r="AH1589" s="93"/>
      <c r="AN1589" s="93"/>
      <c r="AQ1589" s="93"/>
      <c r="AR1589" s="104" t="s">
        <v>539</v>
      </c>
      <c r="AS1589" s="93"/>
    </row>
    <row r="1590" spans="1:45" s="58" customFormat="1" ht="14.4" x14ac:dyDescent="0.3">
      <c r="A1590" s="151"/>
      <c r="B1590" s="106"/>
      <c r="C1590" s="230" t="s">
        <v>540</v>
      </c>
      <c r="D1590" s="230"/>
      <c r="E1590" s="230"/>
      <c r="F1590" s="230"/>
      <c r="G1590" s="230"/>
      <c r="H1590" s="230"/>
      <c r="I1590" s="230"/>
      <c r="J1590" s="230"/>
      <c r="K1590" s="230"/>
      <c r="L1590" s="156">
        <v>450.07</v>
      </c>
      <c r="M1590" s="153"/>
      <c r="N1590" s="154"/>
      <c r="AF1590" s="92"/>
      <c r="AG1590" s="93"/>
      <c r="AH1590" s="93"/>
      <c r="AN1590" s="93"/>
      <c r="AQ1590" s="93"/>
      <c r="AR1590" s="104" t="s">
        <v>540</v>
      </c>
      <c r="AS1590" s="93"/>
    </row>
    <row r="1591" spans="1:45" s="58" customFormat="1" ht="14.4" x14ac:dyDescent="0.3">
      <c r="A1591" s="151"/>
      <c r="B1591" s="106"/>
      <c r="C1591" s="230" t="s">
        <v>541</v>
      </c>
      <c r="D1591" s="230"/>
      <c r="E1591" s="230"/>
      <c r="F1591" s="230"/>
      <c r="G1591" s="230"/>
      <c r="H1591" s="230"/>
      <c r="I1591" s="230"/>
      <c r="J1591" s="230"/>
      <c r="K1591" s="230"/>
      <c r="L1591" s="156">
        <v>45.56</v>
      </c>
      <c r="M1591" s="153"/>
      <c r="N1591" s="154"/>
      <c r="AF1591" s="92"/>
      <c r="AG1591" s="93"/>
      <c r="AH1591" s="93"/>
      <c r="AN1591" s="93"/>
      <c r="AQ1591" s="93"/>
      <c r="AR1591" s="104" t="s">
        <v>541</v>
      </c>
      <c r="AS1591" s="93"/>
    </row>
    <row r="1592" spans="1:45" s="58" customFormat="1" ht="14.4" x14ac:dyDescent="0.3">
      <c r="A1592" s="151"/>
      <c r="B1592" s="106"/>
      <c r="C1592" s="230" t="s">
        <v>562</v>
      </c>
      <c r="D1592" s="230"/>
      <c r="E1592" s="230"/>
      <c r="F1592" s="230"/>
      <c r="G1592" s="230"/>
      <c r="H1592" s="230"/>
      <c r="I1592" s="230"/>
      <c r="J1592" s="230"/>
      <c r="K1592" s="230"/>
      <c r="L1592" s="156">
        <v>20.87</v>
      </c>
      <c r="M1592" s="153"/>
      <c r="N1592" s="154"/>
      <c r="AF1592" s="92"/>
      <c r="AG1592" s="93"/>
      <c r="AH1592" s="93"/>
      <c r="AN1592" s="93"/>
      <c r="AQ1592" s="93"/>
      <c r="AR1592" s="104" t="s">
        <v>562</v>
      </c>
      <c r="AS1592" s="93"/>
    </row>
    <row r="1593" spans="1:45" s="58" customFormat="1" ht="14.4" x14ac:dyDescent="0.3">
      <c r="A1593" s="151"/>
      <c r="B1593" s="106"/>
      <c r="C1593" s="230" t="s">
        <v>542</v>
      </c>
      <c r="D1593" s="230"/>
      <c r="E1593" s="230"/>
      <c r="F1593" s="230"/>
      <c r="G1593" s="230"/>
      <c r="H1593" s="230"/>
      <c r="I1593" s="230"/>
      <c r="J1593" s="230"/>
      <c r="K1593" s="230"/>
      <c r="L1593" s="152">
        <v>9442.2000000000007</v>
      </c>
      <c r="M1593" s="153"/>
      <c r="N1593" s="154"/>
      <c r="AF1593" s="92"/>
      <c r="AG1593" s="93"/>
      <c r="AH1593" s="93"/>
      <c r="AN1593" s="93"/>
      <c r="AQ1593" s="93"/>
      <c r="AR1593" s="104" t="s">
        <v>542</v>
      </c>
      <c r="AS1593" s="93"/>
    </row>
    <row r="1594" spans="1:45" s="58" customFormat="1" ht="14.4" x14ac:dyDescent="0.3">
      <c r="A1594" s="151"/>
      <c r="B1594" s="106"/>
      <c r="C1594" s="230" t="s">
        <v>543</v>
      </c>
      <c r="D1594" s="230"/>
      <c r="E1594" s="230"/>
      <c r="F1594" s="230"/>
      <c r="G1594" s="230"/>
      <c r="H1594" s="230"/>
      <c r="I1594" s="230"/>
      <c r="J1594" s="230"/>
      <c r="K1594" s="230"/>
      <c r="L1594" s="152">
        <v>10601.2</v>
      </c>
      <c r="M1594" s="153"/>
      <c r="N1594" s="154"/>
      <c r="AF1594" s="92"/>
      <c r="AG1594" s="93"/>
      <c r="AH1594" s="93"/>
      <c r="AN1594" s="93"/>
      <c r="AQ1594" s="93"/>
      <c r="AR1594" s="104" t="s">
        <v>543</v>
      </c>
      <c r="AS1594" s="93"/>
    </row>
    <row r="1595" spans="1:45" s="58" customFormat="1" ht="14.4" x14ac:dyDescent="0.3">
      <c r="A1595" s="151"/>
      <c r="B1595" s="106"/>
      <c r="C1595" s="230" t="s">
        <v>544</v>
      </c>
      <c r="D1595" s="230"/>
      <c r="E1595" s="230"/>
      <c r="F1595" s="230"/>
      <c r="G1595" s="230"/>
      <c r="H1595" s="230"/>
      <c r="I1595" s="230"/>
      <c r="J1595" s="230"/>
      <c r="K1595" s="230"/>
      <c r="L1595" s="152">
        <v>10520.81</v>
      </c>
      <c r="M1595" s="153"/>
      <c r="N1595" s="154"/>
      <c r="AF1595" s="92"/>
      <c r="AG1595" s="93"/>
      <c r="AH1595" s="93"/>
      <c r="AN1595" s="93"/>
      <c r="AQ1595" s="93"/>
      <c r="AR1595" s="104" t="s">
        <v>544</v>
      </c>
      <c r="AS1595" s="93"/>
    </row>
    <row r="1596" spans="1:45" s="58" customFormat="1" ht="14.4" x14ac:dyDescent="0.3">
      <c r="A1596" s="151"/>
      <c r="B1596" s="106"/>
      <c r="C1596" s="230" t="s">
        <v>545</v>
      </c>
      <c r="D1596" s="230"/>
      <c r="E1596" s="230"/>
      <c r="F1596" s="230"/>
      <c r="G1596" s="230"/>
      <c r="H1596" s="230"/>
      <c r="I1596" s="230"/>
      <c r="J1596" s="230"/>
      <c r="K1596" s="230"/>
      <c r="L1596" s="155"/>
      <c r="M1596" s="153"/>
      <c r="N1596" s="154"/>
      <c r="AF1596" s="92"/>
      <c r="AG1596" s="93"/>
      <c r="AH1596" s="93"/>
      <c r="AN1596" s="93"/>
      <c r="AQ1596" s="93"/>
      <c r="AR1596" s="104" t="s">
        <v>545</v>
      </c>
      <c r="AS1596" s="93"/>
    </row>
    <row r="1597" spans="1:45" s="58" customFormat="1" ht="14.4" x14ac:dyDescent="0.3">
      <c r="A1597" s="151"/>
      <c r="B1597" s="106"/>
      <c r="C1597" s="230" t="s">
        <v>546</v>
      </c>
      <c r="D1597" s="230"/>
      <c r="E1597" s="230"/>
      <c r="F1597" s="230"/>
      <c r="G1597" s="230"/>
      <c r="H1597" s="230"/>
      <c r="I1597" s="230"/>
      <c r="J1597" s="230"/>
      <c r="K1597" s="230"/>
      <c r="L1597" s="156">
        <v>429.37</v>
      </c>
      <c r="M1597" s="153"/>
      <c r="N1597" s="154"/>
      <c r="AF1597" s="92"/>
      <c r="AG1597" s="93"/>
      <c r="AH1597" s="93"/>
      <c r="AN1597" s="93"/>
      <c r="AQ1597" s="93"/>
      <c r="AR1597" s="104" t="s">
        <v>546</v>
      </c>
      <c r="AS1597" s="93"/>
    </row>
    <row r="1598" spans="1:45" s="58" customFormat="1" ht="14.4" x14ac:dyDescent="0.3">
      <c r="A1598" s="151"/>
      <c r="B1598" s="106"/>
      <c r="C1598" s="230" t="s">
        <v>547</v>
      </c>
      <c r="D1598" s="230"/>
      <c r="E1598" s="230"/>
      <c r="F1598" s="230"/>
      <c r="G1598" s="230"/>
      <c r="H1598" s="230"/>
      <c r="I1598" s="230"/>
      <c r="J1598" s="230"/>
      <c r="K1598" s="230"/>
      <c r="L1598" s="156">
        <v>25.47</v>
      </c>
      <c r="M1598" s="153"/>
      <c r="N1598" s="154"/>
      <c r="AF1598" s="92"/>
      <c r="AG1598" s="93"/>
      <c r="AH1598" s="93"/>
      <c r="AN1598" s="93"/>
      <c r="AQ1598" s="93"/>
      <c r="AR1598" s="104" t="s">
        <v>547</v>
      </c>
      <c r="AS1598" s="93"/>
    </row>
    <row r="1599" spans="1:45" s="58" customFormat="1" ht="14.4" x14ac:dyDescent="0.3">
      <c r="A1599" s="151"/>
      <c r="B1599" s="106"/>
      <c r="C1599" s="230" t="s">
        <v>563</v>
      </c>
      <c r="D1599" s="230"/>
      <c r="E1599" s="230"/>
      <c r="F1599" s="230"/>
      <c r="G1599" s="230"/>
      <c r="H1599" s="230"/>
      <c r="I1599" s="230"/>
      <c r="J1599" s="230"/>
      <c r="K1599" s="230"/>
      <c r="L1599" s="156">
        <v>4.5599999999999996</v>
      </c>
      <c r="M1599" s="153"/>
      <c r="N1599" s="154"/>
      <c r="AF1599" s="92"/>
      <c r="AG1599" s="93"/>
      <c r="AH1599" s="93"/>
      <c r="AN1599" s="93"/>
      <c r="AQ1599" s="93"/>
      <c r="AR1599" s="104" t="s">
        <v>563</v>
      </c>
      <c r="AS1599" s="93"/>
    </row>
    <row r="1600" spans="1:45" s="58" customFormat="1" ht="14.4" x14ac:dyDescent="0.3">
      <c r="A1600" s="151"/>
      <c r="B1600" s="106"/>
      <c r="C1600" s="230" t="s">
        <v>548</v>
      </c>
      <c r="D1600" s="230"/>
      <c r="E1600" s="230"/>
      <c r="F1600" s="230"/>
      <c r="G1600" s="230"/>
      <c r="H1600" s="230"/>
      <c r="I1600" s="230"/>
      <c r="J1600" s="230"/>
      <c r="K1600" s="230"/>
      <c r="L1600" s="152">
        <v>9442.2000000000007</v>
      </c>
      <c r="M1600" s="153"/>
      <c r="N1600" s="154"/>
      <c r="AF1600" s="92"/>
      <c r="AG1600" s="93"/>
      <c r="AH1600" s="93"/>
      <c r="AN1600" s="93"/>
      <c r="AQ1600" s="93"/>
      <c r="AR1600" s="104" t="s">
        <v>548</v>
      </c>
      <c r="AS1600" s="93"/>
    </row>
    <row r="1601" spans="1:45" s="58" customFormat="1" ht="14.4" x14ac:dyDescent="0.3">
      <c r="A1601" s="151"/>
      <c r="B1601" s="106"/>
      <c r="C1601" s="230" t="s">
        <v>549</v>
      </c>
      <c r="D1601" s="230"/>
      <c r="E1601" s="230"/>
      <c r="F1601" s="230"/>
      <c r="G1601" s="230"/>
      <c r="H1601" s="230"/>
      <c r="I1601" s="230"/>
      <c r="J1601" s="230"/>
      <c r="K1601" s="230"/>
      <c r="L1601" s="156">
        <v>420.88</v>
      </c>
      <c r="M1601" s="153"/>
      <c r="N1601" s="154"/>
      <c r="AF1601" s="92"/>
      <c r="AG1601" s="93"/>
      <c r="AH1601" s="93"/>
      <c r="AN1601" s="93"/>
      <c r="AQ1601" s="93"/>
      <c r="AR1601" s="104" t="s">
        <v>549</v>
      </c>
      <c r="AS1601" s="93"/>
    </row>
    <row r="1602" spans="1:45" s="58" customFormat="1" ht="14.4" x14ac:dyDescent="0.3">
      <c r="A1602" s="151"/>
      <c r="B1602" s="106"/>
      <c r="C1602" s="230" t="s">
        <v>550</v>
      </c>
      <c r="D1602" s="230"/>
      <c r="E1602" s="230"/>
      <c r="F1602" s="230"/>
      <c r="G1602" s="230"/>
      <c r="H1602" s="230"/>
      <c r="I1602" s="230"/>
      <c r="J1602" s="230"/>
      <c r="K1602" s="230"/>
      <c r="L1602" s="156">
        <v>202.89</v>
      </c>
      <c r="M1602" s="153"/>
      <c r="N1602" s="154"/>
      <c r="AF1602" s="92"/>
      <c r="AG1602" s="93"/>
      <c r="AH1602" s="93"/>
      <c r="AN1602" s="93"/>
      <c r="AQ1602" s="93"/>
      <c r="AR1602" s="104" t="s">
        <v>550</v>
      </c>
      <c r="AS1602" s="93"/>
    </row>
    <row r="1603" spans="1:45" s="58" customFormat="1" ht="14.4" x14ac:dyDescent="0.3">
      <c r="A1603" s="151"/>
      <c r="B1603" s="106"/>
      <c r="C1603" s="230" t="s">
        <v>662</v>
      </c>
      <c r="D1603" s="230"/>
      <c r="E1603" s="230"/>
      <c r="F1603" s="230"/>
      <c r="G1603" s="230"/>
      <c r="H1603" s="230"/>
      <c r="I1603" s="230"/>
      <c r="J1603" s="230"/>
      <c r="K1603" s="230"/>
      <c r="L1603" s="156">
        <v>80.39</v>
      </c>
      <c r="M1603" s="153"/>
      <c r="N1603" s="154"/>
      <c r="AF1603" s="92"/>
      <c r="AG1603" s="93"/>
      <c r="AH1603" s="93"/>
      <c r="AN1603" s="93"/>
      <c r="AQ1603" s="93"/>
      <c r="AR1603" s="104" t="s">
        <v>662</v>
      </c>
      <c r="AS1603" s="93"/>
    </row>
    <row r="1604" spans="1:45" s="58" customFormat="1" ht="14.4" x14ac:dyDescent="0.3">
      <c r="A1604" s="151"/>
      <c r="B1604" s="106"/>
      <c r="C1604" s="230" t="s">
        <v>545</v>
      </c>
      <c r="D1604" s="230"/>
      <c r="E1604" s="230"/>
      <c r="F1604" s="230"/>
      <c r="G1604" s="230"/>
      <c r="H1604" s="230"/>
      <c r="I1604" s="230"/>
      <c r="J1604" s="230"/>
      <c r="K1604" s="230"/>
      <c r="L1604" s="155"/>
      <c r="M1604" s="153"/>
      <c r="N1604" s="154"/>
      <c r="AF1604" s="92"/>
      <c r="AG1604" s="93"/>
      <c r="AH1604" s="93"/>
      <c r="AN1604" s="93"/>
      <c r="AQ1604" s="93"/>
      <c r="AR1604" s="104" t="s">
        <v>545</v>
      </c>
      <c r="AS1604" s="93"/>
    </row>
    <row r="1605" spans="1:45" s="58" customFormat="1" ht="14.4" x14ac:dyDescent="0.3">
      <c r="A1605" s="151"/>
      <c r="B1605" s="106"/>
      <c r="C1605" s="230" t="s">
        <v>546</v>
      </c>
      <c r="D1605" s="230"/>
      <c r="E1605" s="230"/>
      <c r="F1605" s="230"/>
      <c r="G1605" s="230"/>
      <c r="H1605" s="230"/>
      <c r="I1605" s="230"/>
      <c r="J1605" s="230"/>
      <c r="K1605" s="230"/>
      <c r="L1605" s="156">
        <v>20.7</v>
      </c>
      <c r="M1605" s="153"/>
      <c r="N1605" s="154"/>
      <c r="AF1605" s="92"/>
      <c r="AG1605" s="93"/>
      <c r="AH1605" s="93"/>
      <c r="AN1605" s="93"/>
      <c r="AQ1605" s="93"/>
      <c r="AR1605" s="104" t="s">
        <v>546</v>
      </c>
      <c r="AS1605" s="93"/>
    </row>
    <row r="1606" spans="1:45" s="58" customFormat="1" ht="14.4" x14ac:dyDescent="0.3">
      <c r="A1606" s="151"/>
      <c r="B1606" s="106"/>
      <c r="C1606" s="230" t="s">
        <v>547</v>
      </c>
      <c r="D1606" s="230"/>
      <c r="E1606" s="230"/>
      <c r="F1606" s="230"/>
      <c r="G1606" s="230"/>
      <c r="H1606" s="230"/>
      <c r="I1606" s="230"/>
      <c r="J1606" s="230"/>
      <c r="K1606" s="230"/>
      <c r="L1606" s="156">
        <v>20.09</v>
      </c>
      <c r="M1606" s="153"/>
      <c r="N1606" s="154"/>
      <c r="AF1606" s="92"/>
      <c r="AG1606" s="93"/>
      <c r="AH1606" s="93"/>
      <c r="AN1606" s="93"/>
      <c r="AQ1606" s="93"/>
      <c r="AR1606" s="104" t="s">
        <v>547</v>
      </c>
      <c r="AS1606" s="93"/>
    </row>
    <row r="1607" spans="1:45" s="58" customFormat="1" ht="14.4" x14ac:dyDescent="0.3">
      <c r="A1607" s="151"/>
      <c r="B1607" s="106"/>
      <c r="C1607" s="230" t="s">
        <v>563</v>
      </c>
      <c r="D1607" s="230"/>
      <c r="E1607" s="230"/>
      <c r="F1607" s="230"/>
      <c r="G1607" s="230"/>
      <c r="H1607" s="230"/>
      <c r="I1607" s="230"/>
      <c r="J1607" s="230"/>
      <c r="K1607" s="230"/>
      <c r="L1607" s="156">
        <v>16.309999999999999</v>
      </c>
      <c r="M1607" s="153"/>
      <c r="N1607" s="154"/>
      <c r="AF1607" s="92"/>
      <c r="AG1607" s="93"/>
      <c r="AH1607" s="93"/>
      <c r="AN1607" s="93"/>
      <c r="AQ1607" s="93"/>
      <c r="AR1607" s="104" t="s">
        <v>563</v>
      </c>
      <c r="AS1607" s="93"/>
    </row>
    <row r="1608" spans="1:45" s="58" customFormat="1" ht="14.4" x14ac:dyDescent="0.3">
      <c r="A1608" s="151"/>
      <c r="B1608" s="106"/>
      <c r="C1608" s="230" t="s">
        <v>549</v>
      </c>
      <c r="D1608" s="230"/>
      <c r="E1608" s="230"/>
      <c r="F1608" s="230"/>
      <c r="G1608" s="230"/>
      <c r="H1608" s="230"/>
      <c r="I1608" s="230"/>
      <c r="J1608" s="230"/>
      <c r="K1608" s="230"/>
      <c r="L1608" s="156">
        <v>27.02</v>
      </c>
      <c r="M1608" s="153"/>
      <c r="N1608" s="154"/>
      <c r="AF1608" s="92"/>
      <c r="AG1608" s="93"/>
      <c r="AH1608" s="93"/>
      <c r="AN1608" s="93"/>
      <c r="AQ1608" s="93"/>
      <c r="AR1608" s="104" t="s">
        <v>549</v>
      </c>
      <c r="AS1608" s="93"/>
    </row>
    <row r="1609" spans="1:45" s="58" customFormat="1" ht="14.4" x14ac:dyDescent="0.3">
      <c r="A1609" s="151"/>
      <c r="B1609" s="106"/>
      <c r="C1609" s="230" t="s">
        <v>550</v>
      </c>
      <c r="D1609" s="230"/>
      <c r="E1609" s="230"/>
      <c r="F1609" s="230"/>
      <c r="G1609" s="230"/>
      <c r="H1609" s="230"/>
      <c r="I1609" s="230"/>
      <c r="J1609" s="230"/>
      <c r="K1609" s="230"/>
      <c r="L1609" s="156">
        <v>12.58</v>
      </c>
      <c r="M1609" s="153"/>
      <c r="N1609" s="154"/>
      <c r="AF1609" s="92"/>
      <c r="AG1609" s="93"/>
      <c r="AH1609" s="93"/>
      <c r="AN1609" s="93"/>
      <c r="AQ1609" s="93"/>
      <c r="AR1609" s="104" t="s">
        <v>550</v>
      </c>
      <c r="AS1609" s="93"/>
    </row>
    <row r="1610" spans="1:45" s="58" customFormat="1" ht="14.4" x14ac:dyDescent="0.3">
      <c r="A1610" s="151"/>
      <c r="B1610" s="106"/>
      <c r="C1610" s="230" t="s">
        <v>551</v>
      </c>
      <c r="D1610" s="230"/>
      <c r="E1610" s="230"/>
      <c r="F1610" s="230"/>
      <c r="G1610" s="230"/>
      <c r="H1610" s="230"/>
      <c r="I1610" s="230"/>
      <c r="J1610" s="230"/>
      <c r="K1610" s="230"/>
      <c r="L1610" s="156">
        <v>470.94</v>
      </c>
      <c r="M1610" s="153"/>
      <c r="N1610" s="154"/>
      <c r="AF1610" s="92"/>
      <c r="AG1610" s="93"/>
      <c r="AH1610" s="93"/>
      <c r="AN1610" s="93"/>
      <c r="AQ1610" s="93"/>
      <c r="AR1610" s="104" t="s">
        <v>551</v>
      </c>
      <c r="AS1610" s="93"/>
    </row>
    <row r="1611" spans="1:45" s="58" customFormat="1" ht="14.4" x14ac:dyDescent="0.3">
      <c r="A1611" s="151"/>
      <c r="B1611" s="106"/>
      <c r="C1611" s="230" t="s">
        <v>552</v>
      </c>
      <c r="D1611" s="230"/>
      <c r="E1611" s="230"/>
      <c r="F1611" s="230"/>
      <c r="G1611" s="230"/>
      <c r="H1611" s="230"/>
      <c r="I1611" s="230"/>
      <c r="J1611" s="230"/>
      <c r="K1611" s="230"/>
      <c r="L1611" s="156">
        <v>447.9</v>
      </c>
      <c r="M1611" s="153"/>
      <c r="N1611" s="154"/>
      <c r="AF1611" s="92"/>
      <c r="AG1611" s="93"/>
      <c r="AH1611" s="93"/>
      <c r="AN1611" s="93"/>
      <c r="AQ1611" s="93"/>
      <c r="AR1611" s="104" t="s">
        <v>552</v>
      </c>
      <c r="AS1611" s="93"/>
    </row>
    <row r="1612" spans="1:45" s="58" customFormat="1" ht="14.4" x14ac:dyDescent="0.3">
      <c r="A1612" s="151"/>
      <c r="B1612" s="106"/>
      <c r="C1612" s="230" t="s">
        <v>553</v>
      </c>
      <c r="D1612" s="230"/>
      <c r="E1612" s="230"/>
      <c r="F1612" s="230"/>
      <c r="G1612" s="230"/>
      <c r="H1612" s="230"/>
      <c r="I1612" s="230"/>
      <c r="J1612" s="230"/>
      <c r="K1612" s="230"/>
      <c r="L1612" s="156">
        <v>215.47</v>
      </c>
      <c r="M1612" s="153"/>
      <c r="N1612" s="154"/>
      <c r="AF1612" s="92"/>
      <c r="AG1612" s="93"/>
      <c r="AH1612" s="93"/>
      <c r="AN1612" s="93"/>
      <c r="AQ1612" s="93"/>
      <c r="AR1612" s="104" t="s">
        <v>553</v>
      </c>
      <c r="AS1612" s="93"/>
    </row>
    <row r="1613" spans="1:45" s="58" customFormat="1" ht="14.4" x14ac:dyDescent="0.3">
      <c r="A1613" s="151"/>
      <c r="B1613" s="157"/>
      <c r="C1613" s="242" t="s">
        <v>801</v>
      </c>
      <c r="D1613" s="242"/>
      <c r="E1613" s="242"/>
      <c r="F1613" s="242"/>
      <c r="G1613" s="242"/>
      <c r="H1613" s="242"/>
      <c r="I1613" s="242"/>
      <c r="J1613" s="242"/>
      <c r="K1613" s="242"/>
      <c r="L1613" s="158">
        <v>10601.2</v>
      </c>
      <c r="M1613" s="159"/>
      <c r="N1613" s="160"/>
      <c r="AF1613" s="92"/>
      <c r="AG1613" s="93"/>
      <c r="AH1613" s="93"/>
      <c r="AN1613" s="93"/>
      <c r="AQ1613" s="93"/>
      <c r="AS1613" s="93" t="s">
        <v>801</v>
      </c>
    </row>
    <row r="1614" spans="1:45" s="58" customFormat="1" ht="14.4" x14ac:dyDescent="0.3">
      <c r="A1614" s="235" t="s">
        <v>457</v>
      </c>
      <c r="B1614" s="236"/>
      <c r="C1614" s="236"/>
      <c r="D1614" s="236"/>
      <c r="E1614" s="236"/>
      <c r="F1614" s="236"/>
      <c r="G1614" s="236"/>
      <c r="H1614" s="236"/>
      <c r="I1614" s="236"/>
      <c r="J1614" s="236"/>
      <c r="K1614" s="236"/>
      <c r="L1614" s="236"/>
      <c r="M1614" s="236"/>
      <c r="N1614" s="237"/>
      <c r="AF1614" s="92" t="s">
        <v>457</v>
      </c>
      <c r="AG1614" s="93"/>
      <c r="AH1614" s="93"/>
      <c r="AN1614" s="93"/>
      <c r="AQ1614" s="93"/>
      <c r="AS1614" s="93"/>
    </row>
    <row r="1615" spans="1:45" s="58" customFormat="1" ht="14.4" x14ac:dyDescent="0.3">
      <c r="A1615" s="94" t="s">
        <v>216</v>
      </c>
      <c r="B1615" s="95" t="s">
        <v>432</v>
      </c>
      <c r="C1615" s="231" t="s">
        <v>433</v>
      </c>
      <c r="D1615" s="231"/>
      <c r="E1615" s="231"/>
      <c r="F1615" s="96" t="s">
        <v>103</v>
      </c>
      <c r="G1615" s="97">
        <v>77</v>
      </c>
      <c r="H1615" s="98">
        <v>1</v>
      </c>
      <c r="I1615" s="98">
        <v>77</v>
      </c>
      <c r="J1615" s="100"/>
      <c r="K1615" s="97"/>
      <c r="L1615" s="100"/>
      <c r="M1615" s="97"/>
      <c r="N1615" s="101"/>
      <c r="AF1615" s="92"/>
      <c r="AG1615" s="93"/>
      <c r="AH1615" s="93" t="s">
        <v>433</v>
      </c>
      <c r="AN1615" s="93"/>
      <c r="AQ1615" s="93"/>
      <c r="AS1615" s="93"/>
    </row>
    <row r="1616" spans="1:45" s="58" customFormat="1" ht="21.6" x14ac:dyDescent="0.3">
      <c r="A1616" s="105"/>
      <c r="B1616" s="106" t="s">
        <v>609</v>
      </c>
      <c r="C1616" s="232" t="s">
        <v>610</v>
      </c>
      <c r="D1616" s="232"/>
      <c r="E1616" s="232"/>
      <c r="F1616" s="232"/>
      <c r="G1616" s="232"/>
      <c r="H1616" s="232"/>
      <c r="I1616" s="232"/>
      <c r="J1616" s="232"/>
      <c r="K1616" s="232"/>
      <c r="L1616" s="232"/>
      <c r="M1616" s="232"/>
      <c r="N1616" s="233"/>
      <c r="AF1616" s="92"/>
      <c r="AG1616" s="93"/>
      <c r="AH1616" s="93"/>
      <c r="AJ1616" s="104" t="s">
        <v>610</v>
      </c>
      <c r="AN1616" s="93"/>
      <c r="AQ1616" s="93"/>
      <c r="AS1616" s="93"/>
    </row>
    <row r="1617" spans="1:45" s="58" customFormat="1" ht="52.2" x14ac:dyDescent="0.3">
      <c r="A1617" s="105"/>
      <c r="B1617" s="106" t="s">
        <v>611</v>
      </c>
      <c r="C1617" s="232" t="s">
        <v>612</v>
      </c>
      <c r="D1617" s="232"/>
      <c r="E1617" s="232"/>
      <c r="F1617" s="232"/>
      <c r="G1617" s="232"/>
      <c r="H1617" s="232"/>
      <c r="I1617" s="232"/>
      <c r="J1617" s="232"/>
      <c r="K1617" s="232"/>
      <c r="L1617" s="232"/>
      <c r="M1617" s="232"/>
      <c r="N1617" s="233"/>
      <c r="AF1617" s="92"/>
      <c r="AG1617" s="93"/>
      <c r="AH1617" s="93"/>
      <c r="AJ1617" s="104" t="s">
        <v>612</v>
      </c>
      <c r="AN1617" s="93"/>
      <c r="AQ1617" s="93"/>
      <c r="AS1617" s="93"/>
    </row>
    <row r="1618" spans="1:45" s="58" customFormat="1" ht="14.4" x14ac:dyDescent="0.3">
      <c r="A1618" s="107"/>
      <c r="B1618" s="106" t="s">
        <v>2</v>
      </c>
      <c r="C1618" s="230" t="s">
        <v>525</v>
      </c>
      <c r="D1618" s="230"/>
      <c r="E1618" s="230"/>
      <c r="F1618" s="108"/>
      <c r="G1618" s="109"/>
      <c r="H1618" s="109"/>
      <c r="I1618" s="109"/>
      <c r="J1618" s="112">
        <v>7.68</v>
      </c>
      <c r="K1618" s="117">
        <v>1.3225</v>
      </c>
      <c r="L1618" s="112">
        <v>782.07</v>
      </c>
      <c r="M1618" s="113">
        <v>44.77</v>
      </c>
      <c r="N1618" s="114">
        <v>35013.269999999997</v>
      </c>
      <c r="AF1618" s="92"/>
      <c r="AG1618" s="93"/>
      <c r="AH1618" s="93"/>
      <c r="AK1618" s="104" t="s">
        <v>525</v>
      </c>
      <c r="AN1618" s="93"/>
      <c r="AQ1618" s="93"/>
      <c r="AS1618" s="93"/>
    </row>
    <row r="1619" spans="1:45" s="58" customFormat="1" ht="14.4" x14ac:dyDescent="0.3">
      <c r="A1619" s="115"/>
      <c r="B1619" s="106"/>
      <c r="C1619" s="230" t="s">
        <v>527</v>
      </c>
      <c r="D1619" s="230"/>
      <c r="E1619" s="230"/>
      <c r="F1619" s="108" t="s">
        <v>528</v>
      </c>
      <c r="G1619" s="125">
        <v>0.9</v>
      </c>
      <c r="H1619" s="117">
        <v>1.3225</v>
      </c>
      <c r="I1619" s="135">
        <v>91.649249999999995</v>
      </c>
      <c r="J1619" s="118"/>
      <c r="K1619" s="109"/>
      <c r="L1619" s="118"/>
      <c r="M1619" s="109"/>
      <c r="N1619" s="119"/>
      <c r="AF1619" s="92"/>
      <c r="AG1619" s="93"/>
      <c r="AH1619" s="93"/>
      <c r="AL1619" s="104" t="s">
        <v>527</v>
      </c>
      <c r="AN1619" s="93"/>
      <c r="AQ1619" s="93"/>
      <c r="AS1619" s="93"/>
    </row>
    <row r="1620" spans="1:45" s="58" customFormat="1" ht="14.4" x14ac:dyDescent="0.3">
      <c r="A1620" s="107"/>
      <c r="B1620" s="106"/>
      <c r="C1620" s="229" t="s">
        <v>529</v>
      </c>
      <c r="D1620" s="229"/>
      <c r="E1620" s="229"/>
      <c r="F1620" s="120"/>
      <c r="G1620" s="121"/>
      <c r="H1620" s="121"/>
      <c r="I1620" s="121"/>
      <c r="J1620" s="123">
        <v>7.68</v>
      </c>
      <c r="K1620" s="121"/>
      <c r="L1620" s="123">
        <v>782.07</v>
      </c>
      <c r="M1620" s="121"/>
      <c r="N1620" s="124">
        <v>35013.269999999997</v>
      </c>
      <c r="AF1620" s="92"/>
      <c r="AG1620" s="93"/>
      <c r="AH1620" s="93"/>
      <c r="AM1620" s="104" t="s">
        <v>529</v>
      </c>
      <c r="AN1620" s="93"/>
      <c r="AQ1620" s="93"/>
      <c r="AS1620" s="93"/>
    </row>
    <row r="1621" spans="1:45" s="58" customFormat="1" ht="14.4" x14ac:dyDescent="0.3">
      <c r="A1621" s="115"/>
      <c r="B1621" s="106"/>
      <c r="C1621" s="230" t="s">
        <v>530</v>
      </c>
      <c r="D1621" s="230"/>
      <c r="E1621" s="230"/>
      <c r="F1621" s="108"/>
      <c r="G1621" s="109"/>
      <c r="H1621" s="109"/>
      <c r="I1621" s="109"/>
      <c r="J1621" s="118"/>
      <c r="K1621" s="109"/>
      <c r="L1621" s="112">
        <v>782.07</v>
      </c>
      <c r="M1621" s="109"/>
      <c r="N1621" s="114">
        <v>35013.269999999997</v>
      </c>
      <c r="AF1621" s="92"/>
      <c r="AG1621" s="93"/>
      <c r="AH1621" s="93"/>
      <c r="AL1621" s="104" t="s">
        <v>530</v>
      </c>
      <c r="AN1621" s="93"/>
      <c r="AQ1621" s="93"/>
      <c r="AS1621" s="93"/>
    </row>
    <row r="1622" spans="1:45" s="58" customFormat="1" ht="21.6" x14ac:dyDescent="0.3">
      <c r="A1622" s="115"/>
      <c r="B1622" s="106" t="s">
        <v>677</v>
      </c>
      <c r="C1622" s="230" t="s">
        <v>678</v>
      </c>
      <c r="D1622" s="230"/>
      <c r="E1622" s="230"/>
      <c r="F1622" s="108" t="s">
        <v>531</v>
      </c>
      <c r="G1622" s="116">
        <v>94</v>
      </c>
      <c r="H1622" s="109"/>
      <c r="I1622" s="116">
        <v>94</v>
      </c>
      <c r="J1622" s="118"/>
      <c r="K1622" s="109"/>
      <c r="L1622" s="112">
        <v>735.15</v>
      </c>
      <c r="M1622" s="109"/>
      <c r="N1622" s="114">
        <v>32912.47</v>
      </c>
      <c r="AF1622" s="92"/>
      <c r="AG1622" s="93"/>
      <c r="AH1622" s="93"/>
      <c r="AL1622" s="104" t="s">
        <v>678</v>
      </c>
      <c r="AN1622" s="93"/>
      <c r="AQ1622" s="93"/>
      <c r="AS1622" s="93"/>
    </row>
    <row r="1623" spans="1:45" s="58" customFormat="1" ht="40.799999999999997" x14ac:dyDescent="0.3">
      <c r="A1623" s="115"/>
      <c r="B1623" s="106" t="s">
        <v>679</v>
      </c>
      <c r="C1623" s="230" t="s">
        <v>680</v>
      </c>
      <c r="D1623" s="230"/>
      <c r="E1623" s="230"/>
      <c r="F1623" s="108" t="s">
        <v>531</v>
      </c>
      <c r="G1623" s="116">
        <v>51</v>
      </c>
      <c r="H1623" s="113">
        <v>0.85</v>
      </c>
      <c r="I1623" s="113">
        <v>43.35</v>
      </c>
      <c r="J1623" s="118"/>
      <c r="K1623" s="109"/>
      <c r="L1623" s="112">
        <v>339.03</v>
      </c>
      <c r="M1623" s="109"/>
      <c r="N1623" s="114">
        <v>15178.25</v>
      </c>
      <c r="AF1623" s="92"/>
      <c r="AG1623" s="93"/>
      <c r="AH1623" s="93"/>
      <c r="AL1623" s="104" t="s">
        <v>680</v>
      </c>
      <c r="AN1623" s="93"/>
      <c r="AQ1623" s="93"/>
      <c r="AS1623" s="93"/>
    </row>
    <row r="1624" spans="1:45" s="58" customFormat="1" ht="14.4" x14ac:dyDescent="0.3">
      <c r="A1624" s="127"/>
      <c r="B1624" s="128"/>
      <c r="C1624" s="231" t="s">
        <v>532</v>
      </c>
      <c r="D1624" s="231"/>
      <c r="E1624" s="231"/>
      <c r="F1624" s="96"/>
      <c r="G1624" s="97"/>
      <c r="H1624" s="97"/>
      <c r="I1624" s="97"/>
      <c r="J1624" s="100"/>
      <c r="K1624" s="97"/>
      <c r="L1624" s="137">
        <v>1856.25</v>
      </c>
      <c r="M1624" s="121"/>
      <c r="N1624" s="130">
        <v>83103.990000000005</v>
      </c>
      <c r="AF1624" s="92"/>
      <c r="AG1624" s="93"/>
      <c r="AH1624" s="93"/>
      <c r="AN1624" s="93" t="s">
        <v>532</v>
      </c>
      <c r="AQ1624" s="93"/>
      <c r="AS1624" s="93"/>
    </row>
    <row r="1625" spans="1:45" s="58" customFormat="1" ht="14.4" x14ac:dyDescent="0.3">
      <c r="A1625" s="94" t="s">
        <v>217</v>
      </c>
      <c r="B1625" s="95" t="s">
        <v>152</v>
      </c>
      <c r="C1625" s="231" t="s">
        <v>153</v>
      </c>
      <c r="D1625" s="231"/>
      <c r="E1625" s="231"/>
      <c r="F1625" s="96" t="s">
        <v>103</v>
      </c>
      <c r="G1625" s="97">
        <v>77</v>
      </c>
      <c r="H1625" s="98">
        <v>1</v>
      </c>
      <c r="I1625" s="98">
        <v>77</v>
      </c>
      <c r="J1625" s="100"/>
      <c r="K1625" s="97"/>
      <c r="L1625" s="100"/>
      <c r="M1625" s="97"/>
      <c r="N1625" s="101"/>
      <c r="AF1625" s="92"/>
      <c r="AG1625" s="93"/>
      <c r="AH1625" s="93" t="s">
        <v>153</v>
      </c>
      <c r="AN1625" s="93"/>
      <c r="AQ1625" s="93"/>
      <c r="AS1625" s="93"/>
    </row>
    <row r="1626" spans="1:45" s="58" customFormat="1" ht="14.4" x14ac:dyDescent="0.3">
      <c r="A1626" s="105"/>
      <c r="B1626" s="106"/>
      <c r="C1626" s="232" t="s">
        <v>681</v>
      </c>
      <c r="D1626" s="232"/>
      <c r="E1626" s="232"/>
      <c r="F1626" s="232"/>
      <c r="G1626" s="232"/>
      <c r="H1626" s="232"/>
      <c r="I1626" s="232"/>
      <c r="J1626" s="232"/>
      <c r="K1626" s="232"/>
      <c r="L1626" s="232"/>
      <c r="M1626" s="232"/>
      <c r="N1626" s="233"/>
      <c r="AF1626" s="92"/>
      <c r="AG1626" s="93"/>
      <c r="AH1626" s="93"/>
      <c r="AJ1626" s="104" t="s">
        <v>681</v>
      </c>
      <c r="AN1626" s="93"/>
      <c r="AQ1626" s="93"/>
      <c r="AS1626" s="93"/>
    </row>
    <row r="1627" spans="1:45" s="58" customFormat="1" ht="21.6" x14ac:dyDescent="0.3">
      <c r="A1627" s="105"/>
      <c r="B1627" s="106" t="s">
        <v>609</v>
      </c>
      <c r="C1627" s="232" t="s">
        <v>610</v>
      </c>
      <c r="D1627" s="232"/>
      <c r="E1627" s="232"/>
      <c r="F1627" s="232"/>
      <c r="G1627" s="232"/>
      <c r="H1627" s="232"/>
      <c r="I1627" s="232"/>
      <c r="J1627" s="232"/>
      <c r="K1627" s="232"/>
      <c r="L1627" s="232"/>
      <c r="M1627" s="232"/>
      <c r="N1627" s="233"/>
      <c r="AF1627" s="92"/>
      <c r="AG1627" s="93"/>
      <c r="AH1627" s="93"/>
      <c r="AJ1627" s="104" t="s">
        <v>610</v>
      </c>
      <c r="AN1627" s="93"/>
      <c r="AQ1627" s="93"/>
      <c r="AS1627" s="93"/>
    </row>
    <row r="1628" spans="1:45" s="58" customFormat="1" ht="52.2" x14ac:dyDescent="0.3">
      <c r="A1628" s="105"/>
      <c r="B1628" s="106" t="s">
        <v>611</v>
      </c>
      <c r="C1628" s="232" t="s">
        <v>612</v>
      </c>
      <c r="D1628" s="232"/>
      <c r="E1628" s="232"/>
      <c r="F1628" s="232"/>
      <c r="G1628" s="232"/>
      <c r="H1628" s="232"/>
      <c r="I1628" s="232"/>
      <c r="J1628" s="232"/>
      <c r="K1628" s="232"/>
      <c r="L1628" s="232"/>
      <c r="M1628" s="232"/>
      <c r="N1628" s="233"/>
      <c r="AF1628" s="92"/>
      <c r="AG1628" s="93"/>
      <c r="AH1628" s="93"/>
      <c r="AJ1628" s="104" t="s">
        <v>612</v>
      </c>
      <c r="AN1628" s="93"/>
      <c r="AQ1628" s="93"/>
      <c r="AS1628" s="93"/>
    </row>
    <row r="1629" spans="1:45" s="58" customFormat="1" ht="14.4" x14ac:dyDescent="0.3">
      <c r="A1629" s="107"/>
      <c r="B1629" s="106" t="s">
        <v>2</v>
      </c>
      <c r="C1629" s="230" t="s">
        <v>525</v>
      </c>
      <c r="D1629" s="230"/>
      <c r="E1629" s="230"/>
      <c r="F1629" s="108"/>
      <c r="G1629" s="109"/>
      <c r="H1629" s="109"/>
      <c r="I1629" s="109"/>
      <c r="J1629" s="112">
        <v>0.6</v>
      </c>
      <c r="K1629" s="111">
        <v>2.645</v>
      </c>
      <c r="L1629" s="112">
        <v>122.2</v>
      </c>
      <c r="M1629" s="113">
        <v>44.77</v>
      </c>
      <c r="N1629" s="114">
        <v>5470.89</v>
      </c>
      <c r="AF1629" s="92"/>
      <c r="AG1629" s="93"/>
      <c r="AH1629" s="93"/>
      <c r="AK1629" s="104" t="s">
        <v>525</v>
      </c>
      <c r="AN1629" s="93"/>
      <c r="AQ1629" s="93"/>
      <c r="AS1629" s="93"/>
    </row>
    <row r="1630" spans="1:45" s="58" customFormat="1" ht="14.4" x14ac:dyDescent="0.3">
      <c r="A1630" s="107"/>
      <c r="B1630" s="106" t="s">
        <v>4</v>
      </c>
      <c r="C1630" s="230" t="s">
        <v>526</v>
      </c>
      <c r="D1630" s="230"/>
      <c r="E1630" s="230"/>
      <c r="F1630" s="108"/>
      <c r="G1630" s="109"/>
      <c r="H1630" s="109"/>
      <c r="I1630" s="109"/>
      <c r="J1630" s="112">
        <v>0.33</v>
      </c>
      <c r="K1630" s="111">
        <v>2.875</v>
      </c>
      <c r="L1630" s="112">
        <v>73.05</v>
      </c>
      <c r="M1630" s="113">
        <v>13.24</v>
      </c>
      <c r="N1630" s="126">
        <v>967.18</v>
      </c>
      <c r="AF1630" s="92"/>
      <c r="AG1630" s="93"/>
      <c r="AH1630" s="93"/>
      <c r="AK1630" s="104" t="s">
        <v>526</v>
      </c>
      <c r="AN1630" s="93"/>
      <c r="AQ1630" s="93"/>
      <c r="AS1630" s="93"/>
    </row>
    <row r="1631" spans="1:45" s="58" customFormat="1" ht="14.4" x14ac:dyDescent="0.3">
      <c r="A1631" s="115"/>
      <c r="B1631" s="106"/>
      <c r="C1631" s="230" t="s">
        <v>527</v>
      </c>
      <c r="D1631" s="230"/>
      <c r="E1631" s="230"/>
      <c r="F1631" s="108" t="s">
        <v>528</v>
      </c>
      <c r="G1631" s="113">
        <v>7.0000000000000007E-2</v>
      </c>
      <c r="H1631" s="111">
        <v>2.645</v>
      </c>
      <c r="I1631" s="135">
        <v>14.256550000000001</v>
      </c>
      <c r="J1631" s="118"/>
      <c r="K1631" s="109"/>
      <c r="L1631" s="118"/>
      <c r="M1631" s="109"/>
      <c r="N1631" s="119"/>
      <c r="AF1631" s="92"/>
      <c r="AG1631" s="93"/>
      <c r="AH1631" s="93"/>
      <c r="AL1631" s="104" t="s">
        <v>527</v>
      </c>
      <c r="AN1631" s="93"/>
      <c r="AQ1631" s="93"/>
      <c r="AS1631" s="93"/>
    </row>
    <row r="1632" spans="1:45" s="58" customFormat="1" ht="14.4" x14ac:dyDescent="0.3">
      <c r="A1632" s="107"/>
      <c r="B1632" s="106"/>
      <c r="C1632" s="229" t="s">
        <v>529</v>
      </c>
      <c r="D1632" s="229"/>
      <c r="E1632" s="229"/>
      <c r="F1632" s="120"/>
      <c r="G1632" s="121"/>
      <c r="H1632" s="121"/>
      <c r="I1632" s="121"/>
      <c r="J1632" s="123">
        <v>0.93</v>
      </c>
      <c r="K1632" s="121"/>
      <c r="L1632" s="123">
        <v>195.25</v>
      </c>
      <c r="M1632" s="121"/>
      <c r="N1632" s="124">
        <v>6438.07</v>
      </c>
      <c r="AF1632" s="92"/>
      <c r="AG1632" s="93"/>
      <c r="AH1632" s="93"/>
      <c r="AM1632" s="104" t="s">
        <v>529</v>
      </c>
      <c r="AN1632" s="93"/>
      <c r="AQ1632" s="93"/>
      <c r="AS1632" s="93"/>
    </row>
    <row r="1633" spans="1:45" s="58" customFormat="1" ht="14.4" x14ac:dyDescent="0.3">
      <c r="A1633" s="115"/>
      <c r="B1633" s="106"/>
      <c r="C1633" s="230" t="s">
        <v>530</v>
      </c>
      <c r="D1633" s="230"/>
      <c r="E1633" s="230"/>
      <c r="F1633" s="108"/>
      <c r="G1633" s="109"/>
      <c r="H1633" s="109"/>
      <c r="I1633" s="109"/>
      <c r="J1633" s="118"/>
      <c r="K1633" s="109"/>
      <c r="L1633" s="112">
        <v>122.2</v>
      </c>
      <c r="M1633" s="109"/>
      <c r="N1633" s="114">
        <v>5470.89</v>
      </c>
      <c r="AF1633" s="92"/>
      <c r="AG1633" s="93"/>
      <c r="AH1633" s="93"/>
      <c r="AL1633" s="104" t="s">
        <v>530</v>
      </c>
      <c r="AN1633" s="93"/>
      <c r="AQ1633" s="93"/>
      <c r="AS1633" s="93"/>
    </row>
    <row r="1634" spans="1:45" s="58" customFormat="1" ht="21.6" x14ac:dyDescent="0.3">
      <c r="A1634" s="115"/>
      <c r="B1634" s="106" t="s">
        <v>677</v>
      </c>
      <c r="C1634" s="230" t="s">
        <v>678</v>
      </c>
      <c r="D1634" s="230"/>
      <c r="E1634" s="230"/>
      <c r="F1634" s="108" t="s">
        <v>531</v>
      </c>
      <c r="G1634" s="116">
        <v>94</v>
      </c>
      <c r="H1634" s="109"/>
      <c r="I1634" s="116">
        <v>94</v>
      </c>
      <c r="J1634" s="118"/>
      <c r="K1634" s="109"/>
      <c r="L1634" s="112">
        <v>114.87</v>
      </c>
      <c r="M1634" s="109"/>
      <c r="N1634" s="114">
        <v>5142.6400000000003</v>
      </c>
      <c r="AF1634" s="92"/>
      <c r="AG1634" s="93"/>
      <c r="AH1634" s="93"/>
      <c r="AL1634" s="104" t="s">
        <v>678</v>
      </c>
      <c r="AN1634" s="93"/>
      <c r="AQ1634" s="93"/>
      <c r="AS1634" s="93"/>
    </row>
    <row r="1635" spans="1:45" s="58" customFormat="1" ht="40.799999999999997" x14ac:dyDescent="0.3">
      <c r="A1635" s="115"/>
      <c r="B1635" s="106" t="s">
        <v>679</v>
      </c>
      <c r="C1635" s="230" t="s">
        <v>680</v>
      </c>
      <c r="D1635" s="230"/>
      <c r="E1635" s="230"/>
      <c r="F1635" s="108" t="s">
        <v>531</v>
      </c>
      <c r="G1635" s="116">
        <v>51</v>
      </c>
      <c r="H1635" s="113">
        <v>0.85</v>
      </c>
      <c r="I1635" s="113">
        <v>43.35</v>
      </c>
      <c r="J1635" s="118"/>
      <c r="K1635" s="109"/>
      <c r="L1635" s="112">
        <v>52.97</v>
      </c>
      <c r="M1635" s="109"/>
      <c r="N1635" s="114">
        <v>2371.63</v>
      </c>
      <c r="AF1635" s="92"/>
      <c r="AG1635" s="93"/>
      <c r="AH1635" s="93"/>
      <c r="AL1635" s="104" t="s">
        <v>680</v>
      </c>
      <c r="AN1635" s="93"/>
      <c r="AQ1635" s="93"/>
      <c r="AS1635" s="93"/>
    </row>
    <row r="1636" spans="1:45" s="58" customFormat="1" ht="14.4" x14ac:dyDescent="0.3">
      <c r="A1636" s="127"/>
      <c r="B1636" s="128"/>
      <c r="C1636" s="231" t="s">
        <v>532</v>
      </c>
      <c r="D1636" s="231"/>
      <c r="E1636" s="231"/>
      <c r="F1636" s="96"/>
      <c r="G1636" s="97"/>
      <c r="H1636" s="97"/>
      <c r="I1636" s="97"/>
      <c r="J1636" s="100"/>
      <c r="K1636" s="97"/>
      <c r="L1636" s="129">
        <v>363.09</v>
      </c>
      <c r="M1636" s="121"/>
      <c r="N1636" s="130">
        <v>13952.34</v>
      </c>
      <c r="AF1636" s="92"/>
      <c r="AG1636" s="93"/>
      <c r="AH1636" s="93"/>
      <c r="AN1636" s="93" t="s">
        <v>532</v>
      </c>
      <c r="AQ1636" s="93"/>
      <c r="AS1636" s="93"/>
    </row>
    <row r="1637" spans="1:45" s="58" customFormat="1" ht="21.6" x14ac:dyDescent="0.3">
      <c r="A1637" s="94" t="s">
        <v>218</v>
      </c>
      <c r="B1637" s="95" t="s">
        <v>434</v>
      </c>
      <c r="C1637" s="231" t="s">
        <v>435</v>
      </c>
      <c r="D1637" s="231"/>
      <c r="E1637" s="231"/>
      <c r="F1637" s="96" t="s">
        <v>55</v>
      </c>
      <c r="G1637" s="97">
        <v>0.77</v>
      </c>
      <c r="H1637" s="98">
        <v>1</v>
      </c>
      <c r="I1637" s="138">
        <v>0.77</v>
      </c>
      <c r="J1637" s="100"/>
      <c r="K1637" s="97"/>
      <c r="L1637" s="100"/>
      <c r="M1637" s="97"/>
      <c r="N1637" s="101"/>
      <c r="AF1637" s="92"/>
      <c r="AG1637" s="93"/>
      <c r="AH1637" s="93" t="s">
        <v>435</v>
      </c>
      <c r="AN1637" s="93"/>
      <c r="AQ1637" s="93"/>
      <c r="AS1637" s="93"/>
    </row>
    <row r="1638" spans="1:45" s="58" customFormat="1" ht="14.4" x14ac:dyDescent="0.3">
      <c r="A1638" s="102"/>
      <c r="B1638" s="103"/>
      <c r="C1638" s="230" t="s">
        <v>802</v>
      </c>
      <c r="D1638" s="230"/>
      <c r="E1638" s="230"/>
      <c r="F1638" s="230"/>
      <c r="G1638" s="230"/>
      <c r="H1638" s="230"/>
      <c r="I1638" s="230"/>
      <c r="J1638" s="230"/>
      <c r="K1638" s="230"/>
      <c r="L1638" s="230"/>
      <c r="M1638" s="230"/>
      <c r="N1638" s="241"/>
      <c r="AF1638" s="92"/>
      <c r="AG1638" s="93"/>
      <c r="AH1638" s="93"/>
      <c r="AI1638" s="104" t="s">
        <v>802</v>
      </c>
      <c r="AN1638" s="93"/>
      <c r="AQ1638" s="93"/>
      <c r="AS1638" s="93"/>
    </row>
    <row r="1639" spans="1:45" s="58" customFormat="1" ht="14.4" x14ac:dyDescent="0.3">
      <c r="A1639" s="105"/>
      <c r="B1639" s="106"/>
      <c r="C1639" s="232" t="s">
        <v>793</v>
      </c>
      <c r="D1639" s="232"/>
      <c r="E1639" s="232"/>
      <c r="F1639" s="232"/>
      <c r="G1639" s="232"/>
      <c r="H1639" s="232"/>
      <c r="I1639" s="232"/>
      <c r="J1639" s="232"/>
      <c r="K1639" s="232"/>
      <c r="L1639" s="232"/>
      <c r="M1639" s="232"/>
      <c r="N1639" s="233"/>
      <c r="AF1639" s="92"/>
      <c r="AG1639" s="93"/>
      <c r="AH1639" s="93"/>
      <c r="AJ1639" s="104" t="s">
        <v>793</v>
      </c>
      <c r="AN1639" s="93"/>
      <c r="AQ1639" s="93"/>
      <c r="AS1639" s="93"/>
    </row>
    <row r="1640" spans="1:45" s="58" customFormat="1" ht="21.6" x14ac:dyDescent="0.3">
      <c r="A1640" s="105"/>
      <c r="B1640" s="106" t="s">
        <v>609</v>
      </c>
      <c r="C1640" s="232" t="s">
        <v>610</v>
      </c>
      <c r="D1640" s="232"/>
      <c r="E1640" s="232"/>
      <c r="F1640" s="232"/>
      <c r="G1640" s="232"/>
      <c r="H1640" s="232"/>
      <c r="I1640" s="232"/>
      <c r="J1640" s="232"/>
      <c r="K1640" s="232"/>
      <c r="L1640" s="232"/>
      <c r="M1640" s="232"/>
      <c r="N1640" s="233"/>
      <c r="AF1640" s="92"/>
      <c r="AG1640" s="93"/>
      <c r="AH1640" s="93"/>
      <c r="AJ1640" s="104" t="s">
        <v>610</v>
      </c>
      <c r="AN1640" s="93"/>
      <c r="AQ1640" s="93"/>
      <c r="AS1640" s="93"/>
    </row>
    <row r="1641" spans="1:45" s="58" customFormat="1" ht="52.2" x14ac:dyDescent="0.3">
      <c r="A1641" s="105"/>
      <c r="B1641" s="106" t="s">
        <v>611</v>
      </c>
      <c r="C1641" s="232" t="s">
        <v>612</v>
      </c>
      <c r="D1641" s="232"/>
      <c r="E1641" s="232"/>
      <c r="F1641" s="232"/>
      <c r="G1641" s="232"/>
      <c r="H1641" s="232"/>
      <c r="I1641" s="232"/>
      <c r="J1641" s="232"/>
      <c r="K1641" s="232"/>
      <c r="L1641" s="232"/>
      <c r="M1641" s="232"/>
      <c r="N1641" s="233"/>
      <c r="AF1641" s="92"/>
      <c r="AG1641" s="93"/>
      <c r="AH1641" s="93"/>
      <c r="AJ1641" s="104" t="s">
        <v>612</v>
      </c>
      <c r="AN1641" s="93"/>
      <c r="AQ1641" s="93"/>
      <c r="AS1641" s="93"/>
    </row>
    <row r="1642" spans="1:45" s="58" customFormat="1" ht="14.4" x14ac:dyDescent="0.3">
      <c r="A1642" s="107"/>
      <c r="B1642" s="106" t="s">
        <v>2</v>
      </c>
      <c r="C1642" s="230" t="s">
        <v>525</v>
      </c>
      <c r="D1642" s="230"/>
      <c r="E1642" s="230"/>
      <c r="F1642" s="108"/>
      <c r="G1642" s="109"/>
      <c r="H1642" s="109"/>
      <c r="I1642" s="109"/>
      <c r="J1642" s="112">
        <v>22.22</v>
      </c>
      <c r="K1642" s="111">
        <v>2.645</v>
      </c>
      <c r="L1642" s="112">
        <v>45.25</v>
      </c>
      <c r="M1642" s="113">
        <v>44.77</v>
      </c>
      <c r="N1642" s="114">
        <v>2025.84</v>
      </c>
      <c r="AF1642" s="92"/>
      <c r="AG1642" s="93"/>
      <c r="AH1642" s="93"/>
      <c r="AK1642" s="104" t="s">
        <v>525</v>
      </c>
      <c r="AN1642" s="93"/>
      <c r="AQ1642" s="93"/>
      <c r="AS1642" s="93"/>
    </row>
    <row r="1643" spans="1:45" s="58" customFormat="1" ht="14.4" x14ac:dyDescent="0.3">
      <c r="A1643" s="107"/>
      <c r="B1643" s="106" t="s">
        <v>4</v>
      </c>
      <c r="C1643" s="230" t="s">
        <v>526</v>
      </c>
      <c r="D1643" s="230"/>
      <c r="E1643" s="230"/>
      <c r="F1643" s="108"/>
      <c r="G1643" s="109"/>
      <c r="H1643" s="109"/>
      <c r="I1643" s="109"/>
      <c r="J1643" s="112">
        <v>6.66</v>
      </c>
      <c r="K1643" s="111">
        <v>2.875</v>
      </c>
      <c r="L1643" s="112">
        <v>14.74</v>
      </c>
      <c r="M1643" s="113">
        <v>13.24</v>
      </c>
      <c r="N1643" s="126">
        <v>195.16</v>
      </c>
      <c r="AF1643" s="92"/>
      <c r="AG1643" s="93"/>
      <c r="AH1643" s="93"/>
      <c r="AK1643" s="104" t="s">
        <v>526</v>
      </c>
      <c r="AN1643" s="93"/>
      <c r="AQ1643" s="93"/>
      <c r="AS1643" s="93"/>
    </row>
    <row r="1644" spans="1:45" s="58" customFormat="1" ht="14.4" x14ac:dyDescent="0.3">
      <c r="A1644" s="107"/>
      <c r="B1644" s="106" t="s">
        <v>6</v>
      </c>
      <c r="C1644" s="230" t="s">
        <v>556</v>
      </c>
      <c r="D1644" s="230"/>
      <c r="E1644" s="230"/>
      <c r="F1644" s="108"/>
      <c r="G1644" s="109"/>
      <c r="H1644" s="109"/>
      <c r="I1644" s="109"/>
      <c r="J1644" s="112">
        <v>0.33</v>
      </c>
      <c r="K1644" s="111">
        <v>2.875</v>
      </c>
      <c r="L1644" s="112">
        <v>0.73</v>
      </c>
      <c r="M1644" s="113">
        <v>44.77</v>
      </c>
      <c r="N1644" s="126">
        <v>32.68</v>
      </c>
      <c r="AF1644" s="92"/>
      <c r="AG1644" s="93"/>
      <c r="AH1644" s="93"/>
      <c r="AK1644" s="104" t="s">
        <v>556</v>
      </c>
      <c r="AN1644" s="93"/>
      <c r="AQ1644" s="93"/>
      <c r="AS1644" s="93"/>
    </row>
    <row r="1645" spans="1:45" s="58" customFormat="1" ht="14.4" x14ac:dyDescent="0.3">
      <c r="A1645" s="107"/>
      <c r="B1645" s="106" t="s">
        <v>7</v>
      </c>
      <c r="C1645" s="230" t="s">
        <v>557</v>
      </c>
      <c r="D1645" s="230"/>
      <c r="E1645" s="230"/>
      <c r="F1645" s="108"/>
      <c r="G1645" s="109"/>
      <c r="H1645" s="109"/>
      <c r="I1645" s="109"/>
      <c r="J1645" s="112">
        <v>941.46</v>
      </c>
      <c r="K1645" s="116">
        <v>2</v>
      </c>
      <c r="L1645" s="110">
        <v>1449.85</v>
      </c>
      <c r="M1645" s="113">
        <v>8.16</v>
      </c>
      <c r="N1645" s="114">
        <v>11830.78</v>
      </c>
      <c r="AF1645" s="92"/>
      <c r="AG1645" s="93"/>
      <c r="AH1645" s="93"/>
      <c r="AK1645" s="104" t="s">
        <v>557</v>
      </c>
      <c r="AN1645" s="93"/>
      <c r="AQ1645" s="93"/>
      <c r="AS1645" s="93"/>
    </row>
    <row r="1646" spans="1:45" s="58" customFormat="1" ht="14.4" x14ac:dyDescent="0.3">
      <c r="A1646" s="115"/>
      <c r="B1646" s="106"/>
      <c r="C1646" s="230" t="s">
        <v>527</v>
      </c>
      <c r="D1646" s="230"/>
      <c r="E1646" s="230"/>
      <c r="F1646" s="108" t="s">
        <v>528</v>
      </c>
      <c r="G1646" s="113">
        <v>2.4500000000000002</v>
      </c>
      <c r="H1646" s="111">
        <v>2.645</v>
      </c>
      <c r="I1646" s="132">
        <v>4.9897925000000001</v>
      </c>
      <c r="J1646" s="118"/>
      <c r="K1646" s="109"/>
      <c r="L1646" s="118"/>
      <c r="M1646" s="109"/>
      <c r="N1646" s="119"/>
      <c r="AF1646" s="92"/>
      <c r="AG1646" s="93"/>
      <c r="AH1646" s="93"/>
      <c r="AL1646" s="104" t="s">
        <v>527</v>
      </c>
      <c r="AN1646" s="93"/>
      <c r="AQ1646" s="93"/>
      <c r="AS1646" s="93"/>
    </row>
    <row r="1647" spans="1:45" s="58" customFormat="1" ht="14.4" x14ac:dyDescent="0.3">
      <c r="A1647" s="115"/>
      <c r="B1647" s="106"/>
      <c r="C1647" s="230" t="s">
        <v>558</v>
      </c>
      <c r="D1647" s="230"/>
      <c r="E1647" s="230"/>
      <c r="F1647" s="108" t="s">
        <v>528</v>
      </c>
      <c r="G1647" s="113">
        <v>0.03</v>
      </c>
      <c r="H1647" s="111">
        <v>2.875</v>
      </c>
      <c r="I1647" s="132">
        <v>6.6412499999999999E-2</v>
      </c>
      <c r="J1647" s="118"/>
      <c r="K1647" s="109"/>
      <c r="L1647" s="118"/>
      <c r="M1647" s="109"/>
      <c r="N1647" s="119"/>
      <c r="AF1647" s="92"/>
      <c r="AG1647" s="93"/>
      <c r="AH1647" s="93"/>
      <c r="AL1647" s="104" t="s">
        <v>558</v>
      </c>
      <c r="AN1647" s="93"/>
      <c r="AQ1647" s="93"/>
      <c r="AS1647" s="93"/>
    </row>
    <row r="1648" spans="1:45" s="58" customFormat="1" ht="14.4" x14ac:dyDescent="0.3">
      <c r="A1648" s="107"/>
      <c r="B1648" s="106"/>
      <c r="C1648" s="229" t="s">
        <v>529</v>
      </c>
      <c r="D1648" s="229"/>
      <c r="E1648" s="229"/>
      <c r="F1648" s="120"/>
      <c r="G1648" s="121"/>
      <c r="H1648" s="121"/>
      <c r="I1648" s="121"/>
      <c r="J1648" s="123">
        <v>970.34</v>
      </c>
      <c r="K1648" s="121"/>
      <c r="L1648" s="122">
        <v>1509.84</v>
      </c>
      <c r="M1648" s="121"/>
      <c r="N1648" s="124">
        <v>14051.78</v>
      </c>
      <c r="AF1648" s="92"/>
      <c r="AG1648" s="93"/>
      <c r="AH1648" s="93"/>
      <c r="AM1648" s="104" t="s">
        <v>529</v>
      </c>
      <c r="AN1648" s="93"/>
      <c r="AQ1648" s="93"/>
      <c r="AS1648" s="93"/>
    </row>
    <row r="1649" spans="1:45" s="58" customFormat="1" ht="14.4" x14ac:dyDescent="0.3">
      <c r="A1649" s="115"/>
      <c r="B1649" s="106"/>
      <c r="C1649" s="230" t="s">
        <v>530</v>
      </c>
      <c r="D1649" s="230"/>
      <c r="E1649" s="230"/>
      <c r="F1649" s="108"/>
      <c r="G1649" s="109"/>
      <c r="H1649" s="109"/>
      <c r="I1649" s="109"/>
      <c r="J1649" s="118"/>
      <c r="K1649" s="109"/>
      <c r="L1649" s="112">
        <v>45.98</v>
      </c>
      <c r="M1649" s="109"/>
      <c r="N1649" s="114">
        <v>2058.52</v>
      </c>
      <c r="AF1649" s="92"/>
      <c r="AG1649" s="93"/>
      <c r="AH1649" s="93"/>
      <c r="AL1649" s="104" t="s">
        <v>530</v>
      </c>
      <c r="AN1649" s="93"/>
      <c r="AQ1649" s="93"/>
      <c r="AS1649" s="93"/>
    </row>
    <row r="1650" spans="1:45" s="58" customFormat="1" ht="21.6" x14ac:dyDescent="0.3">
      <c r="A1650" s="115"/>
      <c r="B1650" s="106" t="s">
        <v>677</v>
      </c>
      <c r="C1650" s="230" t="s">
        <v>678</v>
      </c>
      <c r="D1650" s="230"/>
      <c r="E1650" s="230"/>
      <c r="F1650" s="108" t="s">
        <v>531</v>
      </c>
      <c r="G1650" s="116">
        <v>94</v>
      </c>
      <c r="H1650" s="109"/>
      <c r="I1650" s="116">
        <v>94</v>
      </c>
      <c r="J1650" s="118"/>
      <c r="K1650" s="109"/>
      <c r="L1650" s="112">
        <v>43.22</v>
      </c>
      <c r="M1650" s="109"/>
      <c r="N1650" s="114">
        <v>1935.01</v>
      </c>
      <c r="AF1650" s="92"/>
      <c r="AG1650" s="93"/>
      <c r="AH1650" s="93"/>
      <c r="AL1650" s="104" t="s">
        <v>678</v>
      </c>
      <c r="AN1650" s="93"/>
      <c r="AQ1650" s="93"/>
      <c r="AS1650" s="93"/>
    </row>
    <row r="1651" spans="1:45" s="58" customFormat="1" ht="40.799999999999997" x14ac:dyDescent="0.3">
      <c r="A1651" s="115"/>
      <c r="B1651" s="106" t="s">
        <v>679</v>
      </c>
      <c r="C1651" s="230" t="s">
        <v>680</v>
      </c>
      <c r="D1651" s="230"/>
      <c r="E1651" s="230"/>
      <c r="F1651" s="108" t="s">
        <v>531</v>
      </c>
      <c r="G1651" s="116">
        <v>51</v>
      </c>
      <c r="H1651" s="113">
        <v>0.85</v>
      </c>
      <c r="I1651" s="113">
        <v>43.35</v>
      </c>
      <c r="J1651" s="118"/>
      <c r="K1651" s="109"/>
      <c r="L1651" s="112">
        <v>19.93</v>
      </c>
      <c r="M1651" s="109"/>
      <c r="N1651" s="126">
        <v>892.37</v>
      </c>
      <c r="AF1651" s="92"/>
      <c r="AG1651" s="93"/>
      <c r="AH1651" s="93"/>
      <c r="AL1651" s="104" t="s">
        <v>680</v>
      </c>
      <c r="AN1651" s="93"/>
      <c r="AQ1651" s="93"/>
      <c r="AS1651" s="93"/>
    </row>
    <row r="1652" spans="1:45" s="58" customFormat="1" ht="14.4" x14ac:dyDescent="0.3">
      <c r="A1652" s="127"/>
      <c r="B1652" s="128"/>
      <c r="C1652" s="231" t="s">
        <v>532</v>
      </c>
      <c r="D1652" s="231"/>
      <c r="E1652" s="231"/>
      <c r="F1652" s="96"/>
      <c r="G1652" s="97"/>
      <c r="H1652" s="97"/>
      <c r="I1652" s="97"/>
      <c r="J1652" s="100"/>
      <c r="K1652" s="97"/>
      <c r="L1652" s="137">
        <v>1572.99</v>
      </c>
      <c r="M1652" s="121"/>
      <c r="N1652" s="130">
        <v>16879.16</v>
      </c>
      <c r="AF1652" s="92"/>
      <c r="AG1652" s="93"/>
      <c r="AH1652" s="93"/>
      <c r="AN1652" s="93" t="s">
        <v>532</v>
      </c>
      <c r="AQ1652" s="93"/>
      <c r="AS1652" s="93"/>
    </row>
    <row r="1653" spans="1:45" s="58" customFormat="1" ht="14.4" x14ac:dyDescent="0.3">
      <c r="A1653" s="94" t="s">
        <v>219</v>
      </c>
      <c r="B1653" s="95" t="s">
        <v>436</v>
      </c>
      <c r="C1653" s="231" t="s">
        <v>437</v>
      </c>
      <c r="D1653" s="231"/>
      <c r="E1653" s="231"/>
      <c r="F1653" s="96" t="s">
        <v>47</v>
      </c>
      <c r="G1653" s="97">
        <v>-4.0039999999999999E-2</v>
      </c>
      <c r="H1653" s="98">
        <v>1</v>
      </c>
      <c r="I1653" s="141">
        <v>-4.0039999999999999E-2</v>
      </c>
      <c r="J1653" s="137">
        <v>31500</v>
      </c>
      <c r="K1653" s="97"/>
      <c r="L1653" s="137">
        <v>-1261.26</v>
      </c>
      <c r="M1653" s="138">
        <v>8.16</v>
      </c>
      <c r="N1653" s="130">
        <v>-10291.879999999999</v>
      </c>
      <c r="AF1653" s="92"/>
      <c r="AG1653" s="93"/>
      <c r="AH1653" s="93" t="s">
        <v>437</v>
      </c>
      <c r="AN1653" s="93"/>
      <c r="AQ1653" s="93"/>
      <c r="AS1653" s="93"/>
    </row>
    <row r="1654" spans="1:45" s="58" customFormat="1" ht="14.4" x14ac:dyDescent="0.3">
      <c r="A1654" s="127"/>
      <c r="B1654" s="128"/>
      <c r="C1654" s="230" t="s">
        <v>794</v>
      </c>
      <c r="D1654" s="230"/>
      <c r="E1654" s="230"/>
      <c r="F1654" s="230"/>
      <c r="G1654" s="230"/>
      <c r="H1654" s="230"/>
      <c r="I1654" s="230"/>
      <c r="J1654" s="230"/>
      <c r="K1654" s="230"/>
      <c r="L1654" s="230"/>
      <c r="M1654" s="230"/>
      <c r="N1654" s="241"/>
      <c r="AF1654" s="92"/>
      <c r="AG1654" s="93"/>
      <c r="AH1654" s="93"/>
      <c r="AN1654" s="93"/>
      <c r="AO1654" s="104" t="s">
        <v>794</v>
      </c>
      <c r="AQ1654" s="93"/>
      <c r="AS1654" s="93"/>
    </row>
    <row r="1655" spans="1:45" s="58" customFormat="1" ht="14.4" x14ac:dyDescent="0.3">
      <c r="A1655" s="127"/>
      <c r="B1655" s="128"/>
      <c r="C1655" s="231" t="s">
        <v>532</v>
      </c>
      <c r="D1655" s="231"/>
      <c r="E1655" s="231"/>
      <c r="F1655" s="96"/>
      <c r="G1655" s="97"/>
      <c r="H1655" s="97"/>
      <c r="I1655" s="97"/>
      <c r="J1655" s="100"/>
      <c r="K1655" s="97"/>
      <c r="L1655" s="137">
        <v>-1261.26</v>
      </c>
      <c r="M1655" s="121"/>
      <c r="N1655" s="130">
        <v>-10291.879999999999</v>
      </c>
      <c r="AF1655" s="92"/>
      <c r="AG1655" s="93"/>
      <c r="AH1655" s="93"/>
      <c r="AN1655" s="93" t="s">
        <v>532</v>
      </c>
      <c r="AQ1655" s="93"/>
      <c r="AS1655" s="93"/>
    </row>
    <row r="1656" spans="1:45" s="58" customFormat="1" ht="14.4" x14ac:dyDescent="0.3">
      <c r="A1656" s="94" t="s">
        <v>220</v>
      </c>
      <c r="B1656" s="95" t="s">
        <v>438</v>
      </c>
      <c r="C1656" s="231" t="s">
        <v>439</v>
      </c>
      <c r="D1656" s="231"/>
      <c r="E1656" s="231"/>
      <c r="F1656" s="96" t="s">
        <v>47</v>
      </c>
      <c r="G1656" s="97">
        <v>1.9300000000000001E-2</v>
      </c>
      <c r="H1656" s="98">
        <v>1</v>
      </c>
      <c r="I1656" s="131">
        <v>1.9300000000000001E-2</v>
      </c>
      <c r="J1656" s="137">
        <v>29717.72</v>
      </c>
      <c r="K1656" s="97"/>
      <c r="L1656" s="129">
        <v>573.54999999999995</v>
      </c>
      <c r="M1656" s="138">
        <v>8.16</v>
      </c>
      <c r="N1656" s="130">
        <v>4680.17</v>
      </c>
      <c r="AF1656" s="92"/>
      <c r="AG1656" s="93"/>
      <c r="AH1656" s="93" t="s">
        <v>439</v>
      </c>
      <c r="AN1656" s="93"/>
      <c r="AQ1656" s="93"/>
      <c r="AS1656" s="93"/>
    </row>
    <row r="1657" spans="1:45" s="58" customFormat="1" ht="14.4" x14ac:dyDescent="0.3">
      <c r="A1657" s="127"/>
      <c r="B1657" s="128"/>
      <c r="C1657" s="230" t="s">
        <v>537</v>
      </c>
      <c r="D1657" s="230"/>
      <c r="E1657" s="230"/>
      <c r="F1657" s="230"/>
      <c r="G1657" s="230"/>
      <c r="H1657" s="230"/>
      <c r="I1657" s="230"/>
      <c r="J1657" s="230"/>
      <c r="K1657" s="230"/>
      <c r="L1657" s="230"/>
      <c r="M1657" s="230"/>
      <c r="N1657" s="241"/>
      <c r="AF1657" s="92"/>
      <c r="AG1657" s="93"/>
      <c r="AH1657" s="93"/>
      <c r="AN1657" s="93"/>
      <c r="AO1657" s="104" t="s">
        <v>537</v>
      </c>
      <c r="AQ1657" s="93"/>
      <c r="AS1657" s="93"/>
    </row>
    <row r="1658" spans="1:45" s="58" customFormat="1" ht="14.4" x14ac:dyDescent="0.3">
      <c r="A1658" s="102"/>
      <c r="B1658" s="103"/>
      <c r="C1658" s="230" t="s">
        <v>803</v>
      </c>
      <c r="D1658" s="230"/>
      <c r="E1658" s="230"/>
      <c r="F1658" s="230"/>
      <c r="G1658" s="230"/>
      <c r="H1658" s="230"/>
      <c r="I1658" s="230"/>
      <c r="J1658" s="230"/>
      <c r="K1658" s="230"/>
      <c r="L1658" s="230"/>
      <c r="M1658" s="230"/>
      <c r="N1658" s="241"/>
      <c r="AF1658" s="92"/>
      <c r="AG1658" s="93"/>
      <c r="AH1658" s="93"/>
      <c r="AI1658" s="104" t="s">
        <v>803</v>
      </c>
      <c r="AN1658" s="93"/>
      <c r="AQ1658" s="93"/>
      <c r="AS1658" s="93"/>
    </row>
    <row r="1659" spans="1:45" s="58" customFormat="1" ht="14.4" x14ac:dyDescent="0.3">
      <c r="A1659" s="127"/>
      <c r="B1659" s="128"/>
      <c r="C1659" s="231" t="s">
        <v>532</v>
      </c>
      <c r="D1659" s="231"/>
      <c r="E1659" s="231"/>
      <c r="F1659" s="96"/>
      <c r="G1659" s="97"/>
      <c r="H1659" s="97"/>
      <c r="I1659" s="97"/>
      <c r="J1659" s="100"/>
      <c r="K1659" s="97"/>
      <c r="L1659" s="129">
        <v>573.54999999999995</v>
      </c>
      <c r="M1659" s="121"/>
      <c r="N1659" s="130">
        <v>4680.17</v>
      </c>
      <c r="AF1659" s="92"/>
      <c r="AG1659" s="93"/>
      <c r="AH1659" s="93"/>
      <c r="AN1659" s="93" t="s">
        <v>532</v>
      </c>
      <c r="AQ1659" s="93"/>
      <c r="AS1659" s="93"/>
    </row>
    <row r="1660" spans="1:45" s="58" customFormat="1" ht="0" hidden="1" customHeight="1" x14ac:dyDescent="0.3">
      <c r="A1660" s="142"/>
      <c r="B1660" s="143"/>
      <c r="C1660" s="143"/>
      <c r="D1660" s="143"/>
      <c r="E1660" s="143"/>
      <c r="F1660" s="144"/>
      <c r="G1660" s="144"/>
      <c r="H1660" s="144"/>
      <c r="I1660" s="144"/>
      <c r="J1660" s="145"/>
      <c r="K1660" s="144"/>
      <c r="L1660" s="145"/>
      <c r="M1660" s="109"/>
      <c r="N1660" s="145"/>
      <c r="AF1660" s="92"/>
      <c r="AG1660" s="93"/>
      <c r="AH1660" s="93"/>
      <c r="AN1660" s="93"/>
      <c r="AQ1660" s="93"/>
      <c r="AS1660" s="93"/>
    </row>
    <row r="1661" spans="1:45" s="58" customFormat="1" ht="14.4" x14ac:dyDescent="0.3">
      <c r="A1661" s="146"/>
      <c r="B1661" s="147"/>
      <c r="C1661" s="231" t="s">
        <v>804</v>
      </c>
      <c r="D1661" s="231"/>
      <c r="E1661" s="231"/>
      <c r="F1661" s="231"/>
      <c r="G1661" s="231"/>
      <c r="H1661" s="231"/>
      <c r="I1661" s="231"/>
      <c r="J1661" s="231"/>
      <c r="K1661" s="231"/>
      <c r="L1661" s="148"/>
      <c r="M1661" s="149"/>
      <c r="N1661" s="150"/>
      <c r="AF1661" s="92"/>
      <c r="AG1661" s="93"/>
      <c r="AH1661" s="93"/>
      <c r="AN1661" s="93"/>
      <c r="AQ1661" s="93" t="s">
        <v>804</v>
      </c>
      <c r="AS1661" s="93"/>
    </row>
    <row r="1662" spans="1:45" s="58" customFormat="1" ht="14.4" x14ac:dyDescent="0.3">
      <c r="A1662" s="151"/>
      <c r="B1662" s="106"/>
      <c r="C1662" s="230" t="s">
        <v>538</v>
      </c>
      <c r="D1662" s="230"/>
      <c r="E1662" s="230"/>
      <c r="F1662" s="230"/>
      <c r="G1662" s="230"/>
      <c r="H1662" s="230"/>
      <c r="I1662" s="230"/>
      <c r="J1662" s="230"/>
      <c r="K1662" s="230"/>
      <c r="L1662" s="152">
        <v>1799.45</v>
      </c>
      <c r="M1662" s="153"/>
      <c r="N1662" s="154"/>
      <c r="AF1662" s="92"/>
      <c r="AG1662" s="93"/>
      <c r="AH1662" s="93"/>
      <c r="AN1662" s="93"/>
      <c r="AQ1662" s="93"/>
      <c r="AR1662" s="104" t="s">
        <v>538</v>
      </c>
      <c r="AS1662" s="93"/>
    </row>
    <row r="1663" spans="1:45" s="58" customFormat="1" ht="14.4" x14ac:dyDescent="0.3">
      <c r="A1663" s="151"/>
      <c r="B1663" s="106"/>
      <c r="C1663" s="230" t="s">
        <v>539</v>
      </c>
      <c r="D1663" s="230"/>
      <c r="E1663" s="230"/>
      <c r="F1663" s="230"/>
      <c r="G1663" s="230"/>
      <c r="H1663" s="230"/>
      <c r="I1663" s="230"/>
      <c r="J1663" s="230"/>
      <c r="K1663" s="230"/>
      <c r="L1663" s="155"/>
      <c r="M1663" s="153"/>
      <c r="N1663" s="154"/>
      <c r="AF1663" s="92"/>
      <c r="AG1663" s="93"/>
      <c r="AH1663" s="93"/>
      <c r="AN1663" s="93"/>
      <c r="AQ1663" s="93"/>
      <c r="AR1663" s="104" t="s">
        <v>539</v>
      </c>
      <c r="AS1663" s="93"/>
    </row>
    <row r="1664" spans="1:45" s="58" customFormat="1" ht="14.4" x14ac:dyDescent="0.3">
      <c r="A1664" s="151"/>
      <c r="B1664" s="106"/>
      <c r="C1664" s="230" t="s">
        <v>540</v>
      </c>
      <c r="D1664" s="230"/>
      <c r="E1664" s="230"/>
      <c r="F1664" s="230"/>
      <c r="G1664" s="230"/>
      <c r="H1664" s="230"/>
      <c r="I1664" s="230"/>
      <c r="J1664" s="230"/>
      <c r="K1664" s="230"/>
      <c r="L1664" s="156">
        <v>949.52</v>
      </c>
      <c r="M1664" s="153"/>
      <c r="N1664" s="154"/>
      <c r="AF1664" s="92"/>
      <c r="AG1664" s="93"/>
      <c r="AH1664" s="93"/>
      <c r="AN1664" s="93"/>
      <c r="AQ1664" s="93"/>
      <c r="AR1664" s="104" t="s">
        <v>540</v>
      </c>
      <c r="AS1664" s="93"/>
    </row>
    <row r="1665" spans="1:45" s="58" customFormat="1" ht="14.4" x14ac:dyDescent="0.3">
      <c r="A1665" s="151"/>
      <c r="B1665" s="106"/>
      <c r="C1665" s="230" t="s">
        <v>541</v>
      </c>
      <c r="D1665" s="230"/>
      <c r="E1665" s="230"/>
      <c r="F1665" s="230"/>
      <c r="G1665" s="230"/>
      <c r="H1665" s="230"/>
      <c r="I1665" s="230"/>
      <c r="J1665" s="230"/>
      <c r="K1665" s="230"/>
      <c r="L1665" s="156">
        <v>87.79</v>
      </c>
      <c r="M1665" s="153"/>
      <c r="N1665" s="154"/>
      <c r="AF1665" s="92"/>
      <c r="AG1665" s="93"/>
      <c r="AH1665" s="93"/>
      <c r="AN1665" s="93"/>
      <c r="AQ1665" s="93"/>
      <c r="AR1665" s="104" t="s">
        <v>541</v>
      </c>
      <c r="AS1665" s="93"/>
    </row>
    <row r="1666" spans="1:45" s="58" customFormat="1" ht="14.4" x14ac:dyDescent="0.3">
      <c r="A1666" s="151"/>
      <c r="B1666" s="106"/>
      <c r="C1666" s="230" t="s">
        <v>562</v>
      </c>
      <c r="D1666" s="230"/>
      <c r="E1666" s="230"/>
      <c r="F1666" s="230"/>
      <c r="G1666" s="230"/>
      <c r="H1666" s="230"/>
      <c r="I1666" s="230"/>
      <c r="J1666" s="230"/>
      <c r="K1666" s="230"/>
      <c r="L1666" s="156">
        <v>0.73</v>
      </c>
      <c r="M1666" s="153"/>
      <c r="N1666" s="154"/>
      <c r="AF1666" s="92"/>
      <c r="AG1666" s="93"/>
      <c r="AH1666" s="93"/>
      <c r="AN1666" s="93"/>
      <c r="AQ1666" s="93"/>
      <c r="AR1666" s="104" t="s">
        <v>562</v>
      </c>
      <c r="AS1666" s="93"/>
    </row>
    <row r="1667" spans="1:45" s="58" customFormat="1" ht="14.4" x14ac:dyDescent="0.3">
      <c r="A1667" s="151"/>
      <c r="B1667" s="106"/>
      <c r="C1667" s="230" t="s">
        <v>542</v>
      </c>
      <c r="D1667" s="230"/>
      <c r="E1667" s="230"/>
      <c r="F1667" s="230"/>
      <c r="G1667" s="230"/>
      <c r="H1667" s="230"/>
      <c r="I1667" s="230"/>
      <c r="J1667" s="230"/>
      <c r="K1667" s="230"/>
      <c r="L1667" s="156">
        <v>762.14</v>
      </c>
      <c r="M1667" s="153"/>
      <c r="N1667" s="154"/>
      <c r="AF1667" s="92"/>
      <c r="AG1667" s="93"/>
      <c r="AH1667" s="93"/>
      <c r="AN1667" s="93"/>
      <c r="AQ1667" s="93"/>
      <c r="AR1667" s="104" t="s">
        <v>542</v>
      </c>
      <c r="AS1667" s="93"/>
    </row>
    <row r="1668" spans="1:45" s="58" customFormat="1" ht="14.4" x14ac:dyDescent="0.3">
      <c r="A1668" s="151"/>
      <c r="B1668" s="106"/>
      <c r="C1668" s="230" t="s">
        <v>543</v>
      </c>
      <c r="D1668" s="230"/>
      <c r="E1668" s="230"/>
      <c r="F1668" s="230"/>
      <c r="G1668" s="230"/>
      <c r="H1668" s="230"/>
      <c r="I1668" s="230"/>
      <c r="J1668" s="230"/>
      <c r="K1668" s="230"/>
      <c r="L1668" s="152">
        <v>3104.62</v>
      </c>
      <c r="M1668" s="153"/>
      <c r="N1668" s="154"/>
      <c r="AF1668" s="92"/>
      <c r="AG1668" s="93"/>
      <c r="AH1668" s="93"/>
      <c r="AN1668" s="93"/>
      <c r="AQ1668" s="93"/>
      <c r="AR1668" s="104" t="s">
        <v>543</v>
      </c>
      <c r="AS1668" s="93"/>
    </row>
    <row r="1669" spans="1:45" s="58" customFormat="1" ht="14.4" x14ac:dyDescent="0.3">
      <c r="A1669" s="151"/>
      <c r="B1669" s="106"/>
      <c r="C1669" s="230" t="s">
        <v>539</v>
      </c>
      <c r="D1669" s="230"/>
      <c r="E1669" s="230"/>
      <c r="F1669" s="230"/>
      <c r="G1669" s="230"/>
      <c r="H1669" s="230"/>
      <c r="I1669" s="230"/>
      <c r="J1669" s="230"/>
      <c r="K1669" s="230"/>
      <c r="L1669" s="155"/>
      <c r="M1669" s="153"/>
      <c r="N1669" s="154"/>
      <c r="AF1669" s="92"/>
      <c r="AG1669" s="93"/>
      <c r="AH1669" s="93"/>
      <c r="AN1669" s="93"/>
      <c r="AQ1669" s="93"/>
      <c r="AR1669" s="104" t="s">
        <v>539</v>
      </c>
      <c r="AS1669" s="93"/>
    </row>
    <row r="1670" spans="1:45" s="58" customFormat="1" ht="14.4" x14ac:dyDescent="0.3">
      <c r="A1670" s="151"/>
      <c r="B1670" s="106"/>
      <c r="C1670" s="230" t="s">
        <v>683</v>
      </c>
      <c r="D1670" s="230"/>
      <c r="E1670" s="230"/>
      <c r="F1670" s="230"/>
      <c r="G1670" s="230"/>
      <c r="H1670" s="230"/>
      <c r="I1670" s="230"/>
      <c r="J1670" s="230"/>
      <c r="K1670" s="230"/>
      <c r="L1670" s="156">
        <v>949.52</v>
      </c>
      <c r="M1670" s="153"/>
      <c r="N1670" s="154"/>
      <c r="AF1670" s="92"/>
      <c r="AG1670" s="93"/>
      <c r="AH1670" s="93"/>
      <c r="AN1670" s="93"/>
      <c r="AQ1670" s="93"/>
      <c r="AR1670" s="104" t="s">
        <v>683</v>
      </c>
      <c r="AS1670" s="93"/>
    </row>
    <row r="1671" spans="1:45" s="58" customFormat="1" ht="14.4" x14ac:dyDescent="0.3">
      <c r="A1671" s="151"/>
      <c r="B1671" s="106"/>
      <c r="C1671" s="230" t="s">
        <v>684</v>
      </c>
      <c r="D1671" s="230"/>
      <c r="E1671" s="230"/>
      <c r="F1671" s="230"/>
      <c r="G1671" s="230"/>
      <c r="H1671" s="230"/>
      <c r="I1671" s="230"/>
      <c r="J1671" s="230"/>
      <c r="K1671" s="230"/>
      <c r="L1671" s="156">
        <v>87.79</v>
      </c>
      <c r="M1671" s="153"/>
      <c r="N1671" s="154"/>
      <c r="AF1671" s="92"/>
      <c r="AG1671" s="93"/>
      <c r="AH1671" s="93"/>
      <c r="AN1671" s="93"/>
      <c r="AQ1671" s="93"/>
      <c r="AR1671" s="104" t="s">
        <v>684</v>
      </c>
      <c r="AS1671" s="93"/>
    </row>
    <row r="1672" spans="1:45" s="58" customFormat="1" ht="14.4" x14ac:dyDescent="0.3">
      <c r="A1672" s="151"/>
      <c r="B1672" s="106"/>
      <c r="C1672" s="230" t="s">
        <v>685</v>
      </c>
      <c r="D1672" s="230"/>
      <c r="E1672" s="230"/>
      <c r="F1672" s="230"/>
      <c r="G1672" s="230"/>
      <c r="H1672" s="230"/>
      <c r="I1672" s="230"/>
      <c r="J1672" s="230"/>
      <c r="K1672" s="230"/>
      <c r="L1672" s="156">
        <v>0.73</v>
      </c>
      <c r="M1672" s="153"/>
      <c r="N1672" s="154"/>
      <c r="AF1672" s="92"/>
      <c r="AG1672" s="93"/>
      <c r="AH1672" s="93"/>
      <c r="AN1672" s="93"/>
      <c r="AQ1672" s="93"/>
      <c r="AR1672" s="104" t="s">
        <v>685</v>
      </c>
      <c r="AS1672" s="93"/>
    </row>
    <row r="1673" spans="1:45" s="58" customFormat="1" ht="14.4" x14ac:dyDescent="0.3">
      <c r="A1673" s="151"/>
      <c r="B1673" s="106"/>
      <c r="C1673" s="230" t="s">
        <v>686</v>
      </c>
      <c r="D1673" s="230"/>
      <c r="E1673" s="230"/>
      <c r="F1673" s="230"/>
      <c r="G1673" s="230"/>
      <c r="H1673" s="230"/>
      <c r="I1673" s="230"/>
      <c r="J1673" s="230"/>
      <c r="K1673" s="230"/>
      <c r="L1673" s="156">
        <v>762.14</v>
      </c>
      <c r="M1673" s="153"/>
      <c r="N1673" s="154"/>
      <c r="AF1673" s="92"/>
      <c r="AG1673" s="93"/>
      <c r="AH1673" s="93"/>
      <c r="AN1673" s="93"/>
      <c r="AQ1673" s="93"/>
      <c r="AR1673" s="104" t="s">
        <v>686</v>
      </c>
      <c r="AS1673" s="93"/>
    </row>
    <row r="1674" spans="1:45" s="58" customFormat="1" ht="14.4" x14ac:dyDescent="0.3">
      <c r="A1674" s="151"/>
      <c r="B1674" s="106"/>
      <c r="C1674" s="230" t="s">
        <v>687</v>
      </c>
      <c r="D1674" s="230"/>
      <c r="E1674" s="230"/>
      <c r="F1674" s="230"/>
      <c r="G1674" s="230"/>
      <c r="H1674" s="230"/>
      <c r="I1674" s="230"/>
      <c r="J1674" s="230"/>
      <c r="K1674" s="230"/>
      <c r="L1674" s="156">
        <v>893.24</v>
      </c>
      <c r="M1674" s="153"/>
      <c r="N1674" s="154"/>
      <c r="AF1674" s="92"/>
      <c r="AG1674" s="93"/>
      <c r="AH1674" s="93"/>
      <c r="AN1674" s="93"/>
      <c r="AQ1674" s="93"/>
      <c r="AR1674" s="104" t="s">
        <v>687</v>
      </c>
      <c r="AS1674" s="93"/>
    </row>
    <row r="1675" spans="1:45" s="58" customFormat="1" ht="14.4" x14ac:dyDescent="0.3">
      <c r="A1675" s="151"/>
      <c r="B1675" s="106"/>
      <c r="C1675" s="230" t="s">
        <v>688</v>
      </c>
      <c r="D1675" s="230"/>
      <c r="E1675" s="230"/>
      <c r="F1675" s="230"/>
      <c r="G1675" s="230"/>
      <c r="H1675" s="230"/>
      <c r="I1675" s="230"/>
      <c r="J1675" s="230"/>
      <c r="K1675" s="230"/>
      <c r="L1675" s="156">
        <v>411.93</v>
      </c>
      <c r="M1675" s="153"/>
      <c r="N1675" s="154"/>
      <c r="AF1675" s="92"/>
      <c r="AG1675" s="93"/>
      <c r="AH1675" s="93"/>
      <c r="AN1675" s="93"/>
      <c r="AQ1675" s="93"/>
      <c r="AR1675" s="104" t="s">
        <v>688</v>
      </c>
      <c r="AS1675" s="93"/>
    </row>
    <row r="1676" spans="1:45" s="58" customFormat="1" ht="14.4" x14ac:dyDescent="0.3">
      <c r="A1676" s="151"/>
      <c r="B1676" s="106"/>
      <c r="C1676" s="230" t="s">
        <v>551</v>
      </c>
      <c r="D1676" s="230"/>
      <c r="E1676" s="230"/>
      <c r="F1676" s="230"/>
      <c r="G1676" s="230"/>
      <c r="H1676" s="230"/>
      <c r="I1676" s="230"/>
      <c r="J1676" s="230"/>
      <c r="K1676" s="230"/>
      <c r="L1676" s="156">
        <v>950.25</v>
      </c>
      <c r="M1676" s="153"/>
      <c r="N1676" s="154"/>
      <c r="AF1676" s="92"/>
      <c r="AG1676" s="93"/>
      <c r="AH1676" s="93"/>
      <c r="AN1676" s="93"/>
      <c r="AQ1676" s="93"/>
      <c r="AR1676" s="104" t="s">
        <v>551</v>
      </c>
      <c r="AS1676" s="93"/>
    </row>
    <row r="1677" spans="1:45" s="58" customFormat="1" ht="14.4" x14ac:dyDescent="0.3">
      <c r="A1677" s="151"/>
      <c r="B1677" s="106"/>
      <c r="C1677" s="230" t="s">
        <v>552</v>
      </c>
      <c r="D1677" s="230"/>
      <c r="E1677" s="230"/>
      <c r="F1677" s="230"/>
      <c r="G1677" s="230"/>
      <c r="H1677" s="230"/>
      <c r="I1677" s="230"/>
      <c r="J1677" s="230"/>
      <c r="K1677" s="230"/>
      <c r="L1677" s="156">
        <v>893.24</v>
      </c>
      <c r="M1677" s="153"/>
      <c r="N1677" s="154"/>
      <c r="AF1677" s="92"/>
      <c r="AG1677" s="93"/>
      <c r="AH1677" s="93"/>
      <c r="AN1677" s="93"/>
      <c r="AQ1677" s="93"/>
      <c r="AR1677" s="104" t="s">
        <v>552</v>
      </c>
      <c r="AS1677" s="93"/>
    </row>
    <row r="1678" spans="1:45" s="58" customFormat="1" ht="14.4" x14ac:dyDescent="0.3">
      <c r="A1678" s="151"/>
      <c r="B1678" s="106"/>
      <c r="C1678" s="230" t="s">
        <v>553</v>
      </c>
      <c r="D1678" s="230"/>
      <c r="E1678" s="230"/>
      <c r="F1678" s="230"/>
      <c r="G1678" s="230"/>
      <c r="H1678" s="230"/>
      <c r="I1678" s="230"/>
      <c r="J1678" s="230"/>
      <c r="K1678" s="230"/>
      <c r="L1678" s="156">
        <v>411.93</v>
      </c>
      <c r="M1678" s="153"/>
      <c r="N1678" s="154"/>
      <c r="AF1678" s="92"/>
      <c r="AG1678" s="93"/>
      <c r="AH1678" s="93"/>
      <c r="AN1678" s="93"/>
      <c r="AQ1678" s="93"/>
      <c r="AR1678" s="104" t="s">
        <v>553</v>
      </c>
      <c r="AS1678" s="93"/>
    </row>
    <row r="1679" spans="1:45" s="58" customFormat="1" ht="14.4" x14ac:dyDescent="0.3">
      <c r="A1679" s="151"/>
      <c r="B1679" s="157"/>
      <c r="C1679" s="242" t="s">
        <v>805</v>
      </c>
      <c r="D1679" s="242"/>
      <c r="E1679" s="242"/>
      <c r="F1679" s="242"/>
      <c r="G1679" s="242"/>
      <c r="H1679" s="242"/>
      <c r="I1679" s="242"/>
      <c r="J1679" s="242"/>
      <c r="K1679" s="242"/>
      <c r="L1679" s="158">
        <v>3104.62</v>
      </c>
      <c r="M1679" s="159"/>
      <c r="N1679" s="160"/>
      <c r="AF1679" s="92"/>
      <c r="AG1679" s="93"/>
      <c r="AH1679" s="93"/>
      <c r="AN1679" s="93"/>
      <c r="AQ1679" s="93"/>
      <c r="AS1679" s="93" t="s">
        <v>805</v>
      </c>
    </row>
    <row r="1680" spans="1:45" s="58" customFormat="1" ht="14.4" x14ac:dyDescent="0.3">
      <c r="A1680" s="235" t="s">
        <v>458</v>
      </c>
      <c r="B1680" s="236"/>
      <c r="C1680" s="236"/>
      <c r="D1680" s="236"/>
      <c r="E1680" s="236"/>
      <c r="F1680" s="236"/>
      <c r="G1680" s="236"/>
      <c r="H1680" s="236"/>
      <c r="I1680" s="236"/>
      <c r="J1680" s="236"/>
      <c r="K1680" s="236"/>
      <c r="L1680" s="236"/>
      <c r="M1680" s="236"/>
      <c r="N1680" s="237"/>
      <c r="AF1680" s="92" t="s">
        <v>458</v>
      </c>
      <c r="AG1680" s="93"/>
      <c r="AH1680" s="93"/>
      <c r="AN1680" s="93"/>
      <c r="AQ1680" s="93"/>
      <c r="AS1680" s="93"/>
    </row>
    <row r="1681" spans="1:45" s="58" customFormat="1" ht="14.4" x14ac:dyDescent="0.3">
      <c r="A1681" s="94" t="s">
        <v>221</v>
      </c>
      <c r="B1681" s="95" t="s">
        <v>432</v>
      </c>
      <c r="C1681" s="231" t="s">
        <v>433</v>
      </c>
      <c r="D1681" s="231"/>
      <c r="E1681" s="231"/>
      <c r="F1681" s="96" t="s">
        <v>103</v>
      </c>
      <c r="G1681" s="97">
        <v>56.7</v>
      </c>
      <c r="H1681" s="98">
        <v>1</v>
      </c>
      <c r="I1681" s="136">
        <v>56.7</v>
      </c>
      <c r="J1681" s="100"/>
      <c r="K1681" s="97"/>
      <c r="L1681" s="100"/>
      <c r="M1681" s="97"/>
      <c r="N1681" s="101"/>
      <c r="AF1681" s="92"/>
      <c r="AG1681" s="93"/>
      <c r="AH1681" s="93" t="s">
        <v>433</v>
      </c>
      <c r="AN1681" s="93"/>
      <c r="AQ1681" s="93"/>
      <c r="AS1681" s="93"/>
    </row>
    <row r="1682" spans="1:45" s="58" customFormat="1" ht="21.6" x14ac:dyDescent="0.3">
      <c r="A1682" s="105"/>
      <c r="B1682" s="106" t="s">
        <v>609</v>
      </c>
      <c r="C1682" s="232" t="s">
        <v>610</v>
      </c>
      <c r="D1682" s="232"/>
      <c r="E1682" s="232"/>
      <c r="F1682" s="232"/>
      <c r="G1682" s="232"/>
      <c r="H1682" s="232"/>
      <c r="I1682" s="232"/>
      <c r="J1682" s="232"/>
      <c r="K1682" s="232"/>
      <c r="L1682" s="232"/>
      <c r="M1682" s="232"/>
      <c r="N1682" s="233"/>
      <c r="AF1682" s="92"/>
      <c r="AG1682" s="93"/>
      <c r="AH1682" s="93"/>
      <c r="AJ1682" s="104" t="s">
        <v>610</v>
      </c>
      <c r="AN1682" s="93"/>
      <c r="AQ1682" s="93"/>
      <c r="AS1682" s="93"/>
    </row>
    <row r="1683" spans="1:45" s="58" customFormat="1" ht="52.2" x14ac:dyDescent="0.3">
      <c r="A1683" s="105"/>
      <c r="B1683" s="106" t="s">
        <v>611</v>
      </c>
      <c r="C1683" s="232" t="s">
        <v>612</v>
      </c>
      <c r="D1683" s="232"/>
      <c r="E1683" s="232"/>
      <c r="F1683" s="232"/>
      <c r="G1683" s="232"/>
      <c r="H1683" s="232"/>
      <c r="I1683" s="232"/>
      <c r="J1683" s="232"/>
      <c r="K1683" s="232"/>
      <c r="L1683" s="232"/>
      <c r="M1683" s="232"/>
      <c r="N1683" s="233"/>
      <c r="AF1683" s="92"/>
      <c r="AG1683" s="93"/>
      <c r="AH1683" s="93"/>
      <c r="AJ1683" s="104" t="s">
        <v>612</v>
      </c>
      <c r="AN1683" s="93"/>
      <c r="AQ1683" s="93"/>
      <c r="AS1683" s="93"/>
    </row>
    <row r="1684" spans="1:45" s="58" customFormat="1" ht="14.4" x14ac:dyDescent="0.3">
      <c r="A1684" s="107"/>
      <c r="B1684" s="106" t="s">
        <v>2</v>
      </c>
      <c r="C1684" s="230" t="s">
        <v>525</v>
      </c>
      <c r="D1684" s="230"/>
      <c r="E1684" s="230"/>
      <c r="F1684" s="108"/>
      <c r="G1684" s="109"/>
      <c r="H1684" s="109"/>
      <c r="I1684" s="109"/>
      <c r="J1684" s="112">
        <v>7.68</v>
      </c>
      <c r="K1684" s="117">
        <v>1.3225</v>
      </c>
      <c r="L1684" s="112">
        <v>575.89</v>
      </c>
      <c r="M1684" s="113">
        <v>44.77</v>
      </c>
      <c r="N1684" s="114">
        <v>25782.6</v>
      </c>
      <c r="AF1684" s="92"/>
      <c r="AG1684" s="93"/>
      <c r="AH1684" s="93"/>
      <c r="AK1684" s="104" t="s">
        <v>525</v>
      </c>
      <c r="AN1684" s="93"/>
      <c r="AQ1684" s="93"/>
      <c r="AS1684" s="93"/>
    </row>
    <row r="1685" spans="1:45" s="58" customFormat="1" ht="14.4" x14ac:dyDescent="0.3">
      <c r="A1685" s="115"/>
      <c r="B1685" s="106"/>
      <c r="C1685" s="230" t="s">
        <v>527</v>
      </c>
      <c r="D1685" s="230"/>
      <c r="E1685" s="230"/>
      <c r="F1685" s="108" t="s">
        <v>528</v>
      </c>
      <c r="G1685" s="125">
        <v>0.9</v>
      </c>
      <c r="H1685" s="117">
        <v>1.3225</v>
      </c>
      <c r="I1685" s="133">
        <v>67.487174999999993</v>
      </c>
      <c r="J1685" s="118"/>
      <c r="K1685" s="109"/>
      <c r="L1685" s="118"/>
      <c r="M1685" s="109"/>
      <c r="N1685" s="119"/>
      <c r="AF1685" s="92"/>
      <c r="AG1685" s="93"/>
      <c r="AH1685" s="93"/>
      <c r="AL1685" s="104" t="s">
        <v>527</v>
      </c>
      <c r="AN1685" s="93"/>
      <c r="AQ1685" s="93"/>
      <c r="AS1685" s="93"/>
    </row>
    <row r="1686" spans="1:45" s="58" customFormat="1" ht="14.4" x14ac:dyDescent="0.3">
      <c r="A1686" s="107"/>
      <c r="B1686" s="106"/>
      <c r="C1686" s="229" t="s">
        <v>529</v>
      </c>
      <c r="D1686" s="229"/>
      <c r="E1686" s="229"/>
      <c r="F1686" s="120"/>
      <c r="G1686" s="121"/>
      <c r="H1686" s="121"/>
      <c r="I1686" s="121"/>
      <c r="J1686" s="123">
        <v>7.68</v>
      </c>
      <c r="K1686" s="121"/>
      <c r="L1686" s="123">
        <v>575.89</v>
      </c>
      <c r="M1686" s="121"/>
      <c r="N1686" s="124">
        <v>25782.6</v>
      </c>
      <c r="AF1686" s="92"/>
      <c r="AG1686" s="93"/>
      <c r="AH1686" s="93"/>
      <c r="AM1686" s="104" t="s">
        <v>529</v>
      </c>
      <c r="AN1686" s="93"/>
      <c r="AQ1686" s="93"/>
      <c r="AS1686" s="93"/>
    </row>
    <row r="1687" spans="1:45" s="58" customFormat="1" ht="14.4" x14ac:dyDescent="0.3">
      <c r="A1687" s="115"/>
      <c r="B1687" s="106"/>
      <c r="C1687" s="230" t="s">
        <v>530</v>
      </c>
      <c r="D1687" s="230"/>
      <c r="E1687" s="230"/>
      <c r="F1687" s="108"/>
      <c r="G1687" s="109"/>
      <c r="H1687" s="109"/>
      <c r="I1687" s="109"/>
      <c r="J1687" s="118"/>
      <c r="K1687" s="109"/>
      <c r="L1687" s="112">
        <v>575.89</v>
      </c>
      <c r="M1687" s="109"/>
      <c r="N1687" s="114">
        <v>25782.6</v>
      </c>
      <c r="AF1687" s="92"/>
      <c r="AG1687" s="93"/>
      <c r="AH1687" s="93"/>
      <c r="AL1687" s="104" t="s">
        <v>530</v>
      </c>
      <c r="AN1687" s="93"/>
      <c r="AQ1687" s="93"/>
      <c r="AS1687" s="93"/>
    </row>
    <row r="1688" spans="1:45" s="58" customFormat="1" ht="21.6" x14ac:dyDescent="0.3">
      <c r="A1688" s="115"/>
      <c r="B1688" s="106" t="s">
        <v>677</v>
      </c>
      <c r="C1688" s="230" t="s">
        <v>678</v>
      </c>
      <c r="D1688" s="230"/>
      <c r="E1688" s="230"/>
      <c r="F1688" s="108" t="s">
        <v>531</v>
      </c>
      <c r="G1688" s="116">
        <v>94</v>
      </c>
      <c r="H1688" s="109"/>
      <c r="I1688" s="116">
        <v>94</v>
      </c>
      <c r="J1688" s="118"/>
      <c r="K1688" s="109"/>
      <c r="L1688" s="112">
        <v>541.34</v>
      </c>
      <c r="M1688" s="109"/>
      <c r="N1688" s="114">
        <v>24235.64</v>
      </c>
      <c r="AF1688" s="92"/>
      <c r="AG1688" s="93"/>
      <c r="AH1688" s="93"/>
      <c r="AL1688" s="104" t="s">
        <v>678</v>
      </c>
      <c r="AN1688" s="93"/>
      <c r="AQ1688" s="93"/>
      <c r="AS1688" s="93"/>
    </row>
    <row r="1689" spans="1:45" s="58" customFormat="1" ht="40.799999999999997" x14ac:dyDescent="0.3">
      <c r="A1689" s="115"/>
      <c r="B1689" s="106" t="s">
        <v>679</v>
      </c>
      <c r="C1689" s="230" t="s">
        <v>680</v>
      </c>
      <c r="D1689" s="230"/>
      <c r="E1689" s="230"/>
      <c r="F1689" s="108" t="s">
        <v>531</v>
      </c>
      <c r="G1689" s="116">
        <v>51</v>
      </c>
      <c r="H1689" s="113">
        <v>0.85</v>
      </c>
      <c r="I1689" s="113">
        <v>43.35</v>
      </c>
      <c r="J1689" s="118"/>
      <c r="K1689" s="109"/>
      <c r="L1689" s="112">
        <v>249.65</v>
      </c>
      <c r="M1689" s="109"/>
      <c r="N1689" s="114">
        <v>11176.76</v>
      </c>
      <c r="AF1689" s="92"/>
      <c r="AG1689" s="93"/>
      <c r="AH1689" s="93"/>
      <c r="AL1689" s="104" t="s">
        <v>680</v>
      </c>
      <c r="AN1689" s="93"/>
      <c r="AQ1689" s="93"/>
      <c r="AS1689" s="93"/>
    </row>
    <row r="1690" spans="1:45" s="58" customFormat="1" ht="14.4" x14ac:dyDescent="0.3">
      <c r="A1690" s="127"/>
      <c r="B1690" s="128"/>
      <c r="C1690" s="231" t="s">
        <v>532</v>
      </c>
      <c r="D1690" s="231"/>
      <c r="E1690" s="231"/>
      <c r="F1690" s="96"/>
      <c r="G1690" s="97"/>
      <c r="H1690" s="97"/>
      <c r="I1690" s="97"/>
      <c r="J1690" s="100"/>
      <c r="K1690" s="97"/>
      <c r="L1690" s="137">
        <v>1366.88</v>
      </c>
      <c r="M1690" s="121"/>
      <c r="N1690" s="130">
        <v>61195</v>
      </c>
      <c r="AF1690" s="92"/>
      <c r="AG1690" s="93"/>
      <c r="AH1690" s="93"/>
      <c r="AN1690" s="93" t="s">
        <v>532</v>
      </c>
      <c r="AQ1690" s="93"/>
      <c r="AS1690" s="93"/>
    </row>
    <row r="1691" spans="1:45" s="58" customFormat="1" ht="21.6" x14ac:dyDescent="0.3">
      <c r="A1691" s="94" t="s">
        <v>222</v>
      </c>
      <c r="B1691" s="95" t="s">
        <v>459</v>
      </c>
      <c r="C1691" s="231" t="s">
        <v>460</v>
      </c>
      <c r="D1691" s="231"/>
      <c r="E1691" s="231"/>
      <c r="F1691" s="96" t="s">
        <v>55</v>
      </c>
      <c r="G1691" s="97">
        <v>0.624</v>
      </c>
      <c r="H1691" s="98">
        <v>1</v>
      </c>
      <c r="I1691" s="99">
        <v>0.624</v>
      </c>
      <c r="J1691" s="100"/>
      <c r="K1691" s="97"/>
      <c r="L1691" s="100"/>
      <c r="M1691" s="97"/>
      <c r="N1691" s="101"/>
      <c r="AF1691" s="92"/>
      <c r="AG1691" s="93"/>
      <c r="AH1691" s="93" t="s">
        <v>460</v>
      </c>
      <c r="AN1691" s="93"/>
      <c r="AQ1691" s="93"/>
      <c r="AS1691" s="93"/>
    </row>
    <row r="1692" spans="1:45" s="58" customFormat="1" ht="14.4" x14ac:dyDescent="0.3">
      <c r="A1692" s="102"/>
      <c r="B1692" s="103"/>
      <c r="C1692" s="230" t="s">
        <v>806</v>
      </c>
      <c r="D1692" s="230"/>
      <c r="E1692" s="230"/>
      <c r="F1692" s="230"/>
      <c r="G1692" s="230"/>
      <c r="H1692" s="230"/>
      <c r="I1692" s="230"/>
      <c r="J1692" s="230"/>
      <c r="K1692" s="230"/>
      <c r="L1692" s="230"/>
      <c r="M1692" s="230"/>
      <c r="N1692" s="241"/>
      <c r="AF1692" s="92"/>
      <c r="AG1692" s="93"/>
      <c r="AH1692" s="93"/>
      <c r="AI1692" s="104" t="s">
        <v>806</v>
      </c>
      <c r="AN1692" s="93"/>
      <c r="AQ1692" s="93"/>
      <c r="AS1692" s="93"/>
    </row>
    <row r="1693" spans="1:45" s="58" customFormat="1" ht="21.6" x14ac:dyDescent="0.3">
      <c r="A1693" s="105"/>
      <c r="B1693" s="106" t="s">
        <v>609</v>
      </c>
      <c r="C1693" s="232" t="s">
        <v>610</v>
      </c>
      <c r="D1693" s="232"/>
      <c r="E1693" s="232"/>
      <c r="F1693" s="232"/>
      <c r="G1693" s="232"/>
      <c r="H1693" s="232"/>
      <c r="I1693" s="232"/>
      <c r="J1693" s="232"/>
      <c r="K1693" s="232"/>
      <c r="L1693" s="232"/>
      <c r="M1693" s="232"/>
      <c r="N1693" s="233"/>
      <c r="AF1693" s="92"/>
      <c r="AG1693" s="93"/>
      <c r="AH1693" s="93"/>
      <c r="AJ1693" s="104" t="s">
        <v>610</v>
      </c>
      <c r="AN1693" s="93"/>
      <c r="AQ1693" s="93"/>
      <c r="AS1693" s="93"/>
    </row>
    <row r="1694" spans="1:45" s="58" customFormat="1" ht="52.2" x14ac:dyDescent="0.3">
      <c r="A1694" s="105"/>
      <c r="B1694" s="106" t="s">
        <v>611</v>
      </c>
      <c r="C1694" s="232" t="s">
        <v>612</v>
      </c>
      <c r="D1694" s="232"/>
      <c r="E1694" s="232"/>
      <c r="F1694" s="232"/>
      <c r="G1694" s="232"/>
      <c r="H1694" s="232"/>
      <c r="I1694" s="232"/>
      <c r="J1694" s="232"/>
      <c r="K1694" s="232"/>
      <c r="L1694" s="232"/>
      <c r="M1694" s="232"/>
      <c r="N1694" s="233"/>
      <c r="AF1694" s="92"/>
      <c r="AG1694" s="93"/>
      <c r="AH1694" s="93"/>
      <c r="AJ1694" s="104" t="s">
        <v>612</v>
      </c>
      <c r="AN1694" s="93"/>
      <c r="AQ1694" s="93"/>
      <c r="AS1694" s="93"/>
    </row>
    <row r="1695" spans="1:45" s="58" customFormat="1" ht="14.4" x14ac:dyDescent="0.3">
      <c r="A1695" s="107"/>
      <c r="B1695" s="106" t="s">
        <v>2</v>
      </c>
      <c r="C1695" s="230" t="s">
        <v>525</v>
      </c>
      <c r="D1695" s="230"/>
      <c r="E1695" s="230"/>
      <c r="F1695" s="108"/>
      <c r="G1695" s="109"/>
      <c r="H1695" s="109"/>
      <c r="I1695" s="109"/>
      <c r="J1695" s="112">
        <v>60.66</v>
      </c>
      <c r="K1695" s="117">
        <v>1.3225</v>
      </c>
      <c r="L1695" s="112">
        <v>50.06</v>
      </c>
      <c r="M1695" s="113">
        <v>44.77</v>
      </c>
      <c r="N1695" s="114">
        <v>2241.19</v>
      </c>
      <c r="AF1695" s="92"/>
      <c r="AG1695" s="93"/>
      <c r="AH1695" s="93"/>
      <c r="AK1695" s="104" t="s">
        <v>525</v>
      </c>
      <c r="AN1695" s="93"/>
      <c r="AQ1695" s="93"/>
      <c r="AS1695" s="93"/>
    </row>
    <row r="1696" spans="1:45" s="58" customFormat="1" ht="14.4" x14ac:dyDescent="0.3">
      <c r="A1696" s="107"/>
      <c r="B1696" s="106" t="s">
        <v>4</v>
      </c>
      <c r="C1696" s="230" t="s">
        <v>526</v>
      </c>
      <c r="D1696" s="230"/>
      <c r="E1696" s="230"/>
      <c r="F1696" s="108"/>
      <c r="G1696" s="109"/>
      <c r="H1696" s="109"/>
      <c r="I1696" s="109"/>
      <c r="J1696" s="112">
        <v>30.24</v>
      </c>
      <c r="K1696" s="117">
        <v>1.4375</v>
      </c>
      <c r="L1696" s="112">
        <v>27.13</v>
      </c>
      <c r="M1696" s="113">
        <v>13.24</v>
      </c>
      <c r="N1696" s="126">
        <v>359.2</v>
      </c>
      <c r="AF1696" s="92"/>
      <c r="AG1696" s="93"/>
      <c r="AH1696" s="93"/>
      <c r="AK1696" s="104" t="s">
        <v>526</v>
      </c>
      <c r="AN1696" s="93"/>
      <c r="AQ1696" s="93"/>
      <c r="AS1696" s="93"/>
    </row>
    <row r="1697" spans="1:45" s="58" customFormat="1" ht="14.4" x14ac:dyDescent="0.3">
      <c r="A1697" s="107"/>
      <c r="B1697" s="106" t="s">
        <v>6</v>
      </c>
      <c r="C1697" s="230" t="s">
        <v>556</v>
      </c>
      <c r="D1697" s="230"/>
      <c r="E1697" s="230"/>
      <c r="F1697" s="108"/>
      <c r="G1697" s="109"/>
      <c r="H1697" s="109"/>
      <c r="I1697" s="109"/>
      <c r="J1697" s="112">
        <v>2.69</v>
      </c>
      <c r="K1697" s="117">
        <v>1.4375</v>
      </c>
      <c r="L1697" s="112">
        <v>2.41</v>
      </c>
      <c r="M1697" s="113">
        <v>44.77</v>
      </c>
      <c r="N1697" s="126">
        <v>107.9</v>
      </c>
      <c r="AF1697" s="92"/>
      <c r="AG1697" s="93"/>
      <c r="AH1697" s="93"/>
      <c r="AK1697" s="104" t="s">
        <v>556</v>
      </c>
      <c r="AN1697" s="93"/>
      <c r="AQ1697" s="93"/>
      <c r="AS1697" s="93"/>
    </row>
    <row r="1698" spans="1:45" s="58" customFormat="1" ht="14.4" x14ac:dyDescent="0.3">
      <c r="A1698" s="107"/>
      <c r="B1698" s="106" t="s">
        <v>7</v>
      </c>
      <c r="C1698" s="230" t="s">
        <v>557</v>
      </c>
      <c r="D1698" s="230"/>
      <c r="E1698" s="230"/>
      <c r="F1698" s="108"/>
      <c r="G1698" s="109"/>
      <c r="H1698" s="109"/>
      <c r="I1698" s="109"/>
      <c r="J1698" s="112">
        <v>851.5</v>
      </c>
      <c r="K1698" s="109"/>
      <c r="L1698" s="112">
        <v>531.34</v>
      </c>
      <c r="M1698" s="113">
        <v>8.16</v>
      </c>
      <c r="N1698" s="114">
        <v>4335.7299999999996</v>
      </c>
      <c r="AF1698" s="92"/>
      <c r="AG1698" s="93"/>
      <c r="AH1698" s="93"/>
      <c r="AK1698" s="104" t="s">
        <v>557</v>
      </c>
      <c r="AN1698" s="93"/>
      <c r="AQ1698" s="93"/>
      <c r="AS1698" s="93"/>
    </row>
    <row r="1699" spans="1:45" s="58" customFormat="1" ht="14.4" x14ac:dyDescent="0.3">
      <c r="A1699" s="115"/>
      <c r="B1699" s="106"/>
      <c r="C1699" s="230" t="s">
        <v>527</v>
      </c>
      <c r="D1699" s="230"/>
      <c r="E1699" s="230"/>
      <c r="F1699" s="108" t="s">
        <v>528</v>
      </c>
      <c r="G1699" s="113">
        <v>6.94</v>
      </c>
      <c r="H1699" s="117">
        <v>1.3225</v>
      </c>
      <c r="I1699" s="132">
        <v>5.7271656000000002</v>
      </c>
      <c r="J1699" s="118"/>
      <c r="K1699" s="109"/>
      <c r="L1699" s="118"/>
      <c r="M1699" s="109"/>
      <c r="N1699" s="119"/>
      <c r="AF1699" s="92"/>
      <c r="AG1699" s="93"/>
      <c r="AH1699" s="93"/>
      <c r="AL1699" s="104" t="s">
        <v>527</v>
      </c>
      <c r="AN1699" s="93"/>
      <c r="AQ1699" s="93"/>
      <c r="AS1699" s="93"/>
    </row>
    <row r="1700" spans="1:45" s="58" customFormat="1" ht="14.4" x14ac:dyDescent="0.3">
      <c r="A1700" s="115"/>
      <c r="B1700" s="106"/>
      <c r="C1700" s="230" t="s">
        <v>558</v>
      </c>
      <c r="D1700" s="230"/>
      <c r="E1700" s="230"/>
      <c r="F1700" s="108" t="s">
        <v>528</v>
      </c>
      <c r="G1700" s="113">
        <v>0.21</v>
      </c>
      <c r="H1700" s="117">
        <v>1.4375</v>
      </c>
      <c r="I1700" s="135">
        <v>0.18837000000000001</v>
      </c>
      <c r="J1700" s="118"/>
      <c r="K1700" s="109"/>
      <c r="L1700" s="118"/>
      <c r="M1700" s="109"/>
      <c r="N1700" s="119"/>
      <c r="AF1700" s="92"/>
      <c r="AG1700" s="93"/>
      <c r="AH1700" s="93"/>
      <c r="AL1700" s="104" t="s">
        <v>558</v>
      </c>
      <c r="AN1700" s="93"/>
      <c r="AQ1700" s="93"/>
      <c r="AS1700" s="93"/>
    </row>
    <row r="1701" spans="1:45" s="58" customFormat="1" ht="14.4" x14ac:dyDescent="0.3">
      <c r="A1701" s="107"/>
      <c r="B1701" s="106"/>
      <c r="C1701" s="229" t="s">
        <v>529</v>
      </c>
      <c r="D1701" s="229"/>
      <c r="E1701" s="229"/>
      <c r="F1701" s="120"/>
      <c r="G1701" s="121"/>
      <c r="H1701" s="121"/>
      <c r="I1701" s="121"/>
      <c r="J1701" s="123">
        <v>942.4</v>
      </c>
      <c r="K1701" s="121"/>
      <c r="L1701" s="123">
        <v>608.53</v>
      </c>
      <c r="M1701" s="121"/>
      <c r="N1701" s="124">
        <v>6936.12</v>
      </c>
      <c r="AF1701" s="92"/>
      <c r="AG1701" s="93"/>
      <c r="AH1701" s="93"/>
      <c r="AM1701" s="104" t="s">
        <v>529</v>
      </c>
      <c r="AN1701" s="93"/>
      <c r="AQ1701" s="93"/>
      <c r="AS1701" s="93"/>
    </row>
    <row r="1702" spans="1:45" s="58" customFormat="1" ht="14.4" x14ac:dyDescent="0.3">
      <c r="A1702" s="115"/>
      <c r="B1702" s="106"/>
      <c r="C1702" s="230" t="s">
        <v>530</v>
      </c>
      <c r="D1702" s="230"/>
      <c r="E1702" s="230"/>
      <c r="F1702" s="108"/>
      <c r="G1702" s="109"/>
      <c r="H1702" s="109"/>
      <c r="I1702" s="109"/>
      <c r="J1702" s="118"/>
      <c r="K1702" s="109"/>
      <c r="L1702" s="112">
        <v>52.47</v>
      </c>
      <c r="M1702" s="109"/>
      <c r="N1702" s="114">
        <v>2349.09</v>
      </c>
      <c r="AF1702" s="92"/>
      <c r="AG1702" s="93"/>
      <c r="AH1702" s="93"/>
      <c r="AL1702" s="104" t="s">
        <v>530</v>
      </c>
      <c r="AN1702" s="93"/>
      <c r="AQ1702" s="93"/>
      <c r="AS1702" s="93"/>
    </row>
    <row r="1703" spans="1:45" s="58" customFormat="1" ht="20.399999999999999" x14ac:dyDescent="0.3">
      <c r="A1703" s="115"/>
      <c r="B1703" s="106" t="s">
        <v>698</v>
      </c>
      <c r="C1703" s="230" t="s">
        <v>699</v>
      </c>
      <c r="D1703" s="230"/>
      <c r="E1703" s="230"/>
      <c r="F1703" s="108" t="s">
        <v>531</v>
      </c>
      <c r="G1703" s="116">
        <v>109</v>
      </c>
      <c r="H1703" s="109"/>
      <c r="I1703" s="116">
        <v>109</v>
      </c>
      <c r="J1703" s="118"/>
      <c r="K1703" s="109"/>
      <c r="L1703" s="112">
        <v>57.19</v>
      </c>
      <c r="M1703" s="109"/>
      <c r="N1703" s="114">
        <v>2560.5100000000002</v>
      </c>
      <c r="AF1703" s="92"/>
      <c r="AG1703" s="93"/>
      <c r="AH1703" s="93"/>
      <c r="AL1703" s="104" t="s">
        <v>699</v>
      </c>
      <c r="AN1703" s="93"/>
      <c r="AQ1703" s="93"/>
      <c r="AS1703" s="93"/>
    </row>
    <row r="1704" spans="1:45" s="58" customFormat="1" ht="40.799999999999997" x14ac:dyDescent="0.3">
      <c r="A1704" s="115"/>
      <c r="B1704" s="106" t="s">
        <v>700</v>
      </c>
      <c r="C1704" s="230" t="s">
        <v>701</v>
      </c>
      <c r="D1704" s="230"/>
      <c r="E1704" s="230"/>
      <c r="F1704" s="108" t="s">
        <v>531</v>
      </c>
      <c r="G1704" s="116">
        <v>57</v>
      </c>
      <c r="H1704" s="113">
        <v>0.85</v>
      </c>
      <c r="I1704" s="113">
        <v>48.45</v>
      </c>
      <c r="J1704" s="118"/>
      <c r="K1704" s="109"/>
      <c r="L1704" s="112">
        <v>25.42</v>
      </c>
      <c r="M1704" s="109"/>
      <c r="N1704" s="114">
        <v>1138.1300000000001</v>
      </c>
      <c r="AF1704" s="92"/>
      <c r="AG1704" s="93"/>
      <c r="AH1704" s="93"/>
      <c r="AL1704" s="104" t="s">
        <v>701</v>
      </c>
      <c r="AN1704" s="93"/>
      <c r="AQ1704" s="93"/>
      <c r="AS1704" s="93"/>
    </row>
    <row r="1705" spans="1:45" s="58" customFormat="1" ht="14.4" x14ac:dyDescent="0.3">
      <c r="A1705" s="127"/>
      <c r="B1705" s="128"/>
      <c r="C1705" s="231" t="s">
        <v>532</v>
      </c>
      <c r="D1705" s="231"/>
      <c r="E1705" s="231"/>
      <c r="F1705" s="96"/>
      <c r="G1705" s="97"/>
      <c r="H1705" s="97"/>
      <c r="I1705" s="97"/>
      <c r="J1705" s="100"/>
      <c r="K1705" s="97"/>
      <c r="L1705" s="129">
        <v>691.14</v>
      </c>
      <c r="M1705" s="121"/>
      <c r="N1705" s="130">
        <v>10634.76</v>
      </c>
      <c r="AF1705" s="92"/>
      <c r="AG1705" s="93"/>
      <c r="AH1705" s="93"/>
      <c r="AN1705" s="93" t="s">
        <v>532</v>
      </c>
      <c r="AQ1705" s="93"/>
      <c r="AS1705" s="93"/>
    </row>
    <row r="1706" spans="1:45" s="58" customFormat="1" ht="14.4" x14ac:dyDescent="0.3">
      <c r="A1706" s="94" t="s">
        <v>223</v>
      </c>
      <c r="B1706" s="95" t="s">
        <v>461</v>
      </c>
      <c r="C1706" s="231" t="s">
        <v>462</v>
      </c>
      <c r="D1706" s="231"/>
      <c r="E1706" s="231"/>
      <c r="F1706" s="96" t="s">
        <v>103</v>
      </c>
      <c r="G1706" s="97">
        <v>-68.64</v>
      </c>
      <c r="H1706" s="98">
        <v>1</v>
      </c>
      <c r="I1706" s="138">
        <v>-68.64</v>
      </c>
      <c r="J1706" s="129">
        <v>6.2</v>
      </c>
      <c r="K1706" s="97"/>
      <c r="L1706" s="129">
        <v>-425.57</v>
      </c>
      <c r="M1706" s="138">
        <v>8.16</v>
      </c>
      <c r="N1706" s="130">
        <v>-3472.65</v>
      </c>
      <c r="AF1706" s="92"/>
      <c r="AG1706" s="93"/>
      <c r="AH1706" s="93" t="s">
        <v>462</v>
      </c>
      <c r="AN1706" s="93"/>
      <c r="AQ1706" s="93"/>
      <c r="AS1706" s="93"/>
    </row>
    <row r="1707" spans="1:45" s="58" customFormat="1" ht="14.4" x14ac:dyDescent="0.3">
      <c r="A1707" s="127"/>
      <c r="B1707" s="128"/>
      <c r="C1707" s="230" t="s">
        <v>702</v>
      </c>
      <c r="D1707" s="230"/>
      <c r="E1707" s="230"/>
      <c r="F1707" s="230"/>
      <c r="G1707" s="230"/>
      <c r="H1707" s="230"/>
      <c r="I1707" s="230"/>
      <c r="J1707" s="230"/>
      <c r="K1707" s="230"/>
      <c r="L1707" s="230"/>
      <c r="M1707" s="230"/>
      <c r="N1707" s="241"/>
      <c r="AF1707" s="92"/>
      <c r="AG1707" s="93"/>
      <c r="AH1707" s="93"/>
      <c r="AN1707" s="93"/>
      <c r="AO1707" s="104" t="s">
        <v>702</v>
      </c>
      <c r="AQ1707" s="93"/>
      <c r="AS1707" s="93"/>
    </row>
    <row r="1708" spans="1:45" s="58" customFormat="1" ht="14.4" x14ac:dyDescent="0.3">
      <c r="A1708" s="127"/>
      <c r="B1708" s="128"/>
      <c r="C1708" s="231" t="s">
        <v>532</v>
      </c>
      <c r="D1708" s="231"/>
      <c r="E1708" s="231"/>
      <c r="F1708" s="96"/>
      <c r="G1708" s="97"/>
      <c r="H1708" s="97"/>
      <c r="I1708" s="97"/>
      <c r="J1708" s="100"/>
      <c r="K1708" s="97"/>
      <c r="L1708" s="129">
        <v>-425.57</v>
      </c>
      <c r="M1708" s="121"/>
      <c r="N1708" s="130">
        <v>-3472.65</v>
      </c>
      <c r="AF1708" s="92"/>
      <c r="AG1708" s="93"/>
      <c r="AH1708" s="93"/>
      <c r="AN1708" s="93" t="s">
        <v>532</v>
      </c>
      <c r="AQ1708" s="93"/>
      <c r="AS1708" s="93"/>
    </row>
    <row r="1709" spans="1:45" s="58" customFormat="1" ht="14.4" x14ac:dyDescent="0.3">
      <c r="A1709" s="94" t="s">
        <v>224</v>
      </c>
      <c r="B1709" s="95" t="s">
        <v>463</v>
      </c>
      <c r="C1709" s="231" t="s">
        <v>464</v>
      </c>
      <c r="D1709" s="231"/>
      <c r="E1709" s="231"/>
      <c r="F1709" s="96" t="s">
        <v>324</v>
      </c>
      <c r="G1709" s="97">
        <v>6.24</v>
      </c>
      <c r="H1709" s="98">
        <v>1</v>
      </c>
      <c r="I1709" s="138">
        <v>6.24</v>
      </c>
      <c r="J1709" s="129">
        <v>27.5</v>
      </c>
      <c r="K1709" s="97"/>
      <c r="L1709" s="129">
        <v>171.6</v>
      </c>
      <c r="M1709" s="138">
        <v>8.16</v>
      </c>
      <c r="N1709" s="130">
        <v>1400.26</v>
      </c>
      <c r="AF1709" s="92"/>
      <c r="AG1709" s="93"/>
      <c r="AH1709" s="93" t="s">
        <v>464</v>
      </c>
      <c r="AN1709" s="93"/>
      <c r="AQ1709" s="93"/>
      <c r="AS1709" s="93"/>
    </row>
    <row r="1710" spans="1:45" s="58" customFormat="1" ht="14.4" x14ac:dyDescent="0.3">
      <c r="A1710" s="127"/>
      <c r="B1710" s="128"/>
      <c r="C1710" s="230" t="s">
        <v>537</v>
      </c>
      <c r="D1710" s="230"/>
      <c r="E1710" s="230"/>
      <c r="F1710" s="230"/>
      <c r="G1710" s="230"/>
      <c r="H1710" s="230"/>
      <c r="I1710" s="230"/>
      <c r="J1710" s="230"/>
      <c r="K1710" s="230"/>
      <c r="L1710" s="230"/>
      <c r="M1710" s="230"/>
      <c r="N1710" s="241"/>
      <c r="AF1710" s="92"/>
      <c r="AG1710" s="93"/>
      <c r="AH1710" s="93"/>
      <c r="AN1710" s="93"/>
      <c r="AO1710" s="104" t="s">
        <v>537</v>
      </c>
      <c r="AQ1710" s="93"/>
      <c r="AS1710" s="93"/>
    </row>
    <row r="1711" spans="1:45" s="58" customFormat="1" ht="14.4" x14ac:dyDescent="0.3">
      <c r="A1711" s="102"/>
      <c r="B1711" s="103"/>
      <c r="C1711" s="230" t="s">
        <v>807</v>
      </c>
      <c r="D1711" s="230"/>
      <c r="E1711" s="230"/>
      <c r="F1711" s="230"/>
      <c r="G1711" s="230"/>
      <c r="H1711" s="230"/>
      <c r="I1711" s="230"/>
      <c r="J1711" s="230"/>
      <c r="K1711" s="230"/>
      <c r="L1711" s="230"/>
      <c r="M1711" s="230"/>
      <c r="N1711" s="241"/>
      <c r="AF1711" s="92"/>
      <c r="AG1711" s="93"/>
      <c r="AH1711" s="93"/>
      <c r="AI1711" s="104" t="s">
        <v>807</v>
      </c>
      <c r="AN1711" s="93"/>
      <c r="AQ1711" s="93"/>
      <c r="AS1711" s="93"/>
    </row>
    <row r="1712" spans="1:45" s="58" customFormat="1" ht="14.4" x14ac:dyDescent="0.3">
      <c r="A1712" s="127"/>
      <c r="B1712" s="128"/>
      <c r="C1712" s="231" t="s">
        <v>532</v>
      </c>
      <c r="D1712" s="231"/>
      <c r="E1712" s="231"/>
      <c r="F1712" s="96"/>
      <c r="G1712" s="97"/>
      <c r="H1712" s="97"/>
      <c r="I1712" s="97"/>
      <c r="J1712" s="100"/>
      <c r="K1712" s="97"/>
      <c r="L1712" s="129">
        <v>171.6</v>
      </c>
      <c r="M1712" s="121"/>
      <c r="N1712" s="130">
        <v>1400.26</v>
      </c>
      <c r="AF1712" s="92"/>
      <c r="AG1712" s="93"/>
      <c r="AH1712" s="93"/>
      <c r="AN1712" s="93" t="s">
        <v>532</v>
      </c>
      <c r="AQ1712" s="93"/>
      <c r="AS1712" s="93"/>
    </row>
    <row r="1713" spans="1:45" s="58" customFormat="1" ht="31.8" x14ac:dyDescent="0.3">
      <c r="A1713" s="94" t="s">
        <v>225</v>
      </c>
      <c r="B1713" s="95" t="s">
        <v>465</v>
      </c>
      <c r="C1713" s="231" t="s">
        <v>466</v>
      </c>
      <c r="D1713" s="231"/>
      <c r="E1713" s="231"/>
      <c r="F1713" s="96" t="s">
        <v>55</v>
      </c>
      <c r="G1713" s="97">
        <v>0.56699999999999995</v>
      </c>
      <c r="H1713" s="98">
        <v>1</v>
      </c>
      <c r="I1713" s="99">
        <v>0.56699999999999995</v>
      </c>
      <c r="J1713" s="100"/>
      <c r="K1713" s="97"/>
      <c r="L1713" s="100"/>
      <c r="M1713" s="97"/>
      <c r="N1713" s="101"/>
      <c r="AF1713" s="92"/>
      <c r="AG1713" s="93"/>
      <c r="AH1713" s="93" t="s">
        <v>466</v>
      </c>
      <c r="AN1713" s="93"/>
      <c r="AQ1713" s="93"/>
      <c r="AS1713" s="93"/>
    </row>
    <row r="1714" spans="1:45" s="58" customFormat="1" ht="14.4" x14ac:dyDescent="0.3">
      <c r="A1714" s="102"/>
      <c r="B1714" s="103"/>
      <c r="C1714" s="230" t="s">
        <v>808</v>
      </c>
      <c r="D1714" s="230"/>
      <c r="E1714" s="230"/>
      <c r="F1714" s="230"/>
      <c r="G1714" s="230"/>
      <c r="H1714" s="230"/>
      <c r="I1714" s="230"/>
      <c r="J1714" s="230"/>
      <c r="K1714" s="230"/>
      <c r="L1714" s="230"/>
      <c r="M1714" s="230"/>
      <c r="N1714" s="241"/>
      <c r="AF1714" s="92"/>
      <c r="AG1714" s="93"/>
      <c r="AH1714" s="93"/>
      <c r="AI1714" s="104" t="s">
        <v>808</v>
      </c>
      <c r="AN1714" s="93"/>
      <c r="AQ1714" s="93"/>
      <c r="AS1714" s="93"/>
    </row>
    <row r="1715" spans="1:45" s="58" customFormat="1" ht="21.6" x14ac:dyDescent="0.3">
      <c r="A1715" s="105"/>
      <c r="B1715" s="106" t="s">
        <v>609</v>
      </c>
      <c r="C1715" s="232" t="s">
        <v>610</v>
      </c>
      <c r="D1715" s="232"/>
      <c r="E1715" s="232"/>
      <c r="F1715" s="232"/>
      <c r="G1715" s="232"/>
      <c r="H1715" s="232"/>
      <c r="I1715" s="232"/>
      <c r="J1715" s="232"/>
      <c r="K1715" s="232"/>
      <c r="L1715" s="232"/>
      <c r="M1715" s="232"/>
      <c r="N1715" s="233"/>
      <c r="AF1715" s="92"/>
      <c r="AG1715" s="93"/>
      <c r="AH1715" s="93"/>
      <c r="AJ1715" s="104" t="s">
        <v>610</v>
      </c>
      <c r="AN1715" s="93"/>
      <c r="AQ1715" s="93"/>
      <c r="AS1715" s="93"/>
    </row>
    <row r="1716" spans="1:45" s="58" customFormat="1" ht="52.2" x14ac:dyDescent="0.3">
      <c r="A1716" s="105"/>
      <c r="B1716" s="106" t="s">
        <v>611</v>
      </c>
      <c r="C1716" s="232" t="s">
        <v>612</v>
      </c>
      <c r="D1716" s="232"/>
      <c r="E1716" s="232"/>
      <c r="F1716" s="232"/>
      <c r="G1716" s="232"/>
      <c r="H1716" s="232"/>
      <c r="I1716" s="232"/>
      <c r="J1716" s="232"/>
      <c r="K1716" s="232"/>
      <c r="L1716" s="232"/>
      <c r="M1716" s="232"/>
      <c r="N1716" s="233"/>
      <c r="AF1716" s="92"/>
      <c r="AG1716" s="93"/>
      <c r="AH1716" s="93"/>
      <c r="AJ1716" s="104" t="s">
        <v>612</v>
      </c>
      <c r="AN1716" s="93"/>
      <c r="AQ1716" s="93"/>
      <c r="AS1716" s="93"/>
    </row>
    <row r="1717" spans="1:45" s="58" customFormat="1" ht="14.4" x14ac:dyDescent="0.3">
      <c r="A1717" s="107"/>
      <c r="B1717" s="106" t="s">
        <v>2</v>
      </c>
      <c r="C1717" s="230" t="s">
        <v>525</v>
      </c>
      <c r="D1717" s="230"/>
      <c r="E1717" s="230"/>
      <c r="F1717" s="108"/>
      <c r="G1717" s="109"/>
      <c r="H1717" s="109"/>
      <c r="I1717" s="109"/>
      <c r="J1717" s="112">
        <v>383.25</v>
      </c>
      <c r="K1717" s="117">
        <v>1.3225</v>
      </c>
      <c r="L1717" s="112">
        <v>287.38</v>
      </c>
      <c r="M1717" s="113">
        <v>44.77</v>
      </c>
      <c r="N1717" s="114">
        <v>12866</v>
      </c>
      <c r="AF1717" s="92"/>
      <c r="AG1717" s="93"/>
      <c r="AH1717" s="93"/>
      <c r="AK1717" s="104" t="s">
        <v>525</v>
      </c>
      <c r="AN1717" s="93"/>
      <c r="AQ1717" s="93"/>
      <c r="AS1717" s="93"/>
    </row>
    <row r="1718" spans="1:45" s="58" customFormat="1" ht="14.4" x14ac:dyDescent="0.3">
      <c r="A1718" s="107"/>
      <c r="B1718" s="106" t="s">
        <v>4</v>
      </c>
      <c r="C1718" s="230" t="s">
        <v>526</v>
      </c>
      <c r="D1718" s="230"/>
      <c r="E1718" s="230"/>
      <c r="F1718" s="108"/>
      <c r="G1718" s="109"/>
      <c r="H1718" s="109"/>
      <c r="I1718" s="109"/>
      <c r="J1718" s="112">
        <v>126.92</v>
      </c>
      <c r="K1718" s="117">
        <v>1.4375</v>
      </c>
      <c r="L1718" s="112">
        <v>103.45</v>
      </c>
      <c r="M1718" s="113">
        <v>13.24</v>
      </c>
      <c r="N1718" s="114">
        <v>1369.68</v>
      </c>
      <c r="AF1718" s="92"/>
      <c r="AG1718" s="93"/>
      <c r="AH1718" s="93"/>
      <c r="AK1718" s="104" t="s">
        <v>526</v>
      </c>
      <c r="AN1718" s="93"/>
      <c r="AQ1718" s="93"/>
      <c r="AS1718" s="93"/>
    </row>
    <row r="1719" spans="1:45" s="58" customFormat="1" ht="14.4" x14ac:dyDescent="0.3">
      <c r="A1719" s="107"/>
      <c r="B1719" s="106" t="s">
        <v>6</v>
      </c>
      <c r="C1719" s="230" t="s">
        <v>556</v>
      </c>
      <c r="D1719" s="230"/>
      <c r="E1719" s="230"/>
      <c r="F1719" s="108"/>
      <c r="G1719" s="109"/>
      <c r="H1719" s="109"/>
      <c r="I1719" s="109"/>
      <c r="J1719" s="112">
        <v>10.68</v>
      </c>
      <c r="K1719" s="117">
        <v>1.4375</v>
      </c>
      <c r="L1719" s="112">
        <v>8.6999999999999993</v>
      </c>
      <c r="M1719" s="113">
        <v>44.77</v>
      </c>
      <c r="N1719" s="126">
        <v>389.5</v>
      </c>
      <c r="AF1719" s="92"/>
      <c r="AG1719" s="93"/>
      <c r="AH1719" s="93"/>
      <c r="AK1719" s="104" t="s">
        <v>556</v>
      </c>
      <c r="AN1719" s="93"/>
      <c r="AQ1719" s="93"/>
      <c r="AS1719" s="93"/>
    </row>
    <row r="1720" spans="1:45" s="58" customFormat="1" ht="14.4" x14ac:dyDescent="0.3">
      <c r="A1720" s="107"/>
      <c r="B1720" s="106" t="s">
        <v>7</v>
      </c>
      <c r="C1720" s="230" t="s">
        <v>557</v>
      </c>
      <c r="D1720" s="230"/>
      <c r="E1720" s="230"/>
      <c r="F1720" s="108"/>
      <c r="G1720" s="109"/>
      <c r="H1720" s="109"/>
      <c r="I1720" s="109"/>
      <c r="J1720" s="112">
        <v>870.84</v>
      </c>
      <c r="K1720" s="109"/>
      <c r="L1720" s="112">
        <v>493.77</v>
      </c>
      <c r="M1720" s="113">
        <v>8.16</v>
      </c>
      <c r="N1720" s="114">
        <v>4029.16</v>
      </c>
      <c r="AF1720" s="92"/>
      <c r="AG1720" s="93"/>
      <c r="AH1720" s="93"/>
      <c r="AK1720" s="104" t="s">
        <v>557</v>
      </c>
      <c r="AN1720" s="93"/>
      <c r="AQ1720" s="93"/>
      <c r="AS1720" s="93"/>
    </row>
    <row r="1721" spans="1:45" s="58" customFormat="1" ht="14.4" x14ac:dyDescent="0.3">
      <c r="A1721" s="115"/>
      <c r="B1721" s="106"/>
      <c r="C1721" s="230" t="s">
        <v>527</v>
      </c>
      <c r="D1721" s="230"/>
      <c r="E1721" s="230"/>
      <c r="F1721" s="108" t="s">
        <v>528</v>
      </c>
      <c r="G1721" s="125">
        <v>40.299999999999997</v>
      </c>
      <c r="H1721" s="117">
        <v>1.3225</v>
      </c>
      <c r="I1721" s="132">
        <v>30.219257299999999</v>
      </c>
      <c r="J1721" s="118"/>
      <c r="K1721" s="109"/>
      <c r="L1721" s="118"/>
      <c r="M1721" s="109"/>
      <c r="N1721" s="119"/>
      <c r="AF1721" s="92"/>
      <c r="AG1721" s="93"/>
      <c r="AH1721" s="93"/>
      <c r="AL1721" s="104" t="s">
        <v>527</v>
      </c>
      <c r="AN1721" s="93"/>
      <c r="AQ1721" s="93"/>
      <c r="AS1721" s="93"/>
    </row>
    <row r="1722" spans="1:45" s="58" customFormat="1" ht="14.4" x14ac:dyDescent="0.3">
      <c r="A1722" s="115"/>
      <c r="B1722" s="106"/>
      <c r="C1722" s="230" t="s">
        <v>558</v>
      </c>
      <c r="D1722" s="230"/>
      <c r="E1722" s="230"/>
      <c r="F1722" s="108" t="s">
        <v>528</v>
      </c>
      <c r="G1722" s="113">
        <v>0.83</v>
      </c>
      <c r="H1722" s="117">
        <v>1.4375</v>
      </c>
      <c r="I1722" s="132">
        <v>0.67650189999999999</v>
      </c>
      <c r="J1722" s="118"/>
      <c r="K1722" s="109"/>
      <c r="L1722" s="118"/>
      <c r="M1722" s="109"/>
      <c r="N1722" s="119"/>
      <c r="AF1722" s="92"/>
      <c r="AG1722" s="93"/>
      <c r="AH1722" s="93"/>
      <c r="AL1722" s="104" t="s">
        <v>558</v>
      </c>
      <c r="AN1722" s="93"/>
      <c r="AQ1722" s="93"/>
      <c r="AS1722" s="93"/>
    </row>
    <row r="1723" spans="1:45" s="58" customFormat="1" ht="14.4" x14ac:dyDescent="0.3">
      <c r="A1723" s="107"/>
      <c r="B1723" s="106"/>
      <c r="C1723" s="229" t="s">
        <v>529</v>
      </c>
      <c r="D1723" s="229"/>
      <c r="E1723" s="229"/>
      <c r="F1723" s="120"/>
      <c r="G1723" s="121"/>
      <c r="H1723" s="121"/>
      <c r="I1723" s="121"/>
      <c r="J1723" s="122">
        <v>1381.01</v>
      </c>
      <c r="K1723" s="121"/>
      <c r="L1723" s="123">
        <v>884.6</v>
      </c>
      <c r="M1723" s="121"/>
      <c r="N1723" s="124">
        <v>18264.84</v>
      </c>
      <c r="AF1723" s="92"/>
      <c r="AG1723" s="93"/>
      <c r="AH1723" s="93"/>
      <c r="AM1723" s="104" t="s">
        <v>529</v>
      </c>
      <c r="AN1723" s="93"/>
      <c r="AQ1723" s="93"/>
      <c r="AS1723" s="93"/>
    </row>
    <row r="1724" spans="1:45" s="58" customFormat="1" ht="14.4" x14ac:dyDescent="0.3">
      <c r="A1724" s="115"/>
      <c r="B1724" s="106"/>
      <c r="C1724" s="230" t="s">
        <v>530</v>
      </c>
      <c r="D1724" s="230"/>
      <c r="E1724" s="230"/>
      <c r="F1724" s="108"/>
      <c r="G1724" s="109"/>
      <c r="H1724" s="109"/>
      <c r="I1724" s="109"/>
      <c r="J1724" s="118"/>
      <c r="K1724" s="109"/>
      <c r="L1724" s="112">
        <v>296.08</v>
      </c>
      <c r="M1724" s="109"/>
      <c r="N1724" s="114">
        <v>13255.5</v>
      </c>
      <c r="AF1724" s="92"/>
      <c r="AG1724" s="93"/>
      <c r="AH1724" s="93"/>
      <c r="AL1724" s="104" t="s">
        <v>530</v>
      </c>
      <c r="AN1724" s="93"/>
      <c r="AQ1724" s="93"/>
      <c r="AS1724" s="93"/>
    </row>
    <row r="1725" spans="1:45" s="58" customFormat="1" ht="20.399999999999999" x14ac:dyDescent="0.3">
      <c r="A1725" s="115"/>
      <c r="B1725" s="106" t="s">
        <v>698</v>
      </c>
      <c r="C1725" s="230" t="s">
        <v>699</v>
      </c>
      <c r="D1725" s="230"/>
      <c r="E1725" s="230"/>
      <c r="F1725" s="108" t="s">
        <v>531</v>
      </c>
      <c r="G1725" s="116">
        <v>109</v>
      </c>
      <c r="H1725" s="109"/>
      <c r="I1725" s="116">
        <v>109</v>
      </c>
      <c r="J1725" s="118"/>
      <c r="K1725" s="109"/>
      <c r="L1725" s="112">
        <v>322.73</v>
      </c>
      <c r="M1725" s="109"/>
      <c r="N1725" s="114">
        <v>14448.5</v>
      </c>
      <c r="AF1725" s="92"/>
      <c r="AG1725" s="93"/>
      <c r="AH1725" s="93"/>
      <c r="AL1725" s="104" t="s">
        <v>699</v>
      </c>
      <c r="AN1725" s="93"/>
      <c r="AQ1725" s="93"/>
      <c r="AS1725" s="93"/>
    </row>
    <row r="1726" spans="1:45" s="58" customFormat="1" ht="40.799999999999997" x14ac:dyDescent="0.3">
      <c r="A1726" s="115"/>
      <c r="B1726" s="106" t="s">
        <v>700</v>
      </c>
      <c r="C1726" s="230" t="s">
        <v>701</v>
      </c>
      <c r="D1726" s="230"/>
      <c r="E1726" s="230"/>
      <c r="F1726" s="108" t="s">
        <v>531</v>
      </c>
      <c r="G1726" s="116">
        <v>57</v>
      </c>
      <c r="H1726" s="113">
        <v>0.85</v>
      </c>
      <c r="I1726" s="113">
        <v>48.45</v>
      </c>
      <c r="J1726" s="118"/>
      <c r="K1726" s="109"/>
      <c r="L1726" s="112">
        <v>143.44999999999999</v>
      </c>
      <c r="M1726" s="109"/>
      <c r="N1726" s="114">
        <v>6422.29</v>
      </c>
      <c r="AF1726" s="92"/>
      <c r="AG1726" s="93"/>
      <c r="AH1726" s="93"/>
      <c r="AL1726" s="104" t="s">
        <v>701</v>
      </c>
      <c r="AN1726" s="93"/>
      <c r="AQ1726" s="93"/>
      <c r="AS1726" s="93"/>
    </row>
    <row r="1727" spans="1:45" s="58" customFormat="1" ht="14.4" x14ac:dyDescent="0.3">
      <c r="A1727" s="127"/>
      <c r="B1727" s="128"/>
      <c r="C1727" s="231" t="s">
        <v>532</v>
      </c>
      <c r="D1727" s="231"/>
      <c r="E1727" s="231"/>
      <c r="F1727" s="96"/>
      <c r="G1727" s="97"/>
      <c r="H1727" s="97"/>
      <c r="I1727" s="97"/>
      <c r="J1727" s="100"/>
      <c r="K1727" s="97"/>
      <c r="L1727" s="137">
        <v>1350.78</v>
      </c>
      <c r="M1727" s="121"/>
      <c r="N1727" s="130">
        <v>39135.629999999997</v>
      </c>
      <c r="AF1727" s="92"/>
      <c r="AG1727" s="93"/>
      <c r="AH1727" s="93"/>
      <c r="AN1727" s="93" t="s">
        <v>532</v>
      </c>
      <c r="AQ1727" s="93"/>
      <c r="AS1727" s="93"/>
    </row>
    <row r="1728" spans="1:45" s="58" customFormat="1" ht="31.8" x14ac:dyDescent="0.3">
      <c r="A1728" s="94" t="s">
        <v>226</v>
      </c>
      <c r="B1728" s="95" t="s">
        <v>467</v>
      </c>
      <c r="C1728" s="231" t="s">
        <v>468</v>
      </c>
      <c r="D1728" s="231"/>
      <c r="E1728" s="231"/>
      <c r="F1728" s="96" t="s">
        <v>55</v>
      </c>
      <c r="G1728" s="97">
        <v>0.56699999999999995</v>
      </c>
      <c r="H1728" s="98">
        <v>1</v>
      </c>
      <c r="I1728" s="99">
        <v>0.56699999999999995</v>
      </c>
      <c r="J1728" s="100"/>
      <c r="K1728" s="97"/>
      <c r="L1728" s="100"/>
      <c r="M1728" s="97"/>
      <c r="N1728" s="101"/>
      <c r="AF1728" s="92"/>
      <c r="AG1728" s="93"/>
      <c r="AH1728" s="93" t="s">
        <v>468</v>
      </c>
      <c r="AN1728" s="93"/>
      <c r="AQ1728" s="93"/>
      <c r="AS1728" s="93"/>
    </row>
    <row r="1729" spans="1:45" s="58" customFormat="1" ht="14.4" x14ac:dyDescent="0.3">
      <c r="A1729" s="102"/>
      <c r="B1729" s="103"/>
      <c r="C1729" s="230" t="s">
        <v>808</v>
      </c>
      <c r="D1729" s="230"/>
      <c r="E1729" s="230"/>
      <c r="F1729" s="230"/>
      <c r="G1729" s="230"/>
      <c r="H1729" s="230"/>
      <c r="I1729" s="230"/>
      <c r="J1729" s="230"/>
      <c r="K1729" s="230"/>
      <c r="L1729" s="230"/>
      <c r="M1729" s="230"/>
      <c r="N1729" s="241"/>
      <c r="AF1729" s="92"/>
      <c r="AG1729" s="93"/>
      <c r="AH1729" s="93"/>
      <c r="AI1729" s="104" t="s">
        <v>808</v>
      </c>
      <c r="AN1729" s="93"/>
      <c r="AQ1729" s="93"/>
      <c r="AS1729" s="93"/>
    </row>
    <row r="1730" spans="1:45" s="58" customFormat="1" ht="21.6" x14ac:dyDescent="0.3">
      <c r="A1730" s="105"/>
      <c r="B1730" s="106" t="s">
        <v>609</v>
      </c>
      <c r="C1730" s="232" t="s">
        <v>610</v>
      </c>
      <c r="D1730" s="232"/>
      <c r="E1730" s="232"/>
      <c r="F1730" s="232"/>
      <c r="G1730" s="232"/>
      <c r="H1730" s="232"/>
      <c r="I1730" s="232"/>
      <c r="J1730" s="232"/>
      <c r="K1730" s="232"/>
      <c r="L1730" s="232"/>
      <c r="M1730" s="232"/>
      <c r="N1730" s="233"/>
      <c r="AF1730" s="92"/>
      <c r="AG1730" s="93"/>
      <c r="AH1730" s="93"/>
      <c r="AJ1730" s="104" t="s">
        <v>610</v>
      </c>
      <c r="AN1730" s="93"/>
      <c r="AQ1730" s="93"/>
      <c r="AS1730" s="93"/>
    </row>
    <row r="1731" spans="1:45" s="58" customFormat="1" ht="52.2" x14ac:dyDescent="0.3">
      <c r="A1731" s="105"/>
      <c r="B1731" s="106" t="s">
        <v>611</v>
      </c>
      <c r="C1731" s="232" t="s">
        <v>612</v>
      </c>
      <c r="D1731" s="232"/>
      <c r="E1731" s="232"/>
      <c r="F1731" s="232"/>
      <c r="G1731" s="232"/>
      <c r="H1731" s="232"/>
      <c r="I1731" s="232"/>
      <c r="J1731" s="232"/>
      <c r="K1731" s="232"/>
      <c r="L1731" s="232"/>
      <c r="M1731" s="232"/>
      <c r="N1731" s="233"/>
      <c r="AF1731" s="92"/>
      <c r="AG1731" s="93"/>
      <c r="AH1731" s="93"/>
      <c r="AJ1731" s="104" t="s">
        <v>612</v>
      </c>
      <c r="AN1731" s="93"/>
      <c r="AQ1731" s="93"/>
      <c r="AS1731" s="93"/>
    </row>
    <row r="1732" spans="1:45" s="58" customFormat="1" ht="14.4" x14ac:dyDescent="0.3">
      <c r="A1732" s="107"/>
      <c r="B1732" s="106" t="s">
        <v>2</v>
      </c>
      <c r="C1732" s="230" t="s">
        <v>525</v>
      </c>
      <c r="D1732" s="230"/>
      <c r="E1732" s="230"/>
      <c r="F1732" s="108"/>
      <c r="G1732" s="109"/>
      <c r="H1732" s="109"/>
      <c r="I1732" s="109"/>
      <c r="J1732" s="112">
        <v>296.70999999999998</v>
      </c>
      <c r="K1732" s="117">
        <v>1.3225</v>
      </c>
      <c r="L1732" s="112">
        <v>222.49</v>
      </c>
      <c r="M1732" s="113">
        <v>44.77</v>
      </c>
      <c r="N1732" s="114">
        <v>9960.8799999999992</v>
      </c>
      <c r="AF1732" s="92"/>
      <c r="AG1732" s="93"/>
      <c r="AH1732" s="93"/>
      <c r="AK1732" s="104" t="s">
        <v>525</v>
      </c>
      <c r="AN1732" s="93"/>
      <c r="AQ1732" s="93"/>
      <c r="AS1732" s="93"/>
    </row>
    <row r="1733" spans="1:45" s="58" customFormat="1" ht="14.4" x14ac:dyDescent="0.3">
      <c r="A1733" s="107"/>
      <c r="B1733" s="106" t="s">
        <v>4</v>
      </c>
      <c r="C1733" s="230" t="s">
        <v>526</v>
      </c>
      <c r="D1733" s="230"/>
      <c r="E1733" s="230"/>
      <c r="F1733" s="108"/>
      <c r="G1733" s="109"/>
      <c r="H1733" s="109"/>
      <c r="I1733" s="109"/>
      <c r="J1733" s="112">
        <v>121.22</v>
      </c>
      <c r="K1733" s="117">
        <v>1.4375</v>
      </c>
      <c r="L1733" s="112">
        <v>98.8</v>
      </c>
      <c r="M1733" s="113">
        <v>13.24</v>
      </c>
      <c r="N1733" s="114">
        <v>1308.1099999999999</v>
      </c>
      <c r="AF1733" s="92"/>
      <c r="AG1733" s="93"/>
      <c r="AH1733" s="93"/>
      <c r="AK1733" s="104" t="s">
        <v>526</v>
      </c>
      <c r="AN1733" s="93"/>
      <c r="AQ1733" s="93"/>
      <c r="AS1733" s="93"/>
    </row>
    <row r="1734" spans="1:45" s="58" customFormat="1" ht="14.4" x14ac:dyDescent="0.3">
      <c r="A1734" s="107"/>
      <c r="B1734" s="106" t="s">
        <v>6</v>
      </c>
      <c r="C1734" s="230" t="s">
        <v>556</v>
      </c>
      <c r="D1734" s="230"/>
      <c r="E1734" s="230"/>
      <c r="F1734" s="108"/>
      <c r="G1734" s="109"/>
      <c r="H1734" s="109"/>
      <c r="I1734" s="109"/>
      <c r="J1734" s="112">
        <v>10.68</v>
      </c>
      <c r="K1734" s="117">
        <v>1.4375</v>
      </c>
      <c r="L1734" s="112">
        <v>8.6999999999999993</v>
      </c>
      <c r="M1734" s="113">
        <v>44.77</v>
      </c>
      <c r="N1734" s="126">
        <v>389.5</v>
      </c>
      <c r="AF1734" s="92"/>
      <c r="AG1734" s="93"/>
      <c r="AH1734" s="93"/>
      <c r="AK1734" s="104" t="s">
        <v>556</v>
      </c>
      <c r="AN1734" s="93"/>
      <c r="AQ1734" s="93"/>
      <c r="AS1734" s="93"/>
    </row>
    <row r="1735" spans="1:45" s="58" customFormat="1" ht="14.4" x14ac:dyDescent="0.3">
      <c r="A1735" s="107"/>
      <c r="B1735" s="106" t="s">
        <v>7</v>
      </c>
      <c r="C1735" s="230" t="s">
        <v>557</v>
      </c>
      <c r="D1735" s="230"/>
      <c r="E1735" s="230"/>
      <c r="F1735" s="108"/>
      <c r="G1735" s="109"/>
      <c r="H1735" s="109"/>
      <c r="I1735" s="109"/>
      <c r="J1735" s="112">
        <v>681.39</v>
      </c>
      <c r="K1735" s="109"/>
      <c r="L1735" s="112">
        <v>386.35</v>
      </c>
      <c r="M1735" s="113">
        <v>8.16</v>
      </c>
      <c r="N1735" s="114">
        <v>3152.62</v>
      </c>
      <c r="AF1735" s="92"/>
      <c r="AG1735" s="93"/>
      <c r="AH1735" s="93"/>
      <c r="AK1735" s="104" t="s">
        <v>557</v>
      </c>
      <c r="AN1735" s="93"/>
      <c r="AQ1735" s="93"/>
      <c r="AS1735" s="93"/>
    </row>
    <row r="1736" spans="1:45" s="58" customFormat="1" ht="14.4" x14ac:dyDescent="0.3">
      <c r="A1736" s="115"/>
      <c r="B1736" s="106"/>
      <c r="C1736" s="230" t="s">
        <v>527</v>
      </c>
      <c r="D1736" s="230"/>
      <c r="E1736" s="230"/>
      <c r="F1736" s="108" t="s">
        <v>528</v>
      </c>
      <c r="G1736" s="125">
        <v>31.2</v>
      </c>
      <c r="H1736" s="117">
        <v>1.3225</v>
      </c>
      <c r="I1736" s="133">
        <v>23.395554000000001</v>
      </c>
      <c r="J1736" s="118"/>
      <c r="K1736" s="109"/>
      <c r="L1736" s="118"/>
      <c r="M1736" s="109"/>
      <c r="N1736" s="119"/>
      <c r="AF1736" s="92"/>
      <c r="AG1736" s="93"/>
      <c r="AH1736" s="93"/>
      <c r="AL1736" s="104" t="s">
        <v>527</v>
      </c>
      <c r="AN1736" s="93"/>
      <c r="AQ1736" s="93"/>
      <c r="AS1736" s="93"/>
    </row>
    <row r="1737" spans="1:45" s="58" customFormat="1" ht="14.4" x14ac:dyDescent="0.3">
      <c r="A1737" s="115"/>
      <c r="B1737" s="106"/>
      <c r="C1737" s="230" t="s">
        <v>558</v>
      </c>
      <c r="D1737" s="230"/>
      <c r="E1737" s="230"/>
      <c r="F1737" s="108" t="s">
        <v>528</v>
      </c>
      <c r="G1737" s="113">
        <v>0.83</v>
      </c>
      <c r="H1737" s="117">
        <v>1.4375</v>
      </c>
      <c r="I1737" s="132">
        <v>0.67650189999999999</v>
      </c>
      <c r="J1737" s="118"/>
      <c r="K1737" s="109"/>
      <c r="L1737" s="118"/>
      <c r="M1737" s="109"/>
      <c r="N1737" s="119"/>
      <c r="AF1737" s="92"/>
      <c r="AG1737" s="93"/>
      <c r="AH1737" s="93"/>
      <c r="AL1737" s="104" t="s">
        <v>558</v>
      </c>
      <c r="AN1737" s="93"/>
      <c r="AQ1737" s="93"/>
      <c r="AS1737" s="93"/>
    </row>
    <row r="1738" spans="1:45" s="58" customFormat="1" ht="14.4" x14ac:dyDescent="0.3">
      <c r="A1738" s="107"/>
      <c r="B1738" s="106"/>
      <c r="C1738" s="229" t="s">
        <v>529</v>
      </c>
      <c r="D1738" s="229"/>
      <c r="E1738" s="229"/>
      <c r="F1738" s="120"/>
      <c r="G1738" s="121"/>
      <c r="H1738" s="121"/>
      <c r="I1738" s="121"/>
      <c r="J1738" s="122">
        <v>1099.32</v>
      </c>
      <c r="K1738" s="121"/>
      <c r="L1738" s="123">
        <v>707.64</v>
      </c>
      <c r="M1738" s="121"/>
      <c r="N1738" s="124">
        <v>14421.61</v>
      </c>
      <c r="AF1738" s="92"/>
      <c r="AG1738" s="93"/>
      <c r="AH1738" s="93"/>
      <c r="AM1738" s="104" t="s">
        <v>529</v>
      </c>
      <c r="AN1738" s="93"/>
      <c r="AQ1738" s="93"/>
      <c r="AS1738" s="93"/>
    </row>
    <row r="1739" spans="1:45" s="58" customFormat="1" ht="14.4" x14ac:dyDescent="0.3">
      <c r="A1739" s="115"/>
      <c r="B1739" s="106"/>
      <c r="C1739" s="230" t="s">
        <v>530</v>
      </c>
      <c r="D1739" s="230"/>
      <c r="E1739" s="230"/>
      <c r="F1739" s="108"/>
      <c r="G1739" s="109"/>
      <c r="H1739" s="109"/>
      <c r="I1739" s="109"/>
      <c r="J1739" s="118"/>
      <c r="K1739" s="109"/>
      <c r="L1739" s="112">
        <v>231.19</v>
      </c>
      <c r="M1739" s="109"/>
      <c r="N1739" s="114">
        <v>10350.379999999999</v>
      </c>
      <c r="AF1739" s="92"/>
      <c r="AG1739" s="93"/>
      <c r="AH1739" s="93"/>
      <c r="AL1739" s="104" t="s">
        <v>530</v>
      </c>
      <c r="AN1739" s="93"/>
      <c r="AQ1739" s="93"/>
      <c r="AS1739" s="93"/>
    </row>
    <row r="1740" spans="1:45" s="58" customFormat="1" ht="20.399999999999999" x14ac:dyDescent="0.3">
      <c r="A1740" s="115"/>
      <c r="B1740" s="106" t="s">
        <v>698</v>
      </c>
      <c r="C1740" s="230" t="s">
        <v>699</v>
      </c>
      <c r="D1740" s="230"/>
      <c r="E1740" s="230"/>
      <c r="F1740" s="108" t="s">
        <v>531</v>
      </c>
      <c r="G1740" s="116">
        <v>109</v>
      </c>
      <c r="H1740" s="109"/>
      <c r="I1740" s="116">
        <v>109</v>
      </c>
      <c r="J1740" s="118"/>
      <c r="K1740" s="109"/>
      <c r="L1740" s="112">
        <v>252</v>
      </c>
      <c r="M1740" s="109"/>
      <c r="N1740" s="114">
        <v>11281.91</v>
      </c>
      <c r="AF1740" s="92"/>
      <c r="AG1740" s="93"/>
      <c r="AH1740" s="93"/>
      <c r="AL1740" s="104" t="s">
        <v>699</v>
      </c>
      <c r="AN1740" s="93"/>
      <c r="AQ1740" s="93"/>
      <c r="AS1740" s="93"/>
    </row>
    <row r="1741" spans="1:45" s="58" customFormat="1" ht="40.799999999999997" x14ac:dyDescent="0.3">
      <c r="A1741" s="115"/>
      <c r="B1741" s="106" t="s">
        <v>700</v>
      </c>
      <c r="C1741" s="230" t="s">
        <v>701</v>
      </c>
      <c r="D1741" s="230"/>
      <c r="E1741" s="230"/>
      <c r="F1741" s="108" t="s">
        <v>531</v>
      </c>
      <c r="G1741" s="116">
        <v>57</v>
      </c>
      <c r="H1741" s="113">
        <v>0.85</v>
      </c>
      <c r="I1741" s="113">
        <v>48.45</v>
      </c>
      <c r="J1741" s="118"/>
      <c r="K1741" s="109"/>
      <c r="L1741" s="112">
        <v>112.01</v>
      </c>
      <c r="M1741" s="109"/>
      <c r="N1741" s="114">
        <v>5014.76</v>
      </c>
      <c r="AF1741" s="92"/>
      <c r="AG1741" s="93"/>
      <c r="AH1741" s="93"/>
      <c r="AL1741" s="104" t="s">
        <v>701</v>
      </c>
      <c r="AN1741" s="93"/>
      <c r="AQ1741" s="93"/>
      <c r="AS1741" s="93"/>
    </row>
    <row r="1742" spans="1:45" s="58" customFormat="1" ht="14.4" x14ac:dyDescent="0.3">
      <c r="A1742" s="127"/>
      <c r="B1742" s="128"/>
      <c r="C1742" s="231" t="s">
        <v>532</v>
      </c>
      <c r="D1742" s="231"/>
      <c r="E1742" s="231"/>
      <c r="F1742" s="96"/>
      <c r="G1742" s="97"/>
      <c r="H1742" s="97"/>
      <c r="I1742" s="97"/>
      <c r="J1742" s="100"/>
      <c r="K1742" s="97"/>
      <c r="L1742" s="137">
        <v>1071.6500000000001</v>
      </c>
      <c r="M1742" s="121"/>
      <c r="N1742" s="130">
        <v>30718.28</v>
      </c>
      <c r="AF1742" s="92"/>
      <c r="AG1742" s="93"/>
      <c r="AH1742" s="93"/>
      <c r="AN1742" s="93" t="s">
        <v>532</v>
      </c>
      <c r="AQ1742" s="93"/>
      <c r="AS1742" s="93"/>
    </row>
    <row r="1743" spans="1:45" s="58" customFormat="1" ht="14.4" x14ac:dyDescent="0.3">
      <c r="A1743" s="94" t="s">
        <v>227</v>
      </c>
      <c r="B1743" s="95" t="s">
        <v>469</v>
      </c>
      <c r="C1743" s="231" t="s">
        <v>470</v>
      </c>
      <c r="D1743" s="231"/>
      <c r="E1743" s="231"/>
      <c r="F1743" s="96" t="s">
        <v>17</v>
      </c>
      <c r="G1743" s="97">
        <v>6</v>
      </c>
      <c r="H1743" s="98">
        <v>1</v>
      </c>
      <c r="I1743" s="98">
        <v>6</v>
      </c>
      <c r="J1743" s="129">
        <v>906.98</v>
      </c>
      <c r="K1743" s="97"/>
      <c r="L1743" s="137">
        <v>5441.88</v>
      </c>
      <c r="M1743" s="138">
        <v>8.16</v>
      </c>
      <c r="N1743" s="130">
        <v>44405.74</v>
      </c>
      <c r="AF1743" s="92"/>
      <c r="AG1743" s="93"/>
      <c r="AH1743" s="93" t="s">
        <v>470</v>
      </c>
      <c r="AN1743" s="93"/>
      <c r="AQ1743" s="93"/>
      <c r="AS1743" s="93"/>
    </row>
    <row r="1744" spans="1:45" s="58" customFormat="1" ht="14.4" x14ac:dyDescent="0.3">
      <c r="A1744" s="127"/>
      <c r="B1744" s="128"/>
      <c r="C1744" s="230" t="s">
        <v>537</v>
      </c>
      <c r="D1744" s="230"/>
      <c r="E1744" s="230"/>
      <c r="F1744" s="230"/>
      <c r="G1744" s="230"/>
      <c r="H1744" s="230"/>
      <c r="I1744" s="230"/>
      <c r="J1744" s="230"/>
      <c r="K1744" s="230"/>
      <c r="L1744" s="230"/>
      <c r="M1744" s="230"/>
      <c r="N1744" s="241"/>
      <c r="AF1744" s="92"/>
      <c r="AG1744" s="93"/>
      <c r="AH1744" s="93"/>
      <c r="AN1744" s="93"/>
      <c r="AO1744" s="104" t="s">
        <v>537</v>
      </c>
      <c r="AQ1744" s="93"/>
      <c r="AS1744" s="93"/>
    </row>
    <row r="1745" spans="1:45" s="58" customFormat="1" ht="14.4" x14ac:dyDescent="0.3">
      <c r="A1745" s="127"/>
      <c r="B1745" s="128"/>
      <c r="C1745" s="231" t="s">
        <v>532</v>
      </c>
      <c r="D1745" s="231"/>
      <c r="E1745" s="231"/>
      <c r="F1745" s="96"/>
      <c r="G1745" s="97"/>
      <c r="H1745" s="97"/>
      <c r="I1745" s="97"/>
      <c r="J1745" s="100"/>
      <c r="K1745" s="97"/>
      <c r="L1745" s="137">
        <v>5441.88</v>
      </c>
      <c r="M1745" s="121"/>
      <c r="N1745" s="130">
        <v>44405.74</v>
      </c>
      <c r="AF1745" s="92"/>
      <c r="AG1745" s="93"/>
      <c r="AH1745" s="93"/>
      <c r="AN1745" s="93" t="s">
        <v>532</v>
      </c>
      <c r="AQ1745" s="93"/>
      <c r="AS1745" s="93"/>
    </row>
    <row r="1746" spans="1:45" s="58" customFormat="1" ht="21.6" x14ac:dyDescent="0.3">
      <c r="A1746" s="94" t="s">
        <v>228</v>
      </c>
      <c r="B1746" s="95" t="s">
        <v>471</v>
      </c>
      <c r="C1746" s="231" t="s">
        <v>472</v>
      </c>
      <c r="D1746" s="231"/>
      <c r="E1746" s="231"/>
      <c r="F1746" s="96" t="s">
        <v>55</v>
      </c>
      <c r="G1746" s="97">
        <v>0.56999999999999995</v>
      </c>
      <c r="H1746" s="98">
        <v>1</v>
      </c>
      <c r="I1746" s="138">
        <v>0.56999999999999995</v>
      </c>
      <c r="J1746" s="100"/>
      <c r="K1746" s="97"/>
      <c r="L1746" s="100"/>
      <c r="M1746" s="97"/>
      <c r="N1746" s="101"/>
      <c r="AF1746" s="92"/>
      <c r="AG1746" s="93"/>
      <c r="AH1746" s="93" t="s">
        <v>472</v>
      </c>
      <c r="AN1746" s="93"/>
      <c r="AQ1746" s="93"/>
      <c r="AS1746" s="93"/>
    </row>
    <row r="1747" spans="1:45" s="58" customFormat="1" ht="14.4" x14ac:dyDescent="0.3">
      <c r="A1747" s="102"/>
      <c r="B1747" s="103"/>
      <c r="C1747" s="230" t="s">
        <v>809</v>
      </c>
      <c r="D1747" s="230"/>
      <c r="E1747" s="230"/>
      <c r="F1747" s="230"/>
      <c r="G1747" s="230"/>
      <c r="H1747" s="230"/>
      <c r="I1747" s="230"/>
      <c r="J1747" s="230"/>
      <c r="K1747" s="230"/>
      <c r="L1747" s="230"/>
      <c r="M1747" s="230"/>
      <c r="N1747" s="241"/>
      <c r="AF1747" s="92"/>
      <c r="AG1747" s="93"/>
      <c r="AH1747" s="93"/>
      <c r="AI1747" s="104" t="s">
        <v>809</v>
      </c>
      <c r="AN1747" s="93"/>
      <c r="AQ1747" s="93"/>
      <c r="AS1747" s="93"/>
    </row>
    <row r="1748" spans="1:45" s="58" customFormat="1" ht="21.6" x14ac:dyDescent="0.3">
      <c r="A1748" s="105"/>
      <c r="B1748" s="106" t="s">
        <v>609</v>
      </c>
      <c r="C1748" s="232" t="s">
        <v>610</v>
      </c>
      <c r="D1748" s="232"/>
      <c r="E1748" s="232"/>
      <c r="F1748" s="232"/>
      <c r="G1748" s="232"/>
      <c r="H1748" s="232"/>
      <c r="I1748" s="232"/>
      <c r="J1748" s="232"/>
      <c r="K1748" s="232"/>
      <c r="L1748" s="232"/>
      <c r="M1748" s="232"/>
      <c r="N1748" s="233"/>
      <c r="AF1748" s="92"/>
      <c r="AG1748" s="93"/>
      <c r="AH1748" s="93"/>
      <c r="AJ1748" s="104" t="s">
        <v>610</v>
      </c>
      <c r="AN1748" s="93"/>
      <c r="AQ1748" s="93"/>
      <c r="AS1748" s="93"/>
    </row>
    <row r="1749" spans="1:45" s="58" customFormat="1" ht="52.2" x14ac:dyDescent="0.3">
      <c r="A1749" s="105"/>
      <c r="B1749" s="106" t="s">
        <v>611</v>
      </c>
      <c r="C1749" s="232" t="s">
        <v>612</v>
      </c>
      <c r="D1749" s="232"/>
      <c r="E1749" s="232"/>
      <c r="F1749" s="232"/>
      <c r="G1749" s="232"/>
      <c r="H1749" s="232"/>
      <c r="I1749" s="232"/>
      <c r="J1749" s="232"/>
      <c r="K1749" s="232"/>
      <c r="L1749" s="232"/>
      <c r="M1749" s="232"/>
      <c r="N1749" s="233"/>
      <c r="AF1749" s="92"/>
      <c r="AG1749" s="93"/>
      <c r="AH1749" s="93"/>
      <c r="AJ1749" s="104" t="s">
        <v>612</v>
      </c>
      <c r="AN1749" s="93"/>
      <c r="AQ1749" s="93"/>
      <c r="AS1749" s="93"/>
    </row>
    <row r="1750" spans="1:45" s="58" customFormat="1" ht="14.4" x14ac:dyDescent="0.3">
      <c r="A1750" s="107"/>
      <c r="B1750" s="106" t="s">
        <v>2</v>
      </c>
      <c r="C1750" s="230" t="s">
        <v>525</v>
      </c>
      <c r="D1750" s="230"/>
      <c r="E1750" s="230"/>
      <c r="F1750" s="108"/>
      <c r="G1750" s="109"/>
      <c r="H1750" s="109"/>
      <c r="I1750" s="109"/>
      <c r="J1750" s="112">
        <v>478.71</v>
      </c>
      <c r="K1750" s="117">
        <v>1.3225</v>
      </c>
      <c r="L1750" s="112">
        <v>360.86</v>
      </c>
      <c r="M1750" s="113">
        <v>44.77</v>
      </c>
      <c r="N1750" s="114">
        <v>16155.7</v>
      </c>
      <c r="AF1750" s="92"/>
      <c r="AG1750" s="93"/>
      <c r="AH1750" s="93"/>
      <c r="AK1750" s="104" t="s">
        <v>525</v>
      </c>
      <c r="AN1750" s="93"/>
      <c r="AQ1750" s="93"/>
      <c r="AS1750" s="93"/>
    </row>
    <row r="1751" spans="1:45" s="58" customFormat="1" ht="14.4" x14ac:dyDescent="0.3">
      <c r="A1751" s="107"/>
      <c r="B1751" s="106" t="s">
        <v>4</v>
      </c>
      <c r="C1751" s="230" t="s">
        <v>526</v>
      </c>
      <c r="D1751" s="230"/>
      <c r="E1751" s="230"/>
      <c r="F1751" s="108"/>
      <c r="G1751" s="109"/>
      <c r="H1751" s="109"/>
      <c r="I1751" s="109"/>
      <c r="J1751" s="112">
        <v>1.82</v>
      </c>
      <c r="K1751" s="117">
        <v>1.4375</v>
      </c>
      <c r="L1751" s="112">
        <v>1.49</v>
      </c>
      <c r="M1751" s="113">
        <v>13.24</v>
      </c>
      <c r="N1751" s="126">
        <v>19.73</v>
      </c>
      <c r="AF1751" s="92"/>
      <c r="AG1751" s="93"/>
      <c r="AH1751" s="93"/>
      <c r="AK1751" s="104" t="s">
        <v>526</v>
      </c>
      <c r="AN1751" s="93"/>
      <c r="AQ1751" s="93"/>
      <c r="AS1751" s="93"/>
    </row>
    <row r="1752" spans="1:45" s="58" customFormat="1" ht="14.4" x14ac:dyDescent="0.3">
      <c r="A1752" s="107"/>
      <c r="B1752" s="106" t="s">
        <v>6</v>
      </c>
      <c r="C1752" s="230" t="s">
        <v>556</v>
      </c>
      <c r="D1752" s="230"/>
      <c r="E1752" s="230"/>
      <c r="F1752" s="108"/>
      <c r="G1752" s="109"/>
      <c r="H1752" s="109"/>
      <c r="I1752" s="109"/>
      <c r="J1752" s="112">
        <v>0.28999999999999998</v>
      </c>
      <c r="K1752" s="117">
        <v>1.4375</v>
      </c>
      <c r="L1752" s="112">
        <v>0.24</v>
      </c>
      <c r="M1752" s="113">
        <v>44.77</v>
      </c>
      <c r="N1752" s="126">
        <v>10.74</v>
      </c>
      <c r="AF1752" s="92"/>
      <c r="AG1752" s="93"/>
      <c r="AH1752" s="93"/>
      <c r="AK1752" s="104" t="s">
        <v>556</v>
      </c>
      <c r="AN1752" s="93"/>
      <c r="AQ1752" s="93"/>
      <c r="AS1752" s="93"/>
    </row>
    <row r="1753" spans="1:45" s="58" customFormat="1" ht="14.4" x14ac:dyDescent="0.3">
      <c r="A1753" s="107"/>
      <c r="B1753" s="106" t="s">
        <v>7</v>
      </c>
      <c r="C1753" s="230" t="s">
        <v>557</v>
      </c>
      <c r="D1753" s="230"/>
      <c r="E1753" s="230"/>
      <c r="F1753" s="108"/>
      <c r="G1753" s="109"/>
      <c r="H1753" s="109"/>
      <c r="I1753" s="109"/>
      <c r="J1753" s="110">
        <v>3877.59</v>
      </c>
      <c r="K1753" s="109"/>
      <c r="L1753" s="110">
        <v>2210.23</v>
      </c>
      <c r="M1753" s="113">
        <v>8.16</v>
      </c>
      <c r="N1753" s="114">
        <v>18035.48</v>
      </c>
      <c r="AF1753" s="92"/>
      <c r="AG1753" s="93"/>
      <c r="AH1753" s="93"/>
      <c r="AK1753" s="104" t="s">
        <v>557</v>
      </c>
      <c r="AN1753" s="93"/>
      <c r="AQ1753" s="93"/>
      <c r="AS1753" s="93"/>
    </row>
    <row r="1754" spans="1:45" s="58" customFormat="1" ht="14.4" x14ac:dyDescent="0.3">
      <c r="A1754" s="115"/>
      <c r="B1754" s="106"/>
      <c r="C1754" s="230" t="s">
        <v>527</v>
      </c>
      <c r="D1754" s="230"/>
      <c r="E1754" s="230"/>
      <c r="F1754" s="108" t="s">
        <v>528</v>
      </c>
      <c r="G1754" s="113">
        <v>52.78</v>
      </c>
      <c r="H1754" s="117">
        <v>1.3225</v>
      </c>
      <c r="I1754" s="132">
        <v>39.786883500000002</v>
      </c>
      <c r="J1754" s="118"/>
      <c r="K1754" s="109"/>
      <c r="L1754" s="118"/>
      <c r="M1754" s="109"/>
      <c r="N1754" s="119"/>
      <c r="AF1754" s="92"/>
      <c r="AG1754" s="93"/>
      <c r="AH1754" s="93"/>
      <c r="AL1754" s="104" t="s">
        <v>527</v>
      </c>
      <c r="AN1754" s="93"/>
      <c r="AQ1754" s="93"/>
      <c r="AS1754" s="93"/>
    </row>
    <row r="1755" spans="1:45" s="58" customFormat="1" ht="14.4" x14ac:dyDescent="0.3">
      <c r="A1755" s="115"/>
      <c r="B1755" s="106"/>
      <c r="C1755" s="230" t="s">
        <v>558</v>
      </c>
      <c r="D1755" s="230"/>
      <c r="E1755" s="230"/>
      <c r="F1755" s="108" t="s">
        <v>528</v>
      </c>
      <c r="G1755" s="113">
        <v>0.02</v>
      </c>
      <c r="H1755" s="117">
        <v>1.4375</v>
      </c>
      <c r="I1755" s="132">
        <v>1.6387499999999999E-2</v>
      </c>
      <c r="J1755" s="118"/>
      <c r="K1755" s="109"/>
      <c r="L1755" s="118"/>
      <c r="M1755" s="109"/>
      <c r="N1755" s="119"/>
      <c r="AF1755" s="92"/>
      <c r="AG1755" s="93"/>
      <c r="AH1755" s="93"/>
      <c r="AL1755" s="104" t="s">
        <v>558</v>
      </c>
      <c r="AN1755" s="93"/>
      <c r="AQ1755" s="93"/>
      <c r="AS1755" s="93"/>
    </row>
    <row r="1756" spans="1:45" s="58" customFormat="1" ht="14.4" x14ac:dyDescent="0.3">
      <c r="A1756" s="107"/>
      <c r="B1756" s="106"/>
      <c r="C1756" s="229" t="s">
        <v>529</v>
      </c>
      <c r="D1756" s="229"/>
      <c r="E1756" s="229"/>
      <c r="F1756" s="120"/>
      <c r="G1756" s="121"/>
      <c r="H1756" s="121"/>
      <c r="I1756" s="121"/>
      <c r="J1756" s="122">
        <v>4358.12</v>
      </c>
      <c r="K1756" s="121"/>
      <c r="L1756" s="122">
        <v>2572.58</v>
      </c>
      <c r="M1756" s="121"/>
      <c r="N1756" s="124">
        <v>34210.910000000003</v>
      </c>
      <c r="AF1756" s="92"/>
      <c r="AG1756" s="93"/>
      <c r="AH1756" s="93"/>
      <c r="AM1756" s="104" t="s">
        <v>529</v>
      </c>
      <c r="AN1756" s="93"/>
      <c r="AQ1756" s="93"/>
      <c r="AS1756" s="93"/>
    </row>
    <row r="1757" spans="1:45" s="58" customFormat="1" ht="14.4" x14ac:dyDescent="0.3">
      <c r="A1757" s="115"/>
      <c r="B1757" s="106"/>
      <c r="C1757" s="230" t="s">
        <v>530</v>
      </c>
      <c r="D1757" s="230"/>
      <c r="E1757" s="230"/>
      <c r="F1757" s="108"/>
      <c r="G1757" s="109"/>
      <c r="H1757" s="109"/>
      <c r="I1757" s="109"/>
      <c r="J1757" s="118"/>
      <c r="K1757" s="109"/>
      <c r="L1757" s="112">
        <v>361.1</v>
      </c>
      <c r="M1757" s="109"/>
      <c r="N1757" s="114">
        <v>16166.44</v>
      </c>
      <c r="AF1757" s="92"/>
      <c r="AG1757" s="93"/>
      <c r="AH1757" s="93"/>
      <c r="AL1757" s="104" t="s">
        <v>530</v>
      </c>
      <c r="AN1757" s="93"/>
      <c r="AQ1757" s="93"/>
      <c r="AS1757" s="93"/>
    </row>
    <row r="1758" spans="1:45" s="58" customFormat="1" ht="20.399999999999999" x14ac:dyDescent="0.3">
      <c r="A1758" s="115"/>
      <c r="B1758" s="106" t="s">
        <v>698</v>
      </c>
      <c r="C1758" s="230" t="s">
        <v>699</v>
      </c>
      <c r="D1758" s="230"/>
      <c r="E1758" s="230"/>
      <c r="F1758" s="108" t="s">
        <v>531</v>
      </c>
      <c r="G1758" s="116">
        <v>109</v>
      </c>
      <c r="H1758" s="109"/>
      <c r="I1758" s="116">
        <v>109</v>
      </c>
      <c r="J1758" s="118"/>
      <c r="K1758" s="109"/>
      <c r="L1758" s="112">
        <v>393.6</v>
      </c>
      <c r="M1758" s="109"/>
      <c r="N1758" s="114">
        <v>17621.419999999998</v>
      </c>
      <c r="AF1758" s="92"/>
      <c r="AG1758" s="93"/>
      <c r="AH1758" s="93"/>
      <c r="AL1758" s="104" t="s">
        <v>699</v>
      </c>
      <c r="AN1758" s="93"/>
      <c r="AQ1758" s="93"/>
      <c r="AS1758" s="93"/>
    </row>
    <row r="1759" spans="1:45" s="58" customFormat="1" ht="40.799999999999997" x14ac:dyDescent="0.3">
      <c r="A1759" s="115"/>
      <c r="B1759" s="106" t="s">
        <v>700</v>
      </c>
      <c r="C1759" s="230" t="s">
        <v>701</v>
      </c>
      <c r="D1759" s="230"/>
      <c r="E1759" s="230"/>
      <c r="F1759" s="108" t="s">
        <v>531</v>
      </c>
      <c r="G1759" s="116">
        <v>57</v>
      </c>
      <c r="H1759" s="113">
        <v>0.85</v>
      </c>
      <c r="I1759" s="113">
        <v>48.45</v>
      </c>
      <c r="J1759" s="118"/>
      <c r="K1759" s="109"/>
      <c r="L1759" s="112">
        <v>174.95</v>
      </c>
      <c r="M1759" s="109"/>
      <c r="N1759" s="114">
        <v>7832.64</v>
      </c>
      <c r="AF1759" s="92"/>
      <c r="AG1759" s="93"/>
      <c r="AH1759" s="93"/>
      <c r="AL1759" s="104" t="s">
        <v>701</v>
      </c>
      <c r="AN1759" s="93"/>
      <c r="AQ1759" s="93"/>
      <c r="AS1759" s="93"/>
    </row>
    <row r="1760" spans="1:45" s="58" customFormat="1" ht="14.4" x14ac:dyDescent="0.3">
      <c r="A1760" s="127"/>
      <c r="B1760" s="128"/>
      <c r="C1760" s="231" t="s">
        <v>532</v>
      </c>
      <c r="D1760" s="231"/>
      <c r="E1760" s="231"/>
      <c r="F1760" s="96"/>
      <c r="G1760" s="97"/>
      <c r="H1760" s="97"/>
      <c r="I1760" s="97"/>
      <c r="J1760" s="100"/>
      <c r="K1760" s="97"/>
      <c r="L1760" s="137">
        <v>3141.13</v>
      </c>
      <c r="M1760" s="121"/>
      <c r="N1760" s="130">
        <v>59664.97</v>
      </c>
      <c r="AF1760" s="92"/>
      <c r="AG1760" s="93"/>
      <c r="AH1760" s="93"/>
      <c r="AN1760" s="93" t="s">
        <v>532</v>
      </c>
      <c r="AQ1760" s="93"/>
      <c r="AS1760" s="93"/>
    </row>
    <row r="1761" spans="1:45" s="58" customFormat="1" ht="21.6" x14ac:dyDescent="0.3">
      <c r="A1761" s="94" t="s">
        <v>229</v>
      </c>
      <c r="B1761" s="95" t="s">
        <v>473</v>
      </c>
      <c r="C1761" s="231" t="s">
        <v>474</v>
      </c>
      <c r="D1761" s="231"/>
      <c r="E1761" s="231"/>
      <c r="F1761" s="96" t="s">
        <v>103</v>
      </c>
      <c r="G1761" s="97">
        <v>-65.55</v>
      </c>
      <c r="H1761" s="98">
        <v>1</v>
      </c>
      <c r="I1761" s="138">
        <v>-65.55</v>
      </c>
      <c r="J1761" s="129">
        <v>12.37</v>
      </c>
      <c r="K1761" s="97"/>
      <c r="L1761" s="129">
        <v>-810.85</v>
      </c>
      <c r="M1761" s="138">
        <v>8.16</v>
      </c>
      <c r="N1761" s="130">
        <v>-6616.54</v>
      </c>
      <c r="AF1761" s="92"/>
      <c r="AG1761" s="93"/>
      <c r="AH1761" s="93" t="s">
        <v>474</v>
      </c>
      <c r="AN1761" s="93"/>
      <c r="AQ1761" s="93"/>
      <c r="AS1761" s="93"/>
    </row>
    <row r="1762" spans="1:45" s="58" customFormat="1" ht="14.4" x14ac:dyDescent="0.3">
      <c r="A1762" s="127"/>
      <c r="B1762" s="128"/>
      <c r="C1762" s="230" t="s">
        <v>702</v>
      </c>
      <c r="D1762" s="230"/>
      <c r="E1762" s="230"/>
      <c r="F1762" s="230"/>
      <c r="G1762" s="230"/>
      <c r="H1762" s="230"/>
      <c r="I1762" s="230"/>
      <c r="J1762" s="230"/>
      <c r="K1762" s="230"/>
      <c r="L1762" s="230"/>
      <c r="M1762" s="230"/>
      <c r="N1762" s="241"/>
      <c r="AF1762" s="92"/>
      <c r="AG1762" s="93"/>
      <c r="AH1762" s="93"/>
      <c r="AN1762" s="93"/>
      <c r="AO1762" s="104" t="s">
        <v>702</v>
      </c>
      <c r="AQ1762" s="93"/>
      <c r="AS1762" s="93"/>
    </row>
    <row r="1763" spans="1:45" s="58" customFormat="1" ht="14.4" x14ac:dyDescent="0.3">
      <c r="A1763" s="127"/>
      <c r="B1763" s="128"/>
      <c r="C1763" s="231" t="s">
        <v>532</v>
      </c>
      <c r="D1763" s="231"/>
      <c r="E1763" s="231"/>
      <c r="F1763" s="96"/>
      <c r="G1763" s="97"/>
      <c r="H1763" s="97"/>
      <c r="I1763" s="97"/>
      <c r="J1763" s="100"/>
      <c r="K1763" s="97"/>
      <c r="L1763" s="129">
        <v>-810.85</v>
      </c>
      <c r="M1763" s="121"/>
      <c r="N1763" s="130">
        <v>-6616.54</v>
      </c>
      <c r="AF1763" s="92"/>
      <c r="AG1763" s="93"/>
      <c r="AH1763" s="93"/>
      <c r="AN1763" s="93" t="s">
        <v>532</v>
      </c>
      <c r="AQ1763" s="93"/>
      <c r="AS1763" s="93"/>
    </row>
    <row r="1764" spans="1:45" s="58" customFormat="1" ht="14.4" x14ac:dyDescent="0.3">
      <c r="A1764" s="94" t="s">
        <v>230</v>
      </c>
      <c r="B1764" s="95" t="s">
        <v>322</v>
      </c>
      <c r="C1764" s="231" t="s">
        <v>323</v>
      </c>
      <c r="D1764" s="231"/>
      <c r="E1764" s="231"/>
      <c r="F1764" s="96" t="s">
        <v>324</v>
      </c>
      <c r="G1764" s="97">
        <v>6.5549999999999997</v>
      </c>
      <c r="H1764" s="98">
        <v>1</v>
      </c>
      <c r="I1764" s="99">
        <v>6.5549999999999997</v>
      </c>
      <c r="J1764" s="129">
        <v>42</v>
      </c>
      <c r="K1764" s="97"/>
      <c r="L1764" s="129">
        <v>275.31</v>
      </c>
      <c r="M1764" s="138">
        <v>8.16</v>
      </c>
      <c r="N1764" s="130">
        <v>2246.5300000000002</v>
      </c>
      <c r="AF1764" s="92"/>
      <c r="AG1764" s="93"/>
      <c r="AH1764" s="93" t="s">
        <v>323</v>
      </c>
      <c r="AN1764" s="93"/>
      <c r="AQ1764" s="93"/>
      <c r="AS1764" s="93"/>
    </row>
    <row r="1765" spans="1:45" s="58" customFormat="1" ht="14.4" x14ac:dyDescent="0.3">
      <c r="A1765" s="127"/>
      <c r="B1765" s="128"/>
      <c r="C1765" s="230" t="s">
        <v>537</v>
      </c>
      <c r="D1765" s="230"/>
      <c r="E1765" s="230"/>
      <c r="F1765" s="230"/>
      <c r="G1765" s="230"/>
      <c r="H1765" s="230"/>
      <c r="I1765" s="230"/>
      <c r="J1765" s="230"/>
      <c r="K1765" s="230"/>
      <c r="L1765" s="230"/>
      <c r="M1765" s="230"/>
      <c r="N1765" s="241"/>
      <c r="AF1765" s="92"/>
      <c r="AG1765" s="93"/>
      <c r="AH1765" s="93"/>
      <c r="AN1765" s="93"/>
      <c r="AO1765" s="104" t="s">
        <v>537</v>
      </c>
      <c r="AQ1765" s="93"/>
      <c r="AS1765" s="93"/>
    </row>
    <row r="1766" spans="1:45" s="58" customFormat="1" ht="14.4" x14ac:dyDescent="0.3">
      <c r="A1766" s="102"/>
      <c r="B1766" s="103"/>
      <c r="C1766" s="230" t="s">
        <v>810</v>
      </c>
      <c r="D1766" s="230"/>
      <c r="E1766" s="230"/>
      <c r="F1766" s="230"/>
      <c r="G1766" s="230"/>
      <c r="H1766" s="230"/>
      <c r="I1766" s="230"/>
      <c r="J1766" s="230"/>
      <c r="K1766" s="230"/>
      <c r="L1766" s="230"/>
      <c r="M1766" s="230"/>
      <c r="N1766" s="241"/>
      <c r="AF1766" s="92"/>
      <c r="AG1766" s="93"/>
      <c r="AH1766" s="93"/>
      <c r="AI1766" s="104" t="s">
        <v>810</v>
      </c>
      <c r="AN1766" s="93"/>
      <c r="AQ1766" s="93"/>
      <c r="AS1766" s="93"/>
    </row>
    <row r="1767" spans="1:45" s="58" customFormat="1" ht="14.4" x14ac:dyDescent="0.3">
      <c r="A1767" s="127"/>
      <c r="B1767" s="128"/>
      <c r="C1767" s="231" t="s">
        <v>532</v>
      </c>
      <c r="D1767" s="231"/>
      <c r="E1767" s="231"/>
      <c r="F1767" s="96"/>
      <c r="G1767" s="97"/>
      <c r="H1767" s="97"/>
      <c r="I1767" s="97"/>
      <c r="J1767" s="100"/>
      <c r="K1767" s="97"/>
      <c r="L1767" s="129">
        <v>275.31</v>
      </c>
      <c r="M1767" s="121"/>
      <c r="N1767" s="130">
        <v>2246.5300000000002</v>
      </c>
      <c r="AF1767" s="92"/>
      <c r="AG1767" s="93"/>
      <c r="AH1767" s="93"/>
      <c r="AN1767" s="93" t="s">
        <v>532</v>
      </c>
      <c r="AQ1767" s="93"/>
      <c r="AS1767" s="93"/>
    </row>
    <row r="1768" spans="1:45" s="58" customFormat="1" ht="21.6" x14ac:dyDescent="0.3">
      <c r="A1768" s="94" t="s">
        <v>231</v>
      </c>
      <c r="B1768" s="95" t="s">
        <v>475</v>
      </c>
      <c r="C1768" s="231" t="s">
        <v>476</v>
      </c>
      <c r="D1768" s="231"/>
      <c r="E1768" s="231"/>
      <c r="F1768" s="96" t="s">
        <v>55</v>
      </c>
      <c r="G1768" s="97">
        <v>0.56999999999999995</v>
      </c>
      <c r="H1768" s="98">
        <v>1</v>
      </c>
      <c r="I1768" s="138">
        <v>0.56999999999999995</v>
      </c>
      <c r="J1768" s="100"/>
      <c r="K1768" s="97"/>
      <c r="L1768" s="100"/>
      <c r="M1768" s="97"/>
      <c r="N1768" s="101"/>
      <c r="AF1768" s="92"/>
      <c r="AG1768" s="93"/>
      <c r="AH1768" s="93" t="s">
        <v>476</v>
      </c>
      <c r="AN1768" s="93"/>
      <c r="AQ1768" s="93"/>
      <c r="AS1768" s="93"/>
    </row>
    <row r="1769" spans="1:45" s="58" customFormat="1" ht="14.4" x14ac:dyDescent="0.3">
      <c r="A1769" s="102"/>
      <c r="B1769" s="103"/>
      <c r="C1769" s="230" t="s">
        <v>809</v>
      </c>
      <c r="D1769" s="230"/>
      <c r="E1769" s="230"/>
      <c r="F1769" s="230"/>
      <c r="G1769" s="230"/>
      <c r="H1769" s="230"/>
      <c r="I1769" s="230"/>
      <c r="J1769" s="230"/>
      <c r="K1769" s="230"/>
      <c r="L1769" s="230"/>
      <c r="M1769" s="230"/>
      <c r="N1769" s="241"/>
      <c r="AF1769" s="92"/>
      <c r="AG1769" s="93"/>
      <c r="AH1769" s="93"/>
      <c r="AI1769" s="104" t="s">
        <v>809</v>
      </c>
      <c r="AN1769" s="93"/>
      <c r="AQ1769" s="93"/>
      <c r="AS1769" s="93"/>
    </row>
    <row r="1770" spans="1:45" s="58" customFormat="1" ht="21.6" x14ac:dyDescent="0.3">
      <c r="A1770" s="105"/>
      <c r="B1770" s="106" t="s">
        <v>609</v>
      </c>
      <c r="C1770" s="232" t="s">
        <v>610</v>
      </c>
      <c r="D1770" s="232"/>
      <c r="E1770" s="232"/>
      <c r="F1770" s="232"/>
      <c r="G1770" s="232"/>
      <c r="H1770" s="232"/>
      <c r="I1770" s="232"/>
      <c r="J1770" s="232"/>
      <c r="K1770" s="232"/>
      <c r="L1770" s="232"/>
      <c r="M1770" s="232"/>
      <c r="N1770" s="233"/>
      <c r="AF1770" s="92"/>
      <c r="AG1770" s="93"/>
      <c r="AH1770" s="93"/>
      <c r="AJ1770" s="104" t="s">
        <v>610</v>
      </c>
      <c r="AN1770" s="93"/>
      <c r="AQ1770" s="93"/>
      <c r="AS1770" s="93"/>
    </row>
    <row r="1771" spans="1:45" s="58" customFormat="1" ht="52.2" x14ac:dyDescent="0.3">
      <c r="A1771" s="105"/>
      <c r="B1771" s="106" t="s">
        <v>611</v>
      </c>
      <c r="C1771" s="232" t="s">
        <v>612</v>
      </c>
      <c r="D1771" s="232"/>
      <c r="E1771" s="232"/>
      <c r="F1771" s="232"/>
      <c r="G1771" s="232"/>
      <c r="H1771" s="232"/>
      <c r="I1771" s="232"/>
      <c r="J1771" s="232"/>
      <c r="K1771" s="232"/>
      <c r="L1771" s="232"/>
      <c r="M1771" s="232"/>
      <c r="N1771" s="233"/>
      <c r="AF1771" s="92"/>
      <c r="AG1771" s="93"/>
      <c r="AH1771" s="93"/>
      <c r="AJ1771" s="104" t="s">
        <v>612</v>
      </c>
      <c r="AN1771" s="93"/>
      <c r="AQ1771" s="93"/>
      <c r="AS1771" s="93"/>
    </row>
    <row r="1772" spans="1:45" s="58" customFormat="1" ht="14.4" x14ac:dyDescent="0.3">
      <c r="A1772" s="107"/>
      <c r="B1772" s="106" t="s">
        <v>2</v>
      </c>
      <c r="C1772" s="230" t="s">
        <v>525</v>
      </c>
      <c r="D1772" s="230"/>
      <c r="E1772" s="230"/>
      <c r="F1772" s="108"/>
      <c r="G1772" s="109"/>
      <c r="H1772" s="109"/>
      <c r="I1772" s="109"/>
      <c r="J1772" s="112">
        <v>209.95</v>
      </c>
      <c r="K1772" s="117">
        <v>1.3225</v>
      </c>
      <c r="L1772" s="112">
        <v>158.27000000000001</v>
      </c>
      <c r="M1772" s="113">
        <v>44.77</v>
      </c>
      <c r="N1772" s="114">
        <v>7085.75</v>
      </c>
      <c r="AF1772" s="92"/>
      <c r="AG1772" s="93"/>
      <c r="AH1772" s="93"/>
      <c r="AK1772" s="104" t="s">
        <v>525</v>
      </c>
      <c r="AN1772" s="93"/>
      <c r="AQ1772" s="93"/>
      <c r="AS1772" s="93"/>
    </row>
    <row r="1773" spans="1:45" s="58" customFormat="1" ht="14.4" x14ac:dyDescent="0.3">
      <c r="A1773" s="107"/>
      <c r="B1773" s="106" t="s">
        <v>4</v>
      </c>
      <c r="C1773" s="230" t="s">
        <v>526</v>
      </c>
      <c r="D1773" s="230"/>
      <c r="E1773" s="230"/>
      <c r="F1773" s="108"/>
      <c r="G1773" s="109"/>
      <c r="H1773" s="109"/>
      <c r="I1773" s="109"/>
      <c r="J1773" s="112">
        <v>189.93</v>
      </c>
      <c r="K1773" s="117">
        <v>1.4375</v>
      </c>
      <c r="L1773" s="112">
        <v>155.62</v>
      </c>
      <c r="M1773" s="113">
        <v>13.24</v>
      </c>
      <c r="N1773" s="114">
        <v>2060.41</v>
      </c>
      <c r="AF1773" s="92"/>
      <c r="AG1773" s="93"/>
      <c r="AH1773" s="93"/>
      <c r="AK1773" s="104" t="s">
        <v>526</v>
      </c>
      <c r="AN1773" s="93"/>
      <c r="AQ1773" s="93"/>
      <c r="AS1773" s="93"/>
    </row>
    <row r="1774" spans="1:45" s="58" customFormat="1" ht="14.4" x14ac:dyDescent="0.3">
      <c r="A1774" s="107"/>
      <c r="B1774" s="106" t="s">
        <v>6</v>
      </c>
      <c r="C1774" s="230" t="s">
        <v>556</v>
      </c>
      <c r="D1774" s="230"/>
      <c r="E1774" s="230"/>
      <c r="F1774" s="108"/>
      <c r="G1774" s="109"/>
      <c r="H1774" s="109"/>
      <c r="I1774" s="109"/>
      <c r="J1774" s="112">
        <v>21.86</v>
      </c>
      <c r="K1774" s="117">
        <v>1.4375</v>
      </c>
      <c r="L1774" s="112">
        <v>17.91</v>
      </c>
      <c r="M1774" s="113">
        <v>44.77</v>
      </c>
      <c r="N1774" s="126">
        <v>801.83</v>
      </c>
      <c r="AF1774" s="92"/>
      <c r="AG1774" s="93"/>
      <c r="AH1774" s="93"/>
      <c r="AK1774" s="104" t="s">
        <v>556</v>
      </c>
      <c r="AN1774" s="93"/>
      <c r="AQ1774" s="93"/>
      <c r="AS1774" s="93"/>
    </row>
    <row r="1775" spans="1:45" s="58" customFormat="1" ht="14.4" x14ac:dyDescent="0.3">
      <c r="A1775" s="107"/>
      <c r="B1775" s="106" t="s">
        <v>7</v>
      </c>
      <c r="C1775" s="230" t="s">
        <v>557</v>
      </c>
      <c r="D1775" s="230"/>
      <c r="E1775" s="230"/>
      <c r="F1775" s="108"/>
      <c r="G1775" s="109"/>
      <c r="H1775" s="109"/>
      <c r="I1775" s="109"/>
      <c r="J1775" s="112">
        <v>36.67</v>
      </c>
      <c r="K1775" s="109"/>
      <c r="L1775" s="112">
        <v>20.9</v>
      </c>
      <c r="M1775" s="113">
        <v>8.16</v>
      </c>
      <c r="N1775" s="126">
        <v>170.54</v>
      </c>
      <c r="AF1775" s="92"/>
      <c r="AG1775" s="93"/>
      <c r="AH1775" s="93"/>
      <c r="AK1775" s="104" t="s">
        <v>557</v>
      </c>
      <c r="AN1775" s="93"/>
      <c r="AQ1775" s="93"/>
      <c r="AS1775" s="93"/>
    </row>
    <row r="1776" spans="1:45" s="58" customFormat="1" ht="14.4" x14ac:dyDescent="0.3">
      <c r="A1776" s="115"/>
      <c r="B1776" s="106"/>
      <c r="C1776" s="230" t="s">
        <v>527</v>
      </c>
      <c r="D1776" s="230"/>
      <c r="E1776" s="230"/>
      <c r="F1776" s="108" t="s">
        <v>528</v>
      </c>
      <c r="G1776" s="125">
        <v>24.3</v>
      </c>
      <c r="H1776" s="117">
        <v>1.3225</v>
      </c>
      <c r="I1776" s="132">
        <v>18.317947499999999</v>
      </c>
      <c r="J1776" s="118"/>
      <c r="K1776" s="109"/>
      <c r="L1776" s="118"/>
      <c r="M1776" s="109"/>
      <c r="N1776" s="119"/>
      <c r="AF1776" s="92"/>
      <c r="AG1776" s="93"/>
      <c r="AH1776" s="93"/>
      <c r="AL1776" s="104" t="s">
        <v>527</v>
      </c>
      <c r="AN1776" s="93"/>
      <c r="AQ1776" s="93"/>
      <c r="AS1776" s="93"/>
    </row>
    <row r="1777" spans="1:45" s="58" customFormat="1" ht="14.4" x14ac:dyDescent="0.3">
      <c r="A1777" s="115"/>
      <c r="B1777" s="106"/>
      <c r="C1777" s="230" t="s">
        <v>558</v>
      </c>
      <c r="D1777" s="230"/>
      <c r="E1777" s="230"/>
      <c r="F1777" s="108" t="s">
        <v>528</v>
      </c>
      <c r="G1777" s="113">
        <v>1.94</v>
      </c>
      <c r="H1777" s="117">
        <v>1.4375</v>
      </c>
      <c r="I1777" s="132">
        <v>1.5895874999999999</v>
      </c>
      <c r="J1777" s="118"/>
      <c r="K1777" s="109"/>
      <c r="L1777" s="118"/>
      <c r="M1777" s="109"/>
      <c r="N1777" s="119"/>
      <c r="AF1777" s="92"/>
      <c r="AG1777" s="93"/>
      <c r="AH1777" s="93"/>
      <c r="AL1777" s="104" t="s">
        <v>558</v>
      </c>
      <c r="AN1777" s="93"/>
      <c r="AQ1777" s="93"/>
      <c r="AS1777" s="93"/>
    </row>
    <row r="1778" spans="1:45" s="58" customFormat="1" ht="14.4" x14ac:dyDescent="0.3">
      <c r="A1778" s="107"/>
      <c r="B1778" s="106"/>
      <c r="C1778" s="229" t="s">
        <v>529</v>
      </c>
      <c r="D1778" s="229"/>
      <c r="E1778" s="229"/>
      <c r="F1778" s="120"/>
      <c r="G1778" s="121"/>
      <c r="H1778" s="121"/>
      <c r="I1778" s="121"/>
      <c r="J1778" s="123">
        <v>436.55</v>
      </c>
      <c r="K1778" s="121"/>
      <c r="L1778" s="123">
        <v>334.79</v>
      </c>
      <c r="M1778" s="121"/>
      <c r="N1778" s="124">
        <v>9316.7000000000007</v>
      </c>
      <c r="AF1778" s="92"/>
      <c r="AG1778" s="93"/>
      <c r="AH1778" s="93"/>
      <c r="AM1778" s="104" t="s">
        <v>529</v>
      </c>
      <c r="AN1778" s="93"/>
      <c r="AQ1778" s="93"/>
      <c r="AS1778" s="93"/>
    </row>
    <row r="1779" spans="1:45" s="58" customFormat="1" ht="14.4" x14ac:dyDescent="0.3">
      <c r="A1779" s="115"/>
      <c r="B1779" s="106"/>
      <c r="C1779" s="230" t="s">
        <v>530</v>
      </c>
      <c r="D1779" s="230"/>
      <c r="E1779" s="230"/>
      <c r="F1779" s="108"/>
      <c r="G1779" s="109"/>
      <c r="H1779" s="109"/>
      <c r="I1779" s="109"/>
      <c r="J1779" s="118"/>
      <c r="K1779" s="109"/>
      <c r="L1779" s="112">
        <v>176.18</v>
      </c>
      <c r="M1779" s="109"/>
      <c r="N1779" s="114">
        <v>7887.58</v>
      </c>
      <c r="AF1779" s="92"/>
      <c r="AG1779" s="93"/>
      <c r="AH1779" s="93"/>
      <c r="AL1779" s="104" t="s">
        <v>530</v>
      </c>
      <c r="AN1779" s="93"/>
      <c r="AQ1779" s="93"/>
      <c r="AS1779" s="93"/>
    </row>
    <row r="1780" spans="1:45" s="58" customFormat="1" ht="20.399999999999999" x14ac:dyDescent="0.3">
      <c r="A1780" s="115"/>
      <c r="B1780" s="106" t="s">
        <v>698</v>
      </c>
      <c r="C1780" s="230" t="s">
        <v>699</v>
      </c>
      <c r="D1780" s="230"/>
      <c r="E1780" s="230"/>
      <c r="F1780" s="108" t="s">
        <v>531</v>
      </c>
      <c r="G1780" s="116">
        <v>109</v>
      </c>
      <c r="H1780" s="109"/>
      <c r="I1780" s="116">
        <v>109</v>
      </c>
      <c r="J1780" s="118"/>
      <c r="K1780" s="109"/>
      <c r="L1780" s="112">
        <v>192.04</v>
      </c>
      <c r="M1780" s="109"/>
      <c r="N1780" s="114">
        <v>8597.4599999999991</v>
      </c>
      <c r="AF1780" s="92"/>
      <c r="AG1780" s="93"/>
      <c r="AH1780" s="93"/>
      <c r="AL1780" s="104" t="s">
        <v>699</v>
      </c>
      <c r="AN1780" s="93"/>
      <c r="AQ1780" s="93"/>
      <c r="AS1780" s="93"/>
    </row>
    <row r="1781" spans="1:45" s="58" customFormat="1" ht="40.799999999999997" x14ac:dyDescent="0.3">
      <c r="A1781" s="115"/>
      <c r="B1781" s="106" t="s">
        <v>700</v>
      </c>
      <c r="C1781" s="230" t="s">
        <v>701</v>
      </c>
      <c r="D1781" s="230"/>
      <c r="E1781" s="230"/>
      <c r="F1781" s="108" t="s">
        <v>531</v>
      </c>
      <c r="G1781" s="116">
        <v>57</v>
      </c>
      <c r="H1781" s="113">
        <v>0.85</v>
      </c>
      <c r="I1781" s="113">
        <v>48.45</v>
      </c>
      <c r="J1781" s="118"/>
      <c r="K1781" s="109"/>
      <c r="L1781" s="112">
        <v>85.36</v>
      </c>
      <c r="M1781" s="109"/>
      <c r="N1781" s="114">
        <v>3821.53</v>
      </c>
      <c r="AF1781" s="92"/>
      <c r="AG1781" s="93"/>
      <c r="AH1781" s="93"/>
      <c r="AL1781" s="104" t="s">
        <v>701</v>
      </c>
      <c r="AN1781" s="93"/>
      <c r="AQ1781" s="93"/>
      <c r="AS1781" s="93"/>
    </row>
    <row r="1782" spans="1:45" s="58" customFormat="1" ht="14.4" x14ac:dyDescent="0.3">
      <c r="A1782" s="127"/>
      <c r="B1782" s="128"/>
      <c r="C1782" s="231" t="s">
        <v>532</v>
      </c>
      <c r="D1782" s="231"/>
      <c r="E1782" s="231"/>
      <c r="F1782" s="96"/>
      <c r="G1782" s="97"/>
      <c r="H1782" s="97"/>
      <c r="I1782" s="97"/>
      <c r="J1782" s="100"/>
      <c r="K1782" s="97"/>
      <c r="L1782" s="129">
        <v>612.19000000000005</v>
      </c>
      <c r="M1782" s="121"/>
      <c r="N1782" s="130">
        <v>21735.69</v>
      </c>
      <c r="AF1782" s="92"/>
      <c r="AG1782" s="93"/>
      <c r="AH1782" s="93"/>
      <c r="AN1782" s="93" t="s">
        <v>532</v>
      </c>
      <c r="AQ1782" s="93"/>
      <c r="AS1782" s="93"/>
    </row>
    <row r="1783" spans="1:45" s="58" customFormat="1" ht="31.8" x14ac:dyDescent="0.3">
      <c r="A1783" s="94" t="s">
        <v>232</v>
      </c>
      <c r="B1783" s="95" t="s">
        <v>477</v>
      </c>
      <c r="C1783" s="231" t="s">
        <v>478</v>
      </c>
      <c r="D1783" s="231"/>
      <c r="E1783" s="231"/>
      <c r="F1783" s="96" t="s">
        <v>55</v>
      </c>
      <c r="G1783" s="97">
        <v>0.56999999999999995</v>
      </c>
      <c r="H1783" s="98">
        <v>1</v>
      </c>
      <c r="I1783" s="138">
        <v>0.56999999999999995</v>
      </c>
      <c r="J1783" s="100"/>
      <c r="K1783" s="97"/>
      <c r="L1783" s="100"/>
      <c r="M1783" s="97"/>
      <c r="N1783" s="101"/>
      <c r="AF1783" s="92"/>
      <c r="AG1783" s="93"/>
      <c r="AH1783" s="93" t="s">
        <v>478</v>
      </c>
      <c r="AN1783" s="93"/>
      <c r="AQ1783" s="93"/>
      <c r="AS1783" s="93"/>
    </row>
    <row r="1784" spans="1:45" s="58" customFormat="1" ht="14.4" x14ac:dyDescent="0.3">
      <c r="A1784" s="102"/>
      <c r="B1784" s="103"/>
      <c r="C1784" s="230" t="s">
        <v>809</v>
      </c>
      <c r="D1784" s="230"/>
      <c r="E1784" s="230"/>
      <c r="F1784" s="230"/>
      <c r="G1784" s="230"/>
      <c r="H1784" s="230"/>
      <c r="I1784" s="230"/>
      <c r="J1784" s="230"/>
      <c r="K1784" s="230"/>
      <c r="L1784" s="230"/>
      <c r="M1784" s="230"/>
      <c r="N1784" s="241"/>
      <c r="AF1784" s="92"/>
      <c r="AG1784" s="93"/>
      <c r="AH1784" s="93"/>
      <c r="AI1784" s="104" t="s">
        <v>809</v>
      </c>
      <c r="AN1784" s="93"/>
      <c r="AQ1784" s="93"/>
      <c r="AS1784" s="93"/>
    </row>
    <row r="1785" spans="1:45" s="58" customFormat="1" ht="14.4" x14ac:dyDescent="0.3">
      <c r="A1785" s="105"/>
      <c r="B1785" s="106"/>
      <c r="C1785" s="232" t="s">
        <v>811</v>
      </c>
      <c r="D1785" s="232"/>
      <c r="E1785" s="232"/>
      <c r="F1785" s="232"/>
      <c r="G1785" s="232"/>
      <c r="H1785" s="232"/>
      <c r="I1785" s="232"/>
      <c r="J1785" s="232"/>
      <c r="K1785" s="232"/>
      <c r="L1785" s="232"/>
      <c r="M1785" s="232"/>
      <c r="N1785" s="233"/>
      <c r="AF1785" s="92"/>
      <c r="AG1785" s="93"/>
      <c r="AH1785" s="93"/>
      <c r="AJ1785" s="104" t="s">
        <v>811</v>
      </c>
      <c r="AN1785" s="93"/>
      <c r="AQ1785" s="93"/>
      <c r="AS1785" s="93"/>
    </row>
    <row r="1786" spans="1:45" s="58" customFormat="1" ht="21.6" x14ac:dyDescent="0.3">
      <c r="A1786" s="105"/>
      <c r="B1786" s="106" t="s">
        <v>609</v>
      </c>
      <c r="C1786" s="232" t="s">
        <v>610</v>
      </c>
      <c r="D1786" s="232"/>
      <c r="E1786" s="232"/>
      <c r="F1786" s="232"/>
      <c r="G1786" s="232"/>
      <c r="H1786" s="232"/>
      <c r="I1786" s="232"/>
      <c r="J1786" s="232"/>
      <c r="K1786" s="232"/>
      <c r="L1786" s="232"/>
      <c r="M1786" s="232"/>
      <c r="N1786" s="233"/>
      <c r="AF1786" s="92"/>
      <c r="AG1786" s="93"/>
      <c r="AH1786" s="93"/>
      <c r="AJ1786" s="104" t="s">
        <v>610</v>
      </c>
      <c r="AN1786" s="93"/>
      <c r="AQ1786" s="93"/>
      <c r="AS1786" s="93"/>
    </row>
    <row r="1787" spans="1:45" s="58" customFormat="1" ht="52.2" x14ac:dyDescent="0.3">
      <c r="A1787" s="105"/>
      <c r="B1787" s="106" t="s">
        <v>611</v>
      </c>
      <c r="C1787" s="232" t="s">
        <v>612</v>
      </c>
      <c r="D1787" s="232"/>
      <c r="E1787" s="232"/>
      <c r="F1787" s="232"/>
      <c r="G1787" s="232"/>
      <c r="H1787" s="232"/>
      <c r="I1787" s="232"/>
      <c r="J1787" s="232"/>
      <c r="K1787" s="232"/>
      <c r="L1787" s="232"/>
      <c r="M1787" s="232"/>
      <c r="N1787" s="233"/>
      <c r="AF1787" s="92"/>
      <c r="AG1787" s="93"/>
      <c r="AH1787" s="93"/>
      <c r="AJ1787" s="104" t="s">
        <v>612</v>
      </c>
      <c r="AN1787" s="93"/>
      <c r="AQ1787" s="93"/>
      <c r="AS1787" s="93"/>
    </row>
    <row r="1788" spans="1:45" s="58" customFormat="1" ht="14.4" x14ac:dyDescent="0.3">
      <c r="A1788" s="107"/>
      <c r="B1788" s="106" t="s">
        <v>2</v>
      </c>
      <c r="C1788" s="230" t="s">
        <v>525</v>
      </c>
      <c r="D1788" s="230"/>
      <c r="E1788" s="230"/>
      <c r="F1788" s="108"/>
      <c r="G1788" s="109"/>
      <c r="H1788" s="109"/>
      <c r="I1788" s="109"/>
      <c r="J1788" s="112">
        <v>8.64</v>
      </c>
      <c r="K1788" s="117">
        <v>46.287500000000001</v>
      </c>
      <c r="L1788" s="112">
        <v>227.96</v>
      </c>
      <c r="M1788" s="113">
        <v>44.77</v>
      </c>
      <c r="N1788" s="114">
        <v>10205.77</v>
      </c>
      <c r="AF1788" s="92"/>
      <c r="AG1788" s="93"/>
      <c r="AH1788" s="93"/>
      <c r="AK1788" s="104" t="s">
        <v>525</v>
      </c>
      <c r="AN1788" s="93"/>
      <c r="AQ1788" s="93"/>
      <c r="AS1788" s="93"/>
    </row>
    <row r="1789" spans="1:45" s="58" customFormat="1" ht="14.4" x14ac:dyDescent="0.3">
      <c r="A1789" s="107"/>
      <c r="B1789" s="106" t="s">
        <v>4</v>
      </c>
      <c r="C1789" s="230" t="s">
        <v>526</v>
      </c>
      <c r="D1789" s="230"/>
      <c r="E1789" s="230"/>
      <c r="F1789" s="108"/>
      <c r="G1789" s="109"/>
      <c r="H1789" s="109"/>
      <c r="I1789" s="109"/>
      <c r="J1789" s="112">
        <v>2.66</v>
      </c>
      <c r="K1789" s="117">
        <v>50.3125</v>
      </c>
      <c r="L1789" s="112">
        <v>76.28</v>
      </c>
      <c r="M1789" s="113">
        <v>13.24</v>
      </c>
      <c r="N1789" s="114">
        <v>1009.95</v>
      </c>
      <c r="AF1789" s="92"/>
      <c r="AG1789" s="93"/>
      <c r="AH1789" s="93"/>
      <c r="AK1789" s="104" t="s">
        <v>526</v>
      </c>
      <c r="AN1789" s="93"/>
      <c r="AQ1789" s="93"/>
      <c r="AS1789" s="93"/>
    </row>
    <row r="1790" spans="1:45" s="58" customFormat="1" ht="14.4" x14ac:dyDescent="0.3">
      <c r="A1790" s="107"/>
      <c r="B1790" s="106" t="s">
        <v>6</v>
      </c>
      <c r="C1790" s="230" t="s">
        <v>556</v>
      </c>
      <c r="D1790" s="230"/>
      <c r="E1790" s="230"/>
      <c r="F1790" s="108"/>
      <c r="G1790" s="109"/>
      <c r="H1790" s="109"/>
      <c r="I1790" s="109"/>
      <c r="J1790" s="112">
        <v>0.34</v>
      </c>
      <c r="K1790" s="117">
        <v>50.3125</v>
      </c>
      <c r="L1790" s="112">
        <v>9.75</v>
      </c>
      <c r="M1790" s="113">
        <v>44.77</v>
      </c>
      <c r="N1790" s="126">
        <v>436.51</v>
      </c>
      <c r="AF1790" s="92"/>
      <c r="AG1790" s="93"/>
      <c r="AH1790" s="93"/>
      <c r="AK1790" s="104" t="s">
        <v>556</v>
      </c>
      <c r="AN1790" s="93"/>
      <c r="AQ1790" s="93"/>
      <c r="AS1790" s="93"/>
    </row>
    <row r="1791" spans="1:45" s="58" customFormat="1" ht="14.4" x14ac:dyDescent="0.3">
      <c r="A1791" s="115"/>
      <c r="B1791" s="106"/>
      <c r="C1791" s="230" t="s">
        <v>527</v>
      </c>
      <c r="D1791" s="230"/>
      <c r="E1791" s="230"/>
      <c r="F1791" s="108" t="s">
        <v>528</v>
      </c>
      <c r="G1791" s="116">
        <v>1</v>
      </c>
      <c r="H1791" s="117">
        <v>46.287500000000001</v>
      </c>
      <c r="I1791" s="133">
        <v>26.383875</v>
      </c>
      <c r="J1791" s="118"/>
      <c r="K1791" s="109"/>
      <c r="L1791" s="118"/>
      <c r="M1791" s="109"/>
      <c r="N1791" s="119"/>
      <c r="AF1791" s="92"/>
      <c r="AG1791" s="93"/>
      <c r="AH1791" s="93"/>
      <c r="AL1791" s="104" t="s">
        <v>527</v>
      </c>
      <c r="AN1791" s="93"/>
      <c r="AQ1791" s="93"/>
      <c r="AS1791" s="93"/>
    </row>
    <row r="1792" spans="1:45" s="58" customFormat="1" ht="14.4" x14ac:dyDescent="0.3">
      <c r="A1792" s="115"/>
      <c r="B1792" s="106"/>
      <c r="C1792" s="230" t="s">
        <v>558</v>
      </c>
      <c r="D1792" s="230"/>
      <c r="E1792" s="230"/>
      <c r="F1792" s="108" t="s">
        <v>528</v>
      </c>
      <c r="G1792" s="113">
        <v>0.03</v>
      </c>
      <c r="H1792" s="117">
        <v>50.3125</v>
      </c>
      <c r="I1792" s="132">
        <v>0.86034379999999999</v>
      </c>
      <c r="J1792" s="118"/>
      <c r="K1792" s="109"/>
      <c r="L1792" s="118"/>
      <c r="M1792" s="109"/>
      <c r="N1792" s="119"/>
      <c r="AF1792" s="92"/>
      <c r="AG1792" s="93"/>
      <c r="AH1792" s="93"/>
      <c r="AL1792" s="104" t="s">
        <v>558</v>
      </c>
      <c r="AN1792" s="93"/>
      <c r="AQ1792" s="93"/>
      <c r="AS1792" s="93"/>
    </row>
    <row r="1793" spans="1:45" s="58" customFormat="1" ht="14.4" x14ac:dyDescent="0.3">
      <c r="A1793" s="107"/>
      <c r="B1793" s="106"/>
      <c r="C1793" s="229" t="s">
        <v>529</v>
      </c>
      <c r="D1793" s="229"/>
      <c r="E1793" s="229"/>
      <c r="F1793" s="120"/>
      <c r="G1793" s="121"/>
      <c r="H1793" s="121"/>
      <c r="I1793" s="121"/>
      <c r="J1793" s="123">
        <v>11.3</v>
      </c>
      <c r="K1793" s="121"/>
      <c r="L1793" s="123">
        <v>304.24</v>
      </c>
      <c r="M1793" s="121"/>
      <c r="N1793" s="124">
        <v>11215.72</v>
      </c>
      <c r="AF1793" s="92"/>
      <c r="AG1793" s="93"/>
      <c r="AH1793" s="93"/>
      <c r="AM1793" s="104" t="s">
        <v>529</v>
      </c>
      <c r="AN1793" s="93"/>
      <c r="AQ1793" s="93"/>
      <c r="AS1793" s="93"/>
    </row>
    <row r="1794" spans="1:45" s="58" customFormat="1" ht="14.4" x14ac:dyDescent="0.3">
      <c r="A1794" s="115"/>
      <c r="B1794" s="106"/>
      <c r="C1794" s="230" t="s">
        <v>530</v>
      </c>
      <c r="D1794" s="230"/>
      <c r="E1794" s="230"/>
      <c r="F1794" s="108"/>
      <c r="G1794" s="109"/>
      <c r="H1794" s="109"/>
      <c r="I1794" s="109"/>
      <c r="J1794" s="118"/>
      <c r="K1794" s="109"/>
      <c r="L1794" s="112">
        <v>237.71</v>
      </c>
      <c r="M1794" s="109"/>
      <c r="N1794" s="114">
        <v>10642.28</v>
      </c>
      <c r="AF1794" s="92"/>
      <c r="AG1794" s="93"/>
      <c r="AH1794" s="93"/>
      <c r="AL1794" s="104" t="s">
        <v>530</v>
      </c>
      <c r="AN1794" s="93"/>
      <c r="AQ1794" s="93"/>
      <c r="AS1794" s="93"/>
    </row>
    <row r="1795" spans="1:45" s="58" customFormat="1" ht="20.399999999999999" x14ac:dyDescent="0.3">
      <c r="A1795" s="115"/>
      <c r="B1795" s="106" t="s">
        <v>698</v>
      </c>
      <c r="C1795" s="230" t="s">
        <v>699</v>
      </c>
      <c r="D1795" s="230"/>
      <c r="E1795" s="230"/>
      <c r="F1795" s="108" t="s">
        <v>531</v>
      </c>
      <c r="G1795" s="116">
        <v>109</v>
      </c>
      <c r="H1795" s="109"/>
      <c r="I1795" s="116">
        <v>109</v>
      </c>
      <c r="J1795" s="118"/>
      <c r="K1795" s="109"/>
      <c r="L1795" s="112">
        <v>259.10000000000002</v>
      </c>
      <c r="M1795" s="109"/>
      <c r="N1795" s="114">
        <v>11600.09</v>
      </c>
      <c r="AF1795" s="92"/>
      <c r="AG1795" s="93"/>
      <c r="AH1795" s="93"/>
      <c r="AL1795" s="104" t="s">
        <v>699</v>
      </c>
      <c r="AN1795" s="93"/>
      <c r="AQ1795" s="93"/>
      <c r="AS1795" s="93"/>
    </row>
    <row r="1796" spans="1:45" s="58" customFormat="1" ht="40.799999999999997" x14ac:dyDescent="0.3">
      <c r="A1796" s="115"/>
      <c r="B1796" s="106" t="s">
        <v>700</v>
      </c>
      <c r="C1796" s="230" t="s">
        <v>701</v>
      </c>
      <c r="D1796" s="230"/>
      <c r="E1796" s="230"/>
      <c r="F1796" s="108" t="s">
        <v>531</v>
      </c>
      <c r="G1796" s="116">
        <v>57</v>
      </c>
      <c r="H1796" s="113">
        <v>0.85</v>
      </c>
      <c r="I1796" s="113">
        <v>48.45</v>
      </c>
      <c r="J1796" s="118"/>
      <c r="K1796" s="109"/>
      <c r="L1796" s="112">
        <v>115.17</v>
      </c>
      <c r="M1796" s="109"/>
      <c r="N1796" s="114">
        <v>5156.18</v>
      </c>
      <c r="AF1796" s="92"/>
      <c r="AG1796" s="93"/>
      <c r="AH1796" s="93"/>
      <c r="AL1796" s="104" t="s">
        <v>701</v>
      </c>
      <c r="AN1796" s="93"/>
      <c r="AQ1796" s="93"/>
      <c r="AS1796" s="93"/>
    </row>
    <row r="1797" spans="1:45" s="58" customFormat="1" ht="14.4" x14ac:dyDescent="0.3">
      <c r="A1797" s="127"/>
      <c r="B1797" s="128"/>
      <c r="C1797" s="231" t="s">
        <v>532</v>
      </c>
      <c r="D1797" s="231"/>
      <c r="E1797" s="231"/>
      <c r="F1797" s="96"/>
      <c r="G1797" s="97"/>
      <c r="H1797" s="97"/>
      <c r="I1797" s="97"/>
      <c r="J1797" s="100"/>
      <c r="K1797" s="97"/>
      <c r="L1797" s="129">
        <v>678.51</v>
      </c>
      <c r="M1797" s="121"/>
      <c r="N1797" s="130">
        <v>27971.99</v>
      </c>
      <c r="AF1797" s="92"/>
      <c r="AG1797" s="93"/>
      <c r="AH1797" s="93"/>
      <c r="AN1797" s="93" t="s">
        <v>532</v>
      </c>
      <c r="AQ1797" s="93"/>
      <c r="AS1797" s="93"/>
    </row>
    <row r="1798" spans="1:45" s="58" customFormat="1" ht="14.4" x14ac:dyDescent="0.3">
      <c r="A1798" s="94" t="s">
        <v>233</v>
      </c>
      <c r="B1798" s="95" t="s">
        <v>479</v>
      </c>
      <c r="C1798" s="231" t="s">
        <v>480</v>
      </c>
      <c r="D1798" s="231"/>
      <c r="E1798" s="231"/>
      <c r="F1798" s="96" t="s">
        <v>17</v>
      </c>
      <c r="G1798" s="97">
        <v>3</v>
      </c>
      <c r="H1798" s="98">
        <v>1</v>
      </c>
      <c r="I1798" s="98">
        <v>3</v>
      </c>
      <c r="J1798" s="129">
        <v>600</v>
      </c>
      <c r="K1798" s="97"/>
      <c r="L1798" s="137">
        <v>1800</v>
      </c>
      <c r="M1798" s="138">
        <v>8.16</v>
      </c>
      <c r="N1798" s="130">
        <v>14688</v>
      </c>
      <c r="AF1798" s="92"/>
      <c r="AG1798" s="93"/>
      <c r="AH1798" s="93" t="s">
        <v>480</v>
      </c>
      <c r="AN1798" s="93"/>
      <c r="AQ1798" s="93"/>
      <c r="AS1798" s="93"/>
    </row>
    <row r="1799" spans="1:45" s="58" customFormat="1" ht="14.4" x14ac:dyDescent="0.3">
      <c r="A1799" s="127"/>
      <c r="B1799" s="128"/>
      <c r="C1799" s="230" t="s">
        <v>537</v>
      </c>
      <c r="D1799" s="230"/>
      <c r="E1799" s="230"/>
      <c r="F1799" s="230"/>
      <c r="G1799" s="230"/>
      <c r="H1799" s="230"/>
      <c r="I1799" s="230"/>
      <c r="J1799" s="230"/>
      <c r="K1799" s="230"/>
      <c r="L1799" s="230"/>
      <c r="M1799" s="230"/>
      <c r="N1799" s="241"/>
      <c r="AF1799" s="92"/>
      <c r="AG1799" s="93"/>
      <c r="AH1799" s="93"/>
      <c r="AN1799" s="93"/>
      <c r="AO1799" s="104" t="s">
        <v>537</v>
      </c>
      <c r="AQ1799" s="93"/>
      <c r="AS1799" s="93"/>
    </row>
    <row r="1800" spans="1:45" s="58" customFormat="1" ht="14.4" x14ac:dyDescent="0.3">
      <c r="A1800" s="127"/>
      <c r="B1800" s="128"/>
      <c r="C1800" s="231" t="s">
        <v>532</v>
      </c>
      <c r="D1800" s="231"/>
      <c r="E1800" s="231"/>
      <c r="F1800" s="96"/>
      <c r="G1800" s="97"/>
      <c r="H1800" s="97"/>
      <c r="I1800" s="97"/>
      <c r="J1800" s="100"/>
      <c r="K1800" s="97"/>
      <c r="L1800" s="137">
        <v>1800</v>
      </c>
      <c r="M1800" s="121"/>
      <c r="N1800" s="130">
        <v>14688</v>
      </c>
      <c r="AF1800" s="92"/>
      <c r="AG1800" s="93"/>
      <c r="AH1800" s="93"/>
      <c r="AN1800" s="93" t="s">
        <v>532</v>
      </c>
      <c r="AQ1800" s="93"/>
      <c r="AS1800" s="93"/>
    </row>
    <row r="1801" spans="1:45" s="58" customFormat="1" ht="14.4" x14ac:dyDescent="0.3">
      <c r="A1801" s="94" t="s">
        <v>234</v>
      </c>
      <c r="B1801" s="95" t="s">
        <v>376</v>
      </c>
      <c r="C1801" s="231" t="s">
        <v>377</v>
      </c>
      <c r="D1801" s="231"/>
      <c r="E1801" s="231"/>
      <c r="F1801" s="96" t="s">
        <v>47</v>
      </c>
      <c r="G1801" s="97">
        <v>0.113</v>
      </c>
      <c r="H1801" s="98">
        <v>1</v>
      </c>
      <c r="I1801" s="99">
        <v>0.113</v>
      </c>
      <c r="J1801" s="100"/>
      <c r="K1801" s="97"/>
      <c r="L1801" s="100"/>
      <c r="M1801" s="97"/>
      <c r="N1801" s="101"/>
      <c r="AF1801" s="92"/>
      <c r="AG1801" s="93"/>
      <c r="AH1801" s="93" t="s">
        <v>377</v>
      </c>
      <c r="AN1801" s="93"/>
      <c r="AQ1801" s="93"/>
      <c r="AS1801" s="93"/>
    </row>
    <row r="1802" spans="1:45" s="58" customFormat="1" ht="14.4" x14ac:dyDescent="0.3">
      <c r="A1802" s="102"/>
      <c r="B1802" s="103"/>
      <c r="C1802" s="230" t="s">
        <v>812</v>
      </c>
      <c r="D1802" s="230"/>
      <c r="E1802" s="230"/>
      <c r="F1802" s="230"/>
      <c r="G1802" s="230"/>
      <c r="H1802" s="230"/>
      <c r="I1802" s="230"/>
      <c r="J1802" s="230"/>
      <c r="K1802" s="230"/>
      <c r="L1802" s="230"/>
      <c r="M1802" s="230"/>
      <c r="N1802" s="241"/>
      <c r="AF1802" s="92"/>
      <c r="AG1802" s="93"/>
      <c r="AH1802" s="93"/>
      <c r="AI1802" s="104" t="s">
        <v>812</v>
      </c>
      <c r="AN1802" s="93"/>
      <c r="AQ1802" s="93"/>
      <c r="AS1802" s="93"/>
    </row>
    <row r="1803" spans="1:45" s="58" customFormat="1" ht="21.6" x14ac:dyDescent="0.3">
      <c r="A1803" s="105"/>
      <c r="B1803" s="106" t="s">
        <v>609</v>
      </c>
      <c r="C1803" s="232" t="s">
        <v>610</v>
      </c>
      <c r="D1803" s="232"/>
      <c r="E1803" s="232"/>
      <c r="F1803" s="232"/>
      <c r="G1803" s="232"/>
      <c r="H1803" s="232"/>
      <c r="I1803" s="232"/>
      <c r="J1803" s="232"/>
      <c r="K1803" s="232"/>
      <c r="L1803" s="232"/>
      <c r="M1803" s="232"/>
      <c r="N1803" s="233"/>
      <c r="AF1803" s="92"/>
      <c r="AG1803" s="93"/>
      <c r="AH1803" s="93"/>
      <c r="AJ1803" s="104" t="s">
        <v>610</v>
      </c>
      <c r="AN1803" s="93"/>
      <c r="AQ1803" s="93"/>
      <c r="AS1803" s="93"/>
    </row>
    <row r="1804" spans="1:45" s="58" customFormat="1" ht="52.2" x14ac:dyDescent="0.3">
      <c r="A1804" s="105"/>
      <c r="B1804" s="106" t="s">
        <v>611</v>
      </c>
      <c r="C1804" s="232" t="s">
        <v>612</v>
      </c>
      <c r="D1804" s="232"/>
      <c r="E1804" s="232"/>
      <c r="F1804" s="232"/>
      <c r="G1804" s="232"/>
      <c r="H1804" s="232"/>
      <c r="I1804" s="232"/>
      <c r="J1804" s="232"/>
      <c r="K1804" s="232"/>
      <c r="L1804" s="232"/>
      <c r="M1804" s="232"/>
      <c r="N1804" s="233"/>
      <c r="AF1804" s="92"/>
      <c r="AG1804" s="93"/>
      <c r="AH1804" s="93"/>
      <c r="AJ1804" s="104" t="s">
        <v>612</v>
      </c>
      <c r="AN1804" s="93"/>
      <c r="AQ1804" s="93"/>
      <c r="AS1804" s="93"/>
    </row>
    <row r="1805" spans="1:45" s="58" customFormat="1" ht="14.4" x14ac:dyDescent="0.3">
      <c r="A1805" s="107"/>
      <c r="B1805" s="106" t="s">
        <v>2</v>
      </c>
      <c r="C1805" s="230" t="s">
        <v>525</v>
      </c>
      <c r="D1805" s="230"/>
      <c r="E1805" s="230"/>
      <c r="F1805" s="108"/>
      <c r="G1805" s="109"/>
      <c r="H1805" s="109"/>
      <c r="I1805" s="109"/>
      <c r="J1805" s="112">
        <v>102.78</v>
      </c>
      <c r="K1805" s="117">
        <v>1.3225</v>
      </c>
      <c r="L1805" s="112">
        <v>15.36</v>
      </c>
      <c r="M1805" s="113">
        <v>44.77</v>
      </c>
      <c r="N1805" s="126">
        <v>687.67</v>
      </c>
      <c r="AF1805" s="92"/>
      <c r="AG1805" s="93"/>
      <c r="AH1805" s="93"/>
      <c r="AK1805" s="104" t="s">
        <v>525</v>
      </c>
      <c r="AN1805" s="93"/>
      <c r="AQ1805" s="93"/>
      <c r="AS1805" s="93"/>
    </row>
    <row r="1806" spans="1:45" s="58" customFormat="1" ht="14.4" x14ac:dyDescent="0.3">
      <c r="A1806" s="107"/>
      <c r="B1806" s="106" t="s">
        <v>4</v>
      </c>
      <c r="C1806" s="230" t="s">
        <v>526</v>
      </c>
      <c r="D1806" s="230"/>
      <c r="E1806" s="230"/>
      <c r="F1806" s="108"/>
      <c r="G1806" s="109"/>
      <c r="H1806" s="109"/>
      <c r="I1806" s="109"/>
      <c r="J1806" s="112">
        <v>30.45</v>
      </c>
      <c r="K1806" s="117">
        <v>1.4375</v>
      </c>
      <c r="L1806" s="112">
        <v>4.95</v>
      </c>
      <c r="M1806" s="113">
        <v>13.24</v>
      </c>
      <c r="N1806" s="126">
        <v>65.540000000000006</v>
      </c>
      <c r="AF1806" s="92"/>
      <c r="AG1806" s="93"/>
      <c r="AH1806" s="93"/>
      <c r="AK1806" s="104" t="s">
        <v>526</v>
      </c>
      <c r="AN1806" s="93"/>
      <c r="AQ1806" s="93"/>
      <c r="AS1806" s="93"/>
    </row>
    <row r="1807" spans="1:45" s="58" customFormat="1" ht="14.4" x14ac:dyDescent="0.3">
      <c r="A1807" s="107"/>
      <c r="B1807" s="106" t="s">
        <v>6</v>
      </c>
      <c r="C1807" s="230" t="s">
        <v>556</v>
      </c>
      <c r="D1807" s="230"/>
      <c r="E1807" s="230"/>
      <c r="F1807" s="108"/>
      <c r="G1807" s="109"/>
      <c r="H1807" s="109"/>
      <c r="I1807" s="109"/>
      <c r="J1807" s="112">
        <v>4.3499999999999996</v>
      </c>
      <c r="K1807" s="117">
        <v>1.4375</v>
      </c>
      <c r="L1807" s="112">
        <v>0.71</v>
      </c>
      <c r="M1807" s="113">
        <v>44.77</v>
      </c>
      <c r="N1807" s="126">
        <v>31.79</v>
      </c>
      <c r="AF1807" s="92"/>
      <c r="AG1807" s="93"/>
      <c r="AH1807" s="93"/>
      <c r="AK1807" s="104" t="s">
        <v>556</v>
      </c>
      <c r="AN1807" s="93"/>
      <c r="AQ1807" s="93"/>
      <c r="AS1807" s="93"/>
    </row>
    <row r="1808" spans="1:45" s="58" customFormat="1" ht="14.4" x14ac:dyDescent="0.3">
      <c r="A1808" s="107"/>
      <c r="B1808" s="106" t="s">
        <v>7</v>
      </c>
      <c r="C1808" s="230" t="s">
        <v>557</v>
      </c>
      <c r="D1808" s="230"/>
      <c r="E1808" s="230"/>
      <c r="F1808" s="108"/>
      <c r="G1808" s="109"/>
      <c r="H1808" s="109"/>
      <c r="I1808" s="109"/>
      <c r="J1808" s="112">
        <v>285.60000000000002</v>
      </c>
      <c r="K1808" s="109"/>
      <c r="L1808" s="112">
        <v>32.270000000000003</v>
      </c>
      <c r="M1808" s="113">
        <v>8.16</v>
      </c>
      <c r="N1808" s="126">
        <v>263.32</v>
      </c>
      <c r="AF1808" s="92"/>
      <c r="AG1808" s="93"/>
      <c r="AH1808" s="93"/>
      <c r="AK1808" s="104" t="s">
        <v>557</v>
      </c>
      <c r="AN1808" s="93"/>
      <c r="AQ1808" s="93"/>
      <c r="AS1808" s="93"/>
    </row>
    <row r="1809" spans="1:45" s="58" customFormat="1" ht="14.4" x14ac:dyDescent="0.3">
      <c r="A1809" s="115"/>
      <c r="B1809" s="106"/>
      <c r="C1809" s="230" t="s">
        <v>527</v>
      </c>
      <c r="D1809" s="230"/>
      <c r="E1809" s="230"/>
      <c r="F1809" s="108" t="s">
        <v>528</v>
      </c>
      <c r="G1809" s="125">
        <v>11.6</v>
      </c>
      <c r="H1809" s="117">
        <v>1.3225</v>
      </c>
      <c r="I1809" s="133">
        <v>1.733533</v>
      </c>
      <c r="J1809" s="118"/>
      <c r="K1809" s="109"/>
      <c r="L1809" s="118"/>
      <c r="M1809" s="109"/>
      <c r="N1809" s="119"/>
      <c r="AF1809" s="92"/>
      <c r="AG1809" s="93"/>
      <c r="AH1809" s="93"/>
      <c r="AL1809" s="104" t="s">
        <v>527</v>
      </c>
      <c r="AN1809" s="93"/>
      <c r="AQ1809" s="93"/>
      <c r="AS1809" s="93"/>
    </row>
    <row r="1810" spans="1:45" s="58" customFormat="1" ht="14.4" x14ac:dyDescent="0.3">
      <c r="A1810" s="115"/>
      <c r="B1810" s="106"/>
      <c r="C1810" s="230" t="s">
        <v>558</v>
      </c>
      <c r="D1810" s="230"/>
      <c r="E1810" s="230"/>
      <c r="F1810" s="108" t="s">
        <v>528</v>
      </c>
      <c r="G1810" s="113">
        <v>0.35</v>
      </c>
      <c r="H1810" s="117">
        <v>1.4375</v>
      </c>
      <c r="I1810" s="132">
        <v>5.6853099999999997E-2</v>
      </c>
      <c r="J1810" s="118"/>
      <c r="K1810" s="109"/>
      <c r="L1810" s="118"/>
      <c r="M1810" s="109"/>
      <c r="N1810" s="119"/>
      <c r="AF1810" s="92"/>
      <c r="AG1810" s="93"/>
      <c r="AH1810" s="93"/>
      <c r="AL1810" s="104" t="s">
        <v>558</v>
      </c>
      <c r="AN1810" s="93"/>
      <c r="AQ1810" s="93"/>
      <c r="AS1810" s="93"/>
    </row>
    <row r="1811" spans="1:45" s="58" customFormat="1" ht="14.4" x14ac:dyDescent="0.3">
      <c r="A1811" s="107"/>
      <c r="B1811" s="106"/>
      <c r="C1811" s="229" t="s">
        <v>529</v>
      </c>
      <c r="D1811" s="229"/>
      <c r="E1811" s="229"/>
      <c r="F1811" s="120"/>
      <c r="G1811" s="121"/>
      <c r="H1811" s="121"/>
      <c r="I1811" s="121"/>
      <c r="J1811" s="123">
        <v>418.83</v>
      </c>
      <c r="K1811" s="121"/>
      <c r="L1811" s="123">
        <v>52.58</v>
      </c>
      <c r="M1811" s="121"/>
      <c r="N1811" s="124">
        <v>1016.53</v>
      </c>
      <c r="AF1811" s="92"/>
      <c r="AG1811" s="93"/>
      <c r="AH1811" s="93"/>
      <c r="AM1811" s="104" t="s">
        <v>529</v>
      </c>
      <c r="AN1811" s="93"/>
      <c r="AQ1811" s="93"/>
      <c r="AS1811" s="93"/>
    </row>
    <row r="1812" spans="1:45" s="58" customFormat="1" ht="14.4" x14ac:dyDescent="0.3">
      <c r="A1812" s="115"/>
      <c r="B1812" s="106"/>
      <c r="C1812" s="230" t="s">
        <v>530</v>
      </c>
      <c r="D1812" s="230"/>
      <c r="E1812" s="230"/>
      <c r="F1812" s="108"/>
      <c r="G1812" s="109"/>
      <c r="H1812" s="109"/>
      <c r="I1812" s="109"/>
      <c r="J1812" s="118"/>
      <c r="K1812" s="109"/>
      <c r="L1812" s="112">
        <v>16.07</v>
      </c>
      <c r="M1812" s="109"/>
      <c r="N1812" s="126">
        <v>719.46</v>
      </c>
      <c r="AF1812" s="92"/>
      <c r="AG1812" s="93"/>
      <c r="AH1812" s="93"/>
      <c r="AL1812" s="104" t="s">
        <v>530</v>
      </c>
      <c r="AN1812" s="93"/>
      <c r="AQ1812" s="93"/>
      <c r="AS1812" s="93"/>
    </row>
    <row r="1813" spans="1:45" s="58" customFormat="1" ht="21.6" x14ac:dyDescent="0.3">
      <c r="A1813" s="115"/>
      <c r="B1813" s="106" t="s">
        <v>626</v>
      </c>
      <c r="C1813" s="230" t="s">
        <v>627</v>
      </c>
      <c r="D1813" s="230"/>
      <c r="E1813" s="230"/>
      <c r="F1813" s="108" t="s">
        <v>531</v>
      </c>
      <c r="G1813" s="116">
        <v>102</v>
      </c>
      <c r="H1813" s="109"/>
      <c r="I1813" s="116">
        <v>102</v>
      </c>
      <c r="J1813" s="118"/>
      <c r="K1813" s="109"/>
      <c r="L1813" s="112">
        <v>16.39</v>
      </c>
      <c r="M1813" s="109"/>
      <c r="N1813" s="126">
        <v>733.85</v>
      </c>
      <c r="AF1813" s="92"/>
      <c r="AG1813" s="93"/>
      <c r="AH1813" s="93"/>
      <c r="AL1813" s="104" t="s">
        <v>627</v>
      </c>
      <c r="AN1813" s="93"/>
      <c r="AQ1813" s="93"/>
      <c r="AS1813" s="93"/>
    </row>
    <row r="1814" spans="1:45" s="58" customFormat="1" ht="40.799999999999997" x14ac:dyDescent="0.3">
      <c r="A1814" s="115"/>
      <c r="B1814" s="106" t="s">
        <v>628</v>
      </c>
      <c r="C1814" s="230" t="s">
        <v>629</v>
      </c>
      <c r="D1814" s="230"/>
      <c r="E1814" s="230"/>
      <c r="F1814" s="108" t="s">
        <v>531</v>
      </c>
      <c r="G1814" s="116">
        <v>58</v>
      </c>
      <c r="H1814" s="113">
        <v>0.85</v>
      </c>
      <c r="I1814" s="125">
        <v>49.3</v>
      </c>
      <c r="J1814" s="118"/>
      <c r="K1814" s="109"/>
      <c r="L1814" s="112">
        <v>7.92</v>
      </c>
      <c r="M1814" s="109"/>
      <c r="N1814" s="126">
        <v>354.69</v>
      </c>
      <c r="AF1814" s="92"/>
      <c r="AG1814" s="93"/>
      <c r="AH1814" s="93"/>
      <c r="AL1814" s="104" t="s">
        <v>629</v>
      </c>
      <c r="AN1814" s="93"/>
      <c r="AQ1814" s="93"/>
      <c r="AS1814" s="93"/>
    </row>
    <row r="1815" spans="1:45" s="58" customFormat="1" ht="14.4" x14ac:dyDescent="0.3">
      <c r="A1815" s="127"/>
      <c r="B1815" s="128"/>
      <c r="C1815" s="231" t="s">
        <v>532</v>
      </c>
      <c r="D1815" s="231"/>
      <c r="E1815" s="231"/>
      <c r="F1815" s="96"/>
      <c r="G1815" s="97"/>
      <c r="H1815" s="97"/>
      <c r="I1815" s="97"/>
      <c r="J1815" s="100"/>
      <c r="K1815" s="97"/>
      <c r="L1815" s="129">
        <v>76.89</v>
      </c>
      <c r="M1815" s="121"/>
      <c r="N1815" s="130">
        <v>2105.0700000000002</v>
      </c>
      <c r="AF1815" s="92"/>
      <c r="AG1815" s="93"/>
      <c r="AH1815" s="93"/>
      <c r="AN1815" s="93" t="s">
        <v>532</v>
      </c>
      <c r="AQ1815" s="93"/>
      <c r="AS1815" s="93"/>
    </row>
    <row r="1816" spans="1:45" s="58" customFormat="1" ht="31.8" x14ac:dyDescent="0.3">
      <c r="A1816" s="94" t="s">
        <v>237</v>
      </c>
      <c r="B1816" s="95" t="s">
        <v>481</v>
      </c>
      <c r="C1816" s="231" t="s">
        <v>482</v>
      </c>
      <c r="D1816" s="231"/>
      <c r="E1816" s="231"/>
      <c r="F1816" s="96" t="s">
        <v>103</v>
      </c>
      <c r="G1816" s="97">
        <v>57</v>
      </c>
      <c r="H1816" s="98">
        <v>1</v>
      </c>
      <c r="I1816" s="98">
        <v>57</v>
      </c>
      <c r="J1816" s="129">
        <v>14.06</v>
      </c>
      <c r="K1816" s="97"/>
      <c r="L1816" s="129">
        <v>801.42</v>
      </c>
      <c r="M1816" s="138">
        <v>8.16</v>
      </c>
      <c r="N1816" s="130">
        <v>6539.59</v>
      </c>
      <c r="AF1816" s="92"/>
      <c r="AG1816" s="93"/>
      <c r="AH1816" s="93" t="s">
        <v>482</v>
      </c>
      <c r="AN1816" s="93"/>
      <c r="AQ1816" s="93"/>
      <c r="AS1816" s="93"/>
    </row>
    <row r="1817" spans="1:45" s="58" customFormat="1" ht="14.4" x14ac:dyDescent="0.3">
      <c r="A1817" s="127"/>
      <c r="B1817" s="128"/>
      <c r="C1817" s="230" t="s">
        <v>537</v>
      </c>
      <c r="D1817" s="230"/>
      <c r="E1817" s="230"/>
      <c r="F1817" s="230"/>
      <c r="G1817" s="230"/>
      <c r="H1817" s="230"/>
      <c r="I1817" s="230"/>
      <c r="J1817" s="230"/>
      <c r="K1817" s="230"/>
      <c r="L1817" s="230"/>
      <c r="M1817" s="230"/>
      <c r="N1817" s="241"/>
      <c r="AF1817" s="92"/>
      <c r="AG1817" s="93"/>
      <c r="AH1817" s="93"/>
      <c r="AN1817" s="93"/>
      <c r="AO1817" s="104" t="s">
        <v>537</v>
      </c>
      <c r="AQ1817" s="93"/>
      <c r="AS1817" s="93"/>
    </row>
    <row r="1818" spans="1:45" s="58" customFormat="1" ht="14.4" x14ac:dyDescent="0.3">
      <c r="A1818" s="127"/>
      <c r="B1818" s="128"/>
      <c r="C1818" s="231" t="s">
        <v>532</v>
      </c>
      <c r="D1818" s="231"/>
      <c r="E1818" s="231"/>
      <c r="F1818" s="96"/>
      <c r="G1818" s="97"/>
      <c r="H1818" s="97"/>
      <c r="I1818" s="97"/>
      <c r="J1818" s="100"/>
      <c r="K1818" s="97"/>
      <c r="L1818" s="129">
        <v>801.42</v>
      </c>
      <c r="M1818" s="121"/>
      <c r="N1818" s="130">
        <v>6539.59</v>
      </c>
      <c r="AF1818" s="92"/>
      <c r="AG1818" s="93"/>
      <c r="AH1818" s="93"/>
      <c r="AN1818" s="93" t="s">
        <v>532</v>
      </c>
      <c r="AQ1818" s="93"/>
      <c r="AS1818" s="93"/>
    </row>
    <row r="1819" spans="1:45" s="58" customFormat="1" ht="31.8" x14ac:dyDescent="0.3">
      <c r="A1819" s="94" t="s">
        <v>238</v>
      </c>
      <c r="B1819" s="95" t="s">
        <v>483</v>
      </c>
      <c r="C1819" s="231" t="s">
        <v>484</v>
      </c>
      <c r="D1819" s="231"/>
      <c r="E1819" s="231"/>
      <c r="F1819" s="96" t="s">
        <v>55</v>
      </c>
      <c r="G1819" s="97">
        <v>0.56999999999999995</v>
      </c>
      <c r="H1819" s="98">
        <v>1</v>
      </c>
      <c r="I1819" s="138">
        <v>0.56999999999999995</v>
      </c>
      <c r="J1819" s="100"/>
      <c r="K1819" s="97"/>
      <c r="L1819" s="100"/>
      <c r="M1819" s="97"/>
      <c r="N1819" s="101"/>
      <c r="AF1819" s="92"/>
      <c r="AG1819" s="93"/>
      <c r="AH1819" s="93" t="s">
        <v>484</v>
      </c>
      <c r="AN1819" s="93"/>
      <c r="AQ1819" s="93"/>
      <c r="AS1819" s="93"/>
    </row>
    <row r="1820" spans="1:45" s="58" customFormat="1" ht="14.4" x14ac:dyDescent="0.3">
      <c r="A1820" s="102"/>
      <c r="B1820" s="103"/>
      <c r="C1820" s="230" t="s">
        <v>809</v>
      </c>
      <c r="D1820" s="230"/>
      <c r="E1820" s="230"/>
      <c r="F1820" s="230"/>
      <c r="G1820" s="230"/>
      <c r="H1820" s="230"/>
      <c r="I1820" s="230"/>
      <c r="J1820" s="230"/>
      <c r="K1820" s="230"/>
      <c r="L1820" s="230"/>
      <c r="M1820" s="230"/>
      <c r="N1820" s="241"/>
      <c r="AF1820" s="92"/>
      <c r="AG1820" s="93"/>
      <c r="AH1820" s="93"/>
      <c r="AI1820" s="104" t="s">
        <v>809</v>
      </c>
      <c r="AN1820" s="93"/>
      <c r="AQ1820" s="93"/>
      <c r="AS1820" s="93"/>
    </row>
    <row r="1821" spans="1:45" s="58" customFormat="1" ht="21.6" x14ac:dyDescent="0.3">
      <c r="A1821" s="105"/>
      <c r="B1821" s="106" t="s">
        <v>609</v>
      </c>
      <c r="C1821" s="232" t="s">
        <v>610</v>
      </c>
      <c r="D1821" s="232"/>
      <c r="E1821" s="232"/>
      <c r="F1821" s="232"/>
      <c r="G1821" s="232"/>
      <c r="H1821" s="232"/>
      <c r="I1821" s="232"/>
      <c r="J1821" s="232"/>
      <c r="K1821" s="232"/>
      <c r="L1821" s="232"/>
      <c r="M1821" s="232"/>
      <c r="N1821" s="233"/>
      <c r="AF1821" s="92"/>
      <c r="AG1821" s="93"/>
      <c r="AH1821" s="93"/>
      <c r="AJ1821" s="104" t="s">
        <v>610</v>
      </c>
      <c r="AN1821" s="93"/>
      <c r="AQ1821" s="93"/>
      <c r="AS1821" s="93"/>
    </row>
    <row r="1822" spans="1:45" s="58" customFormat="1" ht="52.2" x14ac:dyDescent="0.3">
      <c r="A1822" s="105"/>
      <c r="B1822" s="106" t="s">
        <v>611</v>
      </c>
      <c r="C1822" s="232" t="s">
        <v>612</v>
      </c>
      <c r="D1822" s="232"/>
      <c r="E1822" s="232"/>
      <c r="F1822" s="232"/>
      <c r="G1822" s="232"/>
      <c r="H1822" s="232"/>
      <c r="I1822" s="232"/>
      <c r="J1822" s="232"/>
      <c r="K1822" s="232"/>
      <c r="L1822" s="232"/>
      <c r="M1822" s="232"/>
      <c r="N1822" s="233"/>
      <c r="AF1822" s="92"/>
      <c r="AG1822" s="93"/>
      <c r="AH1822" s="93"/>
      <c r="AJ1822" s="104" t="s">
        <v>612</v>
      </c>
      <c r="AN1822" s="93"/>
      <c r="AQ1822" s="93"/>
      <c r="AS1822" s="93"/>
    </row>
    <row r="1823" spans="1:45" s="58" customFormat="1" ht="14.4" x14ac:dyDescent="0.3">
      <c r="A1823" s="107"/>
      <c r="B1823" s="106" t="s">
        <v>2</v>
      </c>
      <c r="C1823" s="230" t="s">
        <v>525</v>
      </c>
      <c r="D1823" s="230"/>
      <c r="E1823" s="230"/>
      <c r="F1823" s="108"/>
      <c r="G1823" s="109"/>
      <c r="H1823" s="109"/>
      <c r="I1823" s="109"/>
      <c r="J1823" s="112">
        <v>24.47</v>
      </c>
      <c r="K1823" s="117">
        <v>1.3225</v>
      </c>
      <c r="L1823" s="112">
        <v>18.45</v>
      </c>
      <c r="M1823" s="113">
        <v>44.77</v>
      </c>
      <c r="N1823" s="126">
        <v>826.01</v>
      </c>
      <c r="AF1823" s="92"/>
      <c r="AG1823" s="93"/>
      <c r="AH1823" s="93"/>
      <c r="AK1823" s="104" t="s">
        <v>525</v>
      </c>
      <c r="AN1823" s="93"/>
      <c r="AQ1823" s="93"/>
      <c r="AS1823" s="93"/>
    </row>
    <row r="1824" spans="1:45" s="58" customFormat="1" ht="14.4" x14ac:dyDescent="0.3">
      <c r="A1824" s="107"/>
      <c r="B1824" s="106" t="s">
        <v>4</v>
      </c>
      <c r="C1824" s="230" t="s">
        <v>526</v>
      </c>
      <c r="D1824" s="230"/>
      <c r="E1824" s="230"/>
      <c r="F1824" s="108"/>
      <c r="G1824" s="109"/>
      <c r="H1824" s="109"/>
      <c r="I1824" s="109"/>
      <c r="J1824" s="112">
        <v>2.63</v>
      </c>
      <c r="K1824" s="117">
        <v>1.4375</v>
      </c>
      <c r="L1824" s="112">
        <v>2.15</v>
      </c>
      <c r="M1824" s="113">
        <v>13.24</v>
      </c>
      <c r="N1824" s="126">
        <v>28.47</v>
      </c>
      <c r="AF1824" s="92"/>
      <c r="AG1824" s="93"/>
      <c r="AH1824" s="93"/>
      <c r="AK1824" s="104" t="s">
        <v>526</v>
      </c>
      <c r="AN1824" s="93"/>
      <c r="AQ1824" s="93"/>
      <c r="AS1824" s="93"/>
    </row>
    <row r="1825" spans="1:45" s="58" customFormat="1" ht="14.4" x14ac:dyDescent="0.3">
      <c r="A1825" s="107"/>
      <c r="B1825" s="106" t="s">
        <v>6</v>
      </c>
      <c r="C1825" s="230" t="s">
        <v>556</v>
      </c>
      <c r="D1825" s="230"/>
      <c r="E1825" s="230"/>
      <c r="F1825" s="108"/>
      <c r="G1825" s="109"/>
      <c r="H1825" s="109"/>
      <c r="I1825" s="109"/>
      <c r="J1825" s="112">
        <v>0.46</v>
      </c>
      <c r="K1825" s="117">
        <v>1.4375</v>
      </c>
      <c r="L1825" s="112">
        <v>0.38</v>
      </c>
      <c r="M1825" s="113">
        <v>44.77</v>
      </c>
      <c r="N1825" s="126">
        <v>17.010000000000002</v>
      </c>
      <c r="AF1825" s="92"/>
      <c r="AG1825" s="93"/>
      <c r="AH1825" s="93"/>
      <c r="AK1825" s="104" t="s">
        <v>556</v>
      </c>
      <c r="AN1825" s="93"/>
      <c r="AQ1825" s="93"/>
      <c r="AS1825" s="93"/>
    </row>
    <row r="1826" spans="1:45" s="58" customFormat="1" ht="14.4" x14ac:dyDescent="0.3">
      <c r="A1826" s="107"/>
      <c r="B1826" s="106" t="s">
        <v>7</v>
      </c>
      <c r="C1826" s="230" t="s">
        <v>557</v>
      </c>
      <c r="D1826" s="230"/>
      <c r="E1826" s="230"/>
      <c r="F1826" s="108"/>
      <c r="G1826" s="109"/>
      <c r="H1826" s="109"/>
      <c r="I1826" s="109"/>
      <c r="J1826" s="112">
        <v>90</v>
      </c>
      <c r="K1826" s="109"/>
      <c r="L1826" s="112">
        <v>51.3</v>
      </c>
      <c r="M1826" s="113">
        <v>8.16</v>
      </c>
      <c r="N1826" s="126">
        <v>418.61</v>
      </c>
      <c r="AF1826" s="92"/>
      <c r="AG1826" s="93"/>
      <c r="AH1826" s="93"/>
      <c r="AK1826" s="104" t="s">
        <v>557</v>
      </c>
      <c r="AN1826" s="93"/>
      <c r="AQ1826" s="93"/>
      <c r="AS1826" s="93"/>
    </row>
    <row r="1827" spans="1:45" s="58" customFormat="1" ht="14.4" x14ac:dyDescent="0.3">
      <c r="A1827" s="115"/>
      <c r="B1827" s="106"/>
      <c r="C1827" s="230" t="s">
        <v>527</v>
      </c>
      <c r="D1827" s="230"/>
      <c r="E1827" s="230"/>
      <c r="F1827" s="108" t="s">
        <v>528</v>
      </c>
      <c r="G1827" s="125">
        <v>2.8</v>
      </c>
      <c r="H1827" s="117">
        <v>1.3225</v>
      </c>
      <c r="I1827" s="135">
        <v>2.1107100000000001</v>
      </c>
      <c r="J1827" s="118"/>
      <c r="K1827" s="109"/>
      <c r="L1827" s="118"/>
      <c r="M1827" s="109"/>
      <c r="N1827" s="119"/>
      <c r="AF1827" s="92"/>
      <c r="AG1827" s="93"/>
      <c r="AH1827" s="93"/>
      <c r="AL1827" s="104" t="s">
        <v>527</v>
      </c>
      <c r="AN1827" s="93"/>
      <c r="AQ1827" s="93"/>
      <c r="AS1827" s="93"/>
    </row>
    <row r="1828" spans="1:45" s="58" customFormat="1" ht="14.4" x14ac:dyDescent="0.3">
      <c r="A1828" s="115"/>
      <c r="B1828" s="106"/>
      <c r="C1828" s="230" t="s">
        <v>558</v>
      </c>
      <c r="D1828" s="230"/>
      <c r="E1828" s="230"/>
      <c r="F1828" s="108" t="s">
        <v>528</v>
      </c>
      <c r="G1828" s="113">
        <v>0.04</v>
      </c>
      <c r="H1828" s="117">
        <v>1.4375</v>
      </c>
      <c r="I1828" s="133">
        <v>3.2774999999999999E-2</v>
      </c>
      <c r="J1828" s="118"/>
      <c r="K1828" s="109"/>
      <c r="L1828" s="118"/>
      <c r="M1828" s="109"/>
      <c r="N1828" s="119"/>
      <c r="AF1828" s="92"/>
      <c r="AG1828" s="93"/>
      <c r="AH1828" s="93"/>
      <c r="AL1828" s="104" t="s">
        <v>558</v>
      </c>
      <c r="AN1828" s="93"/>
      <c r="AQ1828" s="93"/>
      <c r="AS1828" s="93"/>
    </row>
    <row r="1829" spans="1:45" s="58" customFormat="1" ht="14.4" x14ac:dyDescent="0.3">
      <c r="A1829" s="107"/>
      <c r="B1829" s="106"/>
      <c r="C1829" s="229" t="s">
        <v>529</v>
      </c>
      <c r="D1829" s="229"/>
      <c r="E1829" s="229"/>
      <c r="F1829" s="120"/>
      <c r="G1829" s="121"/>
      <c r="H1829" s="121"/>
      <c r="I1829" s="121"/>
      <c r="J1829" s="123">
        <v>117.1</v>
      </c>
      <c r="K1829" s="121"/>
      <c r="L1829" s="123">
        <v>71.900000000000006</v>
      </c>
      <c r="M1829" s="121"/>
      <c r="N1829" s="124">
        <v>1273.0899999999999</v>
      </c>
      <c r="AF1829" s="92"/>
      <c r="AG1829" s="93"/>
      <c r="AH1829" s="93"/>
      <c r="AM1829" s="104" t="s">
        <v>529</v>
      </c>
      <c r="AN1829" s="93"/>
      <c r="AQ1829" s="93"/>
      <c r="AS1829" s="93"/>
    </row>
    <row r="1830" spans="1:45" s="58" customFormat="1" ht="14.4" x14ac:dyDescent="0.3">
      <c r="A1830" s="115"/>
      <c r="B1830" s="106"/>
      <c r="C1830" s="230" t="s">
        <v>530</v>
      </c>
      <c r="D1830" s="230"/>
      <c r="E1830" s="230"/>
      <c r="F1830" s="108"/>
      <c r="G1830" s="109"/>
      <c r="H1830" s="109"/>
      <c r="I1830" s="109"/>
      <c r="J1830" s="118"/>
      <c r="K1830" s="109"/>
      <c r="L1830" s="112">
        <v>18.829999999999998</v>
      </c>
      <c r="M1830" s="109"/>
      <c r="N1830" s="126">
        <v>843.02</v>
      </c>
      <c r="AF1830" s="92"/>
      <c r="AG1830" s="93"/>
      <c r="AH1830" s="93"/>
      <c r="AL1830" s="104" t="s">
        <v>530</v>
      </c>
      <c r="AN1830" s="93"/>
      <c r="AQ1830" s="93"/>
      <c r="AS1830" s="93"/>
    </row>
    <row r="1831" spans="1:45" s="58" customFormat="1" ht="20.399999999999999" x14ac:dyDescent="0.3">
      <c r="A1831" s="115"/>
      <c r="B1831" s="106" t="s">
        <v>698</v>
      </c>
      <c r="C1831" s="230" t="s">
        <v>699</v>
      </c>
      <c r="D1831" s="230"/>
      <c r="E1831" s="230"/>
      <c r="F1831" s="108" t="s">
        <v>531</v>
      </c>
      <c r="G1831" s="116">
        <v>109</v>
      </c>
      <c r="H1831" s="109"/>
      <c r="I1831" s="116">
        <v>109</v>
      </c>
      <c r="J1831" s="118"/>
      <c r="K1831" s="109"/>
      <c r="L1831" s="112">
        <v>20.52</v>
      </c>
      <c r="M1831" s="109"/>
      <c r="N1831" s="126">
        <v>918.89</v>
      </c>
      <c r="AF1831" s="92"/>
      <c r="AG1831" s="93"/>
      <c r="AH1831" s="93"/>
      <c r="AL1831" s="104" t="s">
        <v>699</v>
      </c>
      <c r="AN1831" s="93"/>
      <c r="AQ1831" s="93"/>
      <c r="AS1831" s="93"/>
    </row>
    <row r="1832" spans="1:45" s="58" customFormat="1" ht="40.799999999999997" x14ac:dyDescent="0.3">
      <c r="A1832" s="115"/>
      <c r="B1832" s="106" t="s">
        <v>700</v>
      </c>
      <c r="C1832" s="230" t="s">
        <v>701</v>
      </c>
      <c r="D1832" s="230"/>
      <c r="E1832" s="230"/>
      <c r="F1832" s="108" t="s">
        <v>531</v>
      </c>
      <c r="G1832" s="116">
        <v>57</v>
      </c>
      <c r="H1832" s="113">
        <v>0.85</v>
      </c>
      <c r="I1832" s="113">
        <v>48.45</v>
      </c>
      <c r="J1832" s="118"/>
      <c r="K1832" s="109"/>
      <c r="L1832" s="112">
        <v>9.1199999999999992</v>
      </c>
      <c r="M1832" s="109"/>
      <c r="N1832" s="126">
        <v>408.44</v>
      </c>
      <c r="AF1832" s="92"/>
      <c r="AG1832" s="93"/>
      <c r="AH1832" s="93"/>
      <c r="AL1832" s="104" t="s">
        <v>701</v>
      </c>
      <c r="AN1832" s="93"/>
      <c r="AQ1832" s="93"/>
      <c r="AS1832" s="93"/>
    </row>
    <row r="1833" spans="1:45" s="58" customFormat="1" ht="14.4" x14ac:dyDescent="0.3">
      <c r="A1833" s="127"/>
      <c r="B1833" s="128"/>
      <c r="C1833" s="231" t="s">
        <v>532</v>
      </c>
      <c r="D1833" s="231"/>
      <c r="E1833" s="231"/>
      <c r="F1833" s="96"/>
      <c r="G1833" s="97"/>
      <c r="H1833" s="97"/>
      <c r="I1833" s="97"/>
      <c r="J1833" s="100"/>
      <c r="K1833" s="97"/>
      <c r="L1833" s="129">
        <v>101.54</v>
      </c>
      <c r="M1833" s="121"/>
      <c r="N1833" s="130">
        <v>2600.42</v>
      </c>
      <c r="AF1833" s="92"/>
      <c r="AG1833" s="93"/>
      <c r="AH1833" s="93"/>
      <c r="AN1833" s="93" t="s">
        <v>532</v>
      </c>
      <c r="AQ1833" s="93"/>
      <c r="AS1833" s="93"/>
    </row>
    <row r="1834" spans="1:45" s="58" customFormat="1" ht="14.4" x14ac:dyDescent="0.3">
      <c r="A1834" s="94" t="s">
        <v>239</v>
      </c>
      <c r="B1834" s="95" t="s">
        <v>485</v>
      </c>
      <c r="C1834" s="231" t="s">
        <v>486</v>
      </c>
      <c r="D1834" s="231"/>
      <c r="E1834" s="231"/>
      <c r="F1834" s="96" t="s">
        <v>47</v>
      </c>
      <c r="G1834" s="97">
        <v>-2.5649999999999999E-2</v>
      </c>
      <c r="H1834" s="98">
        <v>1</v>
      </c>
      <c r="I1834" s="141">
        <v>-2.5649999999999999E-2</v>
      </c>
      <c r="J1834" s="137">
        <v>2000</v>
      </c>
      <c r="K1834" s="97"/>
      <c r="L1834" s="129">
        <v>-51.3</v>
      </c>
      <c r="M1834" s="138">
        <v>8.16</v>
      </c>
      <c r="N1834" s="139">
        <v>-418.61</v>
      </c>
      <c r="AF1834" s="92"/>
      <c r="AG1834" s="93"/>
      <c r="AH1834" s="93" t="s">
        <v>486</v>
      </c>
      <c r="AN1834" s="93"/>
      <c r="AQ1834" s="93"/>
      <c r="AS1834" s="93"/>
    </row>
    <row r="1835" spans="1:45" s="58" customFormat="1" ht="14.4" x14ac:dyDescent="0.3">
      <c r="A1835" s="127"/>
      <c r="B1835" s="128"/>
      <c r="C1835" s="230" t="s">
        <v>702</v>
      </c>
      <c r="D1835" s="230"/>
      <c r="E1835" s="230"/>
      <c r="F1835" s="230"/>
      <c r="G1835" s="230"/>
      <c r="H1835" s="230"/>
      <c r="I1835" s="230"/>
      <c r="J1835" s="230"/>
      <c r="K1835" s="230"/>
      <c r="L1835" s="230"/>
      <c r="M1835" s="230"/>
      <c r="N1835" s="241"/>
      <c r="AF1835" s="92"/>
      <c r="AG1835" s="93"/>
      <c r="AH1835" s="93"/>
      <c r="AN1835" s="93"/>
      <c r="AO1835" s="104" t="s">
        <v>702</v>
      </c>
      <c r="AQ1835" s="93"/>
      <c r="AS1835" s="93"/>
    </row>
    <row r="1836" spans="1:45" s="58" customFormat="1" ht="14.4" x14ac:dyDescent="0.3">
      <c r="A1836" s="127"/>
      <c r="B1836" s="128"/>
      <c r="C1836" s="231" t="s">
        <v>532</v>
      </c>
      <c r="D1836" s="231"/>
      <c r="E1836" s="231"/>
      <c r="F1836" s="96"/>
      <c r="G1836" s="97"/>
      <c r="H1836" s="97"/>
      <c r="I1836" s="97"/>
      <c r="J1836" s="100"/>
      <c r="K1836" s="97"/>
      <c r="L1836" s="129">
        <v>-51.3</v>
      </c>
      <c r="M1836" s="121"/>
      <c r="N1836" s="139">
        <v>-418.61</v>
      </c>
      <c r="AF1836" s="92"/>
      <c r="AG1836" s="93"/>
      <c r="AH1836" s="93"/>
      <c r="AN1836" s="93" t="s">
        <v>532</v>
      </c>
      <c r="AQ1836" s="93"/>
      <c r="AS1836" s="93"/>
    </row>
    <row r="1837" spans="1:45" s="58" customFormat="1" ht="52.2" x14ac:dyDescent="0.3">
      <c r="A1837" s="94" t="s">
        <v>240</v>
      </c>
      <c r="B1837" s="95" t="s">
        <v>487</v>
      </c>
      <c r="C1837" s="231" t="s">
        <v>488</v>
      </c>
      <c r="D1837" s="231"/>
      <c r="E1837" s="231"/>
      <c r="F1837" s="96" t="s">
        <v>388</v>
      </c>
      <c r="G1837" s="97">
        <v>20</v>
      </c>
      <c r="H1837" s="98">
        <v>1</v>
      </c>
      <c r="I1837" s="98">
        <v>20</v>
      </c>
      <c r="J1837" s="129">
        <v>8.44</v>
      </c>
      <c r="K1837" s="97"/>
      <c r="L1837" s="129">
        <v>168.8</v>
      </c>
      <c r="M1837" s="138">
        <v>8.16</v>
      </c>
      <c r="N1837" s="130">
        <v>1377.41</v>
      </c>
      <c r="AF1837" s="92"/>
      <c r="AG1837" s="93"/>
      <c r="AH1837" s="93" t="s">
        <v>488</v>
      </c>
      <c r="AN1837" s="93"/>
      <c r="AQ1837" s="93"/>
      <c r="AS1837" s="93"/>
    </row>
    <row r="1838" spans="1:45" s="58" customFormat="1" ht="14.4" x14ac:dyDescent="0.3">
      <c r="A1838" s="127"/>
      <c r="B1838" s="128"/>
      <c r="C1838" s="230" t="s">
        <v>537</v>
      </c>
      <c r="D1838" s="230"/>
      <c r="E1838" s="230"/>
      <c r="F1838" s="230"/>
      <c r="G1838" s="230"/>
      <c r="H1838" s="230"/>
      <c r="I1838" s="230"/>
      <c r="J1838" s="230"/>
      <c r="K1838" s="230"/>
      <c r="L1838" s="230"/>
      <c r="M1838" s="230"/>
      <c r="N1838" s="241"/>
      <c r="AF1838" s="92"/>
      <c r="AG1838" s="93"/>
      <c r="AH1838" s="93"/>
      <c r="AN1838" s="93"/>
      <c r="AO1838" s="104" t="s">
        <v>537</v>
      </c>
      <c r="AQ1838" s="93"/>
      <c r="AS1838" s="93"/>
    </row>
    <row r="1839" spans="1:45" s="58" customFormat="1" ht="14.4" x14ac:dyDescent="0.3">
      <c r="A1839" s="127"/>
      <c r="B1839" s="128"/>
      <c r="C1839" s="231" t="s">
        <v>532</v>
      </c>
      <c r="D1839" s="231"/>
      <c r="E1839" s="231"/>
      <c r="F1839" s="96"/>
      <c r="G1839" s="97"/>
      <c r="H1839" s="97"/>
      <c r="I1839" s="97"/>
      <c r="J1839" s="100"/>
      <c r="K1839" s="97"/>
      <c r="L1839" s="129">
        <v>168.8</v>
      </c>
      <c r="M1839" s="121"/>
      <c r="N1839" s="130">
        <v>1377.41</v>
      </c>
      <c r="AF1839" s="92"/>
      <c r="AG1839" s="93"/>
      <c r="AH1839" s="93"/>
      <c r="AN1839" s="93" t="s">
        <v>532</v>
      </c>
      <c r="AQ1839" s="93"/>
      <c r="AS1839" s="93"/>
    </row>
    <row r="1840" spans="1:45" s="58" customFormat="1" ht="21.6" x14ac:dyDescent="0.3">
      <c r="A1840" s="94" t="s">
        <v>241</v>
      </c>
      <c r="B1840" s="95" t="s">
        <v>489</v>
      </c>
      <c r="C1840" s="231" t="s">
        <v>490</v>
      </c>
      <c r="D1840" s="231"/>
      <c r="E1840" s="231"/>
      <c r="F1840" s="96" t="s">
        <v>55</v>
      </c>
      <c r="G1840" s="97">
        <v>0.68</v>
      </c>
      <c r="H1840" s="98">
        <v>1</v>
      </c>
      <c r="I1840" s="138">
        <v>0.68</v>
      </c>
      <c r="J1840" s="100"/>
      <c r="K1840" s="97"/>
      <c r="L1840" s="100"/>
      <c r="M1840" s="97"/>
      <c r="N1840" s="101"/>
      <c r="AF1840" s="92"/>
      <c r="AG1840" s="93"/>
      <c r="AH1840" s="93" t="s">
        <v>490</v>
      </c>
      <c r="AN1840" s="93"/>
      <c r="AQ1840" s="93"/>
      <c r="AS1840" s="93"/>
    </row>
    <row r="1841" spans="1:45" s="58" customFormat="1" ht="14.4" x14ac:dyDescent="0.3">
      <c r="A1841" s="102"/>
      <c r="B1841" s="103"/>
      <c r="C1841" s="230" t="s">
        <v>813</v>
      </c>
      <c r="D1841" s="230"/>
      <c r="E1841" s="230"/>
      <c r="F1841" s="230"/>
      <c r="G1841" s="230"/>
      <c r="H1841" s="230"/>
      <c r="I1841" s="230"/>
      <c r="J1841" s="230"/>
      <c r="K1841" s="230"/>
      <c r="L1841" s="230"/>
      <c r="M1841" s="230"/>
      <c r="N1841" s="241"/>
      <c r="AF1841" s="92"/>
      <c r="AG1841" s="93"/>
      <c r="AH1841" s="93"/>
      <c r="AI1841" s="104" t="s">
        <v>813</v>
      </c>
      <c r="AN1841" s="93"/>
      <c r="AQ1841" s="93"/>
      <c r="AS1841" s="93"/>
    </row>
    <row r="1842" spans="1:45" s="58" customFormat="1" ht="21.6" x14ac:dyDescent="0.3">
      <c r="A1842" s="105"/>
      <c r="B1842" s="106" t="s">
        <v>609</v>
      </c>
      <c r="C1842" s="232" t="s">
        <v>610</v>
      </c>
      <c r="D1842" s="232"/>
      <c r="E1842" s="232"/>
      <c r="F1842" s="232"/>
      <c r="G1842" s="232"/>
      <c r="H1842" s="232"/>
      <c r="I1842" s="232"/>
      <c r="J1842" s="232"/>
      <c r="K1842" s="232"/>
      <c r="L1842" s="232"/>
      <c r="M1842" s="232"/>
      <c r="N1842" s="233"/>
      <c r="AF1842" s="92"/>
      <c r="AG1842" s="93"/>
      <c r="AH1842" s="93"/>
      <c r="AJ1842" s="104" t="s">
        <v>610</v>
      </c>
      <c r="AN1842" s="93"/>
      <c r="AQ1842" s="93"/>
      <c r="AS1842" s="93"/>
    </row>
    <row r="1843" spans="1:45" s="58" customFormat="1" ht="52.2" x14ac:dyDescent="0.3">
      <c r="A1843" s="105"/>
      <c r="B1843" s="106" t="s">
        <v>611</v>
      </c>
      <c r="C1843" s="232" t="s">
        <v>612</v>
      </c>
      <c r="D1843" s="232"/>
      <c r="E1843" s="232"/>
      <c r="F1843" s="232"/>
      <c r="G1843" s="232"/>
      <c r="H1843" s="232"/>
      <c r="I1843" s="232"/>
      <c r="J1843" s="232"/>
      <c r="K1843" s="232"/>
      <c r="L1843" s="232"/>
      <c r="M1843" s="232"/>
      <c r="N1843" s="233"/>
      <c r="AF1843" s="92"/>
      <c r="AG1843" s="93"/>
      <c r="AH1843" s="93"/>
      <c r="AJ1843" s="104" t="s">
        <v>612</v>
      </c>
      <c r="AN1843" s="93"/>
      <c r="AQ1843" s="93"/>
      <c r="AS1843" s="93"/>
    </row>
    <row r="1844" spans="1:45" s="58" customFormat="1" ht="14.4" x14ac:dyDescent="0.3">
      <c r="A1844" s="107"/>
      <c r="B1844" s="106" t="s">
        <v>2</v>
      </c>
      <c r="C1844" s="230" t="s">
        <v>525</v>
      </c>
      <c r="D1844" s="230"/>
      <c r="E1844" s="230"/>
      <c r="F1844" s="108"/>
      <c r="G1844" s="109"/>
      <c r="H1844" s="109"/>
      <c r="I1844" s="109"/>
      <c r="J1844" s="112">
        <v>134.97999999999999</v>
      </c>
      <c r="K1844" s="117">
        <v>1.3225</v>
      </c>
      <c r="L1844" s="112">
        <v>121.39</v>
      </c>
      <c r="M1844" s="113">
        <v>44.77</v>
      </c>
      <c r="N1844" s="114">
        <v>5434.63</v>
      </c>
      <c r="AF1844" s="92"/>
      <c r="AG1844" s="93"/>
      <c r="AH1844" s="93"/>
      <c r="AK1844" s="104" t="s">
        <v>525</v>
      </c>
      <c r="AN1844" s="93"/>
      <c r="AQ1844" s="93"/>
      <c r="AS1844" s="93"/>
    </row>
    <row r="1845" spans="1:45" s="58" customFormat="1" ht="14.4" x14ac:dyDescent="0.3">
      <c r="A1845" s="107"/>
      <c r="B1845" s="106" t="s">
        <v>4</v>
      </c>
      <c r="C1845" s="230" t="s">
        <v>526</v>
      </c>
      <c r="D1845" s="230"/>
      <c r="E1845" s="230"/>
      <c r="F1845" s="108"/>
      <c r="G1845" s="109"/>
      <c r="H1845" s="109"/>
      <c r="I1845" s="109"/>
      <c r="J1845" s="112">
        <v>24.64</v>
      </c>
      <c r="K1845" s="117">
        <v>1.4375</v>
      </c>
      <c r="L1845" s="112">
        <v>24.09</v>
      </c>
      <c r="M1845" s="113">
        <v>13.24</v>
      </c>
      <c r="N1845" s="126">
        <v>318.95</v>
      </c>
      <c r="AF1845" s="92"/>
      <c r="AG1845" s="93"/>
      <c r="AH1845" s="93"/>
      <c r="AK1845" s="104" t="s">
        <v>526</v>
      </c>
      <c r="AN1845" s="93"/>
      <c r="AQ1845" s="93"/>
      <c r="AS1845" s="93"/>
    </row>
    <row r="1846" spans="1:45" s="58" customFormat="1" ht="14.4" x14ac:dyDescent="0.3">
      <c r="A1846" s="107"/>
      <c r="B1846" s="106" t="s">
        <v>6</v>
      </c>
      <c r="C1846" s="230" t="s">
        <v>556</v>
      </c>
      <c r="D1846" s="230"/>
      <c r="E1846" s="230"/>
      <c r="F1846" s="108"/>
      <c r="G1846" s="109"/>
      <c r="H1846" s="109"/>
      <c r="I1846" s="109"/>
      <c r="J1846" s="112">
        <v>3.75</v>
      </c>
      <c r="K1846" s="117">
        <v>1.4375</v>
      </c>
      <c r="L1846" s="112">
        <v>3.67</v>
      </c>
      <c r="M1846" s="113">
        <v>44.77</v>
      </c>
      <c r="N1846" s="126">
        <v>164.31</v>
      </c>
      <c r="AF1846" s="92"/>
      <c r="AG1846" s="93"/>
      <c r="AH1846" s="93"/>
      <c r="AK1846" s="104" t="s">
        <v>556</v>
      </c>
      <c r="AN1846" s="93"/>
      <c r="AQ1846" s="93"/>
      <c r="AS1846" s="93"/>
    </row>
    <row r="1847" spans="1:45" s="58" customFormat="1" ht="14.4" x14ac:dyDescent="0.3">
      <c r="A1847" s="107"/>
      <c r="B1847" s="106" t="s">
        <v>7</v>
      </c>
      <c r="C1847" s="230" t="s">
        <v>557</v>
      </c>
      <c r="D1847" s="230"/>
      <c r="E1847" s="230"/>
      <c r="F1847" s="108"/>
      <c r="G1847" s="109"/>
      <c r="H1847" s="109"/>
      <c r="I1847" s="109"/>
      <c r="J1847" s="112">
        <v>182.33</v>
      </c>
      <c r="K1847" s="109"/>
      <c r="L1847" s="112">
        <v>123.98</v>
      </c>
      <c r="M1847" s="113">
        <v>8.16</v>
      </c>
      <c r="N1847" s="114">
        <v>1011.68</v>
      </c>
      <c r="AF1847" s="92"/>
      <c r="AG1847" s="93"/>
      <c r="AH1847" s="93"/>
      <c r="AK1847" s="104" t="s">
        <v>557</v>
      </c>
      <c r="AN1847" s="93"/>
      <c r="AQ1847" s="93"/>
      <c r="AS1847" s="93"/>
    </row>
    <row r="1848" spans="1:45" s="58" customFormat="1" ht="14.4" x14ac:dyDescent="0.3">
      <c r="A1848" s="115"/>
      <c r="B1848" s="106"/>
      <c r="C1848" s="230" t="s">
        <v>527</v>
      </c>
      <c r="D1848" s="230"/>
      <c r="E1848" s="230"/>
      <c r="F1848" s="108" t="s">
        <v>528</v>
      </c>
      <c r="G1848" s="113">
        <v>14.36</v>
      </c>
      <c r="H1848" s="117">
        <v>1.3225</v>
      </c>
      <c r="I1848" s="133">
        <v>12.913948</v>
      </c>
      <c r="J1848" s="118"/>
      <c r="K1848" s="109"/>
      <c r="L1848" s="118"/>
      <c r="M1848" s="109"/>
      <c r="N1848" s="119"/>
      <c r="AF1848" s="92"/>
      <c r="AG1848" s="93"/>
      <c r="AH1848" s="93"/>
      <c r="AL1848" s="104" t="s">
        <v>527</v>
      </c>
      <c r="AN1848" s="93"/>
      <c r="AQ1848" s="93"/>
      <c r="AS1848" s="93"/>
    </row>
    <row r="1849" spans="1:45" s="58" customFormat="1" ht="14.4" x14ac:dyDescent="0.3">
      <c r="A1849" s="115"/>
      <c r="B1849" s="106"/>
      <c r="C1849" s="230" t="s">
        <v>558</v>
      </c>
      <c r="D1849" s="230"/>
      <c r="E1849" s="230"/>
      <c r="F1849" s="108" t="s">
        <v>528</v>
      </c>
      <c r="G1849" s="113">
        <v>0.28999999999999998</v>
      </c>
      <c r="H1849" s="117">
        <v>1.4375</v>
      </c>
      <c r="I1849" s="133">
        <v>0.28347499999999998</v>
      </c>
      <c r="J1849" s="118"/>
      <c r="K1849" s="109"/>
      <c r="L1849" s="118"/>
      <c r="M1849" s="109"/>
      <c r="N1849" s="119"/>
      <c r="AF1849" s="92"/>
      <c r="AG1849" s="93"/>
      <c r="AH1849" s="93"/>
      <c r="AL1849" s="104" t="s">
        <v>558</v>
      </c>
      <c r="AN1849" s="93"/>
      <c r="AQ1849" s="93"/>
      <c r="AS1849" s="93"/>
    </row>
    <row r="1850" spans="1:45" s="58" customFormat="1" ht="14.4" x14ac:dyDescent="0.3">
      <c r="A1850" s="107"/>
      <c r="B1850" s="106"/>
      <c r="C1850" s="229" t="s">
        <v>529</v>
      </c>
      <c r="D1850" s="229"/>
      <c r="E1850" s="229"/>
      <c r="F1850" s="120"/>
      <c r="G1850" s="121"/>
      <c r="H1850" s="121"/>
      <c r="I1850" s="121"/>
      <c r="J1850" s="123">
        <v>341.95</v>
      </c>
      <c r="K1850" s="121"/>
      <c r="L1850" s="123">
        <v>269.45999999999998</v>
      </c>
      <c r="M1850" s="121"/>
      <c r="N1850" s="124">
        <v>6765.26</v>
      </c>
      <c r="AF1850" s="92"/>
      <c r="AG1850" s="93"/>
      <c r="AH1850" s="93"/>
      <c r="AM1850" s="104" t="s">
        <v>529</v>
      </c>
      <c r="AN1850" s="93"/>
      <c r="AQ1850" s="93"/>
      <c r="AS1850" s="93"/>
    </row>
    <row r="1851" spans="1:45" s="58" customFormat="1" ht="14.4" x14ac:dyDescent="0.3">
      <c r="A1851" s="115"/>
      <c r="B1851" s="106"/>
      <c r="C1851" s="230" t="s">
        <v>530</v>
      </c>
      <c r="D1851" s="230"/>
      <c r="E1851" s="230"/>
      <c r="F1851" s="108"/>
      <c r="G1851" s="109"/>
      <c r="H1851" s="109"/>
      <c r="I1851" s="109"/>
      <c r="J1851" s="118"/>
      <c r="K1851" s="109"/>
      <c r="L1851" s="112">
        <v>125.06</v>
      </c>
      <c r="M1851" s="109"/>
      <c r="N1851" s="114">
        <v>5598.94</v>
      </c>
      <c r="AF1851" s="92"/>
      <c r="AG1851" s="93"/>
      <c r="AH1851" s="93"/>
      <c r="AL1851" s="104" t="s">
        <v>530</v>
      </c>
      <c r="AN1851" s="93"/>
      <c r="AQ1851" s="93"/>
      <c r="AS1851" s="93"/>
    </row>
    <row r="1852" spans="1:45" s="58" customFormat="1" ht="20.399999999999999" x14ac:dyDescent="0.3">
      <c r="A1852" s="115"/>
      <c r="B1852" s="106" t="s">
        <v>698</v>
      </c>
      <c r="C1852" s="230" t="s">
        <v>699</v>
      </c>
      <c r="D1852" s="230"/>
      <c r="E1852" s="230"/>
      <c r="F1852" s="108" t="s">
        <v>531</v>
      </c>
      <c r="G1852" s="116">
        <v>109</v>
      </c>
      <c r="H1852" s="109"/>
      <c r="I1852" s="116">
        <v>109</v>
      </c>
      <c r="J1852" s="118"/>
      <c r="K1852" s="109"/>
      <c r="L1852" s="112">
        <v>136.32</v>
      </c>
      <c r="M1852" s="109"/>
      <c r="N1852" s="114">
        <v>6102.84</v>
      </c>
      <c r="AF1852" s="92"/>
      <c r="AG1852" s="93"/>
      <c r="AH1852" s="93"/>
      <c r="AL1852" s="104" t="s">
        <v>699</v>
      </c>
      <c r="AN1852" s="93"/>
      <c r="AQ1852" s="93"/>
      <c r="AS1852" s="93"/>
    </row>
    <row r="1853" spans="1:45" s="58" customFormat="1" ht="40.799999999999997" x14ac:dyDescent="0.3">
      <c r="A1853" s="115"/>
      <c r="B1853" s="106" t="s">
        <v>700</v>
      </c>
      <c r="C1853" s="230" t="s">
        <v>701</v>
      </c>
      <c r="D1853" s="230"/>
      <c r="E1853" s="230"/>
      <c r="F1853" s="108" t="s">
        <v>531</v>
      </c>
      <c r="G1853" s="116">
        <v>57</v>
      </c>
      <c r="H1853" s="113">
        <v>0.85</v>
      </c>
      <c r="I1853" s="113">
        <v>48.45</v>
      </c>
      <c r="J1853" s="118"/>
      <c r="K1853" s="109"/>
      <c r="L1853" s="112">
        <v>60.59</v>
      </c>
      <c r="M1853" s="109"/>
      <c r="N1853" s="114">
        <v>2712.69</v>
      </c>
      <c r="AF1853" s="92"/>
      <c r="AG1853" s="93"/>
      <c r="AH1853" s="93"/>
      <c r="AL1853" s="104" t="s">
        <v>701</v>
      </c>
      <c r="AN1853" s="93"/>
      <c r="AQ1853" s="93"/>
      <c r="AS1853" s="93"/>
    </row>
    <row r="1854" spans="1:45" s="58" customFormat="1" ht="14.4" x14ac:dyDescent="0.3">
      <c r="A1854" s="127"/>
      <c r="B1854" s="128"/>
      <c r="C1854" s="231" t="s">
        <v>532</v>
      </c>
      <c r="D1854" s="231"/>
      <c r="E1854" s="231"/>
      <c r="F1854" s="96"/>
      <c r="G1854" s="97"/>
      <c r="H1854" s="97"/>
      <c r="I1854" s="97"/>
      <c r="J1854" s="100"/>
      <c r="K1854" s="97"/>
      <c r="L1854" s="129">
        <v>466.37</v>
      </c>
      <c r="M1854" s="121"/>
      <c r="N1854" s="130">
        <v>15580.79</v>
      </c>
      <c r="AF1854" s="92"/>
      <c r="AG1854" s="93"/>
      <c r="AH1854" s="93"/>
      <c r="AN1854" s="93" t="s">
        <v>532</v>
      </c>
      <c r="AQ1854" s="93"/>
      <c r="AS1854" s="93"/>
    </row>
    <row r="1855" spans="1:45" s="58" customFormat="1" ht="62.4" x14ac:dyDescent="0.3">
      <c r="A1855" s="94" t="s">
        <v>242</v>
      </c>
      <c r="B1855" s="95" t="s">
        <v>491</v>
      </c>
      <c r="C1855" s="231" t="s">
        <v>492</v>
      </c>
      <c r="D1855" s="231"/>
      <c r="E1855" s="231"/>
      <c r="F1855" s="96" t="s">
        <v>103</v>
      </c>
      <c r="G1855" s="97">
        <v>68</v>
      </c>
      <c r="H1855" s="98">
        <v>1</v>
      </c>
      <c r="I1855" s="98">
        <v>68</v>
      </c>
      <c r="J1855" s="129">
        <v>24.7</v>
      </c>
      <c r="K1855" s="97"/>
      <c r="L1855" s="137">
        <v>1679.6</v>
      </c>
      <c r="M1855" s="138">
        <v>8.16</v>
      </c>
      <c r="N1855" s="130">
        <v>13705.54</v>
      </c>
      <c r="AF1855" s="92"/>
      <c r="AG1855" s="93"/>
      <c r="AH1855" s="93" t="s">
        <v>492</v>
      </c>
      <c r="AN1855" s="93"/>
      <c r="AQ1855" s="93"/>
      <c r="AS1855" s="93"/>
    </row>
    <row r="1856" spans="1:45" s="58" customFormat="1" ht="14.4" x14ac:dyDescent="0.3">
      <c r="A1856" s="127"/>
      <c r="B1856" s="128"/>
      <c r="C1856" s="230" t="s">
        <v>537</v>
      </c>
      <c r="D1856" s="230"/>
      <c r="E1856" s="230"/>
      <c r="F1856" s="230"/>
      <c r="G1856" s="230"/>
      <c r="H1856" s="230"/>
      <c r="I1856" s="230"/>
      <c r="J1856" s="230"/>
      <c r="K1856" s="230"/>
      <c r="L1856" s="230"/>
      <c r="M1856" s="230"/>
      <c r="N1856" s="241"/>
      <c r="AF1856" s="92"/>
      <c r="AG1856" s="93"/>
      <c r="AH1856" s="93"/>
      <c r="AN1856" s="93"/>
      <c r="AO1856" s="104" t="s">
        <v>537</v>
      </c>
      <c r="AQ1856" s="93"/>
      <c r="AS1856" s="93"/>
    </row>
    <row r="1857" spans="1:45" s="58" customFormat="1" ht="14.4" x14ac:dyDescent="0.3">
      <c r="A1857" s="127"/>
      <c r="B1857" s="128"/>
      <c r="C1857" s="231" t="s">
        <v>532</v>
      </c>
      <c r="D1857" s="231"/>
      <c r="E1857" s="231"/>
      <c r="F1857" s="96"/>
      <c r="G1857" s="97"/>
      <c r="H1857" s="97"/>
      <c r="I1857" s="97"/>
      <c r="J1857" s="100"/>
      <c r="K1857" s="97"/>
      <c r="L1857" s="137">
        <v>1679.6</v>
      </c>
      <c r="M1857" s="121"/>
      <c r="N1857" s="130">
        <v>13705.54</v>
      </c>
      <c r="AF1857" s="92"/>
      <c r="AG1857" s="93"/>
      <c r="AH1857" s="93"/>
      <c r="AN1857" s="93" t="s">
        <v>532</v>
      </c>
      <c r="AQ1857" s="93"/>
      <c r="AS1857" s="93"/>
    </row>
    <row r="1858" spans="1:45" s="58" customFormat="1" ht="62.4" x14ac:dyDescent="0.3">
      <c r="A1858" s="94" t="s">
        <v>243</v>
      </c>
      <c r="B1858" s="95" t="s">
        <v>493</v>
      </c>
      <c r="C1858" s="231" t="s">
        <v>494</v>
      </c>
      <c r="D1858" s="231"/>
      <c r="E1858" s="231"/>
      <c r="F1858" s="96" t="s">
        <v>103</v>
      </c>
      <c r="G1858" s="97">
        <v>68</v>
      </c>
      <c r="H1858" s="98">
        <v>1</v>
      </c>
      <c r="I1858" s="98">
        <v>68</v>
      </c>
      <c r="J1858" s="129">
        <v>24.94</v>
      </c>
      <c r="K1858" s="97"/>
      <c r="L1858" s="137">
        <v>1695.92</v>
      </c>
      <c r="M1858" s="138">
        <v>8.16</v>
      </c>
      <c r="N1858" s="130">
        <v>13838.71</v>
      </c>
      <c r="AF1858" s="92"/>
      <c r="AG1858" s="93"/>
      <c r="AH1858" s="93" t="s">
        <v>494</v>
      </c>
      <c r="AN1858" s="93"/>
      <c r="AQ1858" s="93"/>
      <c r="AS1858" s="93"/>
    </row>
    <row r="1859" spans="1:45" s="58" customFormat="1" ht="14.4" x14ac:dyDescent="0.3">
      <c r="A1859" s="127"/>
      <c r="B1859" s="128"/>
      <c r="C1859" s="230" t="s">
        <v>537</v>
      </c>
      <c r="D1859" s="230"/>
      <c r="E1859" s="230"/>
      <c r="F1859" s="230"/>
      <c r="G1859" s="230"/>
      <c r="H1859" s="230"/>
      <c r="I1859" s="230"/>
      <c r="J1859" s="230"/>
      <c r="K1859" s="230"/>
      <c r="L1859" s="230"/>
      <c r="M1859" s="230"/>
      <c r="N1859" s="241"/>
      <c r="AF1859" s="92"/>
      <c r="AG1859" s="93"/>
      <c r="AH1859" s="93"/>
      <c r="AN1859" s="93"/>
      <c r="AO1859" s="104" t="s">
        <v>537</v>
      </c>
      <c r="AQ1859" s="93"/>
      <c r="AS1859" s="93"/>
    </row>
    <row r="1860" spans="1:45" s="58" customFormat="1" ht="14.4" x14ac:dyDescent="0.3">
      <c r="A1860" s="127"/>
      <c r="B1860" s="128"/>
      <c r="C1860" s="231" t="s">
        <v>532</v>
      </c>
      <c r="D1860" s="231"/>
      <c r="E1860" s="231"/>
      <c r="F1860" s="96"/>
      <c r="G1860" s="97"/>
      <c r="H1860" s="97"/>
      <c r="I1860" s="97"/>
      <c r="J1860" s="100"/>
      <c r="K1860" s="97"/>
      <c r="L1860" s="137">
        <v>1695.92</v>
      </c>
      <c r="M1860" s="121"/>
      <c r="N1860" s="130">
        <v>13838.71</v>
      </c>
      <c r="AF1860" s="92"/>
      <c r="AG1860" s="93"/>
      <c r="AH1860" s="93"/>
      <c r="AN1860" s="93" t="s">
        <v>532</v>
      </c>
      <c r="AQ1860" s="93"/>
      <c r="AS1860" s="93"/>
    </row>
    <row r="1861" spans="1:45" s="58" customFormat="1" ht="0" hidden="1" customHeight="1" x14ac:dyDescent="0.3">
      <c r="A1861" s="142"/>
      <c r="B1861" s="143"/>
      <c r="C1861" s="143"/>
      <c r="D1861" s="143"/>
      <c r="E1861" s="143"/>
      <c r="F1861" s="144"/>
      <c r="G1861" s="144"/>
      <c r="H1861" s="144"/>
      <c r="I1861" s="144"/>
      <c r="J1861" s="145"/>
      <c r="K1861" s="144"/>
      <c r="L1861" s="145"/>
      <c r="M1861" s="109"/>
      <c r="N1861" s="145"/>
      <c r="AF1861" s="92"/>
      <c r="AG1861" s="93"/>
      <c r="AH1861" s="93"/>
      <c r="AN1861" s="93"/>
      <c r="AQ1861" s="93"/>
      <c r="AS1861" s="93"/>
    </row>
    <row r="1862" spans="1:45" s="58" customFormat="1" ht="14.4" x14ac:dyDescent="0.3">
      <c r="A1862" s="146"/>
      <c r="B1862" s="147"/>
      <c r="C1862" s="231" t="s">
        <v>814</v>
      </c>
      <c r="D1862" s="231"/>
      <c r="E1862" s="231"/>
      <c r="F1862" s="231"/>
      <c r="G1862" s="231"/>
      <c r="H1862" s="231"/>
      <c r="I1862" s="231"/>
      <c r="J1862" s="231"/>
      <c r="K1862" s="231"/>
      <c r="L1862" s="148"/>
      <c r="M1862" s="149"/>
      <c r="N1862" s="150"/>
      <c r="AF1862" s="92"/>
      <c r="AG1862" s="93"/>
      <c r="AH1862" s="93"/>
      <c r="AN1862" s="93"/>
      <c r="AQ1862" s="93" t="s">
        <v>814</v>
      </c>
      <c r="AS1862" s="93"/>
    </row>
    <row r="1863" spans="1:45" s="58" customFormat="1" ht="14.4" x14ac:dyDescent="0.3">
      <c r="A1863" s="151"/>
      <c r="B1863" s="106"/>
      <c r="C1863" s="230" t="s">
        <v>538</v>
      </c>
      <c r="D1863" s="230"/>
      <c r="E1863" s="230"/>
      <c r="F1863" s="230"/>
      <c r="G1863" s="230"/>
      <c r="H1863" s="230"/>
      <c r="I1863" s="230"/>
      <c r="J1863" s="230"/>
      <c r="K1863" s="230"/>
      <c r="L1863" s="152">
        <v>17129.02</v>
      </c>
      <c r="M1863" s="153"/>
      <c r="N1863" s="154"/>
      <c r="AF1863" s="92"/>
      <c r="AG1863" s="93"/>
      <c r="AH1863" s="93"/>
      <c r="AN1863" s="93"/>
      <c r="AQ1863" s="93"/>
      <c r="AR1863" s="104" t="s">
        <v>538</v>
      </c>
      <c r="AS1863" s="93"/>
    </row>
    <row r="1864" spans="1:45" s="58" customFormat="1" ht="14.4" x14ac:dyDescent="0.3">
      <c r="A1864" s="151"/>
      <c r="B1864" s="106"/>
      <c r="C1864" s="230" t="s">
        <v>539</v>
      </c>
      <c r="D1864" s="230"/>
      <c r="E1864" s="230"/>
      <c r="F1864" s="230"/>
      <c r="G1864" s="230"/>
      <c r="H1864" s="230"/>
      <c r="I1864" s="230"/>
      <c r="J1864" s="230"/>
      <c r="K1864" s="230"/>
      <c r="L1864" s="155"/>
      <c r="M1864" s="153"/>
      <c r="N1864" s="154"/>
      <c r="AF1864" s="92"/>
      <c r="AG1864" s="93"/>
      <c r="AH1864" s="93"/>
      <c r="AN1864" s="93"/>
      <c r="AQ1864" s="93"/>
      <c r="AR1864" s="104" t="s">
        <v>539</v>
      </c>
      <c r="AS1864" s="93"/>
    </row>
    <row r="1865" spans="1:45" s="58" customFormat="1" ht="14.4" x14ac:dyDescent="0.3">
      <c r="A1865" s="151"/>
      <c r="B1865" s="106"/>
      <c r="C1865" s="230" t="s">
        <v>540</v>
      </c>
      <c r="D1865" s="230"/>
      <c r="E1865" s="230"/>
      <c r="F1865" s="230"/>
      <c r="G1865" s="230"/>
      <c r="H1865" s="230"/>
      <c r="I1865" s="230"/>
      <c r="J1865" s="230"/>
      <c r="K1865" s="230"/>
      <c r="L1865" s="152">
        <v>2038.11</v>
      </c>
      <c r="M1865" s="153"/>
      <c r="N1865" s="154"/>
      <c r="AF1865" s="92"/>
      <c r="AG1865" s="93"/>
      <c r="AH1865" s="93"/>
      <c r="AN1865" s="93"/>
      <c r="AQ1865" s="93"/>
      <c r="AR1865" s="104" t="s">
        <v>540</v>
      </c>
      <c r="AS1865" s="93"/>
    </row>
    <row r="1866" spans="1:45" s="58" customFormat="1" ht="14.4" x14ac:dyDescent="0.3">
      <c r="A1866" s="151"/>
      <c r="B1866" s="106"/>
      <c r="C1866" s="230" t="s">
        <v>541</v>
      </c>
      <c r="D1866" s="230"/>
      <c r="E1866" s="230"/>
      <c r="F1866" s="230"/>
      <c r="G1866" s="230"/>
      <c r="H1866" s="230"/>
      <c r="I1866" s="230"/>
      <c r="J1866" s="230"/>
      <c r="K1866" s="230"/>
      <c r="L1866" s="156">
        <v>493.96</v>
      </c>
      <c r="M1866" s="153"/>
      <c r="N1866" s="154"/>
      <c r="AF1866" s="92"/>
      <c r="AG1866" s="93"/>
      <c r="AH1866" s="93"/>
      <c r="AN1866" s="93"/>
      <c r="AQ1866" s="93"/>
      <c r="AR1866" s="104" t="s">
        <v>541</v>
      </c>
      <c r="AS1866" s="93"/>
    </row>
    <row r="1867" spans="1:45" s="58" customFormat="1" ht="14.4" x14ac:dyDescent="0.3">
      <c r="A1867" s="151"/>
      <c r="B1867" s="106"/>
      <c r="C1867" s="230" t="s">
        <v>562</v>
      </c>
      <c r="D1867" s="230"/>
      <c r="E1867" s="230"/>
      <c r="F1867" s="230"/>
      <c r="G1867" s="230"/>
      <c r="H1867" s="230"/>
      <c r="I1867" s="230"/>
      <c r="J1867" s="230"/>
      <c r="K1867" s="230"/>
      <c r="L1867" s="156">
        <v>52.47</v>
      </c>
      <c r="M1867" s="153"/>
      <c r="N1867" s="154"/>
      <c r="AF1867" s="92"/>
      <c r="AG1867" s="93"/>
      <c r="AH1867" s="93"/>
      <c r="AN1867" s="93"/>
      <c r="AQ1867" s="93"/>
      <c r="AR1867" s="104" t="s">
        <v>562</v>
      </c>
      <c r="AS1867" s="93"/>
    </row>
    <row r="1868" spans="1:45" s="58" customFormat="1" ht="14.4" x14ac:dyDescent="0.3">
      <c r="A1868" s="151"/>
      <c r="B1868" s="106"/>
      <c r="C1868" s="230" t="s">
        <v>542</v>
      </c>
      <c r="D1868" s="230"/>
      <c r="E1868" s="230"/>
      <c r="F1868" s="230"/>
      <c r="G1868" s="230"/>
      <c r="H1868" s="230"/>
      <c r="I1868" s="230"/>
      <c r="J1868" s="230"/>
      <c r="K1868" s="230"/>
      <c r="L1868" s="152">
        <v>14596.95</v>
      </c>
      <c r="M1868" s="153"/>
      <c r="N1868" s="154"/>
      <c r="AF1868" s="92"/>
      <c r="AG1868" s="93"/>
      <c r="AH1868" s="93"/>
      <c r="AN1868" s="93"/>
      <c r="AQ1868" s="93"/>
      <c r="AR1868" s="104" t="s">
        <v>542</v>
      </c>
      <c r="AS1868" s="93"/>
    </row>
    <row r="1869" spans="1:45" s="58" customFormat="1" ht="14.4" x14ac:dyDescent="0.3">
      <c r="A1869" s="151"/>
      <c r="B1869" s="106"/>
      <c r="C1869" s="230" t="s">
        <v>543</v>
      </c>
      <c r="D1869" s="230"/>
      <c r="E1869" s="230"/>
      <c r="F1869" s="230"/>
      <c r="G1869" s="230"/>
      <c r="H1869" s="230"/>
      <c r="I1869" s="230"/>
      <c r="J1869" s="230"/>
      <c r="K1869" s="230"/>
      <c r="L1869" s="152">
        <v>20303.89</v>
      </c>
      <c r="M1869" s="153"/>
      <c r="N1869" s="154"/>
      <c r="AF1869" s="92"/>
      <c r="AG1869" s="93"/>
      <c r="AH1869" s="93"/>
      <c r="AN1869" s="93"/>
      <c r="AQ1869" s="93"/>
      <c r="AR1869" s="104" t="s">
        <v>543</v>
      </c>
      <c r="AS1869" s="93"/>
    </row>
    <row r="1870" spans="1:45" s="58" customFormat="1" ht="14.4" x14ac:dyDescent="0.3">
      <c r="A1870" s="151"/>
      <c r="B1870" s="106"/>
      <c r="C1870" s="230" t="s">
        <v>539</v>
      </c>
      <c r="D1870" s="230"/>
      <c r="E1870" s="230"/>
      <c r="F1870" s="230"/>
      <c r="G1870" s="230"/>
      <c r="H1870" s="230"/>
      <c r="I1870" s="230"/>
      <c r="J1870" s="230"/>
      <c r="K1870" s="230"/>
      <c r="L1870" s="155"/>
      <c r="M1870" s="153"/>
      <c r="N1870" s="154"/>
      <c r="AF1870" s="92"/>
      <c r="AG1870" s="93"/>
      <c r="AH1870" s="93"/>
      <c r="AN1870" s="93"/>
      <c r="AQ1870" s="93"/>
      <c r="AR1870" s="104" t="s">
        <v>539</v>
      </c>
      <c r="AS1870" s="93"/>
    </row>
    <row r="1871" spans="1:45" s="58" customFormat="1" ht="14.4" x14ac:dyDescent="0.3">
      <c r="A1871" s="151"/>
      <c r="B1871" s="106"/>
      <c r="C1871" s="230" t="s">
        <v>683</v>
      </c>
      <c r="D1871" s="230"/>
      <c r="E1871" s="230"/>
      <c r="F1871" s="230"/>
      <c r="G1871" s="230"/>
      <c r="H1871" s="230"/>
      <c r="I1871" s="230"/>
      <c r="J1871" s="230"/>
      <c r="K1871" s="230"/>
      <c r="L1871" s="152">
        <v>2038.11</v>
      </c>
      <c r="M1871" s="153"/>
      <c r="N1871" s="154"/>
      <c r="AF1871" s="92"/>
      <c r="AG1871" s="93"/>
      <c r="AH1871" s="93"/>
      <c r="AN1871" s="93"/>
      <c r="AQ1871" s="93"/>
      <c r="AR1871" s="104" t="s">
        <v>683</v>
      </c>
      <c r="AS1871" s="93"/>
    </row>
    <row r="1872" spans="1:45" s="58" customFormat="1" ht="14.4" x14ac:dyDescent="0.3">
      <c r="A1872" s="151"/>
      <c r="B1872" s="106"/>
      <c r="C1872" s="230" t="s">
        <v>684</v>
      </c>
      <c r="D1872" s="230"/>
      <c r="E1872" s="230"/>
      <c r="F1872" s="230"/>
      <c r="G1872" s="230"/>
      <c r="H1872" s="230"/>
      <c r="I1872" s="230"/>
      <c r="J1872" s="230"/>
      <c r="K1872" s="230"/>
      <c r="L1872" s="156">
        <v>493.96</v>
      </c>
      <c r="M1872" s="153"/>
      <c r="N1872" s="154"/>
      <c r="AF1872" s="92"/>
      <c r="AG1872" s="93"/>
      <c r="AH1872" s="93"/>
      <c r="AN1872" s="93"/>
      <c r="AQ1872" s="93"/>
      <c r="AR1872" s="104" t="s">
        <v>684</v>
      </c>
      <c r="AS1872" s="93"/>
    </row>
    <row r="1873" spans="1:45" s="58" customFormat="1" ht="14.4" x14ac:dyDescent="0.3">
      <c r="A1873" s="151"/>
      <c r="B1873" s="106"/>
      <c r="C1873" s="230" t="s">
        <v>685</v>
      </c>
      <c r="D1873" s="230"/>
      <c r="E1873" s="230"/>
      <c r="F1873" s="230"/>
      <c r="G1873" s="230"/>
      <c r="H1873" s="230"/>
      <c r="I1873" s="230"/>
      <c r="J1873" s="230"/>
      <c r="K1873" s="230"/>
      <c r="L1873" s="156">
        <v>52.47</v>
      </c>
      <c r="M1873" s="153"/>
      <c r="N1873" s="154"/>
      <c r="AF1873" s="92"/>
      <c r="AG1873" s="93"/>
      <c r="AH1873" s="93"/>
      <c r="AN1873" s="93"/>
      <c r="AQ1873" s="93"/>
      <c r="AR1873" s="104" t="s">
        <v>685</v>
      </c>
      <c r="AS1873" s="93"/>
    </row>
    <row r="1874" spans="1:45" s="58" customFormat="1" ht="14.4" x14ac:dyDescent="0.3">
      <c r="A1874" s="151"/>
      <c r="B1874" s="106"/>
      <c r="C1874" s="230" t="s">
        <v>686</v>
      </c>
      <c r="D1874" s="230"/>
      <c r="E1874" s="230"/>
      <c r="F1874" s="230"/>
      <c r="G1874" s="230"/>
      <c r="H1874" s="230"/>
      <c r="I1874" s="230"/>
      <c r="J1874" s="230"/>
      <c r="K1874" s="230"/>
      <c r="L1874" s="152">
        <v>14596.95</v>
      </c>
      <c r="M1874" s="153"/>
      <c r="N1874" s="154"/>
      <c r="AF1874" s="92"/>
      <c r="AG1874" s="93"/>
      <c r="AH1874" s="93"/>
      <c r="AN1874" s="93"/>
      <c r="AQ1874" s="93"/>
      <c r="AR1874" s="104" t="s">
        <v>686</v>
      </c>
      <c r="AS1874" s="93"/>
    </row>
    <row r="1875" spans="1:45" s="58" customFormat="1" ht="14.4" x14ac:dyDescent="0.3">
      <c r="A1875" s="151"/>
      <c r="B1875" s="106"/>
      <c r="C1875" s="230" t="s">
        <v>687</v>
      </c>
      <c r="D1875" s="230"/>
      <c r="E1875" s="230"/>
      <c r="F1875" s="230"/>
      <c r="G1875" s="230"/>
      <c r="H1875" s="230"/>
      <c r="I1875" s="230"/>
      <c r="J1875" s="230"/>
      <c r="K1875" s="230"/>
      <c r="L1875" s="152">
        <v>2191.23</v>
      </c>
      <c r="M1875" s="153"/>
      <c r="N1875" s="154"/>
      <c r="AF1875" s="92"/>
      <c r="AG1875" s="93"/>
      <c r="AH1875" s="93"/>
      <c r="AN1875" s="93"/>
      <c r="AQ1875" s="93"/>
      <c r="AR1875" s="104" t="s">
        <v>687</v>
      </c>
      <c r="AS1875" s="93"/>
    </row>
    <row r="1876" spans="1:45" s="58" customFormat="1" ht="14.4" x14ac:dyDescent="0.3">
      <c r="A1876" s="151"/>
      <c r="B1876" s="106"/>
      <c r="C1876" s="230" t="s">
        <v>688</v>
      </c>
      <c r="D1876" s="230"/>
      <c r="E1876" s="230"/>
      <c r="F1876" s="230"/>
      <c r="G1876" s="230"/>
      <c r="H1876" s="230"/>
      <c r="I1876" s="230"/>
      <c r="J1876" s="230"/>
      <c r="K1876" s="230"/>
      <c r="L1876" s="156">
        <v>983.64</v>
      </c>
      <c r="M1876" s="153"/>
      <c r="N1876" s="154"/>
      <c r="AF1876" s="92"/>
      <c r="AG1876" s="93"/>
      <c r="AH1876" s="93"/>
      <c r="AN1876" s="93"/>
      <c r="AQ1876" s="93"/>
      <c r="AR1876" s="104" t="s">
        <v>688</v>
      </c>
      <c r="AS1876" s="93"/>
    </row>
    <row r="1877" spans="1:45" s="58" customFormat="1" ht="14.4" x14ac:dyDescent="0.3">
      <c r="A1877" s="151"/>
      <c r="B1877" s="106"/>
      <c r="C1877" s="230" t="s">
        <v>551</v>
      </c>
      <c r="D1877" s="230"/>
      <c r="E1877" s="230"/>
      <c r="F1877" s="230"/>
      <c r="G1877" s="230"/>
      <c r="H1877" s="230"/>
      <c r="I1877" s="230"/>
      <c r="J1877" s="230"/>
      <c r="K1877" s="230"/>
      <c r="L1877" s="152">
        <v>2090.58</v>
      </c>
      <c r="M1877" s="153"/>
      <c r="N1877" s="154"/>
      <c r="AF1877" s="92"/>
      <c r="AG1877" s="93"/>
      <c r="AH1877" s="93"/>
      <c r="AN1877" s="93"/>
      <c r="AQ1877" s="93"/>
      <c r="AR1877" s="104" t="s">
        <v>551</v>
      </c>
      <c r="AS1877" s="93"/>
    </row>
    <row r="1878" spans="1:45" s="58" customFormat="1" ht="14.4" x14ac:dyDescent="0.3">
      <c r="A1878" s="151"/>
      <c r="B1878" s="106"/>
      <c r="C1878" s="230" t="s">
        <v>552</v>
      </c>
      <c r="D1878" s="230"/>
      <c r="E1878" s="230"/>
      <c r="F1878" s="230"/>
      <c r="G1878" s="230"/>
      <c r="H1878" s="230"/>
      <c r="I1878" s="230"/>
      <c r="J1878" s="230"/>
      <c r="K1878" s="230"/>
      <c r="L1878" s="152">
        <v>2191.23</v>
      </c>
      <c r="M1878" s="153"/>
      <c r="N1878" s="154"/>
      <c r="AF1878" s="92"/>
      <c r="AG1878" s="93"/>
      <c r="AH1878" s="93"/>
      <c r="AN1878" s="93"/>
      <c r="AQ1878" s="93"/>
      <c r="AR1878" s="104" t="s">
        <v>552</v>
      </c>
      <c r="AS1878" s="93"/>
    </row>
    <row r="1879" spans="1:45" s="58" customFormat="1" ht="14.4" x14ac:dyDescent="0.3">
      <c r="A1879" s="151"/>
      <c r="B1879" s="106"/>
      <c r="C1879" s="230" t="s">
        <v>553</v>
      </c>
      <c r="D1879" s="230"/>
      <c r="E1879" s="230"/>
      <c r="F1879" s="230"/>
      <c r="G1879" s="230"/>
      <c r="H1879" s="230"/>
      <c r="I1879" s="230"/>
      <c r="J1879" s="230"/>
      <c r="K1879" s="230"/>
      <c r="L1879" s="156">
        <v>983.64</v>
      </c>
      <c r="M1879" s="153"/>
      <c r="N1879" s="154"/>
      <c r="AF1879" s="92"/>
      <c r="AG1879" s="93"/>
      <c r="AH1879" s="93"/>
      <c r="AN1879" s="93"/>
      <c r="AQ1879" s="93"/>
      <c r="AR1879" s="104" t="s">
        <v>553</v>
      </c>
      <c r="AS1879" s="93"/>
    </row>
    <row r="1880" spans="1:45" s="58" customFormat="1" ht="14.4" x14ac:dyDescent="0.3">
      <c r="A1880" s="151"/>
      <c r="B1880" s="157"/>
      <c r="C1880" s="242" t="s">
        <v>815</v>
      </c>
      <c r="D1880" s="242"/>
      <c r="E1880" s="242"/>
      <c r="F1880" s="242"/>
      <c r="G1880" s="242"/>
      <c r="H1880" s="242"/>
      <c r="I1880" s="242"/>
      <c r="J1880" s="242"/>
      <c r="K1880" s="242"/>
      <c r="L1880" s="158">
        <v>20303.89</v>
      </c>
      <c r="M1880" s="159"/>
      <c r="N1880" s="160"/>
      <c r="AF1880" s="92"/>
      <c r="AG1880" s="93"/>
      <c r="AH1880" s="93"/>
      <c r="AN1880" s="93"/>
      <c r="AQ1880" s="93"/>
      <c r="AS1880" s="93" t="s">
        <v>815</v>
      </c>
    </row>
    <row r="1881" spans="1:45" s="58" customFormat="1" ht="14.4" x14ac:dyDescent="0.3">
      <c r="A1881" s="235" t="s">
        <v>495</v>
      </c>
      <c r="B1881" s="236"/>
      <c r="C1881" s="236"/>
      <c r="D1881" s="236"/>
      <c r="E1881" s="236"/>
      <c r="F1881" s="236"/>
      <c r="G1881" s="236"/>
      <c r="H1881" s="236"/>
      <c r="I1881" s="236"/>
      <c r="J1881" s="236"/>
      <c r="K1881" s="236"/>
      <c r="L1881" s="236"/>
      <c r="M1881" s="236"/>
      <c r="N1881" s="237"/>
      <c r="AF1881" s="92" t="s">
        <v>495</v>
      </c>
      <c r="AG1881" s="93"/>
      <c r="AH1881" s="93"/>
      <c r="AN1881" s="93"/>
      <c r="AQ1881" s="93"/>
      <c r="AS1881" s="93"/>
    </row>
    <row r="1882" spans="1:45" s="58" customFormat="1" ht="14.4" x14ac:dyDescent="0.3">
      <c r="A1882" s="238" t="s">
        <v>496</v>
      </c>
      <c r="B1882" s="239"/>
      <c r="C1882" s="239"/>
      <c r="D1882" s="239"/>
      <c r="E1882" s="239"/>
      <c r="F1882" s="239"/>
      <c r="G1882" s="239"/>
      <c r="H1882" s="239"/>
      <c r="I1882" s="239"/>
      <c r="J1882" s="239"/>
      <c r="K1882" s="239"/>
      <c r="L1882" s="239"/>
      <c r="M1882" s="239"/>
      <c r="N1882" s="240"/>
      <c r="AF1882" s="92"/>
      <c r="AG1882" s="93" t="s">
        <v>496</v>
      </c>
      <c r="AH1882" s="93"/>
      <c r="AN1882" s="93"/>
      <c r="AQ1882" s="93"/>
      <c r="AS1882" s="93"/>
    </row>
    <row r="1883" spans="1:45" s="58" customFormat="1" ht="31.8" x14ac:dyDescent="0.3">
      <c r="A1883" s="94" t="s">
        <v>244</v>
      </c>
      <c r="B1883" s="95" t="s">
        <v>497</v>
      </c>
      <c r="C1883" s="231" t="s">
        <v>498</v>
      </c>
      <c r="D1883" s="231"/>
      <c r="E1883" s="231"/>
      <c r="F1883" s="96" t="s">
        <v>3</v>
      </c>
      <c r="G1883" s="97">
        <v>0.17799999999999999</v>
      </c>
      <c r="H1883" s="98">
        <v>1</v>
      </c>
      <c r="I1883" s="99">
        <v>0.17799999999999999</v>
      </c>
      <c r="J1883" s="100"/>
      <c r="K1883" s="97"/>
      <c r="L1883" s="100"/>
      <c r="M1883" s="97"/>
      <c r="N1883" s="101"/>
      <c r="AF1883" s="92"/>
      <c r="AG1883" s="93"/>
      <c r="AH1883" s="93" t="s">
        <v>498</v>
      </c>
      <c r="AN1883" s="93"/>
      <c r="AQ1883" s="93"/>
      <c r="AS1883" s="93"/>
    </row>
    <row r="1884" spans="1:45" s="58" customFormat="1" ht="14.4" x14ac:dyDescent="0.3">
      <c r="A1884" s="102"/>
      <c r="B1884" s="103"/>
      <c r="C1884" s="230" t="s">
        <v>816</v>
      </c>
      <c r="D1884" s="230"/>
      <c r="E1884" s="230"/>
      <c r="F1884" s="230"/>
      <c r="G1884" s="230"/>
      <c r="H1884" s="230"/>
      <c r="I1884" s="230"/>
      <c r="J1884" s="230"/>
      <c r="K1884" s="230"/>
      <c r="L1884" s="230"/>
      <c r="M1884" s="230"/>
      <c r="N1884" s="241"/>
      <c r="AF1884" s="92"/>
      <c r="AG1884" s="93"/>
      <c r="AH1884" s="93"/>
      <c r="AI1884" s="104" t="s">
        <v>816</v>
      </c>
      <c r="AN1884" s="93"/>
      <c r="AQ1884" s="93"/>
      <c r="AS1884" s="93"/>
    </row>
    <row r="1885" spans="1:45" s="58" customFormat="1" ht="21.6" x14ac:dyDescent="0.3">
      <c r="A1885" s="105"/>
      <c r="B1885" s="106" t="s">
        <v>609</v>
      </c>
      <c r="C1885" s="232" t="s">
        <v>610</v>
      </c>
      <c r="D1885" s="232"/>
      <c r="E1885" s="232"/>
      <c r="F1885" s="232"/>
      <c r="G1885" s="232"/>
      <c r="H1885" s="232"/>
      <c r="I1885" s="232"/>
      <c r="J1885" s="232"/>
      <c r="K1885" s="232"/>
      <c r="L1885" s="232"/>
      <c r="M1885" s="232"/>
      <c r="N1885" s="233"/>
      <c r="AF1885" s="92"/>
      <c r="AG1885" s="93"/>
      <c r="AH1885" s="93"/>
      <c r="AJ1885" s="104" t="s">
        <v>610</v>
      </c>
      <c r="AN1885" s="93"/>
      <c r="AQ1885" s="93"/>
      <c r="AS1885" s="93"/>
    </row>
    <row r="1886" spans="1:45" s="58" customFormat="1" ht="52.2" x14ac:dyDescent="0.3">
      <c r="A1886" s="105"/>
      <c r="B1886" s="106" t="s">
        <v>611</v>
      </c>
      <c r="C1886" s="232" t="s">
        <v>612</v>
      </c>
      <c r="D1886" s="232"/>
      <c r="E1886" s="232"/>
      <c r="F1886" s="232"/>
      <c r="G1886" s="232"/>
      <c r="H1886" s="232"/>
      <c r="I1886" s="232"/>
      <c r="J1886" s="232"/>
      <c r="K1886" s="232"/>
      <c r="L1886" s="232"/>
      <c r="M1886" s="232"/>
      <c r="N1886" s="233"/>
      <c r="AF1886" s="92"/>
      <c r="AG1886" s="93"/>
      <c r="AH1886" s="93"/>
      <c r="AJ1886" s="104" t="s">
        <v>612</v>
      </c>
      <c r="AN1886" s="93"/>
      <c r="AQ1886" s="93"/>
      <c r="AS1886" s="93"/>
    </row>
    <row r="1887" spans="1:45" s="58" customFormat="1" ht="14.4" x14ac:dyDescent="0.3">
      <c r="A1887" s="107"/>
      <c r="B1887" s="106" t="s">
        <v>2</v>
      </c>
      <c r="C1887" s="230" t="s">
        <v>525</v>
      </c>
      <c r="D1887" s="230"/>
      <c r="E1887" s="230"/>
      <c r="F1887" s="108"/>
      <c r="G1887" s="109"/>
      <c r="H1887" s="109"/>
      <c r="I1887" s="109"/>
      <c r="J1887" s="112">
        <v>479.29</v>
      </c>
      <c r="K1887" s="117">
        <v>1.3225</v>
      </c>
      <c r="L1887" s="112">
        <v>112.83</v>
      </c>
      <c r="M1887" s="113">
        <v>44.77</v>
      </c>
      <c r="N1887" s="114">
        <v>5051.3999999999996</v>
      </c>
      <c r="AF1887" s="92"/>
      <c r="AG1887" s="93"/>
      <c r="AH1887" s="93"/>
      <c r="AK1887" s="104" t="s">
        <v>525</v>
      </c>
      <c r="AN1887" s="93"/>
      <c r="AQ1887" s="93"/>
      <c r="AS1887" s="93"/>
    </row>
    <row r="1888" spans="1:45" s="58" customFormat="1" ht="14.4" x14ac:dyDescent="0.3">
      <c r="A1888" s="107"/>
      <c r="B1888" s="106" t="s">
        <v>4</v>
      </c>
      <c r="C1888" s="230" t="s">
        <v>526</v>
      </c>
      <c r="D1888" s="230"/>
      <c r="E1888" s="230"/>
      <c r="F1888" s="108"/>
      <c r="G1888" s="109"/>
      <c r="H1888" s="109"/>
      <c r="I1888" s="109"/>
      <c r="J1888" s="112">
        <v>74.8</v>
      </c>
      <c r="K1888" s="117">
        <v>1.4375</v>
      </c>
      <c r="L1888" s="112">
        <v>19.14</v>
      </c>
      <c r="M1888" s="113">
        <v>13.24</v>
      </c>
      <c r="N1888" s="126">
        <v>253.41</v>
      </c>
      <c r="AF1888" s="92"/>
      <c r="AG1888" s="93"/>
      <c r="AH1888" s="93"/>
      <c r="AK1888" s="104" t="s">
        <v>526</v>
      </c>
      <c r="AN1888" s="93"/>
      <c r="AQ1888" s="93"/>
      <c r="AS1888" s="93"/>
    </row>
    <row r="1889" spans="1:45" s="58" customFormat="1" ht="14.4" x14ac:dyDescent="0.3">
      <c r="A1889" s="107"/>
      <c r="B1889" s="106" t="s">
        <v>6</v>
      </c>
      <c r="C1889" s="230" t="s">
        <v>556</v>
      </c>
      <c r="D1889" s="230"/>
      <c r="E1889" s="230"/>
      <c r="F1889" s="108"/>
      <c r="G1889" s="109"/>
      <c r="H1889" s="109"/>
      <c r="I1889" s="109"/>
      <c r="J1889" s="112">
        <v>11.37</v>
      </c>
      <c r="K1889" s="117">
        <v>1.4375</v>
      </c>
      <c r="L1889" s="112">
        <v>2.91</v>
      </c>
      <c r="M1889" s="113">
        <v>44.77</v>
      </c>
      <c r="N1889" s="126">
        <v>130.28</v>
      </c>
      <c r="AF1889" s="92"/>
      <c r="AG1889" s="93"/>
      <c r="AH1889" s="93"/>
      <c r="AK1889" s="104" t="s">
        <v>556</v>
      </c>
      <c r="AN1889" s="93"/>
      <c r="AQ1889" s="93"/>
      <c r="AS1889" s="93"/>
    </row>
    <row r="1890" spans="1:45" s="58" customFormat="1" ht="14.4" x14ac:dyDescent="0.3">
      <c r="A1890" s="107"/>
      <c r="B1890" s="106" t="s">
        <v>7</v>
      </c>
      <c r="C1890" s="230" t="s">
        <v>557</v>
      </c>
      <c r="D1890" s="230"/>
      <c r="E1890" s="230"/>
      <c r="F1890" s="108"/>
      <c r="G1890" s="109"/>
      <c r="H1890" s="109"/>
      <c r="I1890" s="109"/>
      <c r="J1890" s="110">
        <v>3302.45</v>
      </c>
      <c r="K1890" s="109"/>
      <c r="L1890" s="112">
        <v>587.84</v>
      </c>
      <c r="M1890" s="113">
        <v>8.16</v>
      </c>
      <c r="N1890" s="114">
        <v>4796.7700000000004</v>
      </c>
      <c r="AF1890" s="92"/>
      <c r="AG1890" s="93"/>
      <c r="AH1890" s="93"/>
      <c r="AK1890" s="104" t="s">
        <v>557</v>
      </c>
      <c r="AN1890" s="93"/>
      <c r="AQ1890" s="93"/>
      <c r="AS1890" s="93"/>
    </row>
    <row r="1891" spans="1:45" s="58" customFormat="1" ht="14.4" x14ac:dyDescent="0.3">
      <c r="A1891" s="115"/>
      <c r="B1891" s="106"/>
      <c r="C1891" s="230" t="s">
        <v>527</v>
      </c>
      <c r="D1891" s="230"/>
      <c r="E1891" s="230"/>
      <c r="F1891" s="108" t="s">
        <v>528</v>
      </c>
      <c r="G1891" s="113">
        <v>52.21</v>
      </c>
      <c r="H1891" s="117">
        <v>1.3225</v>
      </c>
      <c r="I1891" s="132">
        <v>12.290495099999999</v>
      </c>
      <c r="J1891" s="118"/>
      <c r="K1891" s="109"/>
      <c r="L1891" s="118"/>
      <c r="M1891" s="109"/>
      <c r="N1891" s="119"/>
      <c r="AF1891" s="92"/>
      <c r="AG1891" s="93"/>
      <c r="AH1891" s="93"/>
      <c r="AL1891" s="104" t="s">
        <v>527</v>
      </c>
      <c r="AN1891" s="93"/>
      <c r="AQ1891" s="93"/>
      <c r="AS1891" s="93"/>
    </row>
    <row r="1892" spans="1:45" s="58" customFormat="1" ht="14.4" x14ac:dyDescent="0.3">
      <c r="A1892" s="115"/>
      <c r="B1892" s="106"/>
      <c r="C1892" s="230" t="s">
        <v>558</v>
      </c>
      <c r="D1892" s="230"/>
      <c r="E1892" s="230"/>
      <c r="F1892" s="108" t="s">
        <v>528</v>
      </c>
      <c r="G1892" s="113">
        <v>0.87</v>
      </c>
      <c r="H1892" s="117">
        <v>1.4375</v>
      </c>
      <c r="I1892" s="132">
        <v>0.22261130000000001</v>
      </c>
      <c r="J1892" s="118"/>
      <c r="K1892" s="109"/>
      <c r="L1892" s="118"/>
      <c r="M1892" s="109"/>
      <c r="N1892" s="119"/>
      <c r="AF1892" s="92"/>
      <c r="AG1892" s="93"/>
      <c r="AH1892" s="93"/>
      <c r="AL1892" s="104" t="s">
        <v>558</v>
      </c>
      <c r="AN1892" s="93"/>
      <c r="AQ1892" s="93"/>
      <c r="AS1892" s="93"/>
    </row>
    <row r="1893" spans="1:45" s="58" customFormat="1" ht="14.4" x14ac:dyDescent="0.3">
      <c r="A1893" s="107"/>
      <c r="B1893" s="106"/>
      <c r="C1893" s="229" t="s">
        <v>529</v>
      </c>
      <c r="D1893" s="229"/>
      <c r="E1893" s="229"/>
      <c r="F1893" s="120"/>
      <c r="G1893" s="121"/>
      <c r="H1893" s="121"/>
      <c r="I1893" s="121"/>
      <c r="J1893" s="122">
        <v>3856.54</v>
      </c>
      <c r="K1893" s="121"/>
      <c r="L1893" s="123">
        <v>719.81</v>
      </c>
      <c r="M1893" s="121"/>
      <c r="N1893" s="124">
        <v>10101.58</v>
      </c>
      <c r="AF1893" s="92"/>
      <c r="AG1893" s="93"/>
      <c r="AH1893" s="93"/>
      <c r="AM1893" s="104" t="s">
        <v>529</v>
      </c>
      <c r="AN1893" s="93"/>
      <c r="AQ1893" s="93"/>
      <c r="AS1893" s="93"/>
    </row>
    <row r="1894" spans="1:45" s="58" customFormat="1" ht="14.4" x14ac:dyDescent="0.3">
      <c r="A1894" s="115"/>
      <c r="B1894" s="106"/>
      <c r="C1894" s="230" t="s">
        <v>530</v>
      </c>
      <c r="D1894" s="230"/>
      <c r="E1894" s="230"/>
      <c r="F1894" s="108"/>
      <c r="G1894" s="109"/>
      <c r="H1894" s="109"/>
      <c r="I1894" s="109"/>
      <c r="J1894" s="118"/>
      <c r="K1894" s="109"/>
      <c r="L1894" s="112">
        <v>115.74</v>
      </c>
      <c r="M1894" s="109"/>
      <c r="N1894" s="114">
        <v>5181.68</v>
      </c>
      <c r="AF1894" s="92"/>
      <c r="AG1894" s="93"/>
      <c r="AH1894" s="93"/>
      <c r="AL1894" s="104" t="s">
        <v>530</v>
      </c>
      <c r="AN1894" s="93"/>
      <c r="AQ1894" s="93"/>
      <c r="AS1894" s="93"/>
    </row>
    <row r="1895" spans="1:45" s="58" customFormat="1" ht="20.399999999999999" x14ac:dyDescent="0.3">
      <c r="A1895" s="115"/>
      <c r="B1895" s="106" t="s">
        <v>698</v>
      </c>
      <c r="C1895" s="230" t="s">
        <v>699</v>
      </c>
      <c r="D1895" s="230"/>
      <c r="E1895" s="230"/>
      <c r="F1895" s="108" t="s">
        <v>531</v>
      </c>
      <c r="G1895" s="116">
        <v>109</v>
      </c>
      <c r="H1895" s="109"/>
      <c r="I1895" s="116">
        <v>109</v>
      </c>
      <c r="J1895" s="118"/>
      <c r="K1895" s="109"/>
      <c r="L1895" s="112">
        <v>126.16</v>
      </c>
      <c r="M1895" s="109"/>
      <c r="N1895" s="114">
        <v>5648.03</v>
      </c>
      <c r="AF1895" s="92"/>
      <c r="AG1895" s="93"/>
      <c r="AH1895" s="93"/>
      <c r="AL1895" s="104" t="s">
        <v>699</v>
      </c>
      <c r="AN1895" s="93"/>
      <c r="AQ1895" s="93"/>
      <c r="AS1895" s="93"/>
    </row>
    <row r="1896" spans="1:45" s="58" customFormat="1" ht="40.799999999999997" x14ac:dyDescent="0.3">
      <c r="A1896" s="115"/>
      <c r="B1896" s="106" t="s">
        <v>700</v>
      </c>
      <c r="C1896" s="230" t="s">
        <v>701</v>
      </c>
      <c r="D1896" s="230"/>
      <c r="E1896" s="230"/>
      <c r="F1896" s="108" t="s">
        <v>531</v>
      </c>
      <c r="G1896" s="116">
        <v>57</v>
      </c>
      <c r="H1896" s="113">
        <v>0.85</v>
      </c>
      <c r="I1896" s="113">
        <v>48.45</v>
      </c>
      <c r="J1896" s="118"/>
      <c r="K1896" s="109"/>
      <c r="L1896" s="112">
        <v>56.08</v>
      </c>
      <c r="M1896" s="109"/>
      <c r="N1896" s="114">
        <v>2510.52</v>
      </c>
      <c r="AF1896" s="92"/>
      <c r="AG1896" s="93"/>
      <c r="AH1896" s="93"/>
      <c r="AL1896" s="104" t="s">
        <v>701</v>
      </c>
      <c r="AN1896" s="93"/>
      <c r="AQ1896" s="93"/>
      <c r="AS1896" s="93"/>
    </row>
    <row r="1897" spans="1:45" s="58" customFormat="1" ht="14.4" x14ac:dyDescent="0.3">
      <c r="A1897" s="127"/>
      <c r="B1897" s="128"/>
      <c r="C1897" s="231" t="s">
        <v>532</v>
      </c>
      <c r="D1897" s="231"/>
      <c r="E1897" s="231"/>
      <c r="F1897" s="96"/>
      <c r="G1897" s="97"/>
      <c r="H1897" s="97"/>
      <c r="I1897" s="97"/>
      <c r="J1897" s="100"/>
      <c r="K1897" s="97"/>
      <c r="L1897" s="129">
        <v>902.05</v>
      </c>
      <c r="M1897" s="121"/>
      <c r="N1897" s="130">
        <v>18260.13</v>
      </c>
      <c r="AF1897" s="92"/>
      <c r="AG1897" s="93"/>
      <c r="AH1897" s="93"/>
      <c r="AN1897" s="93" t="s">
        <v>532</v>
      </c>
      <c r="AQ1897" s="93"/>
      <c r="AS1897" s="93"/>
    </row>
    <row r="1898" spans="1:45" s="58" customFormat="1" ht="14.4" x14ac:dyDescent="0.3">
      <c r="A1898" s="94" t="s">
        <v>245</v>
      </c>
      <c r="B1898" s="95" t="s">
        <v>97</v>
      </c>
      <c r="C1898" s="231" t="s">
        <v>98</v>
      </c>
      <c r="D1898" s="231"/>
      <c r="E1898" s="231"/>
      <c r="F1898" s="96" t="s">
        <v>17</v>
      </c>
      <c r="G1898" s="97">
        <v>-9.078E-2</v>
      </c>
      <c r="H1898" s="98">
        <v>1</v>
      </c>
      <c r="I1898" s="141">
        <v>-9.078E-2</v>
      </c>
      <c r="J1898" s="129">
        <v>519.79999999999995</v>
      </c>
      <c r="K1898" s="97"/>
      <c r="L1898" s="129">
        <v>-47.19</v>
      </c>
      <c r="M1898" s="138">
        <v>8.16</v>
      </c>
      <c r="N1898" s="139">
        <v>-385.07</v>
      </c>
      <c r="AF1898" s="92"/>
      <c r="AG1898" s="93"/>
      <c r="AH1898" s="93" t="s">
        <v>98</v>
      </c>
      <c r="AN1898" s="93"/>
      <c r="AQ1898" s="93"/>
      <c r="AS1898" s="93"/>
    </row>
    <row r="1899" spans="1:45" s="58" customFormat="1" ht="14.4" x14ac:dyDescent="0.3">
      <c r="A1899" s="127"/>
      <c r="B1899" s="128"/>
      <c r="C1899" s="230" t="s">
        <v>702</v>
      </c>
      <c r="D1899" s="230"/>
      <c r="E1899" s="230"/>
      <c r="F1899" s="230"/>
      <c r="G1899" s="230"/>
      <c r="H1899" s="230"/>
      <c r="I1899" s="230"/>
      <c r="J1899" s="230"/>
      <c r="K1899" s="230"/>
      <c r="L1899" s="230"/>
      <c r="M1899" s="230"/>
      <c r="N1899" s="241"/>
      <c r="AF1899" s="92"/>
      <c r="AG1899" s="93"/>
      <c r="AH1899" s="93"/>
      <c r="AN1899" s="93"/>
      <c r="AO1899" s="104" t="s">
        <v>702</v>
      </c>
      <c r="AQ1899" s="93"/>
      <c r="AS1899" s="93"/>
    </row>
    <row r="1900" spans="1:45" s="58" customFormat="1" ht="14.4" x14ac:dyDescent="0.3">
      <c r="A1900" s="127"/>
      <c r="B1900" s="128"/>
      <c r="C1900" s="231" t="s">
        <v>532</v>
      </c>
      <c r="D1900" s="231"/>
      <c r="E1900" s="231"/>
      <c r="F1900" s="96"/>
      <c r="G1900" s="97"/>
      <c r="H1900" s="97"/>
      <c r="I1900" s="97"/>
      <c r="J1900" s="100"/>
      <c r="K1900" s="97"/>
      <c r="L1900" s="129">
        <v>-47.19</v>
      </c>
      <c r="M1900" s="121"/>
      <c r="N1900" s="139">
        <v>-385.07</v>
      </c>
      <c r="AF1900" s="92"/>
      <c r="AG1900" s="93"/>
      <c r="AH1900" s="93"/>
      <c r="AN1900" s="93" t="s">
        <v>532</v>
      </c>
      <c r="AQ1900" s="93"/>
      <c r="AS1900" s="93"/>
    </row>
    <row r="1901" spans="1:45" s="58" customFormat="1" ht="14.4" x14ac:dyDescent="0.3">
      <c r="A1901" s="94" t="s">
        <v>246</v>
      </c>
      <c r="B1901" s="95" t="s">
        <v>499</v>
      </c>
      <c r="C1901" s="231" t="s">
        <v>500</v>
      </c>
      <c r="D1901" s="231"/>
      <c r="E1901" s="231"/>
      <c r="F1901" s="96" t="s">
        <v>47</v>
      </c>
      <c r="G1901" s="97">
        <v>-3.56E-2</v>
      </c>
      <c r="H1901" s="98">
        <v>1</v>
      </c>
      <c r="I1901" s="131">
        <v>-3.56E-2</v>
      </c>
      <c r="J1901" s="137">
        <v>11200</v>
      </c>
      <c r="K1901" s="97"/>
      <c r="L1901" s="129">
        <v>-398.72</v>
      </c>
      <c r="M1901" s="138">
        <v>8.16</v>
      </c>
      <c r="N1901" s="130">
        <v>-3253.56</v>
      </c>
      <c r="AF1901" s="92"/>
      <c r="AG1901" s="93"/>
      <c r="AH1901" s="93" t="s">
        <v>500</v>
      </c>
      <c r="AN1901" s="93"/>
      <c r="AQ1901" s="93"/>
      <c r="AS1901" s="93"/>
    </row>
    <row r="1902" spans="1:45" s="58" customFormat="1" ht="14.4" x14ac:dyDescent="0.3">
      <c r="A1902" s="127"/>
      <c r="B1902" s="128"/>
      <c r="C1902" s="230" t="s">
        <v>702</v>
      </c>
      <c r="D1902" s="230"/>
      <c r="E1902" s="230"/>
      <c r="F1902" s="230"/>
      <c r="G1902" s="230"/>
      <c r="H1902" s="230"/>
      <c r="I1902" s="230"/>
      <c r="J1902" s="230"/>
      <c r="K1902" s="230"/>
      <c r="L1902" s="230"/>
      <c r="M1902" s="230"/>
      <c r="N1902" s="241"/>
      <c r="AF1902" s="92"/>
      <c r="AG1902" s="93"/>
      <c r="AH1902" s="93"/>
      <c r="AN1902" s="93"/>
      <c r="AO1902" s="104" t="s">
        <v>702</v>
      </c>
      <c r="AQ1902" s="93"/>
      <c r="AS1902" s="93"/>
    </row>
    <row r="1903" spans="1:45" s="58" customFormat="1" ht="14.4" x14ac:dyDescent="0.3">
      <c r="A1903" s="127"/>
      <c r="B1903" s="128"/>
      <c r="C1903" s="231" t="s">
        <v>532</v>
      </c>
      <c r="D1903" s="231"/>
      <c r="E1903" s="231"/>
      <c r="F1903" s="96"/>
      <c r="G1903" s="97"/>
      <c r="H1903" s="97"/>
      <c r="I1903" s="97"/>
      <c r="J1903" s="100"/>
      <c r="K1903" s="97"/>
      <c r="L1903" s="129">
        <v>-398.72</v>
      </c>
      <c r="M1903" s="121"/>
      <c r="N1903" s="130">
        <v>-3253.56</v>
      </c>
      <c r="AF1903" s="92"/>
      <c r="AG1903" s="93"/>
      <c r="AH1903" s="93"/>
      <c r="AN1903" s="93" t="s">
        <v>532</v>
      </c>
      <c r="AQ1903" s="93"/>
      <c r="AS1903" s="93"/>
    </row>
    <row r="1904" spans="1:45" s="58" customFormat="1" ht="21.6" x14ac:dyDescent="0.3">
      <c r="A1904" s="94" t="s">
        <v>247</v>
      </c>
      <c r="B1904" s="95" t="s">
        <v>501</v>
      </c>
      <c r="C1904" s="231" t="s">
        <v>502</v>
      </c>
      <c r="D1904" s="231"/>
      <c r="E1904" s="231"/>
      <c r="F1904" s="96" t="s">
        <v>61</v>
      </c>
      <c r="G1904" s="97">
        <v>-1.1926000000000001</v>
      </c>
      <c r="H1904" s="98">
        <v>1</v>
      </c>
      <c r="I1904" s="131">
        <v>-1.1926000000000001</v>
      </c>
      <c r="J1904" s="129">
        <v>74.58</v>
      </c>
      <c r="K1904" s="97"/>
      <c r="L1904" s="129">
        <v>-88.94</v>
      </c>
      <c r="M1904" s="138">
        <v>8.16</v>
      </c>
      <c r="N1904" s="139">
        <v>-725.75</v>
      </c>
      <c r="AF1904" s="92"/>
      <c r="AG1904" s="93"/>
      <c r="AH1904" s="93" t="s">
        <v>502</v>
      </c>
      <c r="AN1904" s="93"/>
      <c r="AQ1904" s="93"/>
      <c r="AS1904" s="93"/>
    </row>
    <row r="1905" spans="1:45" s="58" customFormat="1" ht="14.4" x14ac:dyDescent="0.3">
      <c r="A1905" s="127"/>
      <c r="B1905" s="128"/>
      <c r="C1905" s="230" t="s">
        <v>702</v>
      </c>
      <c r="D1905" s="230"/>
      <c r="E1905" s="230"/>
      <c r="F1905" s="230"/>
      <c r="G1905" s="230"/>
      <c r="H1905" s="230"/>
      <c r="I1905" s="230"/>
      <c r="J1905" s="230"/>
      <c r="K1905" s="230"/>
      <c r="L1905" s="230"/>
      <c r="M1905" s="230"/>
      <c r="N1905" s="241"/>
      <c r="AF1905" s="92"/>
      <c r="AG1905" s="93"/>
      <c r="AH1905" s="93"/>
      <c r="AN1905" s="93"/>
      <c r="AO1905" s="104" t="s">
        <v>702</v>
      </c>
      <c r="AQ1905" s="93"/>
      <c r="AS1905" s="93"/>
    </row>
    <row r="1906" spans="1:45" s="58" customFormat="1" ht="14.4" x14ac:dyDescent="0.3">
      <c r="A1906" s="127"/>
      <c r="B1906" s="128"/>
      <c r="C1906" s="231" t="s">
        <v>532</v>
      </c>
      <c r="D1906" s="231"/>
      <c r="E1906" s="231"/>
      <c r="F1906" s="96"/>
      <c r="G1906" s="97"/>
      <c r="H1906" s="97"/>
      <c r="I1906" s="97"/>
      <c r="J1906" s="100"/>
      <c r="K1906" s="97"/>
      <c r="L1906" s="129">
        <v>-88.94</v>
      </c>
      <c r="M1906" s="121"/>
      <c r="N1906" s="139">
        <v>-725.75</v>
      </c>
      <c r="AF1906" s="92"/>
      <c r="AG1906" s="93"/>
      <c r="AH1906" s="93"/>
      <c r="AN1906" s="93" t="s">
        <v>532</v>
      </c>
      <c r="AQ1906" s="93"/>
      <c r="AS1906" s="93"/>
    </row>
    <row r="1907" spans="1:45" s="58" customFormat="1" ht="21.6" x14ac:dyDescent="0.3">
      <c r="A1907" s="94" t="s">
        <v>248</v>
      </c>
      <c r="B1907" s="95" t="s">
        <v>394</v>
      </c>
      <c r="C1907" s="231" t="s">
        <v>395</v>
      </c>
      <c r="D1907" s="231"/>
      <c r="E1907" s="231"/>
      <c r="F1907" s="96" t="s">
        <v>47</v>
      </c>
      <c r="G1907" s="97">
        <v>8.6599999999999996E-2</v>
      </c>
      <c r="H1907" s="98">
        <v>1</v>
      </c>
      <c r="I1907" s="131">
        <v>8.6599999999999996E-2</v>
      </c>
      <c r="J1907" s="137">
        <v>10898.65</v>
      </c>
      <c r="K1907" s="97"/>
      <c r="L1907" s="129">
        <v>943.82</v>
      </c>
      <c r="M1907" s="138">
        <v>8.16</v>
      </c>
      <c r="N1907" s="130">
        <v>7701.57</v>
      </c>
      <c r="AF1907" s="92"/>
      <c r="AG1907" s="93"/>
      <c r="AH1907" s="93" t="s">
        <v>395</v>
      </c>
      <c r="AN1907" s="93"/>
      <c r="AQ1907" s="93"/>
      <c r="AS1907" s="93"/>
    </row>
    <row r="1908" spans="1:45" s="58" customFormat="1" ht="14.4" x14ac:dyDescent="0.3">
      <c r="A1908" s="127"/>
      <c r="B1908" s="128"/>
      <c r="C1908" s="230" t="s">
        <v>702</v>
      </c>
      <c r="D1908" s="230"/>
      <c r="E1908" s="230"/>
      <c r="F1908" s="230"/>
      <c r="G1908" s="230"/>
      <c r="H1908" s="230"/>
      <c r="I1908" s="230"/>
      <c r="J1908" s="230"/>
      <c r="K1908" s="230"/>
      <c r="L1908" s="230"/>
      <c r="M1908" s="230"/>
      <c r="N1908" s="241"/>
      <c r="AF1908" s="92"/>
      <c r="AG1908" s="93"/>
      <c r="AH1908" s="93"/>
      <c r="AN1908" s="93"/>
      <c r="AO1908" s="104" t="s">
        <v>702</v>
      </c>
      <c r="AQ1908" s="93"/>
      <c r="AS1908" s="93"/>
    </row>
    <row r="1909" spans="1:45" s="58" customFormat="1" ht="14.4" x14ac:dyDescent="0.3">
      <c r="A1909" s="102"/>
      <c r="B1909" s="103"/>
      <c r="C1909" s="230" t="s">
        <v>817</v>
      </c>
      <c r="D1909" s="230"/>
      <c r="E1909" s="230"/>
      <c r="F1909" s="230"/>
      <c r="G1909" s="230"/>
      <c r="H1909" s="230"/>
      <c r="I1909" s="230"/>
      <c r="J1909" s="230"/>
      <c r="K1909" s="230"/>
      <c r="L1909" s="230"/>
      <c r="M1909" s="230"/>
      <c r="N1909" s="241"/>
      <c r="AF1909" s="92"/>
      <c r="AG1909" s="93"/>
      <c r="AH1909" s="93"/>
      <c r="AI1909" s="104" t="s">
        <v>817</v>
      </c>
      <c r="AN1909" s="93"/>
      <c r="AQ1909" s="93"/>
      <c r="AS1909" s="93"/>
    </row>
    <row r="1910" spans="1:45" s="58" customFormat="1" ht="14.4" x14ac:dyDescent="0.3">
      <c r="A1910" s="127"/>
      <c r="B1910" s="128"/>
      <c r="C1910" s="231" t="s">
        <v>532</v>
      </c>
      <c r="D1910" s="231"/>
      <c r="E1910" s="231"/>
      <c r="F1910" s="96"/>
      <c r="G1910" s="97"/>
      <c r="H1910" s="97"/>
      <c r="I1910" s="97"/>
      <c r="J1910" s="100"/>
      <c r="K1910" s="97"/>
      <c r="L1910" s="129">
        <v>943.82</v>
      </c>
      <c r="M1910" s="121"/>
      <c r="N1910" s="130">
        <v>7701.57</v>
      </c>
      <c r="AF1910" s="92"/>
      <c r="AG1910" s="93"/>
      <c r="AH1910" s="93"/>
      <c r="AN1910" s="93" t="s">
        <v>532</v>
      </c>
      <c r="AQ1910" s="93"/>
      <c r="AS1910" s="93"/>
    </row>
    <row r="1911" spans="1:45" s="58" customFormat="1" ht="21.6" x14ac:dyDescent="0.3">
      <c r="A1911" s="94" t="s">
        <v>249</v>
      </c>
      <c r="B1911" s="95" t="s">
        <v>503</v>
      </c>
      <c r="C1911" s="231" t="s">
        <v>504</v>
      </c>
      <c r="D1911" s="231"/>
      <c r="E1911" s="231"/>
      <c r="F1911" s="96" t="s">
        <v>17</v>
      </c>
      <c r="G1911" s="97">
        <v>0.5</v>
      </c>
      <c r="H1911" s="98">
        <v>1</v>
      </c>
      <c r="I1911" s="136">
        <v>0.5</v>
      </c>
      <c r="J1911" s="137">
        <v>1588.5</v>
      </c>
      <c r="K1911" s="97"/>
      <c r="L1911" s="129">
        <v>794.25</v>
      </c>
      <c r="M1911" s="138">
        <v>8.16</v>
      </c>
      <c r="N1911" s="130">
        <v>6481.08</v>
      </c>
      <c r="AF1911" s="92"/>
      <c r="AG1911" s="93"/>
      <c r="AH1911" s="93" t="s">
        <v>504</v>
      </c>
      <c r="AN1911" s="93"/>
      <c r="AQ1911" s="93"/>
      <c r="AS1911" s="93"/>
    </row>
    <row r="1912" spans="1:45" s="58" customFormat="1" ht="14.4" x14ac:dyDescent="0.3">
      <c r="A1912" s="127"/>
      <c r="B1912" s="128"/>
      <c r="C1912" s="230" t="s">
        <v>537</v>
      </c>
      <c r="D1912" s="230"/>
      <c r="E1912" s="230"/>
      <c r="F1912" s="230"/>
      <c r="G1912" s="230"/>
      <c r="H1912" s="230"/>
      <c r="I1912" s="230"/>
      <c r="J1912" s="230"/>
      <c r="K1912" s="230"/>
      <c r="L1912" s="230"/>
      <c r="M1912" s="230"/>
      <c r="N1912" s="241"/>
      <c r="AF1912" s="92"/>
      <c r="AG1912" s="93"/>
      <c r="AH1912" s="93"/>
      <c r="AN1912" s="93"/>
      <c r="AO1912" s="104" t="s">
        <v>537</v>
      </c>
      <c r="AQ1912" s="93"/>
      <c r="AS1912" s="93"/>
    </row>
    <row r="1913" spans="1:45" s="58" customFormat="1" ht="14.4" x14ac:dyDescent="0.3">
      <c r="A1913" s="127"/>
      <c r="B1913" s="128"/>
      <c r="C1913" s="231" t="s">
        <v>532</v>
      </c>
      <c r="D1913" s="231"/>
      <c r="E1913" s="231"/>
      <c r="F1913" s="96"/>
      <c r="G1913" s="97"/>
      <c r="H1913" s="97"/>
      <c r="I1913" s="97"/>
      <c r="J1913" s="100"/>
      <c r="K1913" s="97"/>
      <c r="L1913" s="129">
        <v>794.25</v>
      </c>
      <c r="M1913" s="121"/>
      <c r="N1913" s="130">
        <v>6481.08</v>
      </c>
      <c r="AF1913" s="92"/>
      <c r="AG1913" s="93"/>
      <c r="AH1913" s="93"/>
      <c r="AN1913" s="93" t="s">
        <v>532</v>
      </c>
      <c r="AQ1913" s="93"/>
      <c r="AS1913" s="93"/>
    </row>
    <row r="1914" spans="1:45" s="58" customFormat="1" ht="52.2" x14ac:dyDescent="0.3">
      <c r="A1914" s="94" t="s">
        <v>250</v>
      </c>
      <c r="B1914" s="95" t="s">
        <v>505</v>
      </c>
      <c r="C1914" s="231" t="s">
        <v>506</v>
      </c>
      <c r="D1914" s="231"/>
      <c r="E1914" s="231"/>
      <c r="F1914" s="96" t="s">
        <v>103</v>
      </c>
      <c r="G1914" s="97">
        <v>41.201999999999998</v>
      </c>
      <c r="H1914" s="98">
        <v>1</v>
      </c>
      <c r="I1914" s="99">
        <v>41.201999999999998</v>
      </c>
      <c r="J1914" s="129">
        <v>38.42</v>
      </c>
      <c r="K1914" s="97"/>
      <c r="L1914" s="137">
        <v>1582.98</v>
      </c>
      <c r="M1914" s="138">
        <v>8.16</v>
      </c>
      <c r="N1914" s="130">
        <v>12917.12</v>
      </c>
      <c r="AF1914" s="92"/>
      <c r="AG1914" s="93"/>
      <c r="AH1914" s="93" t="s">
        <v>506</v>
      </c>
      <c r="AN1914" s="93"/>
      <c r="AQ1914" s="93"/>
      <c r="AS1914" s="93"/>
    </row>
    <row r="1915" spans="1:45" s="58" customFormat="1" ht="14.4" x14ac:dyDescent="0.3">
      <c r="A1915" s="127"/>
      <c r="B1915" s="128"/>
      <c r="C1915" s="230" t="s">
        <v>537</v>
      </c>
      <c r="D1915" s="230"/>
      <c r="E1915" s="230"/>
      <c r="F1915" s="230"/>
      <c r="G1915" s="230"/>
      <c r="H1915" s="230"/>
      <c r="I1915" s="230"/>
      <c r="J1915" s="230"/>
      <c r="K1915" s="230"/>
      <c r="L1915" s="230"/>
      <c r="M1915" s="230"/>
      <c r="N1915" s="241"/>
      <c r="AF1915" s="92"/>
      <c r="AG1915" s="93"/>
      <c r="AH1915" s="93"/>
      <c r="AN1915" s="93"/>
      <c r="AO1915" s="104" t="s">
        <v>537</v>
      </c>
      <c r="AQ1915" s="93"/>
      <c r="AS1915" s="93"/>
    </row>
    <row r="1916" spans="1:45" s="58" customFormat="1" ht="14.4" x14ac:dyDescent="0.3">
      <c r="A1916" s="127"/>
      <c r="B1916" s="128"/>
      <c r="C1916" s="231" t="s">
        <v>532</v>
      </c>
      <c r="D1916" s="231"/>
      <c r="E1916" s="231"/>
      <c r="F1916" s="96"/>
      <c r="G1916" s="97"/>
      <c r="H1916" s="97"/>
      <c r="I1916" s="97"/>
      <c r="J1916" s="100"/>
      <c r="K1916" s="97"/>
      <c r="L1916" s="137">
        <v>1582.98</v>
      </c>
      <c r="M1916" s="121"/>
      <c r="N1916" s="130">
        <v>12917.12</v>
      </c>
      <c r="AF1916" s="92"/>
      <c r="AG1916" s="93"/>
      <c r="AH1916" s="93"/>
      <c r="AN1916" s="93" t="s">
        <v>532</v>
      </c>
      <c r="AQ1916" s="93"/>
      <c r="AS1916" s="93"/>
    </row>
    <row r="1917" spans="1:45" s="58" customFormat="1" ht="52.2" x14ac:dyDescent="0.3">
      <c r="A1917" s="94" t="s">
        <v>251</v>
      </c>
      <c r="B1917" s="95" t="s">
        <v>351</v>
      </c>
      <c r="C1917" s="231" t="s">
        <v>352</v>
      </c>
      <c r="D1917" s="231"/>
      <c r="E1917" s="231"/>
      <c r="F1917" s="96" t="s">
        <v>61</v>
      </c>
      <c r="G1917" s="97">
        <v>4.2510000000000003</v>
      </c>
      <c r="H1917" s="98">
        <v>1</v>
      </c>
      <c r="I1917" s="99">
        <v>4.2510000000000003</v>
      </c>
      <c r="J1917" s="129">
        <v>24.69</v>
      </c>
      <c r="K1917" s="97"/>
      <c r="L1917" s="129">
        <v>104.96</v>
      </c>
      <c r="M1917" s="138">
        <v>8.16</v>
      </c>
      <c r="N1917" s="139">
        <v>856.47</v>
      </c>
      <c r="AF1917" s="92"/>
      <c r="AG1917" s="93"/>
      <c r="AH1917" s="93" t="s">
        <v>352</v>
      </c>
      <c r="AN1917" s="93"/>
      <c r="AQ1917" s="93"/>
      <c r="AS1917" s="93"/>
    </row>
    <row r="1918" spans="1:45" s="58" customFormat="1" ht="14.4" x14ac:dyDescent="0.3">
      <c r="A1918" s="127"/>
      <c r="B1918" s="128"/>
      <c r="C1918" s="230" t="s">
        <v>537</v>
      </c>
      <c r="D1918" s="230"/>
      <c r="E1918" s="230"/>
      <c r="F1918" s="230"/>
      <c r="G1918" s="230"/>
      <c r="H1918" s="230"/>
      <c r="I1918" s="230"/>
      <c r="J1918" s="230"/>
      <c r="K1918" s="230"/>
      <c r="L1918" s="230"/>
      <c r="M1918" s="230"/>
      <c r="N1918" s="241"/>
      <c r="AF1918" s="92"/>
      <c r="AG1918" s="93"/>
      <c r="AH1918" s="93"/>
      <c r="AN1918" s="93"/>
      <c r="AO1918" s="104" t="s">
        <v>537</v>
      </c>
      <c r="AQ1918" s="93"/>
      <c r="AS1918" s="93"/>
    </row>
    <row r="1919" spans="1:45" s="58" customFormat="1" ht="14.4" x14ac:dyDescent="0.3">
      <c r="A1919" s="127"/>
      <c r="B1919" s="128"/>
      <c r="C1919" s="231" t="s">
        <v>532</v>
      </c>
      <c r="D1919" s="231"/>
      <c r="E1919" s="231"/>
      <c r="F1919" s="96"/>
      <c r="G1919" s="97"/>
      <c r="H1919" s="97"/>
      <c r="I1919" s="97"/>
      <c r="J1919" s="100"/>
      <c r="K1919" s="97"/>
      <c r="L1919" s="129">
        <v>104.96</v>
      </c>
      <c r="M1919" s="121"/>
      <c r="N1919" s="139">
        <v>856.47</v>
      </c>
      <c r="AF1919" s="92"/>
      <c r="AG1919" s="93"/>
      <c r="AH1919" s="93"/>
      <c r="AN1919" s="93" t="s">
        <v>532</v>
      </c>
      <c r="AQ1919" s="93"/>
      <c r="AS1919" s="93"/>
    </row>
    <row r="1920" spans="1:45" s="58" customFormat="1" ht="14.4" x14ac:dyDescent="0.3">
      <c r="A1920" s="238" t="s">
        <v>507</v>
      </c>
      <c r="B1920" s="239"/>
      <c r="C1920" s="239"/>
      <c r="D1920" s="239"/>
      <c r="E1920" s="239"/>
      <c r="F1920" s="239"/>
      <c r="G1920" s="239"/>
      <c r="H1920" s="239"/>
      <c r="I1920" s="239"/>
      <c r="J1920" s="239"/>
      <c r="K1920" s="239"/>
      <c r="L1920" s="239"/>
      <c r="M1920" s="239"/>
      <c r="N1920" s="240"/>
      <c r="AF1920" s="92"/>
      <c r="AG1920" s="93" t="s">
        <v>507</v>
      </c>
      <c r="AH1920" s="93"/>
      <c r="AN1920" s="93"/>
      <c r="AQ1920" s="93"/>
      <c r="AS1920" s="93"/>
    </row>
    <row r="1921" spans="1:45" s="58" customFormat="1" ht="31.8" x14ac:dyDescent="0.3">
      <c r="A1921" s="94" t="s">
        <v>252</v>
      </c>
      <c r="B1921" s="95" t="s">
        <v>336</v>
      </c>
      <c r="C1921" s="231" t="s">
        <v>508</v>
      </c>
      <c r="D1921" s="231"/>
      <c r="E1921" s="231"/>
      <c r="F1921" s="96" t="s">
        <v>55</v>
      </c>
      <c r="G1921" s="97">
        <v>0.10199999999999999</v>
      </c>
      <c r="H1921" s="98">
        <v>1</v>
      </c>
      <c r="I1921" s="99">
        <v>0.10199999999999999</v>
      </c>
      <c r="J1921" s="100"/>
      <c r="K1921" s="97"/>
      <c r="L1921" s="100"/>
      <c r="M1921" s="97"/>
      <c r="N1921" s="101"/>
      <c r="AF1921" s="92"/>
      <c r="AG1921" s="93"/>
      <c r="AH1921" s="93" t="s">
        <v>508</v>
      </c>
      <c r="AN1921" s="93"/>
      <c r="AQ1921" s="93"/>
      <c r="AS1921" s="93"/>
    </row>
    <row r="1922" spans="1:45" s="58" customFormat="1" ht="14.4" x14ac:dyDescent="0.3">
      <c r="A1922" s="102"/>
      <c r="B1922" s="103"/>
      <c r="C1922" s="230" t="s">
        <v>818</v>
      </c>
      <c r="D1922" s="230"/>
      <c r="E1922" s="230"/>
      <c r="F1922" s="230"/>
      <c r="G1922" s="230"/>
      <c r="H1922" s="230"/>
      <c r="I1922" s="230"/>
      <c r="J1922" s="230"/>
      <c r="K1922" s="230"/>
      <c r="L1922" s="230"/>
      <c r="M1922" s="230"/>
      <c r="N1922" s="241"/>
      <c r="AF1922" s="92"/>
      <c r="AG1922" s="93"/>
      <c r="AH1922" s="93"/>
      <c r="AI1922" s="104" t="s">
        <v>818</v>
      </c>
      <c r="AN1922" s="93"/>
      <c r="AQ1922" s="93"/>
      <c r="AS1922" s="93"/>
    </row>
    <row r="1923" spans="1:45" s="58" customFormat="1" ht="21.6" x14ac:dyDescent="0.3">
      <c r="A1923" s="105"/>
      <c r="B1923" s="106" t="s">
        <v>609</v>
      </c>
      <c r="C1923" s="232" t="s">
        <v>610</v>
      </c>
      <c r="D1923" s="232"/>
      <c r="E1923" s="232"/>
      <c r="F1923" s="232"/>
      <c r="G1923" s="232"/>
      <c r="H1923" s="232"/>
      <c r="I1923" s="232"/>
      <c r="J1923" s="232"/>
      <c r="K1923" s="232"/>
      <c r="L1923" s="232"/>
      <c r="M1923" s="232"/>
      <c r="N1923" s="233"/>
      <c r="AF1923" s="92"/>
      <c r="AG1923" s="93"/>
      <c r="AH1923" s="93"/>
      <c r="AJ1923" s="104" t="s">
        <v>610</v>
      </c>
      <c r="AN1923" s="93"/>
      <c r="AQ1923" s="93"/>
      <c r="AS1923" s="93"/>
    </row>
    <row r="1924" spans="1:45" s="58" customFormat="1" ht="52.2" x14ac:dyDescent="0.3">
      <c r="A1924" s="105"/>
      <c r="B1924" s="106" t="s">
        <v>611</v>
      </c>
      <c r="C1924" s="232" t="s">
        <v>612</v>
      </c>
      <c r="D1924" s="232"/>
      <c r="E1924" s="232"/>
      <c r="F1924" s="232"/>
      <c r="G1924" s="232"/>
      <c r="H1924" s="232"/>
      <c r="I1924" s="232"/>
      <c r="J1924" s="232"/>
      <c r="K1924" s="232"/>
      <c r="L1924" s="232"/>
      <c r="M1924" s="232"/>
      <c r="N1924" s="233"/>
      <c r="AF1924" s="92"/>
      <c r="AG1924" s="93"/>
      <c r="AH1924" s="93"/>
      <c r="AJ1924" s="104" t="s">
        <v>612</v>
      </c>
      <c r="AN1924" s="93"/>
      <c r="AQ1924" s="93"/>
      <c r="AS1924" s="93"/>
    </row>
    <row r="1925" spans="1:45" s="58" customFormat="1" ht="14.4" x14ac:dyDescent="0.3">
      <c r="A1925" s="107"/>
      <c r="B1925" s="106" t="s">
        <v>2</v>
      </c>
      <c r="C1925" s="230" t="s">
        <v>525</v>
      </c>
      <c r="D1925" s="230"/>
      <c r="E1925" s="230"/>
      <c r="F1925" s="108"/>
      <c r="G1925" s="109"/>
      <c r="H1925" s="109"/>
      <c r="I1925" s="109"/>
      <c r="J1925" s="112">
        <v>829.12</v>
      </c>
      <c r="K1925" s="117">
        <v>1.3225</v>
      </c>
      <c r="L1925" s="112">
        <v>111.84</v>
      </c>
      <c r="M1925" s="113">
        <v>44.77</v>
      </c>
      <c r="N1925" s="114">
        <v>5007.08</v>
      </c>
      <c r="AF1925" s="92"/>
      <c r="AG1925" s="93"/>
      <c r="AH1925" s="93"/>
      <c r="AK1925" s="104" t="s">
        <v>525</v>
      </c>
      <c r="AN1925" s="93"/>
      <c r="AQ1925" s="93"/>
      <c r="AS1925" s="93"/>
    </row>
    <row r="1926" spans="1:45" s="58" customFormat="1" ht="14.4" x14ac:dyDescent="0.3">
      <c r="A1926" s="107"/>
      <c r="B1926" s="106" t="s">
        <v>4</v>
      </c>
      <c r="C1926" s="230" t="s">
        <v>526</v>
      </c>
      <c r="D1926" s="230"/>
      <c r="E1926" s="230"/>
      <c r="F1926" s="108"/>
      <c r="G1926" s="109"/>
      <c r="H1926" s="109"/>
      <c r="I1926" s="109"/>
      <c r="J1926" s="112">
        <v>21.88</v>
      </c>
      <c r="K1926" s="117">
        <v>1.4375</v>
      </c>
      <c r="L1926" s="112">
        <v>3.21</v>
      </c>
      <c r="M1926" s="113">
        <v>13.24</v>
      </c>
      <c r="N1926" s="126">
        <v>42.5</v>
      </c>
      <c r="AF1926" s="92"/>
      <c r="AG1926" s="93"/>
      <c r="AH1926" s="93"/>
      <c r="AK1926" s="104" t="s">
        <v>526</v>
      </c>
      <c r="AN1926" s="93"/>
      <c r="AQ1926" s="93"/>
      <c r="AS1926" s="93"/>
    </row>
    <row r="1927" spans="1:45" s="58" customFormat="1" ht="14.4" x14ac:dyDescent="0.3">
      <c r="A1927" s="107"/>
      <c r="B1927" s="106" t="s">
        <v>6</v>
      </c>
      <c r="C1927" s="230" t="s">
        <v>556</v>
      </c>
      <c r="D1927" s="230"/>
      <c r="E1927" s="230"/>
      <c r="F1927" s="108"/>
      <c r="G1927" s="109"/>
      <c r="H1927" s="109"/>
      <c r="I1927" s="109"/>
      <c r="J1927" s="112">
        <v>3.51</v>
      </c>
      <c r="K1927" s="117">
        <v>1.4375</v>
      </c>
      <c r="L1927" s="112">
        <v>0.51</v>
      </c>
      <c r="M1927" s="113">
        <v>44.77</v>
      </c>
      <c r="N1927" s="126">
        <v>22.83</v>
      </c>
      <c r="AF1927" s="92"/>
      <c r="AG1927" s="93"/>
      <c r="AH1927" s="93"/>
      <c r="AK1927" s="104" t="s">
        <v>556</v>
      </c>
      <c r="AN1927" s="93"/>
      <c r="AQ1927" s="93"/>
      <c r="AS1927" s="93"/>
    </row>
    <row r="1928" spans="1:45" s="58" customFormat="1" ht="14.4" x14ac:dyDescent="0.3">
      <c r="A1928" s="107"/>
      <c r="B1928" s="106" t="s">
        <v>7</v>
      </c>
      <c r="C1928" s="230" t="s">
        <v>557</v>
      </c>
      <c r="D1928" s="230"/>
      <c r="E1928" s="230"/>
      <c r="F1928" s="108"/>
      <c r="G1928" s="109"/>
      <c r="H1928" s="109"/>
      <c r="I1928" s="109"/>
      <c r="J1928" s="110">
        <v>6516.18</v>
      </c>
      <c r="K1928" s="109"/>
      <c r="L1928" s="112">
        <v>664.65</v>
      </c>
      <c r="M1928" s="113">
        <v>8.16</v>
      </c>
      <c r="N1928" s="114">
        <v>5423.54</v>
      </c>
      <c r="AF1928" s="92"/>
      <c r="AG1928" s="93"/>
      <c r="AH1928" s="93"/>
      <c r="AK1928" s="104" t="s">
        <v>557</v>
      </c>
      <c r="AN1928" s="93"/>
      <c r="AQ1928" s="93"/>
      <c r="AS1928" s="93"/>
    </row>
    <row r="1929" spans="1:45" s="58" customFormat="1" ht="14.4" x14ac:dyDescent="0.3">
      <c r="A1929" s="115"/>
      <c r="B1929" s="106"/>
      <c r="C1929" s="230" t="s">
        <v>527</v>
      </c>
      <c r="D1929" s="230"/>
      <c r="E1929" s="230"/>
      <c r="F1929" s="108" t="s">
        <v>528</v>
      </c>
      <c r="G1929" s="125">
        <v>97.2</v>
      </c>
      <c r="H1929" s="117">
        <v>1.3225</v>
      </c>
      <c r="I1929" s="133">
        <v>13.111794</v>
      </c>
      <c r="J1929" s="118"/>
      <c r="K1929" s="109"/>
      <c r="L1929" s="118"/>
      <c r="M1929" s="109"/>
      <c r="N1929" s="119"/>
      <c r="AF1929" s="92"/>
      <c r="AG1929" s="93"/>
      <c r="AH1929" s="93"/>
      <c r="AL1929" s="104" t="s">
        <v>527</v>
      </c>
      <c r="AN1929" s="93"/>
      <c r="AQ1929" s="93"/>
      <c r="AS1929" s="93"/>
    </row>
    <row r="1930" spans="1:45" s="58" customFormat="1" ht="14.4" x14ac:dyDescent="0.3">
      <c r="A1930" s="115"/>
      <c r="B1930" s="106"/>
      <c r="C1930" s="230" t="s">
        <v>558</v>
      </c>
      <c r="D1930" s="230"/>
      <c r="E1930" s="230"/>
      <c r="F1930" s="108" t="s">
        <v>528</v>
      </c>
      <c r="G1930" s="113">
        <v>0.27</v>
      </c>
      <c r="H1930" s="117">
        <v>1.4375</v>
      </c>
      <c r="I1930" s="132">
        <v>3.95888E-2</v>
      </c>
      <c r="J1930" s="118"/>
      <c r="K1930" s="109"/>
      <c r="L1930" s="118"/>
      <c r="M1930" s="109"/>
      <c r="N1930" s="119"/>
      <c r="AF1930" s="92"/>
      <c r="AG1930" s="93"/>
      <c r="AH1930" s="93"/>
      <c r="AL1930" s="104" t="s">
        <v>558</v>
      </c>
      <c r="AN1930" s="93"/>
      <c r="AQ1930" s="93"/>
      <c r="AS1930" s="93"/>
    </row>
    <row r="1931" spans="1:45" s="58" customFormat="1" ht="14.4" x14ac:dyDescent="0.3">
      <c r="A1931" s="107"/>
      <c r="B1931" s="106"/>
      <c r="C1931" s="229" t="s">
        <v>529</v>
      </c>
      <c r="D1931" s="229"/>
      <c r="E1931" s="229"/>
      <c r="F1931" s="120"/>
      <c r="G1931" s="121"/>
      <c r="H1931" s="121"/>
      <c r="I1931" s="121"/>
      <c r="J1931" s="122">
        <v>7367.18</v>
      </c>
      <c r="K1931" s="121"/>
      <c r="L1931" s="123">
        <v>779.7</v>
      </c>
      <c r="M1931" s="121"/>
      <c r="N1931" s="124">
        <v>10473.120000000001</v>
      </c>
      <c r="AF1931" s="92"/>
      <c r="AG1931" s="93"/>
      <c r="AH1931" s="93"/>
      <c r="AM1931" s="104" t="s">
        <v>529</v>
      </c>
      <c r="AN1931" s="93"/>
      <c r="AQ1931" s="93"/>
      <c r="AS1931" s="93"/>
    </row>
    <row r="1932" spans="1:45" s="58" customFormat="1" ht="14.4" x14ac:dyDescent="0.3">
      <c r="A1932" s="115"/>
      <c r="B1932" s="106"/>
      <c r="C1932" s="230" t="s">
        <v>530</v>
      </c>
      <c r="D1932" s="230"/>
      <c r="E1932" s="230"/>
      <c r="F1932" s="108"/>
      <c r="G1932" s="109"/>
      <c r="H1932" s="109"/>
      <c r="I1932" s="109"/>
      <c r="J1932" s="118"/>
      <c r="K1932" s="109"/>
      <c r="L1932" s="112">
        <v>112.35</v>
      </c>
      <c r="M1932" s="109"/>
      <c r="N1932" s="114">
        <v>5029.91</v>
      </c>
      <c r="AF1932" s="92"/>
      <c r="AG1932" s="93"/>
      <c r="AH1932" s="93"/>
      <c r="AL1932" s="104" t="s">
        <v>530</v>
      </c>
      <c r="AN1932" s="93"/>
      <c r="AQ1932" s="93"/>
      <c r="AS1932" s="93"/>
    </row>
    <row r="1933" spans="1:45" s="58" customFormat="1" ht="20.399999999999999" x14ac:dyDescent="0.3">
      <c r="A1933" s="115"/>
      <c r="B1933" s="106" t="s">
        <v>698</v>
      </c>
      <c r="C1933" s="230" t="s">
        <v>699</v>
      </c>
      <c r="D1933" s="230"/>
      <c r="E1933" s="230"/>
      <c r="F1933" s="108" t="s">
        <v>531</v>
      </c>
      <c r="G1933" s="116">
        <v>109</v>
      </c>
      <c r="H1933" s="109"/>
      <c r="I1933" s="116">
        <v>109</v>
      </c>
      <c r="J1933" s="118"/>
      <c r="K1933" s="109"/>
      <c r="L1933" s="112">
        <v>122.46</v>
      </c>
      <c r="M1933" s="109"/>
      <c r="N1933" s="114">
        <v>5482.6</v>
      </c>
      <c r="AF1933" s="92"/>
      <c r="AG1933" s="93"/>
      <c r="AH1933" s="93"/>
      <c r="AL1933" s="104" t="s">
        <v>699</v>
      </c>
      <c r="AN1933" s="93"/>
      <c r="AQ1933" s="93"/>
      <c r="AS1933" s="93"/>
    </row>
    <row r="1934" spans="1:45" s="58" customFormat="1" ht="40.799999999999997" x14ac:dyDescent="0.3">
      <c r="A1934" s="115"/>
      <c r="B1934" s="106" t="s">
        <v>700</v>
      </c>
      <c r="C1934" s="230" t="s">
        <v>701</v>
      </c>
      <c r="D1934" s="230"/>
      <c r="E1934" s="230"/>
      <c r="F1934" s="108" t="s">
        <v>531</v>
      </c>
      <c r="G1934" s="116">
        <v>57</v>
      </c>
      <c r="H1934" s="113">
        <v>0.85</v>
      </c>
      <c r="I1934" s="113">
        <v>48.45</v>
      </c>
      <c r="J1934" s="118"/>
      <c r="K1934" s="109"/>
      <c r="L1934" s="112">
        <v>54.43</v>
      </c>
      <c r="M1934" s="109"/>
      <c r="N1934" s="114">
        <v>2436.9899999999998</v>
      </c>
      <c r="AF1934" s="92"/>
      <c r="AG1934" s="93"/>
      <c r="AH1934" s="93"/>
      <c r="AL1934" s="104" t="s">
        <v>701</v>
      </c>
      <c r="AN1934" s="93"/>
      <c r="AQ1934" s="93"/>
      <c r="AS1934" s="93"/>
    </row>
    <row r="1935" spans="1:45" s="58" customFormat="1" ht="14.4" x14ac:dyDescent="0.3">
      <c r="A1935" s="127"/>
      <c r="B1935" s="128"/>
      <c r="C1935" s="231" t="s">
        <v>532</v>
      </c>
      <c r="D1935" s="231"/>
      <c r="E1935" s="231"/>
      <c r="F1935" s="96"/>
      <c r="G1935" s="97"/>
      <c r="H1935" s="97"/>
      <c r="I1935" s="97"/>
      <c r="J1935" s="100"/>
      <c r="K1935" s="97"/>
      <c r="L1935" s="129">
        <v>956.59</v>
      </c>
      <c r="M1935" s="121"/>
      <c r="N1935" s="130">
        <v>18392.71</v>
      </c>
      <c r="AF1935" s="92"/>
      <c r="AG1935" s="93"/>
      <c r="AH1935" s="93"/>
      <c r="AN1935" s="93" t="s">
        <v>532</v>
      </c>
      <c r="AQ1935" s="93"/>
      <c r="AS1935" s="93"/>
    </row>
    <row r="1936" spans="1:45" s="58" customFormat="1" ht="14.4" x14ac:dyDescent="0.3">
      <c r="A1936" s="94" t="s">
        <v>253</v>
      </c>
      <c r="B1936" s="95" t="s">
        <v>338</v>
      </c>
      <c r="C1936" s="231" t="s">
        <v>339</v>
      </c>
      <c r="D1936" s="231"/>
      <c r="E1936" s="231"/>
      <c r="F1936" s="96" t="s">
        <v>47</v>
      </c>
      <c r="G1936" s="97">
        <v>-4.08E-4</v>
      </c>
      <c r="H1936" s="98">
        <v>1</v>
      </c>
      <c r="I1936" s="140">
        <v>-4.08E-4</v>
      </c>
      <c r="J1936" s="137">
        <v>8475</v>
      </c>
      <c r="K1936" s="97"/>
      <c r="L1936" s="129">
        <v>-3.46</v>
      </c>
      <c r="M1936" s="138">
        <v>8.16</v>
      </c>
      <c r="N1936" s="139">
        <v>-28.23</v>
      </c>
      <c r="AF1936" s="92"/>
      <c r="AG1936" s="93"/>
      <c r="AH1936" s="93" t="s">
        <v>339</v>
      </c>
      <c r="AN1936" s="93"/>
      <c r="AQ1936" s="93"/>
      <c r="AS1936" s="93"/>
    </row>
    <row r="1937" spans="1:45" s="58" customFormat="1" ht="14.4" x14ac:dyDescent="0.3">
      <c r="A1937" s="127"/>
      <c r="B1937" s="128"/>
      <c r="C1937" s="230" t="s">
        <v>702</v>
      </c>
      <c r="D1937" s="230"/>
      <c r="E1937" s="230"/>
      <c r="F1937" s="230"/>
      <c r="G1937" s="230"/>
      <c r="H1937" s="230"/>
      <c r="I1937" s="230"/>
      <c r="J1937" s="230"/>
      <c r="K1937" s="230"/>
      <c r="L1937" s="230"/>
      <c r="M1937" s="230"/>
      <c r="N1937" s="241"/>
      <c r="AF1937" s="92"/>
      <c r="AG1937" s="93"/>
      <c r="AH1937" s="93"/>
      <c r="AN1937" s="93"/>
      <c r="AO1937" s="104" t="s">
        <v>702</v>
      </c>
      <c r="AQ1937" s="93"/>
      <c r="AS1937" s="93"/>
    </row>
    <row r="1938" spans="1:45" s="58" customFormat="1" ht="14.4" x14ac:dyDescent="0.3">
      <c r="A1938" s="127"/>
      <c r="B1938" s="128"/>
      <c r="C1938" s="231" t="s">
        <v>532</v>
      </c>
      <c r="D1938" s="231"/>
      <c r="E1938" s="231"/>
      <c r="F1938" s="96"/>
      <c r="G1938" s="97"/>
      <c r="H1938" s="97"/>
      <c r="I1938" s="97"/>
      <c r="J1938" s="100"/>
      <c r="K1938" s="97"/>
      <c r="L1938" s="129">
        <v>-3.46</v>
      </c>
      <c r="M1938" s="121"/>
      <c r="N1938" s="139">
        <v>-28.23</v>
      </c>
      <c r="AF1938" s="92"/>
      <c r="AG1938" s="93"/>
      <c r="AH1938" s="93"/>
      <c r="AN1938" s="93" t="s">
        <v>532</v>
      </c>
      <c r="AQ1938" s="93"/>
      <c r="AS1938" s="93"/>
    </row>
    <row r="1939" spans="1:45" s="58" customFormat="1" ht="31.8" x14ac:dyDescent="0.3">
      <c r="A1939" s="94" t="s">
        <v>254</v>
      </c>
      <c r="B1939" s="95" t="s">
        <v>340</v>
      </c>
      <c r="C1939" s="231" t="s">
        <v>509</v>
      </c>
      <c r="D1939" s="231"/>
      <c r="E1939" s="231"/>
      <c r="F1939" s="96" t="s">
        <v>53</v>
      </c>
      <c r="G1939" s="97">
        <v>288</v>
      </c>
      <c r="H1939" s="98">
        <v>1</v>
      </c>
      <c r="I1939" s="98">
        <v>288</v>
      </c>
      <c r="J1939" s="129">
        <v>2.33</v>
      </c>
      <c r="K1939" s="141">
        <v>1.04236</v>
      </c>
      <c r="L1939" s="129">
        <v>699.47</v>
      </c>
      <c r="M1939" s="138">
        <v>8.16</v>
      </c>
      <c r="N1939" s="130">
        <v>5707.68</v>
      </c>
      <c r="AF1939" s="92"/>
      <c r="AG1939" s="93"/>
      <c r="AH1939" s="93" t="s">
        <v>509</v>
      </c>
      <c r="AN1939" s="93"/>
      <c r="AQ1939" s="93"/>
      <c r="AS1939" s="93"/>
    </row>
    <row r="1940" spans="1:45" s="58" customFormat="1" ht="14.4" x14ac:dyDescent="0.3">
      <c r="A1940" s="127"/>
      <c r="B1940" s="128"/>
      <c r="C1940" s="230" t="s">
        <v>537</v>
      </c>
      <c r="D1940" s="230"/>
      <c r="E1940" s="230"/>
      <c r="F1940" s="230"/>
      <c r="G1940" s="230"/>
      <c r="H1940" s="230"/>
      <c r="I1940" s="230"/>
      <c r="J1940" s="230"/>
      <c r="K1940" s="230"/>
      <c r="L1940" s="230"/>
      <c r="M1940" s="230"/>
      <c r="N1940" s="241"/>
      <c r="AF1940" s="92"/>
      <c r="AG1940" s="93"/>
      <c r="AH1940" s="93"/>
      <c r="AN1940" s="93"/>
      <c r="AO1940" s="104" t="s">
        <v>537</v>
      </c>
      <c r="AQ1940" s="93"/>
      <c r="AS1940" s="93"/>
    </row>
    <row r="1941" spans="1:45" s="58" customFormat="1" ht="14.4" x14ac:dyDescent="0.3">
      <c r="A1941" s="102"/>
      <c r="B1941" s="103"/>
      <c r="C1941" s="230" t="s">
        <v>703</v>
      </c>
      <c r="D1941" s="230"/>
      <c r="E1941" s="230"/>
      <c r="F1941" s="230"/>
      <c r="G1941" s="230"/>
      <c r="H1941" s="230"/>
      <c r="I1941" s="230"/>
      <c r="J1941" s="230"/>
      <c r="K1941" s="230"/>
      <c r="L1941" s="230"/>
      <c r="M1941" s="230"/>
      <c r="N1941" s="241"/>
      <c r="AF1941" s="92"/>
      <c r="AG1941" s="93"/>
      <c r="AH1941" s="93"/>
      <c r="AN1941" s="93"/>
      <c r="AP1941" s="104" t="s">
        <v>703</v>
      </c>
      <c r="AQ1941" s="93"/>
      <c r="AS1941" s="93"/>
    </row>
    <row r="1942" spans="1:45" s="58" customFormat="1" ht="14.4" x14ac:dyDescent="0.3">
      <c r="A1942" s="105"/>
      <c r="B1942" s="106"/>
      <c r="C1942" s="232" t="s">
        <v>695</v>
      </c>
      <c r="D1942" s="232"/>
      <c r="E1942" s="232"/>
      <c r="F1942" s="232"/>
      <c r="G1942" s="232"/>
      <c r="H1942" s="232"/>
      <c r="I1942" s="232"/>
      <c r="J1942" s="232"/>
      <c r="K1942" s="232"/>
      <c r="L1942" s="232"/>
      <c r="M1942" s="232"/>
      <c r="N1942" s="233"/>
      <c r="AF1942" s="92"/>
      <c r="AG1942" s="93"/>
      <c r="AH1942" s="93"/>
      <c r="AJ1942" s="104" t="s">
        <v>695</v>
      </c>
      <c r="AN1942" s="93"/>
      <c r="AQ1942" s="93"/>
      <c r="AS1942" s="93"/>
    </row>
    <row r="1943" spans="1:45" s="58" customFormat="1" ht="14.4" x14ac:dyDescent="0.3">
      <c r="A1943" s="105"/>
      <c r="B1943" s="106"/>
      <c r="C1943" s="232" t="s">
        <v>696</v>
      </c>
      <c r="D1943" s="232"/>
      <c r="E1943" s="232"/>
      <c r="F1943" s="232"/>
      <c r="G1943" s="232"/>
      <c r="H1943" s="232"/>
      <c r="I1943" s="232"/>
      <c r="J1943" s="232"/>
      <c r="K1943" s="232"/>
      <c r="L1943" s="232"/>
      <c r="M1943" s="232"/>
      <c r="N1943" s="233"/>
      <c r="AF1943" s="92"/>
      <c r="AG1943" s="93"/>
      <c r="AH1943" s="93"/>
      <c r="AJ1943" s="104" t="s">
        <v>696</v>
      </c>
      <c r="AN1943" s="93"/>
      <c r="AQ1943" s="93"/>
      <c r="AS1943" s="93"/>
    </row>
    <row r="1944" spans="1:45" s="58" customFormat="1" ht="14.4" x14ac:dyDescent="0.3">
      <c r="A1944" s="127"/>
      <c r="B1944" s="128"/>
      <c r="C1944" s="231" t="s">
        <v>532</v>
      </c>
      <c r="D1944" s="231"/>
      <c r="E1944" s="231"/>
      <c r="F1944" s="96"/>
      <c r="G1944" s="97"/>
      <c r="H1944" s="97"/>
      <c r="I1944" s="97"/>
      <c r="J1944" s="100"/>
      <c r="K1944" s="97"/>
      <c r="L1944" s="129">
        <v>699.47</v>
      </c>
      <c r="M1944" s="121"/>
      <c r="N1944" s="130">
        <v>5707.68</v>
      </c>
      <c r="AF1944" s="92"/>
      <c r="AG1944" s="93"/>
      <c r="AH1944" s="93"/>
      <c r="AN1944" s="93" t="s">
        <v>532</v>
      </c>
      <c r="AQ1944" s="93"/>
      <c r="AS1944" s="93"/>
    </row>
    <row r="1945" spans="1:45" s="58" customFormat="1" ht="30.6" x14ac:dyDescent="0.3">
      <c r="A1945" s="94" t="s">
        <v>255</v>
      </c>
      <c r="B1945" s="95" t="s">
        <v>333</v>
      </c>
      <c r="C1945" s="231" t="s">
        <v>334</v>
      </c>
      <c r="D1945" s="231"/>
      <c r="E1945" s="231"/>
      <c r="F1945" s="96" t="s">
        <v>53</v>
      </c>
      <c r="G1945" s="97">
        <v>45</v>
      </c>
      <c r="H1945" s="98">
        <v>1</v>
      </c>
      <c r="I1945" s="98">
        <v>45</v>
      </c>
      <c r="J1945" s="129">
        <v>9.73</v>
      </c>
      <c r="K1945" s="141">
        <v>1.04236</v>
      </c>
      <c r="L1945" s="129">
        <v>456.4</v>
      </c>
      <c r="M1945" s="138">
        <v>8.16</v>
      </c>
      <c r="N1945" s="130">
        <v>3724.22</v>
      </c>
      <c r="AF1945" s="92"/>
      <c r="AG1945" s="93"/>
      <c r="AH1945" s="93" t="s">
        <v>334</v>
      </c>
      <c r="AN1945" s="93"/>
      <c r="AQ1945" s="93"/>
      <c r="AS1945" s="93"/>
    </row>
    <row r="1946" spans="1:45" s="58" customFormat="1" ht="14.4" x14ac:dyDescent="0.3">
      <c r="A1946" s="127"/>
      <c r="B1946" s="128"/>
      <c r="C1946" s="230" t="s">
        <v>537</v>
      </c>
      <c r="D1946" s="230"/>
      <c r="E1946" s="230"/>
      <c r="F1946" s="230"/>
      <c r="G1946" s="230"/>
      <c r="H1946" s="230"/>
      <c r="I1946" s="230"/>
      <c r="J1946" s="230"/>
      <c r="K1946" s="230"/>
      <c r="L1946" s="230"/>
      <c r="M1946" s="230"/>
      <c r="N1946" s="241"/>
      <c r="AF1946" s="92"/>
      <c r="AG1946" s="93"/>
      <c r="AH1946" s="93"/>
      <c r="AN1946" s="93"/>
      <c r="AO1946" s="104" t="s">
        <v>537</v>
      </c>
      <c r="AQ1946" s="93"/>
      <c r="AS1946" s="93"/>
    </row>
    <row r="1947" spans="1:45" s="58" customFormat="1" ht="14.4" x14ac:dyDescent="0.3">
      <c r="A1947" s="102"/>
      <c r="B1947" s="103"/>
      <c r="C1947" s="230" t="s">
        <v>694</v>
      </c>
      <c r="D1947" s="230"/>
      <c r="E1947" s="230"/>
      <c r="F1947" s="230"/>
      <c r="G1947" s="230"/>
      <c r="H1947" s="230"/>
      <c r="I1947" s="230"/>
      <c r="J1947" s="230"/>
      <c r="K1947" s="230"/>
      <c r="L1947" s="230"/>
      <c r="M1947" s="230"/>
      <c r="N1947" s="241"/>
      <c r="AF1947" s="92"/>
      <c r="AG1947" s="93"/>
      <c r="AH1947" s="93"/>
      <c r="AN1947" s="93"/>
      <c r="AP1947" s="104" t="s">
        <v>694</v>
      </c>
      <c r="AQ1947" s="93"/>
      <c r="AS1947" s="93"/>
    </row>
    <row r="1948" spans="1:45" s="58" customFormat="1" ht="14.4" x14ac:dyDescent="0.3">
      <c r="A1948" s="105"/>
      <c r="B1948" s="106"/>
      <c r="C1948" s="232" t="s">
        <v>695</v>
      </c>
      <c r="D1948" s="232"/>
      <c r="E1948" s="232"/>
      <c r="F1948" s="232"/>
      <c r="G1948" s="232"/>
      <c r="H1948" s="232"/>
      <c r="I1948" s="232"/>
      <c r="J1948" s="232"/>
      <c r="K1948" s="232"/>
      <c r="L1948" s="232"/>
      <c r="M1948" s="232"/>
      <c r="N1948" s="233"/>
      <c r="AF1948" s="92"/>
      <c r="AG1948" s="93"/>
      <c r="AH1948" s="93"/>
      <c r="AJ1948" s="104" t="s">
        <v>695</v>
      </c>
      <c r="AN1948" s="93"/>
      <c r="AQ1948" s="93"/>
      <c r="AS1948" s="93"/>
    </row>
    <row r="1949" spans="1:45" s="58" customFormat="1" ht="14.4" x14ac:dyDescent="0.3">
      <c r="A1949" s="105"/>
      <c r="B1949" s="106"/>
      <c r="C1949" s="232" t="s">
        <v>696</v>
      </c>
      <c r="D1949" s="232"/>
      <c r="E1949" s="232"/>
      <c r="F1949" s="232"/>
      <c r="G1949" s="232"/>
      <c r="H1949" s="232"/>
      <c r="I1949" s="232"/>
      <c r="J1949" s="232"/>
      <c r="K1949" s="232"/>
      <c r="L1949" s="232"/>
      <c r="M1949" s="232"/>
      <c r="N1949" s="233"/>
      <c r="AF1949" s="92"/>
      <c r="AG1949" s="93"/>
      <c r="AH1949" s="93"/>
      <c r="AJ1949" s="104" t="s">
        <v>696</v>
      </c>
      <c r="AN1949" s="93"/>
      <c r="AQ1949" s="93"/>
      <c r="AS1949" s="93"/>
    </row>
    <row r="1950" spans="1:45" s="58" customFormat="1" ht="14.4" x14ac:dyDescent="0.3">
      <c r="A1950" s="127"/>
      <c r="B1950" s="128"/>
      <c r="C1950" s="231" t="s">
        <v>532</v>
      </c>
      <c r="D1950" s="231"/>
      <c r="E1950" s="231"/>
      <c r="F1950" s="96"/>
      <c r="G1950" s="97"/>
      <c r="H1950" s="97"/>
      <c r="I1950" s="97"/>
      <c r="J1950" s="100"/>
      <c r="K1950" s="97"/>
      <c r="L1950" s="129">
        <v>456.4</v>
      </c>
      <c r="M1950" s="121"/>
      <c r="N1950" s="130">
        <v>3724.22</v>
      </c>
      <c r="AF1950" s="92"/>
      <c r="AG1950" s="93"/>
      <c r="AH1950" s="93"/>
      <c r="AN1950" s="93" t="s">
        <v>532</v>
      </c>
      <c r="AQ1950" s="93"/>
      <c r="AS1950" s="93"/>
    </row>
    <row r="1951" spans="1:45" s="58" customFormat="1" ht="0" hidden="1" customHeight="1" x14ac:dyDescent="0.3">
      <c r="A1951" s="142"/>
      <c r="B1951" s="143"/>
      <c r="C1951" s="143"/>
      <c r="D1951" s="143"/>
      <c r="E1951" s="143"/>
      <c r="F1951" s="144"/>
      <c r="G1951" s="144"/>
      <c r="H1951" s="144"/>
      <c r="I1951" s="144"/>
      <c r="J1951" s="145"/>
      <c r="K1951" s="144"/>
      <c r="L1951" s="145"/>
      <c r="M1951" s="109"/>
      <c r="N1951" s="145"/>
      <c r="AF1951" s="92"/>
      <c r="AG1951" s="93"/>
      <c r="AH1951" s="93"/>
      <c r="AN1951" s="93"/>
      <c r="AQ1951" s="93"/>
      <c r="AS1951" s="93"/>
    </row>
    <row r="1952" spans="1:45" s="58" customFormat="1" ht="14.4" x14ac:dyDescent="0.3">
      <c r="A1952" s="146"/>
      <c r="B1952" s="147"/>
      <c r="C1952" s="231" t="s">
        <v>819</v>
      </c>
      <c r="D1952" s="231"/>
      <c r="E1952" s="231"/>
      <c r="F1952" s="231"/>
      <c r="G1952" s="231"/>
      <c r="H1952" s="231"/>
      <c r="I1952" s="231"/>
      <c r="J1952" s="231"/>
      <c r="K1952" s="231"/>
      <c r="L1952" s="148"/>
      <c r="M1952" s="149"/>
      <c r="N1952" s="150"/>
      <c r="AF1952" s="92"/>
      <c r="AG1952" s="93"/>
      <c r="AH1952" s="93"/>
      <c r="AN1952" s="93"/>
      <c r="AQ1952" s="93" t="s">
        <v>819</v>
      </c>
      <c r="AS1952" s="93"/>
    </row>
    <row r="1953" spans="1:45" s="58" customFormat="1" ht="14.4" x14ac:dyDescent="0.3">
      <c r="A1953" s="151"/>
      <c r="B1953" s="106"/>
      <c r="C1953" s="230" t="s">
        <v>538</v>
      </c>
      <c r="D1953" s="230"/>
      <c r="E1953" s="230"/>
      <c r="F1953" s="230"/>
      <c r="G1953" s="230"/>
      <c r="H1953" s="230"/>
      <c r="I1953" s="230"/>
      <c r="J1953" s="230"/>
      <c r="K1953" s="230"/>
      <c r="L1953" s="152">
        <v>5543.08</v>
      </c>
      <c r="M1953" s="153"/>
      <c r="N1953" s="154"/>
      <c r="AF1953" s="92"/>
      <c r="AG1953" s="93"/>
      <c r="AH1953" s="93"/>
      <c r="AN1953" s="93"/>
      <c r="AQ1953" s="93"/>
      <c r="AR1953" s="104" t="s">
        <v>538</v>
      </c>
      <c r="AS1953" s="93"/>
    </row>
    <row r="1954" spans="1:45" s="58" customFormat="1" ht="14.4" x14ac:dyDescent="0.3">
      <c r="A1954" s="151"/>
      <c r="B1954" s="106"/>
      <c r="C1954" s="230" t="s">
        <v>539</v>
      </c>
      <c r="D1954" s="230"/>
      <c r="E1954" s="230"/>
      <c r="F1954" s="230"/>
      <c r="G1954" s="230"/>
      <c r="H1954" s="230"/>
      <c r="I1954" s="230"/>
      <c r="J1954" s="230"/>
      <c r="K1954" s="230"/>
      <c r="L1954" s="155"/>
      <c r="M1954" s="153"/>
      <c r="N1954" s="154"/>
      <c r="AF1954" s="92"/>
      <c r="AG1954" s="93"/>
      <c r="AH1954" s="93"/>
      <c r="AN1954" s="93"/>
      <c r="AQ1954" s="93"/>
      <c r="AR1954" s="104" t="s">
        <v>539</v>
      </c>
      <c r="AS1954" s="93"/>
    </row>
    <row r="1955" spans="1:45" s="58" customFormat="1" ht="14.4" x14ac:dyDescent="0.3">
      <c r="A1955" s="151"/>
      <c r="B1955" s="106"/>
      <c r="C1955" s="230" t="s">
        <v>540</v>
      </c>
      <c r="D1955" s="230"/>
      <c r="E1955" s="230"/>
      <c r="F1955" s="230"/>
      <c r="G1955" s="230"/>
      <c r="H1955" s="230"/>
      <c r="I1955" s="230"/>
      <c r="J1955" s="230"/>
      <c r="K1955" s="230"/>
      <c r="L1955" s="156">
        <v>224.67</v>
      </c>
      <c r="M1955" s="153"/>
      <c r="N1955" s="154"/>
      <c r="AF1955" s="92"/>
      <c r="AG1955" s="93"/>
      <c r="AH1955" s="93"/>
      <c r="AN1955" s="93"/>
      <c r="AQ1955" s="93"/>
      <c r="AR1955" s="104" t="s">
        <v>540</v>
      </c>
      <c r="AS1955" s="93"/>
    </row>
    <row r="1956" spans="1:45" s="58" customFormat="1" ht="14.4" x14ac:dyDescent="0.3">
      <c r="A1956" s="151"/>
      <c r="B1956" s="106"/>
      <c r="C1956" s="230" t="s">
        <v>541</v>
      </c>
      <c r="D1956" s="230"/>
      <c r="E1956" s="230"/>
      <c r="F1956" s="230"/>
      <c r="G1956" s="230"/>
      <c r="H1956" s="230"/>
      <c r="I1956" s="230"/>
      <c r="J1956" s="230"/>
      <c r="K1956" s="230"/>
      <c r="L1956" s="156">
        <v>22.35</v>
      </c>
      <c r="M1956" s="153"/>
      <c r="N1956" s="154"/>
      <c r="AF1956" s="92"/>
      <c r="AG1956" s="93"/>
      <c r="AH1956" s="93"/>
      <c r="AN1956" s="93"/>
      <c r="AQ1956" s="93"/>
      <c r="AR1956" s="104" t="s">
        <v>541</v>
      </c>
      <c r="AS1956" s="93"/>
    </row>
    <row r="1957" spans="1:45" s="58" customFormat="1" ht="14.4" x14ac:dyDescent="0.3">
      <c r="A1957" s="151"/>
      <c r="B1957" s="106"/>
      <c r="C1957" s="230" t="s">
        <v>562</v>
      </c>
      <c r="D1957" s="230"/>
      <c r="E1957" s="230"/>
      <c r="F1957" s="230"/>
      <c r="G1957" s="230"/>
      <c r="H1957" s="230"/>
      <c r="I1957" s="230"/>
      <c r="J1957" s="230"/>
      <c r="K1957" s="230"/>
      <c r="L1957" s="156">
        <v>3.42</v>
      </c>
      <c r="M1957" s="153"/>
      <c r="N1957" s="154"/>
      <c r="AF1957" s="92"/>
      <c r="AG1957" s="93"/>
      <c r="AH1957" s="93"/>
      <c r="AN1957" s="93"/>
      <c r="AQ1957" s="93"/>
      <c r="AR1957" s="104" t="s">
        <v>562</v>
      </c>
      <c r="AS1957" s="93"/>
    </row>
    <row r="1958" spans="1:45" s="58" customFormat="1" ht="14.4" x14ac:dyDescent="0.3">
      <c r="A1958" s="151"/>
      <c r="B1958" s="106"/>
      <c r="C1958" s="230" t="s">
        <v>542</v>
      </c>
      <c r="D1958" s="230"/>
      <c r="E1958" s="230"/>
      <c r="F1958" s="230"/>
      <c r="G1958" s="230"/>
      <c r="H1958" s="230"/>
      <c r="I1958" s="230"/>
      <c r="J1958" s="230"/>
      <c r="K1958" s="230"/>
      <c r="L1958" s="152">
        <v>5296.06</v>
      </c>
      <c r="M1958" s="153"/>
      <c r="N1958" s="154"/>
      <c r="AF1958" s="92"/>
      <c r="AG1958" s="93"/>
      <c r="AH1958" s="93"/>
      <c r="AN1958" s="93"/>
      <c r="AQ1958" s="93"/>
      <c r="AR1958" s="104" t="s">
        <v>542</v>
      </c>
      <c r="AS1958" s="93"/>
    </row>
    <row r="1959" spans="1:45" s="58" customFormat="1" ht="14.4" x14ac:dyDescent="0.3">
      <c r="A1959" s="151"/>
      <c r="B1959" s="106"/>
      <c r="C1959" s="230" t="s">
        <v>543</v>
      </c>
      <c r="D1959" s="230"/>
      <c r="E1959" s="230"/>
      <c r="F1959" s="230"/>
      <c r="G1959" s="230"/>
      <c r="H1959" s="230"/>
      <c r="I1959" s="230"/>
      <c r="J1959" s="230"/>
      <c r="K1959" s="230"/>
      <c r="L1959" s="152">
        <v>5902.21</v>
      </c>
      <c r="M1959" s="153"/>
      <c r="N1959" s="154"/>
      <c r="AF1959" s="92"/>
      <c r="AG1959" s="93"/>
      <c r="AH1959" s="93"/>
      <c r="AN1959" s="93"/>
      <c r="AQ1959" s="93"/>
      <c r="AR1959" s="104" t="s">
        <v>543</v>
      </c>
      <c r="AS1959" s="93"/>
    </row>
    <row r="1960" spans="1:45" s="58" customFormat="1" ht="14.4" x14ac:dyDescent="0.3">
      <c r="A1960" s="151"/>
      <c r="B1960" s="106"/>
      <c r="C1960" s="230" t="s">
        <v>539</v>
      </c>
      <c r="D1960" s="230"/>
      <c r="E1960" s="230"/>
      <c r="F1960" s="230"/>
      <c r="G1960" s="230"/>
      <c r="H1960" s="230"/>
      <c r="I1960" s="230"/>
      <c r="J1960" s="230"/>
      <c r="K1960" s="230"/>
      <c r="L1960" s="155"/>
      <c r="M1960" s="153"/>
      <c r="N1960" s="154"/>
      <c r="AF1960" s="92"/>
      <c r="AG1960" s="93"/>
      <c r="AH1960" s="93"/>
      <c r="AN1960" s="93"/>
      <c r="AQ1960" s="93"/>
      <c r="AR1960" s="104" t="s">
        <v>539</v>
      </c>
      <c r="AS1960" s="93"/>
    </row>
    <row r="1961" spans="1:45" s="58" customFormat="1" ht="14.4" x14ac:dyDescent="0.3">
      <c r="A1961" s="151"/>
      <c r="B1961" s="106"/>
      <c r="C1961" s="230" t="s">
        <v>683</v>
      </c>
      <c r="D1961" s="230"/>
      <c r="E1961" s="230"/>
      <c r="F1961" s="230"/>
      <c r="G1961" s="230"/>
      <c r="H1961" s="230"/>
      <c r="I1961" s="230"/>
      <c r="J1961" s="230"/>
      <c r="K1961" s="230"/>
      <c r="L1961" s="156">
        <v>224.67</v>
      </c>
      <c r="M1961" s="153"/>
      <c r="N1961" s="154"/>
      <c r="AF1961" s="92"/>
      <c r="AG1961" s="93"/>
      <c r="AH1961" s="93"/>
      <c r="AN1961" s="93"/>
      <c r="AQ1961" s="93"/>
      <c r="AR1961" s="104" t="s">
        <v>683</v>
      </c>
      <c r="AS1961" s="93"/>
    </row>
    <row r="1962" spans="1:45" s="58" customFormat="1" ht="14.4" x14ac:dyDescent="0.3">
      <c r="A1962" s="151"/>
      <c r="B1962" s="106"/>
      <c r="C1962" s="230" t="s">
        <v>684</v>
      </c>
      <c r="D1962" s="230"/>
      <c r="E1962" s="230"/>
      <c r="F1962" s="230"/>
      <c r="G1962" s="230"/>
      <c r="H1962" s="230"/>
      <c r="I1962" s="230"/>
      <c r="J1962" s="230"/>
      <c r="K1962" s="230"/>
      <c r="L1962" s="156">
        <v>22.35</v>
      </c>
      <c r="M1962" s="153"/>
      <c r="N1962" s="154"/>
      <c r="AF1962" s="92"/>
      <c r="AG1962" s="93"/>
      <c r="AH1962" s="93"/>
      <c r="AN1962" s="93"/>
      <c r="AQ1962" s="93"/>
      <c r="AR1962" s="104" t="s">
        <v>684</v>
      </c>
      <c r="AS1962" s="93"/>
    </row>
    <row r="1963" spans="1:45" s="58" customFormat="1" ht="14.4" x14ac:dyDescent="0.3">
      <c r="A1963" s="151"/>
      <c r="B1963" s="106"/>
      <c r="C1963" s="230" t="s">
        <v>685</v>
      </c>
      <c r="D1963" s="230"/>
      <c r="E1963" s="230"/>
      <c r="F1963" s="230"/>
      <c r="G1963" s="230"/>
      <c r="H1963" s="230"/>
      <c r="I1963" s="230"/>
      <c r="J1963" s="230"/>
      <c r="K1963" s="230"/>
      <c r="L1963" s="156">
        <v>3.42</v>
      </c>
      <c r="M1963" s="153"/>
      <c r="N1963" s="154"/>
      <c r="AF1963" s="92"/>
      <c r="AG1963" s="93"/>
      <c r="AH1963" s="93"/>
      <c r="AN1963" s="93"/>
      <c r="AQ1963" s="93"/>
      <c r="AR1963" s="104" t="s">
        <v>685</v>
      </c>
      <c r="AS1963" s="93"/>
    </row>
    <row r="1964" spans="1:45" s="58" customFormat="1" ht="14.4" x14ac:dyDescent="0.3">
      <c r="A1964" s="151"/>
      <c r="B1964" s="106"/>
      <c r="C1964" s="230" t="s">
        <v>686</v>
      </c>
      <c r="D1964" s="230"/>
      <c r="E1964" s="230"/>
      <c r="F1964" s="230"/>
      <c r="G1964" s="230"/>
      <c r="H1964" s="230"/>
      <c r="I1964" s="230"/>
      <c r="J1964" s="230"/>
      <c r="K1964" s="230"/>
      <c r="L1964" s="152">
        <v>5296.06</v>
      </c>
      <c r="M1964" s="153"/>
      <c r="N1964" s="154"/>
      <c r="AF1964" s="92"/>
      <c r="AG1964" s="93"/>
      <c r="AH1964" s="93"/>
      <c r="AN1964" s="93"/>
      <c r="AQ1964" s="93"/>
      <c r="AR1964" s="104" t="s">
        <v>686</v>
      </c>
      <c r="AS1964" s="93"/>
    </row>
    <row r="1965" spans="1:45" s="58" customFormat="1" ht="14.4" x14ac:dyDescent="0.3">
      <c r="A1965" s="151"/>
      <c r="B1965" s="106"/>
      <c r="C1965" s="230" t="s">
        <v>687</v>
      </c>
      <c r="D1965" s="230"/>
      <c r="E1965" s="230"/>
      <c r="F1965" s="230"/>
      <c r="G1965" s="230"/>
      <c r="H1965" s="230"/>
      <c r="I1965" s="230"/>
      <c r="J1965" s="230"/>
      <c r="K1965" s="230"/>
      <c r="L1965" s="156">
        <v>248.62</v>
      </c>
      <c r="M1965" s="153"/>
      <c r="N1965" s="154"/>
      <c r="AF1965" s="92"/>
      <c r="AG1965" s="93"/>
      <c r="AH1965" s="93"/>
      <c r="AN1965" s="93"/>
      <c r="AQ1965" s="93"/>
      <c r="AR1965" s="104" t="s">
        <v>687</v>
      </c>
      <c r="AS1965" s="93"/>
    </row>
    <row r="1966" spans="1:45" s="58" customFormat="1" ht="14.4" x14ac:dyDescent="0.3">
      <c r="A1966" s="151"/>
      <c r="B1966" s="106"/>
      <c r="C1966" s="230" t="s">
        <v>688</v>
      </c>
      <c r="D1966" s="230"/>
      <c r="E1966" s="230"/>
      <c r="F1966" s="230"/>
      <c r="G1966" s="230"/>
      <c r="H1966" s="230"/>
      <c r="I1966" s="230"/>
      <c r="J1966" s="230"/>
      <c r="K1966" s="230"/>
      <c r="L1966" s="156">
        <v>110.51</v>
      </c>
      <c r="M1966" s="153"/>
      <c r="N1966" s="154"/>
      <c r="AF1966" s="92"/>
      <c r="AG1966" s="93"/>
      <c r="AH1966" s="93"/>
      <c r="AN1966" s="93"/>
      <c r="AQ1966" s="93"/>
      <c r="AR1966" s="104" t="s">
        <v>688</v>
      </c>
      <c r="AS1966" s="93"/>
    </row>
    <row r="1967" spans="1:45" s="58" customFormat="1" ht="14.4" x14ac:dyDescent="0.3">
      <c r="A1967" s="151"/>
      <c r="B1967" s="106"/>
      <c r="C1967" s="230" t="s">
        <v>551</v>
      </c>
      <c r="D1967" s="230"/>
      <c r="E1967" s="230"/>
      <c r="F1967" s="230"/>
      <c r="G1967" s="230"/>
      <c r="H1967" s="230"/>
      <c r="I1967" s="230"/>
      <c r="J1967" s="230"/>
      <c r="K1967" s="230"/>
      <c r="L1967" s="156">
        <v>228.09</v>
      </c>
      <c r="M1967" s="153"/>
      <c r="N1967" s="154"/>
      <c r="AF1967" s="92"/>
      <c r="AG1967" s="93"/>
      <c r="AH1967" s="93"/>
      <c r="AN1967" s="93"/>
      <c r="AQ1967" s="93"/>
      <c r="AR1967" s="104" t="s">
        <v>551</v>
      </c>
      <c r="AS1967" s="93"/>
    </row>
    <row r="1968" spans="1:45" s="58" customFormat="1" ht="14.4" x14ac:dyDescent="0.3">
      <c r="A1968" s="151"/>
      <c r="B1968" s="106"/>
      <c r="C1968" s="230" t="s">
        <v>552</v>
      </c>
      <c r="D1968" s="230"/>
      <c r="E1968" s="230"/>
      <c r="F1968" s="230"/>
      <c r="G1968" s="230"/>
      <c r="H1968" s="230"/>
      <c r="I1968" s="230"/>
      <c r="J1968" s="230"/>
      <c r="K1968" s="230"/>
      <c r="L1968" s="156">
        <v>248.62</v>
      </c>
      <c r="M1968" s="153"/>
      <c r="N1968" s="154"/>
      <c r="AF1968" s="92"/>
      <c r="AG1968" s="93"/>
      <c r="AH1968" s="93"/>
      <c r="AN1968" s="93"/>
      <c r="AQ1968" s="93"/>
      <c r="AR1968" s="104" t="s">
        <v>552</v>
      </c>
      <c r="AS1968" s="93"/>
    </row>
    <row r="1969" spans="1:47" s="58" customFormat="1" ht="14.4" x14ac:dyDescent="0.3">
      <c r="A1969" s="151"/>
      <c r="B1969" s="106"/>
      <c r="C1969" s="230" t="s">
        <v>553</v>
      </c>
      <c r="D1969" s="230"/>
      <c r="E1969" s="230"/>
      <c r="F1969" s="230"/>
      <c r="G1969" s="230"/>
      <c r="H1969" s="230"/>
      <c r="I1969" s="230"/>
      <c r="J1969" s="230"/>
      <c r="K1969" s="230"/>
      <c r="L1969" s="156">
        <v>110.51</v>
      </c>
      <c r="M1969" s="153"/>
      <c r="N1969" s="154"/>
      <c r="AF1969" s="92"/>
      <c r="AG1969" s="93"/>
      <c r="AH1969" s="93"/>
      <c r="AN1969" s="93"/>
      <c r="AQ1969" s="93"/>
      <c r="AR1969" s="104" t="s">
        <v>553</v>
      </c>
      <c r="AS1969" s="93"/>
    </row>
    <row r="1970" spans="1:47" s="58" customFormat="1" ht="14.4" x14ac:dyDescent="0.3">
      <c r="A1970" s="151"/>
      <c r="B1970" s="157"/>
      <c r="C1970" s="242" t="s">
        <v>820</v>
      </c>
      <c r="D1970" s="242"/>
      <c r="E1970" s="242"/>
      <c r="F1970" s="242"/>
      <c r="G1970" s="242"/>
      <c r="H1970" s="242"/>
      <c r="I1970" s="242"/>
      <c r="J1970" s="242"/>
      <c r="K1970" s="242"/>
      <c r="L1970" s="158">
        <v>5902.21</v>
      </c>
      <c r="M1970" s="159"/>
      <c r="N1970" s="160"/>
      <c r="AF1970" s="92"/>
      <c r="AG1970" s="93"/>
      <c r="AH1970" s="93"/>
      <c r="AN1970" s="93"/>
      <c r="AQ1970" s="93"/>
      <c r="AS1970" s="93" t="s">
        <v>820</v>
      </c>
    </row>
    <row r="1971" spans="1:47" s="58" customFormat="1" ht="11.25" hidden="1" customHeight="1" x14ac:dyDescent="0.3">
      <c r="A1971" s="163"/>
      <c r="B1971" s="164"/>
      <c r="C1971" s="164"/>
      <c r="D1971" s="164"/>
      <c r="E1971" s="164"/>
      <c r="F1971" s="164"/>
      <c r="G1971" s="164"/>
      <c r="H1971" s="164"/>
      <c r="I1971" s="164"/>
      <c r="J1971" s="164"/>
      <c r="K1971" s="164"/>
      <c r="L1971" s="165"/>
      <c r="M1971" s="165"/>
      <c r="N1971" s="166"/>
      <c r="R1971" s="167"/>
    </row>
    <row r="1972" spans="1:47" s="58" customFormat="1" ht="14.4" x14ac:dyDescent="0.3">
      <c r="A1972" s="146"/>
      <c r="B1972" s="147"/>
      <c r="C1972" s="231" t="s">
        <v>821</v>
      </c>
      <c r="D1972" s="231"/>
      <c r="E1972" s="231"/>
      <c r="F1972" s="231"/>
      <c r="G1972" s="231"/>
      <c r="H1972" s="231"/>
      <c r="I1972" s="231"/>
      <c r="J1972" s="231"/>
      <c r="K1972" s="231"/>
      <c r="L1972" s="148"/>
      <c r="M1972" s="149"/>
      <c r="N1972" s="150"/>
      <c r="AT1972" s="93" t="s">
        <v>821</v>
      </c>
    </row>
    <row r="1973" spans="1:47" s="58" customFormat="1" ht="14.4" x14ac:dyDescent="0.3">
      <c r="A1973" s="151"/>
      <c r="B1973" s="106"/>
      <c r="C1973" s="230" t="s">
        <v>538</v>
      </c>
      <c r="D1973" s="230"/>
      <c r="E1973" s="230"/>
      <c r="F1973" s="230"/>
      <c r="G1973" s="230"/>
      <c r="H1973" s="230"/>
      <c r="I1973" s="230"/>
      <c r="J1973" s="230"/>
      <c r="K1973" s="230"/>
      <c r="L1973" s="152">
        <v>314354.28000000003</v>
      </c>
      <c r="M1973" s="153"/>
      <c r="N1973" s="168">
        <v>3289071.79</v>
      </c>
      <c r="AT1973" s="93"/>
      <c r="AU1973" s="104" t="s">
        <v>538</v>
      </c>
    </row>
    <row r="1974" spans="1:47" s="58" customFormat="1" ht="14.4" x14ac:dyDescent="0.3">
      <c r="A1974" s="151"/>
      <c r="B1974" s="106"/>
      <c r="C1974" s="230" t="s">
        <v>539</v>
      </c>
      <c r="D1974" s="230"/>
      <c r="E1974" s="230"/>
      <c r="F1974" s="230"/>
      <c r="G1974" s="230"/>
      <c r="H1974" s="230"/>
      <c r="I1974" s="230"/>
      <c r="J1974" s="230"/>
      <c r="K1974" s="230"/>
      <c r="L1974" s="155"/>
      <c r="M1974" s="153"/>
      <c r="N1974" s="154"/>
      <c r="AT1974" s="93"/>
      <c r="AU1974" s="104" t="s">
        <v>539</v>
      </c>
    </row>
    <row r="1975" spans="1:47" s="58" customFormat="1" ht="14.4" x14ac:dyDescent="0.3">
      <c r="A1975" s="151"/>
      <c r="B1975" s="106"/>
      <c r="C1975" s="230" t="s">
        <v>540</v>
      </c>
      <c r="D1975" s="230"/>
      <c r="E1975" s="230"/>
      <c r="F1975" s="230"/>
      <c r="G1975" s="230"/>
      <c r="H1975" s="230"/>
      <c r="I1975" s="230"/>
      <c r="J1975" s="230"/>
      <c r="K1975" s="230"/>
      <c r="L1975" s="152">
        <v>15521.71</v>
      </c>
      <c r="M1975" s="153"/>
      <c r="N1975" s="168">
        <v>694906.99</v>
      </c>
      <c r="AT1975" s="93"/>
      <c r="AU1975" s="104" t="s">
        <v>540</v>
      </c>
    </row>
    <row r="1976" spans="1:47" s="58" customFormat="1" ht="14.4" x14ac:dyDescent="0.3">
      <c r="A1976" s="151"/>
      <c r="B1976" s="106"/>
      <c r="C1976" s="230" t="s">
        <v>541</v>
      </c>
      <c r="D1976" s="230"/>
      <c r="E1976" s="230"/>
      <c r="F1976" s="230"/>
      <c r="G1976" s="230"/>
      <c r="H1976" s="230"/>
      <c r="I1976" s="230"/>
      <c r="J1976" s="230"/>
      <c r="K1976" s="230"/>
      <c r="L1976" s="152">
        <v>30647.83</v>
      </c>
      <c r="M1976" s="153"/>
      <c r="N1976" s="168">
        <v>405777.3</v>
      </c>
      <c r="AT1976" s="93"/>
      <c r="AU1976" s="104" t="s">
        <v>541</v>
      </c>
    </row>
    <row r="1977" spans="1:47" s="58" customFormat="1" ht="14.4" x14ac:dyDescent="0.3">
      <c r="A1977" s="151"/>
      <c r="B1977" s="106"/>
      <c r="C1977" s="230" t="s">
        <v>562</v>
      </c>
      <c r="D1977" s="230"/>
      <c r="E1977" s="230"/>
      <c r="F1977" s="230"/>
      <c r="G1977" s="230"/>
      <c r="H1977" s="230"/>
      <c r="I1977" s="230"/>
      <c r="J1977" s="230"/>
      <c r="K1977" s="230"/>
      <c r="L1977" s="152">
        <v>2843.88</v>
      </c>
      <c r="M1977" s="153"/>
      <c r="N1977" s="168">
        <v>127320.52</v>
      </c>
      <c r="AT1977" s="93"/>
      <c r="AU1977" s="104" t="s">
        <v>562</v>
      </c>
    </row>
    <row r="1978" spans="1:47" s="58" customFormat="1" ht="14.4" x14ac:dyDescent="0.3">
      <c r="A1978" s="151"/>
      <c r="B1978" s="106"/>
      <c r="C1978" s="230" t="s">
        <v>542</v>
      </c>
      <c r="D1978" s="230"/>
      <c r="E1978" s="230"/>
      <c r="F1978" s="230"/>
      <c r="G1978" s="230"/>
      <c r="H1978" s="230"/>
      <c r="I1978" s="230"/>
      <c r="J1978" s="230"/>
      <c r="K1978" s="230"/>
      <c r="L1978" s="152">
        <v>268184.74</v>
      </c>
      <c r="M1978" s="153"/>
      <c r="N1978" s="168">
        <v>2188387.5</v>
      </c>
      <c r="AT1978" s="93"/>
      <c r="AU1978" s="104" t="s">
        <v>542</v>
      </c>
    </row>
    <row r="1979" spans="1:47" s="58" customFormat="1" ht="14.4" x14ac:dyDescent="0.3">
      <c r="A1979" s="151"/>
      <c r="B1979" s="106"/>
      <c r="C1979" s="230" t="s">
        <v>543</v>
      </c>
      <c r="D1979" s="230"/>
      <c r="E1979" s="230"/>
      <c r="F1979" s="230"/>
      <c r="G1979" s="230"/>
      <c r="H1979" s="230"/>
      <c r="I1979" s="230"/>
      <c r="J1979" s="230"/>
      <c r="K1979" s="230"/>
      <c r="L1979" s="152">
        <v>341534.88</v>
      </c>
      <c r="M1979" s="153"/>
      <c r="N1979" s="168">
        <v>4505948.67</v>
      </c>
      <c r="AT1979" s="93"/>
      <c r="AU1979" s="104" t="s">
        <v>543</v>
      </c>
    </row>
    <row r="1980" spans="1:47" s="58" customFormat="1" ht="14.4" x14ac:dyDescent="0.3">
      <c r="A1980" s="151"/>
      <c r="B1980" s="106"/>
      <c r="C1980" s="230" t="s">
        <v>544</v>
      </c>
      <c r="D1980" s="230"/>
      <c r="E1980" s="230"/>
      <c r="F1980" s="230"/>
      <c r="G1980" s="230"/>
      <c r="H1980" s="230"/>
      <c r="I1980" s="230"/>
      <c r="J1980" s="230"/>
      <c r="K1980" s="230"/>
      <c r="L1980" s="152">
        <v>341217.67</v>
      </c>
      <c r="M1980" s="153"/>
      <c r="N1980" s="168">
        <v>4494553.28</v>
      </c>
      <c r="AT1980" s="93"/>
      <c r="AU1980" s="104" t="s">
        <v>544</v>
      </c>
    </row>
    <row r="1981" spans="1:47" s="58" customFormat="1" ht="14.4" x14ac:dyDescent="0.3">
      <c r="A1981" s="151"/>
      <c r="B1981" s="106"/>
      <c r="C1981" s="230" t="s">
        <v>545</v>
      </c>
      <c r="D1981" s="230"/>
      <c r="E1981" s="230"/>
      <c r="F1981" s="230"/>
      <c r="G1981" s="230"/>
      <c r="H1981" s="230"/>
      <c r="I1981" s="230"/>
      <c r="J1981" s="230"/>
      <c r="K1981" s="230"/>
      <c r="L1981" s="155"/>
      <c r="M1981" s="153"/>
      <c r="N1981" s="154"/>
      <c r="AT1981" s="93"/>
      <c r="AU1981" s="104" t="s">
        <v>545</v>
      </c>
    </row>
    <row r="1982" spans="1:47" s="58" customFormat="1" ht="14.4" x14ac:dyDescent="0.3">
      <c r="A1982" s="151"/>
      <c r="B1982" s="106"/>
      <c r="C1982" s="230" t="s">
        <v>546</v>
      </c>
      <c r="D1982" s="230"/>
      <c r="E1982" s="230"/>
      <c r="F1982" s="230"/>
      <c r="G1982" s="230"/>
      <c r="H1982" s="230"/>
      <c r="I1982" s="230"/>
      <c r="J1982" s="230"/>
      <c r="K1982" s="230"/>
      <c r="L1982" s="152">
        <v>15419.02</v>
      </c>
      <c r="M1982" s="153"/>
      <c r="N1982" s="168">
        <v>690309.56</v>
      </c>
      <c r="AT1982" s="93"/>
      <c r="AU1982" s="104" t="s">
        <v>546</v>
      </c>
    </row>
    <row r="1983" spans="1:47" s="58" customFormat="1" ht="14.4" x14ac:dyDescent="0.3">
      <c r="A1983" s="151"/>
      <c r="B1983" s="106"/>
      <c r="C1983" s="230" t="s">
        <v>547</v>
      </c>
      <c r="D1983" s="230"/>
      <c r="E1983" s="230"/>
      <c r="F1983" s="230"/>
      <c r="G1983" s="230"/>
      <c r="H1983" s="230"/>
      <c r="I1983" s="230"/>
      <c r="J1983" s="230"/>
      <c r="K1983" s="230"/>
      <c r="L1983" s="152">
        <v>30574.49</v>
      </c>
      <c r="M1983" s="153"/>
      <c r="N1983" s="168">
        <v>404806.28</v>
      </c>
      <c r="AT1983" s="93"/>
      <c r="AU1983" s="104" t="s">
        <v>547</v>
      </c>
    </row>
    <row r="1984" spans="1:47" s="58" customFormat="1" ht="14.4" x14ac:dyDescent="0.3">
      <c r="A1984" s="151"/>
      <c r="B1984" s="106"/>
      <c r="C1984" s="230" t="s">
        <v>563</v>
      </c>
      <c r="D1984" s="230"/>
      <c r="E1984" s="230"/>
      <c r="F1984" s="230"/>
      <c r="G1984" s="230"/>
      <c r="H1984" s="230"/>
      <c r="I1984" s="230"/>
      <c r="J1984" s="230"/>
      <c r="K1984" s="230"/>
      <c r="L1984" s="152">
        <v>2827.23</v>
      </c>
      <c r="M1984" s="153"/>
      <c r="N1984" s="168">
        <v>126575.1</v>
      </c>
      <c r="AT1984" s="93"/>
      <c r="AU1984" s="104" t="s">
        <v>563</v>
      </c>
    </row>
    <row r="1985" spans="1:48" s="58" customFormat="1" ht="14.4" x14ac:dyDescent="0.3">
      <c r="A1985" s="151"/>
      <c r="B1985" s="106"/>
      <c r="C1985" s="230" t="s">
        <v>548</v>
      </c>
      <c r="D1985" s="230"/>
      <c r="E1985" s="230"/>
      <c r="F1985" s="230"/>
      <c r="G1985" s="230"/>
      <c r="H1985" s="230"/>
      <c r="I1985" s="230"/>
      <c r="J1985" s="230"/>
      <c r="K1985" s="230"/>
      <c r="L1985" s="152">
        <v>268171.25</v>
      </c>
      <c r="M1985" s="153"/>
      <c r="N1985" s="168">
        <v>2188277.42</v>
      </c>
      <c r="AT1985" s="93"/>
      <c r="AU1985" s="104" t="s">
        <v>548</v>
      </c>
    </row>
    <row r="1986" spans="1:48" s="58" customFormat="1" ht="14.4" x14ac:dyDescent="0.3">
      <c r="A1986" s="151"/>
      <c r="B1986" s="106"/>
      <c r="C1986" s="230" t="s">
        <v>549</v>
      </c>
      <c r="D1986" s="230"/>
      <c r="E1986" s="230"/>
      <c r="F1986" s="230"/>
      <c r="G1986" s="230"/>
      <c r="H1986" s="230"/>
      <c r="I1986" s="230"/>
      <c r="J1986" s="230"/>
      <c r="K1986" s="230"/>
      <c r="L1986" s="152">
        <v>17768.43</v>
      </c>
      <c r="M1986" s="153"/>
      <c r="N1986" s="168">
        <v>795493.44</v>
      </c>
      <c r="AT1986" s="93"/>
      <c r="AU1986" s="104" t="s">
        <v>549</v>
      </c>
    </row>
    <row r="1987" spans="1:48" s="58" customFormat="1" ht="14.4" x14ac:dyDescent="0.3">
      <c r="A1987" s="151"/>
      <c r="B1987" s="106"/>
      <c r="C1987" s="230" t="s">
        <v>550</v>
      </c>
      <c r="D1987" s="230"/>
      <c r="E1987" s="230"/>
      <c r="F1987" s="230"/>
      <c r="G1987" s="230"/>
      <c r="H1987" s="230"/>
      <c r="I1987" s="230"/>
      <c r="J1987" s="230"/>
      <c r="K1987" s="230"/>
      <c r="L1987" s="152">
        <v>9284.48</v>
      </c>
      <c r="M1987" s="153"/>
      <c r="N1987" s="168">
        <v>415666.58</v>
      </c>
      <c r="AT1987" s="93"/>
      <c r="AU1987" s="104" t="s">
        <v>550</v>
      </c>
    </row>
    <row r="1988" spans="1:48" s="58" customFormat="1" ht="14.4" x14ac:dyDescent="0.3">
      <c r="A1988" s="151"/>
      <c r="B1988" s="106"/>
      <c r="C1988" s="230" t="s">
        <v>662</v>
      </c>
      <c r="D1988" s="230"/>
      <c r="E1988" s="230"/>
      <c r="F1988" s="230"/>
      <c r="G1988" s="230"/>
      <c r="H1988" s="230"/>
      <c r="I1988" s="230"/>
      <c r="J1988" s="230"/>
      <c r="K1988" s="230"/>
      <c r="L1988" s="156">
        <v>317.20999999999998</v>
      </c>
      <c r="M1988" s="153"/>
      <c r="N1988" s="168">
        <v>11395.39</v>
      </c>
      <c r="AT1988" s="93"/>
      <c r="AU1988" s="104" t="s">
        <v>662</v>
      </c>
    </row>
    <row r="1989" spans="1:48" s="58" customFormat="1" ht="14.4" x14ac:dyDescent="0.3">
      <c r="A1989" s="151"/>
      <c r="B1989" s="106"/>
      <c r="C1989" s="230" t="s">
        <v>545</v>
      </c>
      <c r="D1989" s="230"/>
      <c r="E1989" s="230"/>
      <c r="F1989" s="230"/>
      <c r="G1989" s="230"/>
      <c r="H1989" s="230"/>
      <c r="I1989" s="230"/>
      <c r="J1989" s="230"/>
      <c r="K1989" s="230"/>
      <c r="L1989" s="155"/>
      <c r="M1989" s="153"/>
      <c r="N1989" s="154"/>
      <c r="AT1989" s="93"/>
      <c r="AU1989" s="104" t="s">
        <v>545</v>
      </c>
    </row>
    <row r="1990" spans="1:48" s="58" customFormat="1" ht="14.4" x14ac:dyDescent="0.3">
      <c r="A1990" s="151"/>
      <c r="B1990" s="106"/>
      <c r="C1990" s="230" t="s">
        <v>546</v>
      </c>
      <c r="D1990" s="230"/>
      <c r="E1990" s="230"/>
      <c r="F1990" s="230"/>
      <c r="G1990" s="230"/>
      <c r="H1990" s="230"/>
      <c r="I1990" s="230"/>
      <c r="J1990" s="230"/>
      <c r="K1990" s="230"/>
      <c r="L1990" s="156">
        <v>102.69</v>
      </c>
      <c r="M1990" s="153"/>
      <c r="N1990" s="168">
        <v>4597.43</v>
      </c>
      <c r="AT1990" s="93"/>
      <c r="AU1990" s="104" t="s">
        <v>546</v>
      </c>
    </row>
    <row r="1991" spans="1:48" s="58" customFormat="1" ht="14.4" x14ac:dyDescent="0.3">
      <c r="A1991" s="151"/>
      <c r="B1991" s="106"/>
      <c r="C1991" s="230" t="s">
        <v>547</v>
      </c>
      <c r="D1991" s="230"/>
      <c r="E1991" s="230"/>
      <c r="F1991" s="230"/>
      <c r="G1991" s="230"/>
      <c r="H1991" s="230"/>
      <c r="I1991" s="230"/>
      <c r="J1991" s="230"/>
      <c r="K1991" s="230"/>
      <c r="L1991" s="156">
        <v>73.34</v>
      </c>
      <c r="M1991" s="153"/>
      <c r="N1991" s="169">
        <v>971.02</v>
      </c>
      <c r="AT1991" s="93"/>
      <c r="AU1991" s="104" t="s">
        <v>547</v>
      </c>
    </row>
    <row r="1992" spans="1:48" s="58" customFormat="1" ht="14.4" x14ac:dyDescent="0.3">
      <c r="A1992" s="151"/>
      <c r="B1992" s="106"/>
      <c r="C1992" s="230" t="s">
        <v>563</v>
      </c>
      <c r="D1992" s="230"/>
      <c r="E1992" s="230"/>
      <c r="F1992" s="230"/>
      <c r="G1992" s="230"/>
      <c r="H1992" s="230"/>
      <c r="I1992" s="230"/>
      <c r="J1992" s="230"/>
      <c r="K1992" s="230"/>
      <c r="L1992" s="156">
        <v>16.649999999999999</v>
      </c>
      <c r="M1992" s="153"/>
      <c r="N1992" s="169">
        <v>745.42</v>
      </c>
      <c r="AT1992" s="93"/>
      <c r="AU1992" s="104" t="s">
        <v>563</v>
      </c>
    </row>
    <row r="1993" spans="1:48" s="58" customFormat="1" ht="14.4" x14ac:dyDescent="0.3">
      <c r="A1993" s="151"/>
      <c r="B1993" s="106"/>
      <c r="C1993" s="230" t="s">
        <v>548</v>
      </c>
      <c r="D1993" s="230"/>
      <c r="E1993" s="230"/>
      <c r="F1993" s="230"/>
      <c r="G1993" s="230"/>
      <c r="H1993" s="230"/>
      <c r="I1993" s="230"/>
      <c r="J1993" s="230"/>
      <c r="K1993" s="230"/>
      <c r="L1993" s="156">
        <v>13.49</v>
      </c>
      <c r="M1993" s="153"/>
      <c r="N1993" s="169">
        <v>110.08</v>
      </c>
      <c r="AT1993" s="93"/>
      <c r="AU1993" s="104" t="s">
        <v>548</v>
      </c>
    </row>
    <row r="1994" spans="1:48" s="58" customFormat="1" ht="14.4" x14ac:dyDescent="0.3">
      <c r="A1994" s="151"/>
      <c r="B1994" s="106"/>
      <c r="C1994" s="230" t="s">
        <v>549</v>
      </c>
      <c r="D1994" s="230"/>
      <c r="E1994" s="230"/>
      <c r="F1994" s="230"/>
      <c r="G1994" s="230"/>
      <c r="H1994" s="230"/>
      <c r="I1994" s="230"/>
      <c r="J1994" s="230"/>
      <c r="K1994" s="230"/>
      <c r="L1994" s="156">
        <v>87.12</v>
      </c>
      <c r="M1994" s="153"/>
      <c r="N1994" s="168">
        <v>3900.29</v>
      </c>
      <c r="AT1994" s="93"/>
      <c r="AU1994" s="104" t="s">
        <v>549</v>
      </c>
    </row>
    <row r="1995" spans="1:48" s="58" customFormat="1" ht="14.4" x14ac:dyDescent="0.3">
      <c r="A1995" s="151"/>
      <c r="B1995" s="106"/>
      <c r="C1995" s="230" t="s">
        <v>550</v>
      </c>
      <c r="D1995" s="230"/>
      <c r="E1995" s="230"/>
      <c r="F1995" s="230"/>
      <c r="G1995" s="230"/>
      <c r="H1995" s="230"/>
      <c r="I1995" s="230"/>
      <c r="J1995" s="230"/>
      <c r="K1995" s="230"/>
      <c r="L1995" s="156">
        <v>40.57</v>
      </c>
      <c r="M1995" s="153"/>
      <c r="N1995" s="168">
        <v>1816.57</v>
      </c>
      <c r="AT1995" s="93"/>
      <c r="AU1995" s="104" t="s">
        <v>550</v>
      </c>
    </row>
    <row r="1996" spans="1:48" s="58" customFormat="1" ht="14.4" x14ac:dyDescent="0.3">
      <c r="A1996" s="151"/>
      <c r="B1996" s="106"/>
      <c r="C1996" s="230" t="s">
        <v>551</v>
      </c>
      <c r="D1996" s="230"/>
      <c r="E1996" s="230"/>
      <c r="F1996" s="230"/>
      <c r="G1996" s="230"/>
      <c r="H1996" s="230"/>
      <c r="I1996" s="230"/>
      <c r="J1996" s="230"/>
      <c r="K1996" s="230"/>
      <c r="L1996" s="152">
        <v>18365.59</v>
      </c>
      <c r="M1996" s="153"/>
      <c r="N1996" s="168">
        <v>822227.51</v>
      </c>
      <c r="AT1996" s="93"/>
      <c r="AU1996" s="104" t="s">
        <v>551</v>
      </c>
    </row>
    <row r="1997" spans="1:48" s="58" customFormat="1" ht="14.4" x14ac:dyDescent="0.3">
      <c r="A1997" s="151"/>
      <c r="B1997" s="106"/>
      <c r="C1997" s="230" t="s">
        <v>552</v>
      </c>
      <c r="D1997" s="230"/>
      <c r="E1997" s="230"/>
      <c r="F1997" s="230"/>
      <c r="G1997" s="230"/>
      <c r="H1997" s="230"/>
      <c r="I1997" s="230"/>
      <c r="J1997" s="230"/>
      <c r="K1997" s="230"/>
      <c r="L1997" s="152">
        <v>17855.55</v>
      </c>
      <c r="M1997" s="153"/>
      <c r="N1997" s="168">
        <v>799393.73</v>
      </c>
      <c r="AT1997" s="93"/>
      <c r="AU1997" s="104" t="s">
        <v>552</v>
      </c>
    </row>
    <row r="1998" spans="1:48" s="58" customFormat="1" ht="14.4" x14ac:dyDescent="0.3">
      <c r="A1998" s="151"/>
      <c r="B1998" s="106"/>
      <c r="C1998" s="230" t="s">
        <v>553</v>
      </c>
      <c r="D1998" s="230"/>
      <c r="E1998" s="230"/>
      <c r="F1998" s="230"/>
      <c r="G1998" s="230"/>
      <c r="H1998" s="230"/>
      <c r="I1998" s="230"/>
      <c r="J1998" s="230"/>
      <c r="K1998" s="230"/>
      <c r="L1998" s="152">
        <v>9325.0499999999993</v>
      </c>
      <c r="M1998" s="153"/>
      <c r="N1998" s="168">
        <v>417483.15</v>
      </c>
      <c r="AT1998" s="93"/>
      <c r="AU1998" s="104" t="s">
        <v>553</v>
      </c>
    </row>
    <row r="1999" spans="1:48" s="58" customFormat="1" ht="14.4" x14ac:dyDescent="0.3">
      <c r="A1999" s="151"/>
      <c r="B1999" s="157"/>
      <c r="C1999" s="242" t="s">
        <v>822</v>
      </c>
      <c r="D1999" s="242"/>
      <c r="E1999" s="242"/>
      <c r="F1999" s="242"/>
      <c r="G1999" s="242"/>
      <c r="H1999" s="242"/>
      <c r="I1999" s="242"/>
      <c r="J1999" s="242"/>
      <c r="K1999" s="242"/>
      <c r="L1999" s="158">
        <v>341534.88</v>
      </c>
      <c r="M1999" s="159"/>
      <c r="N1999" s="170">
        <v>4505948.67</v>
      </c>
      <c r="AT1999" s="93"/>
      <c r="AV1999" s="93" t="s">
        <v>823</v>
      </c>
    </row>
    <row r="2000" spans="1:48" s="68" customFormat="1" ht="14.4" x14ac:dyDescent="0.3">
      <c r="A2000" s="171"/>
      <c r="B2000" s="172"/>
      <c r="C2000" s="244" t="s">
        <v>824</v>
      </c>
      <c r="D2000" s="244"/>
      <c r="E2000" s="244"/>
      <c r="F2000" s="244"/>
      <c r="G2000" s="244"/>
      <c r="H2000" s="244"/>
      <c r="I2000" s="244"/>
      <c r="J2000" s="244"/>
      <c r="K2000" s="244"/>
      <c r="L2000" s="173"/>
      <c r="M2000" s="174"/>
      <c r="N2000" s="175">
        <f>ROUND(N1999*0.082,2)</f>
        <v>369487.79</v>
      </c>
      <c r="AQ2000" s="176"/>
      <c r="AS2000" s="176"/>
    </row>
    <row r="2001" spans="1:52" s="68" customFormat="1" ht="14.4" x14ac:dyDescent="0.3">
      <c r="A2001" s="171"/>
      <c r="B2001" s="172"/>
      <c r="C2001" s="248" t="s">
        <v>825</v>
      </c>
      <c r="D2001" s="248"/>
      <c r="E2001" s="248"/>
      <c r="F2001" s="248"/>
      <c r="G2001" s="248"/>
      <c r="H2001" s="248"/>
      <c r="I2001" s="248"/>
      <c r="J2001" s="248"/>
      <c r="K2001" s="248"/>
      <c r="L2001" s="173"/>
      <c r="M2001" s="174"/>
      <c r="N2001" s="177">
        <f>N1999+N2000</f>
        <v>4875436.46</v>
      </c>
      <c r="AQ2001" s="176"/>
      <c r="AS2001" s="176"/>
    </row>
    <row r="2002" spans="1:52" s="68" customFormat="1" ht="14.4" x14ac:dyDescent="0.3">
      <c r="A2002" s="171"/>
      <c r="B2002" s="172"/>
      <c r="C2002" s="244" t="s">
        <v>826</v>
      </c>
      <c r="D2002" s="244"/>
      <c r="E2002" s="244"/>
      <c r="F2002" s="244"/>
      <c r="G2002" s="244"/>
      <c r="H2002" s="244"/>
      <c r="I2002" s="244"/>
      <c r="J2002" s="244"/>
      <c r="K2002" s="244"/>
      <c r="L2002" s="173"/>
      <c r="M2002" s="174"/>
      <c r="N2002" s="175">
        <f>ROUND(N2001*0.024,2)</f>
        <v>117010.48</v>
      </c>
      <c r="AQ2002" s="176"/>
      <c r="AS2002" s="176"/>
    </row>
    <row r="2003" spans="1:52" s="68" customFormat="1" ht="14.4" x14ac:dyDescent="0.3">
      <c r="A2003" s="171"/>
      <c r="B2003" s="172"/>
      <c r="C2003" s="248" t="s">
        <v>827</v>
      </c>
      <c r="D2003" s="248"/>
      <c r="E2003" s="248"/>
      <c r="F2003" s="248"/>
      <c r="G2003" s="248"/>
      <c r="H2003" s="248"/>
      <c r="I2003" s="248"/>
      <c r="J2003" s="248"/>
      <c r="K2003" s="248"/>
      <c r="L2003" s="173"/>
      <c r="M2003" s="174"/>
      <c r="N2003" s="177">
        <f>N2001+N2002</f>
        <v>4992446.9400000004</v>
      </c>
      <c r="AQ2003" s="176"/>
      <c r="AS2003" s="176"/>
    </row>
    <row r="2004" spans="1:52" s="68" customFormat="1" ht="14.4" x14ac:dyDescent="0.3">
      <c r="A2004" s="171"/>
      <c r="B2004" s="172"/>
      <c r="C2004" s="248" t="s">
        <v>828</v>
      </c>
      <c r="D2004" s="248"/>
      <c r="E2004" s="248"/>
      <c r="F2004" s="248"/>
      <c r="G2004" s="248"/>
      <c r="H2004" s="248"/>
      <c r="I2004" s="248"/>
      <c r="J2004" s="248"/>
      <c r="K2004" s="248"/>
      <c r="L2004" s="173"/>
      <c r="M2004" s="174"/>
      <c r="N2004" s="177">
        <f>ROUND(N2003*1.05136042,2)</f>
        <v>5248861.1100000003</v>
      </c>
      <c r="AQ2004" s="176"/>
      <c r="AS2004" s="176"/>
    </row>
    <row r="2005" spans="1:52" s="68" customFormat="1" ht="14.4" x14ac:dyDescent="0.3">
      <c r="A2005" s="171"/>
      <c r="B2005" s="172"/>
      <c r="C2005" s="248" t="s">
        <v>829</v>
      </c>
      <c r="D2005" s="248"/>
      <c r="E2005" s="248"/>
      <c r="F2005" s="248"/>
      <c r="G2005" s="248"/>
      <c r="H2005" s="248"/>
      <c r="I2005" s="248"/>
      <c r="J2005" s="248"/>
      <c r="K2005" s="248"/>
      <c r="L2005" s="173"/>
      <c r="M2005" s="174"/>
      <c r="N2005" s="177">
        <f>N2004</f>
        <v>5248861.1100000003</v>
      </c>
      <c r="AQ2005" s="176"/>
      <c r="AS2005" s="176"/>
    </row>
    <row r="2006" spans="1:52" s="68" customFormat="1" ht="14.4" x14ac:dyDescent="0.3">
      <c r="A2006" s="171"/>
      <c r="B2006" s="178"/>
      <c r="C2006" s="244" t="s">
        <v>830</v>
      </c>
      <c r="D2006" s="244"/>
      <c r="E2006" s="244"/>
      <c r="F2006" s="244"/>
      <c r="G2006" s="244"/>
      <c r="H2006" s="244"/>
      <c r="I2006" s="244"/>
      <c r="J2006" s="244"/>
      <c r="K2006" s="244"/>
      <c r="L2006" s="179"/>
      <c r="M2006" s="180"/>
      <c r="N2006" s="175">
        <f>ROUND(N2005*0.2,2)</f>
        <v>1049772.22</v>
      </c>
      <c r="AQ2006" s="181"/>
      <c r="AS2006" s="181"/>
    </row>
    <row r="2007" spans="1:52" s="68" customFormat="1" ht="14.4" x14ac:dyDescent="0.3">
      <c r="A2007" s="182"/>
      <c r="B2007" s="183"/>
      <c r="C2007" s="245" t="s">
        <v>831</v>
      </c>
      <c r="D2007" s="245"/>
      <c r="E2007" s="245"/>
      <c r="F2007" s="245"/>
      <c r="G2007" s="245"/>
      <c r="H2007" s="245"/>
      <c r="I2007" s="245"/>
      <c r="J2007" s="245"/>
      <c r="K2007" s="245"/>
      <c r="L2007" s="184"/>
      <c r="M2007" s="185"/>
      <c r="N2007" s="186">
        <f>N2005+N2006</f>
        <v>6298633.3300000001</v>
      </c>
      <c r="AQ2007" s="176"/>
      <c r="AS2007" s="176"/>
    </row>
    <row r="2008" spans="1:52" s="58" customFormat="1" ht="45" customHeight="1" x14ac:dyDescent="0.3"/>
    <row r="2009" spans="1:52" s="28" customFormat="1" ht="14.4" x14ac:dyDescent="0.3">
      <c r="A2009" s="29"/>
      <c r="B2009" s="187" t="s">
        <v>832</v>
      </c>
      <c r="C2009" s="246"/>
      <c r="D2009" s="246"/>
      <c r="E2009" s="246"/>
      <c r="F2009" s="246"/>
      <c r="G2009" s="246"/>
      <c r="H2009" s="247"/>
      <c r="I2009" s="247"/>
      <c r="J2009" s="247"/>
      <c r="K2009" s="247"/>
      <c r="L2009" s="247"/>
      <c r="M2009" s="58"/>
      <c r="N2009" s="58"/>
      <c r="O2009" s="58"/>
      <c r="P2009" s="58"/>
      <c r="Q2009" s="58"/>
      <c r="R2009" s="58"/>
      <c r="S2009" s="58"/>
      <c r="T2009" s="58"/>
      <c r="U2009" s="58"/>
      <c r="V2009" s="64"/>
      <c r="W2009" s="64"/>
      <c r="X2009" s="64"/>
      <c r="Y2009" s="64"/>
      <c r="Z2009" s="64"/>
      <c r="AA2009" s="64"/>
      <c r="AB2009" s="64"/>
      <c r="AC2009" s="64"/>
      <c r="AD2009" s="64"/>
      <c r="AE2009" s="64"/>
      <c r="AF2009" s="64"/>
      <c r="AG2009" s="64"/>
      <c r="AH2009" s="64"/>
      <c r="AI2009" s="64"/>
      <c r="AJ2009" s="64"/>
      <c r="AK2009" s="64"/>
      <c r="AL2009" s="64"/>
      <c r="AM2009" s="64"/>
      <c r="AN2009" s="64"/>
      <c r="AO2009" s="64"/>
      <c r="AP2009" s="64"/>
      <c r="AQ2009" s="64"/>
      <c r="AR2009" s="64"/>
      <c r="AS2009" s="64"/>
      <c r="AT2009" s="64"/>
      <c r="AU2009" s="64"/>
      <c r="AV2009" s="64"/>
      <c r="AW2009" s="64" t="s">
        <v>510</v>
      </c>
      <c r="AX2009" s="64" t="s">
        <v>833</v>
      </c>
      <c r="AY2009" s="64"/>
      <c r="AZ2009" s="64"/>
    </row>
    <row r="2010" spans="1:52" s="188" customFormat="1" ht="16.5" customHeight="1" x14ac:dyDescent="0.3">
      <c r="A2010" s="62"/>
      <c r="B2010" s="187"/>
      <c r="C2010" s="243" t="s">
        <v>564</v>
      </c>
      <c r="D2010" s="243"/>
      <c r="E2010" s="243"/>
      <c r="F2010" s="243"/>
      <c r="G2010" s="243"/>
      <c r="H2010" s="243"/>
      <c r="I2010" s="243"/>
      <c r="J2010" s="243"/>
      <c r="K2010" s="243"/>
      <c r="L2010" s="243"/>
      <c r="V2010" s="189"/>
      <c r="W2010" s="189"/>
      <c r="X2010" s="189"/>
      <c r="Y2010" s="189"/>
      <c r="Z2010" s="189"/>
      <c r="AA2010" s="189"/>
      <c r="AB2010" s="189"/>
      <c r="AC2010" s="189"/>
      <c r="AD2010" s="189"/>
      <c r="AE2010" s="189"/>
      <c r="AF2010" s="189"/>
      <c r="AG2010" s="189"/>
      <c r="AH2010" s="189"/>
      <c r="AI2010" s="189"/>
      <c r="AJ2010" s="189"/>
      <c r="AK2010" s="189"/>
      <c r="AL2010" s="189"/>
      <c r="AM2010" s="189"/>
      <c r="AN2010" s="189"/>
      <c r="AO2010" s="189"/>
      <c r="AP2010" s="189"/>
      <c r="AQ2010" s="189"/>
      <c r="AR2010" s="189"/>
      <c r="AS2010" s="189"/>
      <c r="AT2010" s="189"/>
      <c r="AU2010" s="189"/>
      <c r="AV2010" s="189"/>
      <c r="AW2010" s="189"/>
      <c r="AX2010" s="189"/>
      <c r="AY2010" s="189"/>
      <c r="AZ2010" s="189"/>
    </row>
    <row r="2011" spans="1:52" s="28" customFormat="1" ht="14.4" x14ac:dyDescent="0.3">
      <c r="A2011" s="29"/>
      <c r="B2011" s="187" t="s">
        <v>834</v>
      </c>
      <c r="C2011" s="246"/>
      <c r="D2011" s="246"/>
      <c r="E2011" s="246"/>
      <c r="F2011" s="246"/>
      <c r="G2011" s="246"/>
      <c r="H2011" s="247"/>
      <c r="I2011" s="247"/>
      <c r="J2011" s="247"/>
      <c r="K2011" s="247"/>
      <c r="L2011" s="247"/>
      <c r="M2011" s="58"/>
      <c r="N2011" s="58"/>
      <c r="O2011" s="58"/>
      <c r="P2011" s="58"/>
      <c r="Q2011" s="58"/>
      <c r="R2011" s="58"/>
      <c r="S2011" s="58"/>
      <c r="T2011" s="58"/>
      <c r="U2011" s="58"/>
      <c r="V2011" s="64"/>
      <c r="W2011" s="64"/>
      <c r="X2011" s="64"/>
      <c r="Y2011" s="64"/>
      <c r="Z2011" s="64"/>
      <c r="AA2011" s="64"/>
      <c r="AB2011" s="64"/>
      <c r="AC2011" s="64"/>
      <c r="AD2011" s="64"/>
      <c r="AE2011" s="64"/>
      <c r="AF2011" s="64"/>
      <c r="AG2011" s="64"/>
      <c r="AH2011" s="64"/>
      <c r="AI2011" s="64"/>
      <c r="AJ2011" s="64"/>
      <c r="AK2011" s="64"/>
      <c r="AL2011" s="64"/>
      <c r="AM2011" s="64"/>
      <c r="AN2011" s="64"/>
      <c r="AO2011" s="64"/>
      <c r="AP2011" s="64"/>
      <c r="AQ2011" s="64"/>
      <c r="AR2011" s="64"/>
      <c r="AS2011" s="64"/>
      <c r="AT2011" s="64"/>
      <c r="AU2011" s="64"/>
      <c r="AV2011" s="64"/>
      <c r="AW2011" s="64"/>
      <c r="AX2011" s="64"/>
      <c r="AY2011" s="64" t="s">
        <v>510</v>
      </c>
      <c r="AZ2011" s="64" t="s">
        <v>510</v>
      </c>
    </row>
    <row r="2012" spans="1:52" s="188" customFormat="1" ht="16.5" customHeight="1" x14ac:dyDescent="0.3">
      <c r="A2012" s="62"/>
      <c r="C2012" s="243" t="s">
        <v>564</v>
      </c>
      <c r="D2012" s="243"/>
      <c r="E2012" s="243"/>
      <c r="F2012" s="243"/>
      <c r="G2012" s="243"/>
      <c r="H2012" s="243"/>
      <c r="I2012" s="243"/>
      <c r="J2012" s="243"/>
      <c r="K2012" s="243"/>
      <c r="L2012" s="243"/>
      <c r="V2012" s="189"/>
      <c r="W2012" s="189"/>
      <c r="X2012" s="189"/>
      <c r="Y2012" s="189"/>
      <c r="Z2012" s="189"/>
      <c r="AA2012" s="189"/>
      <c r="AB2012" s="189"/>
      <c r="AC2012" s="189"/>
      <c r="AD2012" s="189"/>
      <c r="AE2012" s="189"/>
      <c r="AF2012" s="189"/>
      <c r="AG2012" s="189"/>
      <c r="AH2012" s="189"/>
      <c r="AI2012" s="189"/>
      <c r="AJ2012" s="189"/>
      <c r="AK2012" s="189"/>
      <c r="AL2012" s="189"/>
      <c r="AM2012" s="189"/>
      <c r="AN2012" s="189"/>
      <c r="AO2012" s="189"/>
      <c r="AP2012" s="189"/>
      <c r="AQ2012" s="189"/>
      <c r="AR2012" s="189"/>
      <c r="AS2012" s="189"/>
      <c r="AT2012" s="189"/>
      <c r="AU2012" s="189"/>
      <c r="AV2012" s="189"/>
      <c r="AW2012" s="189"/>
      <c r="AX2012" s="189"/>
      <c r="AY2012" s="189"/>
      <c r="AZ2012" s="189"/>
    </row>
    <row r="2013" spans="1:52" s="28" customFormat="1" ht="19.5" customHeight="1" x14ac:dyDescent="0.2">
      <c r="A2013" s="29"/>
      <c r="C2013" s="190"/>
      <c r="D2013" s="190"/>
      <c r="E2013" s="190"/>
      <c r="F2013" s="190"/>
      <c r="G2013" s="190"/>
      <c r="H2013" s="190"/>
      <c r="I2013" s="190"/>
      <c r="J2013" s="190"/>
      <c r="K2013" s="190"/>
      <c r="L2013" s="190"/>
      <c r="V2013" s="64"/>
      <c r="W2013" s="64"/>
      <c r="X2013" s="64"/>
      <c r="Y2013" s="64"/>
      <c r="Z2013" s="64"/>
      <c r="AA2013" s="64"/>
      <c r="AB2013" s="64"/>
      <c r="AC2013" s="64"/>
      <c r="AD2013" s="64"/>
      <c r="AE2013" s="64"/>
      <c r="AF2013" s="64"/>
      <c r="AG2013" s="64"/>
      <c r="AH2013" s="64"/>
      <c r="AI2013" s="64"/>
      <c r="AJ2013" s="64"/>
      <c r="AK2013" s="64"/>
      <c r="AL2013" s="64"/>
      <c r="AM2013" s="64"/>
      <c r="AN2013" s="64"/>
      <c r="AO2013" s="64"/>
      <c r="AP2013" s="64"/>
      <c r="AQ2013" s="64"/>
      <c r="AR2013" s="64"/>
      <c r="AS2013" s="64"/>
      <c r="AT2013" s="64"/>
      <c r="AU2013" s="64"/>
      <c r="AV2013" s="64"/>
      <c r="AW2013" s="64"/>
      <c r="AX2013" s="64"/>
      <c r="AY2013" s="64"/>
      <c r="AZ2013" s="64"/>
    </row>
    <row r="2014" spans="1:52" s="58" customFormat="1" ht="22.5" customHeight="1" x14ac:dyDescent="0.3">
      <c r="A2014" s="232" t="s">
        <v>835</v>
      </c>
      <c r="B2014" s="232"/>
      <c r="C2014" s="232"/>
      <c r="D2014" s="232"/>
      <c r="E2014" s="232"/>
      <c r="F2014" s="232"/>
      <c r="G2014" s="232"/>
      <c r="H2014" s="232"/>
      <c r="I2014" s="232"/>
      <c r="J2014" s="232"/>
      <c r="K2014" s="232"/>
      <c r="L2014" s="232"/>
      <c r="M2014" s="232"/>
      <c r="N2014" s="232"/>
      <c r="O2014" s="164"/>
      <c r="P2014" s="164"/>
    </row>
    <row r="2015" spans="1:52" s="58" customFormat="1" ht="12.75" customHeight="1" x14ac:dyDescent="0.3">
      <c r="A2015" s="232" t="s">
        <v>836</v>
      </c>
      <c r="B2015" s="232"/>
      <c r="C2015" s="232"/>
      <c r="D2015" s="232"/>
      <c r="E2015" s="232"/>
      <c r="F2015" s="232"/>
      <c r="G2015" s="232"/>
      <c r="H2015" s="232"/>
      <c r="I2015" s="232"/>
      <c r="J2015" s="232"/>
      <c r="K2015" s="232"/>
      <c r="L2015" s="232"/>
      <c r="M2015" s="232"/>
      <c r="N2015" s="232"/>
      <c r="O2015" s="164"/>
      <c r="P2015" s="164"/>
    </row>
    <row r="2016" spans="1:52" s="58" customFormat="1" ht="12.75" customHeight="1" x14ac:dyDescent="0.3">
      <c r="A2016" s="232" t="s">
        <v>837</v>
      </c>
      <c r="B2016" s="232"/>
      <c r="C2016" s="232"/>
      <c r="D2016" s="232"/>
      <c r="E2016" s="232"/>
      <c r="F2016" s="232"/>
      <c r="G2016" s="232"/>
      <c r="H2016" s="232"/>
      <c r="I2016" s="232"/>
      <c r="J2016" s="232"/>
      <c r="K2016" s="232"/>
      <c r="L2016" s="232"/>
      <c r="M2016" s="232"/>
      <c r="N2016" s="232"/>
      <c r="O2016" s="164"/>
      <c r="P2016" s="164"/>
    </row>
    <row r="2017" spans="2:6" s="58" customFormat="1" ht="19.5" customHeight="1" x14ac:dyDescent="0.3"/>
    <row r="2018" spans="2:6" s="58" customFormat="1" ht="14.4" x14ac:dyDescent="0.3">
      <c r="B2018" s="191"/>
      <c r="D2018" s="191"/>
      <c r="F2018" s="191"/>
    </row>
  </sheetData>
  <mergeCells count="1993">
    <mergeCell ref="C2012:L2012"/>
    <mergeCell ref="A2014:N2014"/>
    <mergeCell ref="A2015:N2015"/>
    <mergeCell ref="A2016:N2016"/>
    <mergeCell ref="C2006:K2006"/>
    <mergeCell ref="C2007:K2007"/>
    <mergeCell ref="C2009:G2009"/>
    <mergeCell ref="H2009:L2009"/>
    <mergeCell ref="C2010:L2010"/>
    <mergeCell ref="C2011:G2011"/>
    <mergeCell ref="H2011:L2011"/>
    <mergeCell ref="C2000:K2000"/>
    <mergeCell ref="C2001:K2001"/>
    <mergeCell ref="C2002:K2002"/>
    <mergeCell ref="C2003:K2003"/>
    <mergeCell ref="C2004:K2004"/>
    <mergeCell ref="C2005:K2005"/>
    <mergeCell ref="C1994:K1994"/>
    <mergeCell ref="C1995:K1995"/>
    <mergeCell ref="C1996:K1996"/>
    <mergeCell ref="C1997:K1997"/>
    <mergeCell ref="C1998:K1998"/>
    <mergeCell ref="C1999:K1999"/>
    <mergeCell ref="C1988:K1988"/>
    <mergeCell ref="C1989:K1989"/>
    <mergeCell ref="C1990:K1990"/>
    <mergeCell ref="C1991:K1991"/>
    <mergeCell ref="C1992:K1992"/>
    <mergeCell ref="C1993:K1993"/>
    <mergeCell ref="C1982:K1982"/>
    <mergeCell ref="C1983:K1983"/>
    <mergeCell ref="C1984:K1984"/>
    <mergeCell ref="C1985:K1985"/>
    <mergeCell ref="C1986:K1986"/>
    <mergeCell ref="C1987:K1987"/>
    <mergeCell ref="C1976:K1976"/>
    <mergeCell ref="C1977:K1977"/>
    <mergeCell ref="C1978:K1978"/>
    <mergeCell ref="C1979:K1979"/>
    <mergeCell ref="C1980:K1980"/>
    <mergeCell ref="C1981:K1981"/>
    <mergeCell ref="C1969:K1969"/>
    <mergeCell ref="C1970:K1970"/>
    <mergeCell ref="C1972:K1972"/>
    <mergeCell ref="C1973:K1973"/>
    <mergeCell ref="C1974:K1974"/>
    <mergeCell ref="C1975:K1975"/>
    <mergeCell ref="C1963:K1963"/>
    <mergeCell ref="C1964:K1964"/>
    <mergeCell ref="C1965:K1965"/>
    <mergeCell ref="C1966:K1966"/>
    <mergeCell ref="C1967:K1967"/>
    <mergeCell ref="C1968:K1968"/>
    <mergeCell ref="C1957:K1957"/>
    <mergeCell ref="C1958:K1958"/>
    <mergeCell ref="C1959:K1959"/>
    <mergeCell ref="C1960:K1960"/>
    <mergeCell ref="C1961:K1961"/>
    <mergeCell ref="C1962:K1962"/>
    <mergeCell ref="C1950:E1950"/>
    <mergeCell ref="C1952:K1952"/>
    <mergeCell ref="C1953:K1953"/>
    <mergeCell ref="C1954:K1954"/>
    <mergeCell ref="C1955:K1955"/>
    <mergeCell ref="C1956:K1956"/>
    <mergeCell ref="C1944:E1944"/>
    <mergeCell ref="C1945:E1945"/>
    <mergeCell ref="C1946:N1946"/>
    <mergeCell ref="C1947:N1947"/>
    <mergeCell ref="C1948:N1948"/>
    <mergeCell ref="C1949:N1949"/>
    <mergeCell ref="C1938:E1938"/>
    <mergeCell ref="C1939:E1939"/>
    <mergeCell ref="C1940:N1940"/>
    <mergeCell ref="C1941:N1941"/>
    <mergeCell ref="C1942:N1942"/>
    <mergeCell ref="C1943:N1943"/>
    <mergeCell ref="C1932:E1932"/>
    <mergeCell ref="C1933:E1933"/>
    <mergeCell ref="C1934:E1934"/>
    <mergeCell ref="C1935:E1935"/>
    <mergeCell ref="C1936:E1936"/>
    <mergeCell ref="C1937:N1937"/>
    <mergeCell ref="C1926:E1926"/>
    <mergeCell ref="C1927:E1927"/>
    <mergeCell ref="C1928:E1928"/>
    <mergeCell ref="C1929:E1929"/>
    <mergeCell ref="C1930:E1930"/>
    <mergeCell ref="C1931:E1931"/>
    <mergeCell ref="A1920:N1920"/>
    <mergeCell ref="C1921:E1921"/>
    <mergeCell ref="C1922:N1922"/>
    <mergeCell ref="C1923:N1923"/>
    <mergeCell ref="C1924:N1924"/>
    <mergeCell ref="C1925:E1925"/>
    <mergeCell ref="C1914:E1914"/>
    <mergeCell ref="C1915:N1915"/>
    <mergeCell ref="C1916:E1916"/>
    <mergeCell ref="C1917:E1917"/>
    <mergeCell ref="C1918:N1918"/>
    <mergeCell ref="C1919:E1919"/>
    <mergeCell ref="C1908:N1908"/>
    <mergeCell ref="C1909:N1909"/>
    <mergeCell ref="C1910:E1910"/>
    <mergeCell ref="C1911:E1911"/>
    <mergeCell ref="C1912:N1912"/>
    <mergeCell ref="C1913:E1913"/>
    <mergeCell ref="C1902:N1902"/>
    <mergeCell ref="C1903:E1903"/>
    <mergeCell ref="C1904:E1904"/>
    <mergeCell ref="C1905:N1905"/>
    <mergeCell ref="C1906:E1906"/>
    <mergeCell ref="C1907:E1907"/>
    <mergeCell ref="C1896:E1896"/>
    <mergeCell ref="C1897:E1897"/>
    <mergeCell ref="C1898:E1898"/>
    <mergeCell ref="C1899:N1899"/>
    <mergeCell ref="C1900:E1900"/>
    <mergeCell ref="C1901:E1901"/>
    <mergeCell ref="C1890:E1890"/>
    <mergeCell ref="C1891:E1891"/>
    <mergeCell ref="C1892:E1892"/>
    <mergeCell ref="C1893:E1893"/>
    <mergeCell ref="C1894:E1894"/>
    <mergeCell ref="C1895:E1895"/>
    <mergeCell ref="C1884:N1884"/>
    <mergeCell ref="C1885:N1885"/>
    <mergeCell ref="C1886:N1886"/>
    <mergeCell ref="C1887:E1887"/>
    <mergeCell ref="C1888:E1888"/>
    <mergeCell ref="C1889:E1889"/>
    <mergeCell ref="C1878:K1878"/>
    <mergeCell ref="C1879:K1879"/>
    <mergeCell ref="C1880:K1880"/>
    <mergeCell ref="A1881:N1881"/>
    <mergeCell ref="A1882:N1882"/>
    <mergeCell ref="C1883:E1883"/>
    <mergeCell ref="C1872:K1872"/>
    <mergeCell ref="C1873:K1873"/>
    <mergeCell ref="C1874:K1874"/>
    <mergeCell ref="C1875:K1875"/>
    <mergeCell ref="C1876:K1876"/>
    <mergeCell ref="C1877:K1877"/>
    <mergeCell ref="C1866:K1866"/>
    <mergeCell ref="C1867:K1867"/>
    <mergeCell ref="C1868:K1868"/>
    <mergeCell ref="C1869:K1869"/>
    <mergeCell ref="C1870:K1870"/>
    <mergeCell ref="C1871:K1871"/>
    <mergeCell ref="C1859:N1859"/>
    <mergeCell ref="C1860:E1860"/>
    <mergeCell ref="C1862:K1862"/>
    <mergeCell ref="C1863:K1863"/>
    <mergeCell ref="C1864:K1864"/>
    <mergeCell ref="C1865:K1865"/>
    <mergeCell ref="C1853:E1853"/>
    <mergeCell ref="C1854:E1854"/>
    <mergeCell ref="C1855:E1855"/>
    <mergeCell ref="C1856:N1856"/>
    <mergeCell ref="C1857:E1857"/>
    <mergeCell ref="C1858:E1858"/>
    <mergeCell ref="C1847:E1847"/>
    <mergeCell ref="C1848:E1848"/>
    <mergeCell ref="C1849:E1849"/>
    <mergeCell ref="C1850:E1850"/>
    <mergeCell ref="C1851:E1851"/>
    <mergeCell ref="C1852:E1852"/>
    <mergeCell ref="C1841:N1841"/>
    <mergeCell ref="C1842:N1842"/>
    <mergeCell ref="C1843:N1843"/>
    <mergeCell ref="C1844:E1844"/>
    <mergeCell ref="C1845:E1845"/>
    <mergeCell ref="C1846:E1846"/>
    <mergeCell ref="C1835:N1835"/>
    <mergeCell ref="C1836:E1836"/>
    <mergeCell ref="C1837:E1837"/>
    <mergeCell ref="C1838:N1838"/>
    <mergeCell ref="C1839:E1839"/>
    <mergeCell ref="C1840:E1840"/>
    <mergeCell ref="C1829:E1829"/>
    <mergeCell ref="C1830:E1830"/>
    <mergeCell ref="C1831:E1831"/>
    <mergeCell ref="C1832:E1832"/>
    <mergeCell ref="C1833:E1833"/>
    <mergeCell ref="C1834:E1834"/>
    <mergeCell ref="C1823:E1823"/>
    <mergeCell ref="C1824:E1824"/>
    <mergeCell ref="C1825:E1825"/>
    <mergeCell ref="C1826:E1826"/>
    <mergeCell ref="C1827:E1827"/>
    <mergeCell ref="C1828:E1828"/>
    <mergeCell ref="C1817:N1817"/>
    <mergeCell ref="C1818:E1818"/>
    <mergeCell ref="C1819:E1819"/>
    <mergeCell ref="C1820:N1820"/>
    <mergeCell ref="C1821:N1821"/>
    <mergeCell ref="C1822:N1822"/>
    <mergeCell ref="C1811:E1811"/>
    <mergeCell ref="C1812:E1812"/>
    <mergeCell ref="C1813:E1813"/>
    <mergeCell ref="C1814:E1814"/>
    <mergeCell ref="C1815:E1815"/>
    <mergeCell ref="C1816:E1816"/>
    <mergeCell ref="C1805:E1805"/>
    <mergeCell ref="C1806:E1806"/>
    <mergeCell ref="C1807:E1807"/>
    <mergeCell ref="C1808:E1808"/>
    <mergeCell ref="C1809:E1809"/>
    <mergeCell ref="C1810:E1810"/>
    <mergeCell ref="C1799:N1799"/>
    <mergeCell ref="C1800:E1800"/>
    <mergeCell ref="C1801:E1801"/>
    <mergeCell ref="C1802:N1802"/>
    <mergeCell ref="C1803:N1803"/>
    <mergeCell ref="C1804:N1804"/>
    <mergeCell ref="C1793:E1793"/>
    <mergeCell ref="C1794:E1794"/>
    <mergeCell ref="C1795:E1795"/>
    <mergeCell ref="C1796:E1796"/>
    <mergeCell ref="C1797:E1797"/>
    <mergeCell ref="C1798:E1798"/>
    <mergeCell ref="C1787:N1787"/>
    <mergeCell ref="C1788:E1788"/>
    <mergeCell ref="C1789:E1789"/>
    <mergeCell ref="C1790:E1790"/>
    <mergeCell ref="C1791:E1791"/>
    <mergeCell ref="C1792:E1792"/>
    <mergeCell ref="C1781:E1781"/>
    <mergeCell ref="C1782:E1782"/>
    <mergeCell ref="C1783:E1783"/>
    <mergeCell ref="C1784:N1784"/>
    <mergeCell ref="C1785:N1785"/>
    <mergeCell ref="C1786:N1786"/>
    <mergeCell ref="C1775:E1775"/>
    <mergeCell ref="C1776:E1776"/>
    <mergeCell ref="C1777:E1777"/>
    <mergeCell ref="C1778:E1778"/>
    <mergeCell ref="C1779:E1779"/>
    <mergeCell ref="C1780:E1780"/>
    <mergeCell ref="C1769:N1769"/>
    <mergeCell ref="C1770:N1770"/>
    <mergeCell ref="C1771:N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57:E1757"/>
    <mergeCell ref="C1758:E1758"/>
    <mergeCell ref="C1759:E1759"/>
    <mergeCell ref="C1760:E1760"/>
    <mergeCell ref="C1761:E1761"/>
    <mergeCell ref="C1762:N1762"/>
    <mergeCell ref="C1751:E1751"/>
    <mergeCell ref="C1752:E1752"/>
    <mergeCell ref="C1753:E1753"/>
    <mergeCell ref="C1754:E1754"/>
    <mergeCell ref="C1755:E1755"/>
    <mergeCell ref="C1756:E1756"/>
    <mergeCell ref="C1745:E1745"/>
    <mergeCell ref="C1746:E1746"/>
    <mergeCell ref="C1747:N1747"/>
    <mergeCell ref="C1748:N1748"/>
    <mergeCell ref="C1749:N1749"/>
    <mergeCell ref="C1750:E1750"/>
    <mergeCell ref="C1739:E1739"/>
    <mergeCell ref="C1740:E1740"/>
    <mergeCell ref="C1741:E1741"/>
    <mergeCell ref="C1742:E1742"/>
    <mergeCell ref="C1743:E1743"/>
    <mergeCell ref="C1744:N1744"/>
    <mergeCell ref="C1733:E1733"/>
    <mergeCell ref="C1734:E1734"/>
    <mergeCell ref="C1735:E1735"/>
    <mergeCell ref="C1736:E1736"/>
    <mergeCell ref="C1737:E1737"/>
    <mergeCell ref="C1738:E1738"/>
    <mergeCell ref="C1727:E1727"/>
    <mergeCell ref="C1728:E1728"/>
    <mergeCell ref="C1729:N1729"/>
    <mergeCell ref="C1730:N1730"/>
    <mergeCell ref="C1731:N1731"/>
    <mergeCell ref="C1732:E1732"/>
    <mergeCell ref="C1721:E1721"/>
    <mergeCell ref="C1722:E1722"/>
    <mergeCell ref="C1723:E1723"/>
    <mergeCell ref="C1724:E1724"/>
    <mergeCell ref="C1725:E1725"/>
    <mergeCell ref="C1726:E1726"/>
    <mergeCell ref="C1715:N1715"/>
    <mergeCell ref="C1716:N1716"/>
    <mergeCell ref="C1717:E1717"/>
    <mergeCell ref="C1718:E1718"/>
    <mergeCell ref="C1719:E1719"/>
    <mergeCell ref="C1720:E1720"/>
    <mergeCell ref="C1709:E1709"/>
    <mergeCell ref="C1710:N1710"/>
    <mergeCell ref="C1711:N1711"/>
    <mergeCell ref="C1712:E1712"/>
    <mergeCell ref="C1713:E1713"/>
    <mergeCell ref="C1714:N1714"/>
    <mergeCell ref="C1703:E1703"/>
    <mergeCell ref="C1704:E1704"/>
    <mergeCell ref="C1705:E1705"/>
    <mergeCell ref="C1706:E1706"/>
    <mergeCell ref="C1707:N1707"/>
    <mergeCell ref="C1708:E1708"/>
    <mergeCell ref="C1697:E1697"/>
    <mergeCell ref="C1698:E1698"/>
    <mergeCell ref="C1699:E1699"/>
    <mergeCell ref="C1700:E1700"/>
    <mergeCell ref="C1701:E1701"/>
    <mergeCell ref="C1702:E1702"/>
    <mergeCell ref="C1691:E1691"/>
    <mergeCell ref="C1692:N1692"/>
    <mergeCell ref="C1693:N1693"/>
    <mergeCell ref="C1694:N1694"/>
    <mergeCell ref="C1695:E1695"/>
    <mergeCell ref="C1696:E1696"/>
    <mergeCell ref="C1685:E1685"/>
    <mergeCell ref="C1686:E1686"/>
    <mergeCell ref="C1687:E1687"/>
    <mergeCell ref="C1688:E1688"/>
    <mergeCell ref="C1689:E1689"/>
    <mergeCell ref="C1690:E1690"/>
    <mergeCell ref="C1679:K1679"/>
    <mergeCell ref="A1680:N1680"/>
    <mergeCell ref="C1681:E1681"/>
    <mergeCell ref="C1682:N1682"/>
    <mergeCell ref="C1683:N1683"/>
    <mergeCell ref="C1684:E1684"/>
    <mergeCell ref="C1673:K1673"/>
    <mergeCell ref="C1674:K1674"/>
    <mergeCell ref="C1675:K1675"/>
    <mergeCell ref="C1676:K1676"/>
    <mergeCell ref="C1677:K1677"/>
    <mergeCell ref="C1678:K1678"/>
    <mergeCell ref="C1667:K1667"/>
    <mergeCell ref="C1668:K1668"/>
    <mergeCell ref="C1669:K1669"/>
    <mergeCell ref="C1670:K1670"/>
    <mergeCell ref="C1671:K1671"/>
    <mergeCell ref="C1672:K1672"/>
    <mergeCell ref="C1661:K1661"/>
    <mergeCell ref="C1662:K1662"/>
    <mergeCell ref="C1663:K1663"/>
    <mergeCell ref="C1664:K1664"/>
    <mergeCell ref="C1665:K1665"/>
    <mergeCell ref="C1666:K1666"/>
    <mergeCell ref="C1654:N1654"/>
    <mergeCell ref="C1655:E1655"/>
    <mergeCell ref="C1656:E1656"/>
    <mergeCell ref="C1657:N1657"/>
    <mergeCell ref="C1658:N1658"/>
    <mergeCell ref="C1659:E1659"/>
    <mergeCell ref="C1648:E1648"/>
    <mergeCell ref="C1649:E1649"/>
    <mergeCell ref="C1650:E1650"/>
    <mergeCell ref="C1651:E1651"/>
    <mergeCell ref="C1652:E1652"/>
    <mergeCell ref="C1653:E1653"/>
    <mergeCell ref="C1642:E1642"/>
    <mergeCell ref="C1643:E1643"/>
    <mergeCell ref="C1644:E1644"/>
    <mergeCell ref="C1645:E1645"/>
    <mergeCell ref="C1646:E1646"/>
    <mergeCell ref="C1647:E1647"/>
    <mergeCell ref="C1636:E1636"/>
    <mergeCell ref="C1637:E1637"/>
    <mergeCell ref="C1638:N1638"/>
    <mergeCell ref="C1639:N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E1624"/>
    <mergeCell ref="C1625:E1625"/>
    <mergeCell ref="C1626:N1626"/>
    <mergeCell ref="C1627:N1627"/>
    <mergeCell ref="C1628:N1628"/>
    <mergeCell ref="C1629:E1629"/>
    <mergeCell ref="C1618:E1618"/>
    <mergeCell ref="C1619:E1619"/>
    <mergeCell ref="C1620:E1620"/>
    <mergeCell ref="C1621:E1621"/>
    <mergeCell ref="C1622:E1622"/>
    <mergeCell ref="C1623:E1623"/>
    <mergeCell ref="C1612:K1612"/>
    <mergeCell ref="C1613:K1613"/>
    <mergeCell ref="A1614:N1614"/>
    <mergeCell ref="C1615:E1615"/>
    <mergeCell ref="C1616:N1616"/>
    <mergeCell ref="C1617:N1617"/>
    <mergeCell ref="C1606:K1606"/>
    <mergeCell ref="C1607:K1607"/>
    <mergeCell ref="C1608:K1608"/>
    <mergeCell ref="C1609:K1609"/>
    <mergeCell ref="C1610:K1610"/>
    <mergeCell ref="C1611:K1611"/>
    <mergeCell ref="C1600:K1600"/>
    <mergeCell ref="C1601:K1601"/>
    <mergeCell ref="C1602:K1602"/>
    <mergeCell ref="C1603:K1603"/>
    <mergeCell ref="C1604:K1604"/>
    <mergeCell ref="C1605:K1605"/>
    <mergeCell ref="C1594:K1594"/>
    <mergeCell ref="C1595:K1595"/>
    <mergeCell ref="C1596:K1596"/>
    <mergeCell ref="C1597:K1597"/>
    <mergeCell ref="C1598:K1598"/>
    <mergeCell ref="C1599:K1599"/>
    <mergeCell ref="C1588:K1588"/>
    <mergeCell ref="C1589:K1589"/>
    <mergeCell ref="C1590:K1590"/>
    <mergeCell ref="C1591:K1591"/>
    <mergeCell ref="C1592:K1592"/>
    <mergeCell ref="C1593:K1593"/>
    <mergeCell ref="C1581:E1581"/>
    <mergeCell ref="C1582:E1582"/>
    <mergeCell ref="C1583:E1583"/>
    <mergeCell ref="C1584:N1584"/>
    <mergeCell ref="C1585:E1585"/>
    <mergeCell ref="C1587:K1587"/>
    <mergeCell ref="C1575:E1575"/>
    <mergeCell ref="C1576:E1576"/>
    <mergeCell ref="C1577:E1577"/>
    <mergeCell ref="C1578:E1578"/>
    <mergeCell ref="C1579:E1579"/>
    <mergeCell ref="C1580:E1580"/>
    <mergeCell ref="C1569:E1569"/>
    <mergeCell ref="C1570:N1570"/>
    <mergeCell ref="C1571:N1571"/>
    <mergeCell ref="C1572:E1572"/>
    <mergeCell ref="C1573:E1573"/>
    <mergeCell ref="C1574:E1574"/>
    <mergeCell ref="C1563:E1563"/>
    <mergeCell ref="C1564:E1564"/>
    <mergeCell ref="C1565:E1565"/>
    <mergeCell ref="C1566:E1566"/>
    <mergeCell ref="C1567:E1567"/>
    <mergeCell ref="C1568:E1568"/>
    <mergeCell ref="C1557:E1557"/>
    <mergeCell ref="C1558:N1558"/>
    <mergeCell ref="C1559:E1559"/>
    <mergeCell ref="C1560:E1560"/>
    <mergeCell ref="C1561:E1561"/>
    <mergeCell ref="C1562:E1562"/>
    <mergeCell ref="C1551:E1551"/>
    <mergeCell ref="C1552:E1552"/>
    <mergeCell ref="C1553:E1553"/>
    <mergeCell ref="C1554:E1554"/>
    <mergeCell ref="C1555:N1555"/>
    <mergeCell ref="C1556:E1556"/>
    <mergeCell ref="C1545:E1545"/>
    <mergeCell ref="C1546:E1546"/>
    <mergeCell ref="C1547:E1547"/>
    <mergeCell ref="C1548:E1548"/>
    <mergeCell ref="C1549:E1549"/>
    <mergeCell ref="C1550:E1550"/>
    <mergeCell ref="C1539:E1539"/>
    <mergeCell ref="C1540:E1540"/>
    <mergeCell ref="C1541:E1541"/>
    <mergeCell ref="C1542:N1542"/>
    <mergeCell ref="C1543:N1543"/>
    <mergeCell ref="C1544:E1544"/>
    <mergeCell ref="C1533:E1533"/>
    <mergeCell ref="C1534:E1534"/>
    <mergeCell ref="C1535:E1535"/>
    <mergeCell ref="C1536:E1536"/>
    <mergeCell ref="C1537:E1537"/>
    <mergeCell ref="C1538:E1538"/>
    <mergeCell ref="C1527:E1527"/>
    <mergeCell ref="C1528:E1528"/>
    <mergeCell ref="C1529:N1529"/>
    <mergeCell ref="C1530:N1530"/>
    <mergeCell ref="C1531:E1531"/>
    <mergeCell ref="C1532:E1532"/>
    <mergeCell ref="C1521:E1521"/>
    <mergeCell ref="C1522:E1522"/>
    <mergeCell ref="C1523:E1523"/>
    <mergeCell ref="C1524:E1524"/>
    <mergeCell ref="C1525:E1525"/>
    <mergeCell ref="C1526:N1526"/>
    <mergeCell ref="C1515:E1515"/>
    <mergeCell ref="C1516:E1516"/>
    <mergeCell ref="C1517:E1517"/>
    <mergeCell ref="C1518:E1518"/>
    <mergeCell ref="C1519:E1519"/>
    <mergeCell ref="C1520:E1520"/>
    <mergeCell ref="C1509:E1509"/>
    <mergeCell ref="C1510:E1510"/>
    <mergeCell ref="C1511:N1511"/>
    <mergeCell ref="C1512:N1512"/>
    <mergeCell ref="C1513:N1513"/>
    <mergeCell ref="C1514:E1514"/>
    <mergeCell ref="C1503:E1503"/>
    <mergeCell ref="C1504:E1504"/>
    <mergeCell ref="C1505:E1505"/>
    <mergeCell ref="C1506:E1506"/>
    <mergeCell ref="C1507:E1507"/>
    <mergeCell ref="C1508:E1508"/>
    <mergeCell ref="C1497:K1497"/>
    <mergeCell ref="C1498:K1498"/>
    <mergeCell ref="A1499:N1499"/>
    <mergeCell ref="C1500:E1500"/>
    <mergeCell ref="C1501:N1501"/>
    <mergeCell ref="C1502:N1502"/>
    <mergeCell ref="C1491:K1491"/>
    <mergeCell ref="C1492:K1492"/>
    <mergeCell ref="C1493:K1493"/>
    <mergeCell ref="C1494:K1494"/>
    <mergeCell ref="C1495:K1495"/>
    <mergeCell ref="C1496:K1496"/>
    <mergeCell ref="C1485:K1485"/>
    <mergeCell ref="C1486:K1486"/>
    <mergeCell ref="C1487:K1487"/>
    <mergeCell ref="C1488:K1488"/>
    <mergeCell ref="C1489:K1489"/>
    <mergeCell ref="C1490:K1490"/>
    <mergeCell ref="C1478:E1478"/>
    <mergeCell ref="C1480:K1480"/>
    <mergeCell ref="C1481:K1481"/>
    <mergeCell ref="C1482:K1482"/>
    <mergeCell ref="C1483:K1483"/>
    <mergeCell ref="C1484:K1484"/>
    <mergeCell ref="C1472:E1472"/>
    <mergeCell ref="C1473:N1473"/>
    <mergeCell ref="C1474:E1474"/>
    <mergeCell ref="C1475:E1475"/>
    <mergeCell ref="C1476:N1476"/>
    <mergeCell ref="C1477:N1477"/>
    <mergeCell ref="C1466:E1466"/>
    <mergeCell ref="C1467:E1467"/>
    <mergeCell ref="C1468:E1468"/>
    <mergeCell ref="C1469:E1469"/>
    <mergeCell ref="C1470:E1470"/>
    <mergeCell ref="C1471:E1471"/>
    <mergeCell ref="C1460:N1460"/>
    <mergeCell ref="C1461:E1461"/>
    <mergeCell ref="C1462:E1462"/>
    <mergeCell ref="C1463:E1463"/>
    <mergeCell ref="C1464:E1464"/>
    <mergeCell ref="C1465:E1465"/>
    <mergeCell ref="C1454:E1454"/>
    <mergeCell ref="C1455:E1455"/>
    <mergeCell ref="C1456:E1456"/>
    <mergeCell ref="C1457:N1457"/>
    <mergeCell ref="C1458:N1458"/>
    <mergeCell ref="C1459:N1459"/>
    <mergeCell ref="C1448:E1448"/>
    <mergeCell ref="C1449:E1449"/>
    <mergeCell ref="C1450:E1450"/>
    <mergeCell ref="C1451:E1451"/>
    <mergeCell ref="C1452:E1452"/>
    <mergeCell ref="C1453:E1453"/>
    <mergeCell ref="C1442:E1442"/>
    <mergeCell ref="C1443:E1443"/>
    <mergeCell ref="C1444:E1444"/>
    <mergeCell ref="C1445:N1445"/>
    <mergeCell ref="C1446:N1446"/>
    <mergeCell ref="C1447:N1447"/>
    <mergeCell ref="C1436:N1436"/>
    <mergeCell ref="C1437:E1437"/>
    <mergeCell ref="C1438:E1438"/>
    <mergeCell ref="C1439:E1439"/>
    <mergeCell ref="C1440:E1440"/>
    <mergeCell ref="C1441:E1441"/>
    <mergeCell ref="C1430:K1430"/>
    <mergeCell ref="C1431:K1431"/>
    <mergeCell ref="C1432:K1432"/>
    <mergeCell ref="A1433:N1433"/>
    <mergeCell ref="C1434:E1434"/>
    <mergeCell ref="C1435:N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N1411"/>
    <mergeCell ref="C1412:E1412"/>
    <mergeCell ref="C1414:K1414"/>
    <mergeCell ref="C1415:K1415"/>
    <mergeCell ref="C1416:K1416"/>
    <mergeCell ref="C1417:K1417"/>
    <mergeCell ref="C1405:N1405"/>
    <mergeCell ref="C1406:N1406"/>
    <mergeCell ref="C1407:E1407"/>
    <mergeCell ref="C1408:E1408"/>
    <mergeCell ref="C1409:N1409"/>
    <mergeCell ref="C1410:N1410"/>
    <mergeCell ref="C1399:E1399"/>
    <mergeCell ref="C1400:E1400"/>
    <mergeCell ref="C1401:N1401"/>
    <mergeCell ref="C1402:E1402"/>
    <mergeCell ref="C1403:E1403"/>
    <mergeCell ref="C1404:N1404"/>
    <mergeCell ref="C1393:E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E1391"/>
    <mergeCell ref="C1392:E1392"/>
    <mergeCell ref="C1381:E1381"/>
    <mergeCell ref="C1382:N1382"/>
    <mergeCell ref="C1383:N1383"/>
    <mergeCell ref="C1384:N1384"/>
    <mergeCell ref="C1385:E1385"/>
    <mergeCell ref="C1386:E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K1363"/>
    <mergeCell ref="C1364:K1364"/>
    <mergeCell ref="C1365:K1365"/>
    <mergeCell ref="A1366:N1366"/>
    <mergeCell ref="C1367:E1367"/>
    <mergeCell ref="C1368:N1368"/>
    <mergeCell ref="C1357:K1357"/>
    <mergeCell ref="C1358:K1358"/>
    <mergeCell ref="C1359:K1359"/>
    <mergeCell ref="C1360:K1360"/>
    <mergeCell ref="C1361:K1361"/>
    <mergeCell ref="C1362:K1362"/>
    <mergeCell ref="C1351:K1351"/>
    <mergeCell ref="C1352:K1352"/>
    <mergeCell ref="C1353:K1353"/>
    <mergeCell ref="C1354:K1354"/>
    <mergeCell ref="C1355:K1355"/>
    <mergeCell ref="C1356:K1356"/>
    <mergeCell ref="C1344:N1344"/>
    <mergeCell ref="C1345:E1345"/>
    <mergeCell ref="C1347:K1347"/>
    <mergeCell ref="C1348:K1348"/>
    <mergeCell ref="C1349:K1349"/>
    <mergeCell ref="C1350:K1350"/>
    <mergeCell ref="C1338:E1338"/>
    <mergeCell ref="C1339:E1339"/>
    <mergeCell ref="C1340:E1340"/>
    <mergeCell ref="C1341:E1341"/>
    <mergeCell ref="C1342:E1342"/>
    <mergeCell ref="C1343:N1343"/>
    <mergeCell ref="C1332:N1332"/>
    <mergeCell ref="C1333:N1333"/>
    <mergeCell ref="C1334:E1334"/>
    <mergeCell ref="C1335:E1335"/>
    <mergeCell ref="C1336:E1336"/>
    <mergeCell ref="C1337:E1337"/>
    <mergeCell ref="C1326:E1326"/>
    <mergeCell ref="C1327:E1327"/>
    <mergeCell ref="C1328:E1328"/>
    <mergeCell ref="C1329:E1329"/>
    <mergeCell ref="C1330:N1330"/>
    <mergeCell ref="C1331:N1331"/>
    <mergeCell ref="C1320:E1320"/>
    <mergeCell ref="C1321:E1321"/>
    <mergeCell ref="C1322:E1322"/>
    <mergeCell ref="C1323:E1323"/>
    <mergeCell ref="C1324:E1324"/>
    <mergeCell ref="C1325:E1325"/>
    <mergeCell ref="C1314:E1314"/>
    <mergeCell ref="C1315:N1315"/>
    <mergeCell ref="C1316:N1316"/>
    <mergeCell ref="C1317:N1317"/>
    <mergeCell ref="C1318:E1318"/>
    <mergeCell ref="C1319:E1319"/>
    <mergeCell ref="C1308:E1308"/>
    <mergeCell ref="C1309:N1309"/>
    <mergeCell ref="C1310:N1310"/>
    <mergeCell ref="C1311:N1311"/>
    <mergeCell ref="C1312:N1312"/>
    <mergeCell ref="C1313:E1313"/>
    <mergeCell ref="C1302:E1302"/>
    <mergeCell ref="C1303:E1303"/>
    <mergeCell ref="C1304:E1304"/>
    <mergeCell ref="C1305:E1305"/>
    <mergeCell ref="C1306:E1306"/>
    <mergeCell ref="C1307:E1307"/>
    <mergeCell ref="C1296:N1296"/>
    <mergeCell ref="C1297:E1297"/>
    <mergeCell ref="C1298:E1298"/>
    <mergeCell ref="C1299:E1299"/>
    <mergeCell ref="C1300:E1300"/>
    <mergeCell ref="C1301:E1301"/>
    <mergeCell ref="C1290:K1290"/>
    <mergeCell ref="C1291:K1291"/>
    <mergeCell ref="A1292:N1292"/>
    <mergeCell ref="C1293:E1293"/>
    <mergeCell ref="C1294:N1294"/>
    <mergeCell ref="C1295:N1295"/>
    <mergeCell ref="C1284:K1284"/>
    <mergeCell ref="C1285:K1285"/>
    <mergeCell ref="C1286:K1286"/>
    <mergeCell ref="C1287:K1287"/>
    <mergeCell ref="C1288:K1288"/>
    <mergeCell ref="C1289:K1289"/>
    <mergeCell ref="C1278:K1278"/>
    <mergeCell ref="C1279:K1279"/>
    <mergeCell ref="C1280:K1280"/>
    <mergeCell ref="C1281:K1281"/>
    <mergeCell ref="C1282:K1282"/>
    <mergeCell ref="C1283:K1283"/>
    <mergeCell ref="C1271:E1271"/>
    <mergeCell ref="C1273:K1273"/>
    <mergeCell ref="C1274:K1274"/>
    <mergeCell ref="C1275:K1275"/>
    <mergeCell ref="C1276:K1276"/>
    <mergeCell ref="C1277:K1277"/>
    <mergeCell ref="C1265:N1265"/>
    <mergeCell ref="C1266:N1266"/>
    <mergeCell ref="C1267:E1267"/>
    <mergeCell ref="C1268:E1268"/>
    <mergeCell ref="C1269:N1269"/>
    <mergeCell ref="C1270:N1270"/>
    <mergeCell ref="C1259:E1259"/>
    <mergeCell ref="C1260:E1260"/>
    <mergeCell ref="C1261:N1261"/>
    <mergeCell ref="C1262:E1262"/>
    <mergeCell ref="C1263:E1263"/>
    <mergeCell ref="C1264:N1264"/>
    <mergeCell ref="C1253:E1253"/>
    <mergeCell ref="C1254:E1254"/>
    <mergeCell ref="C1255:E1255"/>
    <mergeCell ref="C1256:E1256"/>
    <mergeCell ref="C1257:E1257"/>
    <mergeCell ref="C1258:E1258"/>
    <mergeCell ref="C1247:N1247"/>
    <mergeCell ref="C1248:N1248"/>
    <mergeCell ref="C1249:E1249"/>
    <mergeCell ref="C1250:E1250"/>
    <mergeCell ref="C1251:E1251"/>
    <mergeCell ref="C1252:E1252"/>
    <mergeCell ref="C1241:E1241"/>
    <mergeCell ref="C1242:N1242"/>
    <mergeCell ref="C1243:N1243"/>
    <mergeCell ref="C1244:N1244"/>
    <mergeCell ref="C1245:E1245"/>
    <mergeCell ref="C1246:E1246"/>
    <mergeCell ref="C1235:E1235"/>
    <mergeCell ref="C1236:E1236"/>
    <mergeCell ref="C1237:E1237"/>
    <mergeCell ref="C1238:E1238"/>
    <mergeCell ref="C1239:E1239"/>
    <mergeCell ref="C1240:E1240"/>
    <mergeCell ref="C1229:N1229"/>
    <mergeCell ref="C1230:E1230"/>
    <mergeCell ref="C1231:E1231"/>
    <mergeCell ref="C1232:E1232"/>
    <mergeCell ref="C1233:E1233"/>
    <mergeCell ref="C1234:E1234"/>
    <mergeCell ref="C1223:K1223"/>
    <mergeCell ref="C1224:K1224"/>
    <mergeCell ref="C1225:K1225"/>
    <mergeCell ref="A1226:N1226"/>
    <mergeCell ref="C1227:E1227"/>
    <mergeCell ref="C1228:N1228"/>
    <mergeCell ref="C1217:K1217"/>
    <mergeCell ref="C1218:K1218"/>
    <mergeCell ref="C1219:K1219"/>
    <mergeCell ref="C1220:K1220"/>
    <mergeCell ref="C1221:K1221"/>
    <mergeCell ref="C1222:K1222"/>
    <mergeCell ref="C1211:K1211"/>
    <mergeCell ref="C1212:K1212"/>
    <mergeCell ref="C1213:K1213"/>
    <mergeCell ref="C1214:K1214"/>
    <mergeCell ref="C1215:K1215"/>
    <mergeCell ref="C1216:K1216"/>
    <mergeCell ref="C1204:N1204"/>
    <mergeCell ref="C1205:E1205"/>
    <mergeCell ref="C1207:K1207"/>
    <mergeCell ref="C1208:K1208"/>
    <mergeCell ref="C1209:K1209"/>
    <mergeCell ref="C1210:K1210"/>
    <mergeCell ref="C1198:E1198"/>
    <mergeCell ref="C1199:E1199"/>
    <mergeCell ref="C1200:E1200"/>
    <mergeCell ref="C1201:E1201"/>
    <mergeCell ref="C1202:E1202"/>
    <mergeCell ref="C1203:N1203"/>
    <mergeCell ref="C1192:N1192"/>
    <mergeCell ref="C1193:N1193"/>
    <mergeCell ref="C1194:E1194"/>
    <mergeCell ref="C1195:E1195"/>
    <mergeCell ref="C1196:E1196"/>
    <mergeCell ref="C1197:E1197"/>
    <mergeCell ref="C1186:E1186"/>
    <mergeCell ref="C1187:E1187"/>
    <mergeCell ref="C1188:E1188"/>
    <mergeCell ref="C1189:E1189"/>
    <mergeCell ref="C1190:N1190"/>
    <mergeCell ref="C1191:N1191"/>
    <mergeCell ref="C1180:E1180"/>
    <mergeCell ref="C1181:E1181"/>
    <mergeCell ref="C1182:E1182"/>
    <mergeCell ref="C1183:E1183"/>
    <mergeCell ref="C1184:E1184"/>
    <mergeCell ref="C1185:E1185"/>
    <mergeCell ref="C1174:E1174"/>
    <mergeCell ref="C1175:N1175"/>
    <mergeCell ref="C1176:N1176"/>
    <mergeCell ref="C1177:N1177"/>
    <mergeCell ref="C1178:E1178"/>
    <mergeCell ref="C1179:E1179"/>
    <mergeCell ref="C1168:E1168"/>
    <mergeCell ref="C1169:N1169"/>
    <mergeCell ref="C1170:N1170"/>
    <mergeCell ref="C1171:N1171"/>
    <mergeCell ref="C1172:N1172"/>
    <mergeCell ref="C1173:E1173"/>
    <mergeCell ref="C1162:E1162"/>
    <mergeCell ref="C1163:E1163"/>
    <mergeCell ref="C1164:E1164"/>
    <mergeCell ref="C1165:E1165"/>
    <mergeCell ref="C1166:E1166"/>
    <mergeCell ref="C1167:E1167"/>
    <mergeCell ref="C1156:N1156"/>
    <mergeCell ref="C1157:E1157"/>
    <mergeCell ref="C1158:E1158"/>
    <mergeCell ref="C1159:E1159"/>
    <mergeCell ref="C1160:E1160"/>
    <mergeCell ref="C1161:E1161"/>
    <mergeCell ref="C1150:K1150"/>
    <mergeCell ref="C1151:K1151"/>
    <mergeCell ref="A1152:N1152"/>
    <mergeCell ref="C1153:E1153"/>
    <mergeCell ref="C1154:N1154"/>
    <mergeCell ref="C1155:N1155"/>
    <mergeCell ref="C1144:K1144"/>
    <mergeCell ref="C1145:K1145"/>
    <mergeCell ref="C1146:K1146"/>
    <mergeCell ref="C1147:K1147"/>
    <mergeCell ref="C1148:K1148"/>
    <mergeCell ref="C1149:K1149"/>
    <mergeCell ref="C1138:K1138"/>
    <mergeCell ref="C1139:K1139"/>
    <mergeCell ref="C1140:K1140"/>
    <mergeCell ref="C1141:K1141"/>
    <mergeCell ref="C1142:K1142"/>
    <mergeCell ref="C1143:K1143"/>
    <mergeCell ref="C1131:E1131"/>
    <mergeCell ref="C1132:E1132"/>
    <mergeCell ref="C1133:E1133"/>
    <mergeCell ref="C1134:E1134"/>
    <mergeCell ref="C1135:E1135"/>
    <mergeCell ref="C1137:K1137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N1122"/>
    <mergeCell ref="C1123:N1123"/>
    <mergeCell ref="C1124:E1124"/>
    <mergeCell ref="C1113:N1113"/>
    <mergeCell ref="C1114:E1114"/>
    <mergeCell ref="C1115:E1115"/>
    <mergeCell ref="C1116:E1116"/>
    <mergeCell ref="C1117:E1117"/>
    <mergeCell ref="C1118:E1118"/>
    <mergeCell ref="C1107:E1107"/>
    <mergeCell ref="C1108:E1108"/>
    <mergeCell ref="C1109:E1109"/>
    <mergeCell ref="C1110:E1110"/>
    <mergeCell ref="C1111:N1111"/>
    <mergeCell ref="C1112:N1112"/>
    <mergeCell ref="C1101:N1101"/>
    <mergeCell ref="C1102:N1102"/>
    <mergeCell ref="C1103:E1103"/>
    <mergeCell ref="C1104:E1104"/>
    <mergeCell ref="C1105:E1105"/>
    <mergeCell ref="C1106:E1106"/>
    <mergeCell ref="C1095:K1095"/>
    <mergeCell ref="C1096:K1096"/>
    <mergeCell ref="C1097:K1097"/>
    <mergeCell ref="A1098:N1098"/>
    <mergeCell ref="C1099:E1099"/>
    <mergeCell ref="C1100:N1100"/>
    <mergeCell ref="C1089:K1089"/>
    <mergeCell ref="C1090:K1090"/>
    <mergeCell ref="C1091:K1091"/>
    <mergeCell ref="C1092:K1092"/>
    <mergeCell ref="C1093:K1093"/>
    <mergeCell ref="C1094:K1094"/>
    <mergeCell ref="C1083:K1083"/>
    <mergeCell ref="C1084:K1084"/>
    <mergeCell ref="C1085:K1085"/>
    <mergeCell ref="C1086:K1086"/>
    <mergeCell ref="C1087:K1087"/>
    <mergeCell ref="C1088:K1088"/>
    <mergeCell ref="C1076:N1076"/>
    <mergeCell ref="C1077:E1077"/>
    <mergeCell ref="C1079:K1079"/>
    <mergeCell ref="C1080:K1080"/>
    <mergeCell ref="C1081:K1081"/>
    <mergeCell ref="C1082:K1082"/>
    <mergeCell ref="C1070:E1070"/>
    <mergeCell ref="C1071:E1071"/>
    <mergeCell ref="C1072:E1072"/>
    <mergeCell ref="C1073:E1073"/>
    <mergeCell ref="C1074:E1074"/>
    <mergeCell ref="C1075:N1075"/>
    <mergeCell ref="C1064:E1064"/>
    <mergeCell ref="C1065:E1065"/>
    <mergeCell ref="C1066:E1066"/>
    <mergeCell ref="C1067:E1067"/>
    <mergeCell ref="C1068:E1068"/>
    <mergeCell ref="C1069:E1069"/>
    <mergeCell ref="C1058:E1058"/>
    <mergeCell ref="C1059:N1059"/>
    <mergeCell ref="C1060:N1060"/>
    <mergeCell ref="C1061:N1061"/>
    <mergeCell ref="C1062:N1062"/>
    <mergeCell ref="C1063:E1063"/>
    <mergeCell ref="C1052:K1052"/>
    <mergeCell ref="C1053:K1053"/>
    <mergeCell ref="C1054:K1054"/>
    <mergeCell ref="C1055:K1055"/>
    <mergeCell ref="C1056:K1056"/>
    <mergeCell ref="A1057:N1057"/>
    <mergeCell ref="C1046:K1046"/>
    <mergeCell ref="C1047:K1047"/>
    <mergeCell ref="C1048:K1048"/>
    <mergeCell ref="C1049:K1049"/>
    <mergeCell ref="C1050:K1050"/>
    <mergeCell ref="C1051:K1051"/>
    <mergeCell ref="C1040:K1040"/>
    <mergeCell ref="C1041:K1041"/>
    <mergeCell ref="C1042:K1042"/>
    <mergeCell ref="C1043:K1043"/>
    <mergeCell ref="C1044:K1044"/>
    <mergeCell ref="C1045:K1045"/>
    <mergeCell ref="C1033:N1033"/>
    <mergeCell ref="C1034:N1034"/>
    <mergeCell ref="C1035:N1035"/>
    <mergeCell ref="C1036:E1036"/>
    <mergeCell ref="C1038:K1038"/>
    <mergeCell ref="C1039:K1039"/>
    <mergeCell ref="C1027:E1027"/>
    <mergeCell ref="C1028:E1028"/>
    <mergeCell ref="C1029:N1029"/>
    <mergeCell ref="C1030:E1030"/>
    <mergeCell ref="C1031:E1031"/>
    <mergeCell ref="C1032:N1032"/>
    <mergeCell ref="C1021:E1021"/>
    <mergeCell ref="C1022:E1022"/>
    <mergeCell ref="C1023:E1023"/>
    <mergeCell ref="C1024:E1024"/>
    <mergeCell ref="C1025:E1025"/>
    <mergeCell ref="C1026:E1026"/>
    <mergeCell ref="C1015:E1015"/>
    <mergeCell ref="C1016:E1016"/>
    <mergeCell ref="C1017:N1017"/>
    <mergeCell ref="C1018:N1018"/>
    <mergeCell ref="C1019:N1019"/>
    <mergeCell ref="C1020:E1020"/>
    <mergeCell ref="C1009:E1009"/>
    <mergeCell ref="C1010:E1010"/>
    <mergeCell ref="C1011:E1011"/>
    <mergeCell ref="C1012:E1012"/>
    <mergeCell ref="C1013:E1013"/>
    <mergeCell ref="C1014:N1014"/>
    <mergeCell ref="C1003:E1003"/>
    <mergeCell ref="C1004:E1004"/>
    <mergeCell ref="C1005:E1005"/>
    <mergeCell ref="C1006:E1006"/>
    <mergeCell ref="C1007:E1007"/>
    <mergeCell ref="C1008:E1008"/>
    <mergeCell ref="C997:E997"/>
    <mergeCell ref="A998:N998"/>
    <mergeCell ref="C999:E999"/>
    <mergeCell ref="C1000:N1000"/>
    <mergeCell ref="C1001:N1001"/>
    <mergeCell ref="C1002:E1002"/>
    <mergeCell ref="C991:E991"/>
    <mergeCell ref="C992:E992"/>
    <mergeCell ref="C993:E993"/>
    <mergeCell ref="C994:E994"/>
    <mergeCell ref="C995:E995"/>
    <mergeCell ref="C996:E996"/>
    <mergeCell ref="C985:N985"/>
    <mergeCell ref="C986:N986"/>
    <mergeCell ref="C987:E987"/>
    <mergeCell ref="C988:E988"/>
    <mergeCell ref="C989:N989"/>
    <mergeCell ref="C990:N990"/>
    <mergeCell ref="C979:N979"/>
    <mergeCell ref="C980:N980"/>
    <mergeCell ref="C981:E981"/>
    <mergeCell ref="C982:E982"/>
    <mergeCell ref="C983:N983"/>
    <mergeCell ref="C984:N984"/>
    <mergeCell ref="C973:N973"/>
    <mergeCell ref="C974:N974"/>
    <mergeCell ref="C975:E975"/>
    <mergeCell ref="C976:E976"/>
    <mergeCell ref="C977:N977"/>
    <mergeCell ref="C978:N978"/>
    <mergeCell ref="C967:E967"/>
    <mergeCell ref="C968:E968"/>
    <mergeCell ref="C969:E969"/>
    <mergeCell ref="C970:N970"/>
    <mergeCell ref="C971:E971"/>
    <mergeCell ref="C972:E972"/>
    <mergeCell ref="C961:E961"/>
    <mergeCell ref="C962:E962"/>
    <mergeCell ref="C963:E963"/>
    <mergeCell ref="C964:E964"/>
    <mergeCell ref="C965:E965"/>
    <mergeCell ref="C966:E966"/>
    <mergeCell ref="C955:N955"/>
    <mergeCell ref="C956:N956"/>
    <mergeCell ref="C957:N957"/>
    <mergeCell ref="C958:E958"/>
    <mergeCell ref="C959:E959"/>
    <mergeCell ref="C960:E960"/>
    <mergeCell ref="C949:K949"/>
    <mergeCell ref="C950:K950"/>
    <mergeCell ref="C951:K951"/>
    <mergeCell ref="A952:N952"/>
    <mergeCell ref="C953:E953"/>
    <mergeCell ref="C954:N954"/>
    <mergeCell ref="C943:K943"/>
    <mergeCell ref="C944:K944"/>
    <mergeCell ref="C945:K945"/>
    <mergeCell ref="C946:K946"/>
    <mergeCell ref="C947:K947"/>
    <mergeCell ref="C948:K948"/>
    <mergeCell ref="C937:K937"/>
    <mergeCell ref="C938:K938"/>
    <mergeCell ref="C939:K939"/>
    <mergeCell ref="C940:K940"/>
    <mergeCell ref="C941:K941"/>
    <mergeCell ref="C942:K942"/>
    <mergeCell ref="C930:N930"/>
    <mergeCell ref="C931:E931"/>
    <mergeCell ref="C933:K933"/>
    <mergeCell ref="C934:K934"/>
    <mergeCell ref="C935:K935"/>
    <mergeCell ref="C936:K936"/>
    <mergeCell ref="C924:E924"/>
    <mergeCell ref="C925:E925"/>
    <mergeCell ref="C926:E926"/>
    <mergeCell ref="C927:N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A912:N912"/>
    <mergeCell ref="C913:E913"/>
    <mergeCell ref="C914:N914"/>
    <mergeCell ref="C915:N915"/>
    <mergeCell ref="C916:E916"/>
    <mergeCell ref="C917:E917"/>
    <mergeCell ref="C906:K906"/>
    <mergeCell ref="C907:K907"/>
    <mergeCell ref="C908:K908"/>
    <mergeCell ref="C909:K909"/>
    <mergeCell ref="C910:K910"/>
    <mergeCell ref="C911:K911"/>
    <mergeCell ref="C900:K900"/>
    <mergeCell ref="C901:K901"/>
    <mergeCell ref="C902:K902"/>
    <mergeCell ref="C903:K903"/>
    <mergeCell ref="C904:K904"/>
    <mergeCell ref="C905:K905"/>
    <mergeCell ref="C894:K894"/>
    <mergeCell ref="C895:K895"/>
    <mergeCell ref="C896:K896"/>
    <mergeCell ref="C897:K897"/>
    <mergeCell ref="C898:K898"/>
    <mergeCell ref="C899:K899"/>
    <mergeCell ref="C887:E887"/>
    <mergeCell ref="C888:E888"/>
    <mergeCell ref="C889:E889"/>
    <mergeCell ref="C890:N890"/>
    <mergeCell ref="C891:E891"/>
    <mergeCell ref="C893:K893"/>
    <mergeCell ref="C881:E881"/>
    <mergeCell ref="C882:E882"/>
    <mergeCell ref="C883:E883"/>
    <mergeCell ref="C884:E884"/>
    <mergeCell ref="C885:E885"/>
    <mergeCell ref="C886:E886"/>
    <mergeCell ref="C875:E875"/>
    <mergeCell ref="C876:N876"/>
    <mergeCell ref="C877:N877"/>
    <mergeCell ref="C878:N878"/>
    <mergeCell ref="C879:E879"/>
    <mergeCell ref="C880:E880"/>
    <mergeCell ref="C869:E869"/>
    <mergeCell ref="C870:E870"/>
    <mergeCell ref="C871:E871"/>
    <mergeCell ref="C872:E872"/>
    <mergeCell ref="C873:E873"/>
    <mergeCell ref="C874:E874"/>
    <mergeCell ref="C863:N863"/>
    <mergeCell ref="C864:N864"/>
    <mergeCell ref="C865:E865"/>
    <mergeCell ref="C866:E866"/>
    <mergeCell ref="C867:E867"/>
    <mergeCell ref="C868:E868"/>
    <mergeCell ref="C857:K857"/>
    <mergeCell ref="C858:K858"/>
    <mergeCell ref="C859:K859"/>
    <mergeCell ref="A860:N860"/>
    <mergeCell ref="C861:E861"/>
    <mergeCell ref="C862:N862"/>
    <mergeCell ref="C851:K851"/>
    <mergeCell ref="C852:K852"/>
    <mergeCell ref="C853:K853"/>
    <mergeCell ref="C854:K854"/>
    <mergeCell ref="C855:K855"/>
    <mergeCell ref="C856:K856"/>
    <mergeCell ref="C845:K845"/>
    <mergeCell ref="C846:K846"/>
    <mergeCell ref="C847:K847"/>
    <mergeCell ref="C848:K848"/>
    <mergeCell ref="C849:K849"/>
    <mergeCell ref="C850:K850"/>
    <mergeCell ref="C838:N838"/>
    <mergeCell ref="C839:E839"/>
    <mergeCell ref="C841:K841"/>
    <mergeCell ref="C842:K842"/>
    <mergeCell ref="C843:K843"/>
    <mergeCell ref="C844:K844"/>
    <mergeCell ref="C832:E832"/>
    <mergeCell ref="C833:E833"/>
    <mergeCell ref="C834:E834"/>
    <mergeCell ref="C835:E835"/>
    <mergeCell ref="C836:N836"/>
    <mergeCell ref="C837:N837"/>
    <mergeCell ref="C826:E826"/>
    <mergeCell ref="C827:E827"/>
    <mergeCell ref="C828:E828"/>
    <mergeCell ref="C829:E829"/>
    <mergeCell ref="C830:E830"/>
    <mergeCell ref="C831:E831"/>
    <mergeCell ref="C820:E820"/>
    <mergeCell ref="C821:E821"/>
    <mergeCell ref="C822:N822"/>
    <mergeCell ref="C823:N823"/>
    <mergeCell ref="C824:E824"/>
    <mergeCell ref="C825:E825"/>
    <mergeCell ref="C814:E814"/>
    <mergeCell ref="C815:E815"/>
    <mergeCell ref="C816:E816"/>
    <mergeCell ref="C817:E817"/>
    <mergeCell ref="C818:E818"/>
    <mergeCell ref="C819:N819"/>
    <mergeCell ref="C808:E808"/>
    <mergeCell ref="C809:E809"/>
    <mergeCell ref="C810:E810"/>
    <mergeCell ref="C811:E811"/>
    <mergeCell ref="C812:E812"/>
    <mergeCell ref="C813:E813"/>
    <mergeCell ref="C802:E802"/>
    <mergeCell ref="C803:E803"/>
    <mergeCell ref="C804:N804"/>
    <mergeCell ref="C805:N805"/>
    <mergeCell ref="C806:N806"/>
    <mergeCell ref="C807:E807"/>
    <mergeCell ref="C796:E796"/>
    <mergeCell ref="C797:E797"/>
    <mergeCell ref="C798:E798"/>
    <mergeCell ref="C799:E799"/>
    <mergeCell ref="C800:E800"/>
    <mergeCell ref="C801:N801"/>
    <mergeCell ref="C790:E790"/>
    <mergeCell ref="C791:E791"/>
    <mergeCell ref="C792:E792"/>
    <mergeCell ref="C793:E793"/>
    <mergeCell ref="C794:E794"/>
    <mergeCell ref="C795:E795"/>
    <mergeCell ref="C784:E784"/>
    <mergeCell ref="C785:E785"/>
    <mergeCell ref="C786:N786"/>
    <mergeCell ref="C787:N787"/>
    <mergeCell ref="C788:N788"/>
    <mergeCell ref="C789:E789"/>
    <mergeCell ref="C778:E778"/>
    <mergeCell ref="C779:E779"/>
    <mergeCell ref="C780:E780"/>
    <mergeCell ref="C781:N781"/>
    <mergeCell ref="C782:N782"/>
    <mergeCell ref="C783:N783"/>
    <mergeCell ref="C772:E772"/>
    <mergeCell ref="C773:E773"/>
    <mergeCell ref="C774:E774"/>
    <mergeCell ref="C775:E775"/>
    <mergeCell ref="C776:E776"/>
    <mergeCell ref="C777:E777"/>
    <mergeCell ref="C766:N766"/>
    <mergeCell ref="C767:N767"/>
    <mergeCell ref="C768:N768"/>
    <mergeCell ref="C769:E769"/>
    <mergeCell ref="C770:E770"/>
    <mergeCell ref="C771:E771"/>
    <mergeCell ref="C760:K760"/>
    <mergeCell ref="C761:K761"/>
    <mergeCell ref="C762:K762"/>
    <mergeCell ref="C763:K763"/>
    <mergeCell ref="A764:N764"/>
    <mergeCell ref="C765:E765"/>
    <mergeCell ref="C754:K754"/>
    <mergeCell ref="C755:K755"/>
    <mergeCell ref="C756:K756"/>
    <mergeCell ref="C757:K757"/>
    <mergeCell ref="C758:K758"/>
    <mergeCell ref="C759:K759"/>
    <mergeCell ref="C748:K748"/>
    <mergeCell ref="C749:K749"/>
    <mergeCell ref="C750:K750"/>
    <mergeCell ref="C751:K751"/>
    <mergeCell ref="C752:K752"/>
    <mergeCell ref="C753:K753"/>
    <mergeCell ref="C741:E741"/>
    <mergeCell ref="C742:N742"/>
    <mergeCell ref="C743:E743"/>
    <mergeCell ref="C745:K745"/>
    <mergeCell ref="C746:K746"/>
    <mergeCell ref="C747:K747"/>
    <mergeCell ref="C735:E735"/>
    <mergeCell ref="C736:E736"/>
    <mergeCell ref="C737:E737"/>
    <mergeCell ref="C738:E738"/>
    <mergeCell ref="C739:E739"/>
    <mergeCell ref="C740:E740"/>
    <mergeCell ref="C729:N729"/>
    <mergeCell ref="C730:E730"/>
    <mergeCell ref="C731:E731"/>
    <mergeCell ref="C732:E732"/>
    <mergeCell ref="C733:E733"/>
    <mergeCell ref="C734:E734"/>
    <mergeCell ref="C723:E723"/>
    <mergeCell ref="C724:E724"/>
    <mergeCell ref="C725:E725"/>
    <mergeCell ref="C726:E726"/>
    <mergeCell ref="C727:N727"/>
    <mergeCell ref="C728:N728"/>
    <mergeCell ref="C717:E717"/>
    <mergeCell ref="C718:E718"/>
    <mergeCell ref="C719:E719"/>
    <mergeCell ref="C720:E720"/>
    <mergeCell ref="C721:E721"/>
    <mergeCell ref="C722:E722"/>
    <mergeCell ref="C711:E711"/>
    <mergeCell ref="C712:N712"/>
    <mergeCell ref="C713:N713"/>
    <mergeCell ref="C714:N714"/>
    <mergeCell ref="C715:E715"/>
    <mergeCell ref="C716:E716"/>
    <mergeCell ref="C705:E705"/>
    <mergeCell ref="C706:E706"/>
    <mergeCell ref="C707:E707"/>
    <mergeCell ref="C708:E708"/>
    <mergeCell ref="C709:N709"/>
    <mergeCell ref="C710:E710"/>
    <mergeCell ref="C699:E699"/>
    <mergeCell ref="C700:E700"/>
    <mergeCell ref="C701:E701"/>
    <mergeCell ref="C702:E702"/>
    <mergeCell ref="C703:E703"/>
    <mergeCell ref="C704:E704"/>
    <mergeCell ref="A693:N693"/>
    <mergeCell ref="C694:E694"/>
    <mergeCell ref="C695:N695"/>
    <mergeCell ref="C696:N696"/>
    <mergeCell ref="C697:N697"/>
    <mergeCell ref="C698:E698"/>
    <mergeCell ref="C687:E687"/>
    <mergeCell ref="C688:E688"/>
    <mergeCell ref="C689:E689"/>
    <mergeCell ref="C690:E690"/>
    <mergeCell ref="C691:N691"/>
    <mergeCell ref="C692:E692"/>
    <mergeCell ref="C681:E681"/>
    <mergeCell ref="C682:E682"/>
    <mergeCell ref="C683:E683"/>
    <mergeCell ref="C684:E684"/>
    <mergeCell ref="C685:E685"/>
    <mergeCell ref="C686:E686"/>
    <mergeCell ref="C675:E675"/>
    <mergeCell ref="C676:N676"/>
    <mergeCell ref="C677:N677"/>
    <mergeCell ref="C678:N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N663"/>
    <mergeCell ref="C664:E664"/>
    <mergeCell ref="C665:E665"/>
    <mergeCell ref="C666:E666"/>
    <mergeCell ref="C667:E667"/>
    <mergeCell ref="C668:E668"/>
    <mergeCell ref="C657:E657"/>
    <mergeCell ref="C658:N658"/>
    <mergeCell ref="C659:E659"/>
    <mergeCell ref="C660:E660"/>
    <mergeCell ref="C661:N661"/>
    <mergeCell ref="C662:N662"/>
    <mergeCell ref="C651:E651"/>
    <mergeCell ref="C652:E652"/>
    <mergeCell ref="C653:E653"/>
    <mergeCell ref="C654:E654"/>
    <mergeCell ref="C655:N655"/>
    <mergeCell ref="C656:E656"/>
    <mergeCell ref="C645:E645"/>
    <mergeCell ref="C646:E646"/>
    <mergeCell ref="C647:E647"/>
    <mergeCell ref="C648:E648"/>
    <mergeCell ref="C649:E649"/>
    <mergeCell ref="C650:E650"/>
    <mergeCell ref="C639:N639"/>
    <mergeCell ref="C640:E640"/>
    <mergeCell ref="C641:E641"/>
    <mergeCell ref="C642:N642"/>
    <mergeCell ref="C643:N643"/>
    <mergeCell ref="C644:N644"/>
    <mergeCell ref="C633:E633"/>
    <mergeCell ref="C634:E634"/>
    <mergeCell ref="C635:E635"/>
    <mergeCell ref="C636:E636"/>
    <mergeCell ref="C637:E637"/>
    <mergeCell ref="C638:E638"/>
    <mergeCell ref="C627:N627"/>
    <mergeCell ref="C628:E628"/>
    <mergeCell ref="C629:E629"/>
    <mergeCell ref="C630:E630"/>
    <mergeCell ref="C631:E631"/>
    <mergeCell ref="C632:E632"/>
    <mergeCell ref="C621:N621"/>
    <mergeCell ref="C622:N622"/>
    <mergeCell ref="C623:E623"/>
    <mergeCell ref="A624:N624"/>
    <mergeCell ref="C625:E625"/>
    <mergeCell ref="C626:N626"/>
    <mergeCell ref="C615:E615"/>
    <mergeCell ref="C616:N616"/>
    <mergeCell ref="C617:E617"/>
    <mergeCell ref="C618:E618"/>
    <mergeCell ref="C619:N619"/>
    <mergeCell ref="C620:N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E606"/>
    <mergeCell ref="C607:E607"/>
    <mergeCell ref="C608:E608"/>
    <mergeCell ref="C597:N597"/>
    <mergeCell ref="C598:E598"/>
    <mergeCell ref="A599:N599"/>
    <mergeCell ref="C600:E600"/>
    <mergeCell ref="C601:N601"/>
    <mergeCell ref="C602:N602"/>
    <mergeCell ref="C591:N591"/>
    <mergeCell ref="C592:E592"/>
    <mergeCell ref="C593:E593"/>
    <mergeCell ref="C594:N594"/>
    <mergeCell ref="C595:N595"/>
    <mergeCell ref="C596:N596"/>
    <mergeCell ref="C585:E585"/>
    <mergeCell ref="C586:E586"/>
    <mergeCell ref="C587:E587"/>
    <mergeCell ref="C588:N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N573"/>
    <mergeCell ref="C574:N574"/>
    <mergeCell ref="C575:N575"/>
    <mergeCell ref="C576:E576"/>
    <mergeCell ref="C577:E577"/>
    <mergeCell ref="C578:E578"/>
    <mergeCell ref="C567:N567"/>
    <mergeCell ref="C568:E568"/>
    <mergeCell ref="C569:E569"/>
    <mergeCell ref="C570:N570"/>
    <mergeCell ref="C571:E571"/>
    <mergeCell ref="C572:E572"/>
    <mergeCell ref="C561:E561"/>
    <mergeCell ref="C562:N562"/>
    <mergeCell ref="C563:E563"/>
    <mergeCell ref="C564:E564"/>
    <mergeCell ref="C565:N565"/>
    <mergeCell ref="C566:N566"/>
    <mergeCell ref="C555:E555"/>
    <mergeCell ref="C556:E556"/>
    <mergeCell ref="C557:E557"/>
    <mergeCell ref="C558:E558"/>
    <mergeCell ref="C559:E559"/>
    <mergeCell ref="C560:E560"/>
    <mergeCell ref="C549:N549"/>
    <mergeCell ref="C550:E550"/>
    <mergeCell ref="C551:E551"/>
    <mergeCell ref="C552:E552"/>
    <mergeCell ref="C553:E553"/>
    <mergeCell ref="C554:E554"/>
    <mergeCell ref="C543:N543"/>
    <mergeCell ref="C544:N544"/>
    <mergeCell ref="C545:E545"/>
    <mergeCell ref="C546:E546"/>
    <mergeCell ref="C547:N547"/>
    <mergeCell ref="C548:N548"/>
    <mergeCell ref="C537:E537"/>
    <mergeCell ref="C538:E538"/>
    <mergeCell ref="C539:E539"/>
    <mergeCell ref="C540:N540"/>
    <mergeCell ref="C541:E541"/>
    <mergeCell ref="C542:E542"/>
    <mergeCell ref="C531:E531"/>
    <mergeCell ref="C532:E532"/>
    <mergeCell ref="C533:E533"/>
    <mergeCell ref="C534:E534"/>
    <mergeCell ref="C535:E535"/>
    <mergeCell ref="C536:E536"/>
    <mergeCell ref="C525:N525"/>
    <mergeCell ref="C526:N526"/>
    <mergeCell ref="C527:N527"/>
    <mergeCell ref="C528:E528"/>
    <mergeCell ref="C529:E529"/>
    <mergeCell ref="C530:E530"/>
    <mergeCell ref="C519:K519"/>
    <mergeCell ref="C520:K520"/>
    <mergeCell ref="C521:K521"/>
    <mergeCell ref="C522:K522"/>
    <mergeCell ref="A523:N523"/>
    <mergeCell ref="C524:E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1:E501"/>
    <mergeCell ref="C502:E502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E477"/>
    <mergeCell ref="C478:E478"/>
    <mergeCell ref="C479:E479"/>
    <mergeCell ref="C480:E480"/>
    <mergeCell ref="C481:E481"/>
    <mergeCell ref="C470:E470"/>
    <mergeCell ref="C471:N471"/>
    <mergeCell ref="C472:E472"/>
    <mergeCell ref="C473:E473"/>
    <mergeCell ref="C474:N474"/>
    <mergeCell ref="C475:N475"/>
    <mergeCell ref="C464:E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E448"/>
    <mergeCell ref="C449:E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34:N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N431"/>
    <mergeCell ref="C432:N432"/>
    <mergeCell ref="C433:N433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K410"/>
    <mergeCell ref="C411:K411"/>
    <mergeCell ref="C412:K412"/>
    <mergeCell ref="A413:N413"/>
    <mergeCell ref="C414:E414"/>
    <mergeCell ref="C415:N415"/>
    <mergeCell ref="C404:K404"/>
    <mergeCell ref="C405:K405"/>
    <mergeCell ref="C406:K406"/>
    <mergeCell ref="C407:K407"/>
    <mergeCell ref="C408:K408"/>
    <mergeCell ref="C409:K409"/>
    <mergeCell ref="C398:K398"/>
    <mergeCell ref="C399:K399"/>
    <mergeCell ref="C400:K400"/>
    <mergeCell ref="C401:K401"/>
    <mergeCell ref="C402:K402"/>
    <mergeCell ref="C403:K403"/>
    <mergeCell ref="C392:K392"/>
    <mergeCell ref="C393:K393"/>
    <mergeCell ref="C394:K394"/>
    <mergeCell ref="C395:K395"/>
    <mergeCell ref="C396:K396"/>
    <mergeCell ref="C397:K397"/>
    <mergeCell ref="C386:K386"/>
    <mergeCell ref="C387:K387"/>
    <mergeCell ref="C388:K388"/>
    <mergeCell ref="C389:K389"/>
    <mergeCell ref="C390:K390"/>
    <mergeCell ref="C391:K391"/>
    <mergeCell ref="C379:E379"/>
    <mergeCell ref="C380:E380"/>
    <mergeCell ref="C381:N381"/>
    <mergeCell ref="C382:N382"/>
    <mergeCell ref="C383:E383"/>
    <mergeCell ref="C385:K385"/>
    <mergeCell ref="C373:E373"/>
    <mergeCell ref="C374:E374"/>
    <mergeCell ref="C375:E375"/>
    <mergeCell ref="C376:E376"/>
    <mergeCell ref="C377:E377"/>
    <mergeCell ref="C378:E378"/>
    <mergeCell ref="C367:N367"/>
    <mergeCell ref="C368:N368"/>
    <mergeCell ref="C369:N369"/>
    <mergeCell ref="C370:E370"/>
    <mergeCell ref="C371:E371"/>
    <mergeCell ref="C372:E372"/>
    <mergeCell ref="C361:E361"/>
    <mergeCell ref="C362:E362"/>
    <mergeCell ref="C363:N363"/>
    <mergeCell ref="C364:E364"/>
    <mergeCell ref="A365:N365"/>
    <mergeCell ref="C366:E366"/>
    <mergeCell ref="C355:E355"/>
    <mergeCell ref="C356:E356"/>
    <mergeCell ref="C357:E357"/>
    <mergeCell ref="C358:E358"/>
    <mergeCell ref="C359:E359"/>
    <mergeCell ref="C360:E360"/>
    <mergeCell ref="C349:E349"/>
    <mergeCell ref="C350:N350"/>
    <mergeCell ref="C351:E351"/>
    <mergeCell ref="C352:E352"/>
    <mergeCell ref="C353:E353"/>
    <mergeCell ref="C354:E354"/>
    <mergeCell ref="C343:N343"/>
    <mergeCell ref="C344:E344"/>
    <mergeCell ref="C345:E345"/>
    <mergeCell ref="C346:N346"/>
    <mergeCell ref="C347:E347"/>
    <mergeCell ref="A348:N348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A326:N326"/>
    <mergeCell ref="C327:E327"/>
    <mergeCell ref="C328:N328"/>
    <mergeCell ref="C329:N329"/>
    <mergeCell ref="C330:N330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N304"/>
    <mergeCell ref="C305:N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A291:N291"/>
    <mergeCell ref="C292:E292"/>
    <mergeCell ref="C293:N293"/>
    <mergeCell ref="C294:E294"/>
    <mergeCell ref="C283:E283"/>
    <mergeCell ref="C284:E284"/>
    <mergeCell ref="C285:E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71:N271"/>
    <mergeCell ref="C272:E272"/>
    <mergeCell ref="C273:E273"/>
    <mergeCell ref="C274:N274"/>
    <mergeCell ref="C275:N275"/>
    <mergeCell ref="C276:E276"/>
    <mergeCell ref="C265:E265"/>
    <mergeCell ref="C266:E266"/>
    <mergeCell ref="C267:E267"/>
    <mergeCell ref="C268:E268"/>
    <mergeCell ref="C269:E269"/>
    <mergeCell ref="C270:N270"/>
    <mergeCell ref="C259:E259"/>
    <mergeCell ref="C260:E260"/>
    <mergeCell ref="C261:E261"/>
    <mergeCell ref="C262:E262"/>
    <mergeCell ref="C263:E263"/>
    <mergeCell ref="C264:E264"/>
    <mergeCell ref="C253:N253"/>
    <mergeCell ref="C254:E254"/>
    <mergeCell ref="C255:E255"/>
    <mergeCell ref="C256:N256"/>
    <mergeCell ref="C257:N257"/>
    <mergeCell ref="C258:E258"/>
    <mergeCell ref="C247:E247"/>
    <mergeCell ref="C248:N248"/>
    <mergeCell ref="C249:E249"/>
    <mergeCell ref="C250:E250"/>
    <mergeCell ref="C251:N251"/>
    <mergeCell ref="C252:N252"/>
    <mergeCell ref="C241:E241"/>
    <mergeCell ref="C242:E242"/>
    <mergeCell ref="C243:E243"/>
    <mergeCell ref="C244:E244"/>
    <mergeCell ref="C245:E245"/>
    <mergeCell ref="C246:E246"/>
    <mergeCell ref="C235:N235"/>
    <mergeCell ref="C236:E236"/>
    <mergeCell ref="C237:E237"/>
    <mergeCell ref="C238:E238"/>
    <mergeCell ref="C239:E239"/>
    <mergeCell ref="C240:E240"/>
    <mergeCell ref="C229:E229"/>
    <mergeCell ref="C230:N230"/>
    <mergeCell ref="C231:E231"/>
    <mergeCell ref="C232:E232"/>
    <mergeCell ref="C233:N233"/>
    <mergeCell ref="C234:N234"/>
    <mergeCell ref="C223:E223"/>
    <mergeCell ref="C224:E224"/>
    <mergeCell ref="C225:E225"/>
    <mergeCell ref="C226:E226"/>
    <mergeCell ref="C227:E227"/>
    <mergeCell ref="C228:E228"/>
    <mergeCell ref="C217:N217"/>
    <mergeCell ref="C218:E218"/>
    <mergeCell ref="C219:E219"/>
    <mergeCell ref="C220:E220"/>
    <mergeCell ref="C221:E221"/>
    <mergeCell ref="C222:E222"/>
    <mergeCell ref="C211:N211"/>
    <mergeCell ref="C212:E212"/>
    <mergeCell ref="A213:N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N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N197"/>
    <mergeCell ref="C198:N198"/>
    <mergeCell ref="C187:E187"/>
    <mergeCell ref="C188:E188"/>
    <mergeCell ref="C189:E189"/>
    <mergeCell ref="C190:N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N177"/>
    <mergeCell ref="C178:E178"/>
    <mergeCell ref="C179:E179"/>
    <mergeCell ref="C180:E180"/>
    <mergeCell ref="C169:E169"/>
    <mergeCell ref="C170:E170"/>
    <mergeCell ref="C171:N171"/>
    <mergeCell ref="C172:N172"/>
    <mergeCell ref="C173:E173"/>
    <mergeCell ref="C174:E174"/>
    <mergeCell ref="C163:N163"/>
    <mergeCell ref="C164:N164"/>
    <mergeCell ref="C165:E165"/>
    <mergeCell ref="C166:E166"/>
    <mergeCell ref="C167:N167"/>
    <mergeCell ref="C168:N168"/>
    <mergeCell ref="C157:E157"/>
    <mergeCell ref="C158:E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N127"/>
    <mergeCell ref="C128:E128"/>
    <mergeCell ref="C129:E129"/>
    <mergeCell ref="C130:N130"/>
    <mergeCell ref="C131:N131"/>
    <mergeCell ref="C132:N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A109:N109"/>
    <mergeCell ref="A110:N110"/>
    <mergeCell ref="C111:E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N87"/>
    <mergeCell ref="C88:N88"/>
    <mergeCell ref="C89:N89"/>
    <mergeCell ref="C90:E90"/>
    <mergeCell ref="C79:E79"/>
    <mergeCell ref="C80:E80"/>
    <mergeCell ref="C81:E81"/>
    <mergeCell ref="C82:E82"/>
    <mergeCell ref="C83:N83"/>
    <mergeCell ref="C84:N84"/>
    <mergeCell ref="C73:N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N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0635-41F3-48E8-93BA-2F5A24929569}">
  <sheetPr>
    <tabColor rgb="FF00B050"/>
    <pageSetUpPr fitToPage="1"/>
  </sheetPr>
  <dimension ref="A1:K24"/>
  <sheetViews>
    <sheetView zoomScale="130" zoomScaleNormal="130" zoomScaleSheetLayoutView="100" workbookViewId="0">
      <pane ySplit="1" topLeftCell="A2" activePane="bottomLeft" state="frozen"/>
      <selection activeCell="C780" sqref="C780:E780"/>
      <selection pane="bottomLeft" activeCell="C780" sqref="C780:E780"/>
    </sheetView>
  </sheetViews>
  <sheetFormatPr defaultColWidth="9.109375" defaultRowHeight="10.199999999999999" x14ac:dyDescent="0.2"/>
  <cols>
    <col min="1" max="1" width="7.5546875" style="46" customWidth="1"/>
    <col min="2" max="2" width="10.33203125" style="46" customWidth="1"/>
    <col min="3" max="3" width="61.88671875" style="46" customWidth="1"/>
    <col min="4" max="4" width="9.44140625" style="46" customWidth="1"/>
    <col min="5" max="7" width="10.33203125" style="46" customWidth="1"/>
    <col min="8" max="11" width="11.88671875" style="46" customWidth="1"/>
    <col min="12" max="16384" width="9.109375" style="46"/>
  </cols>
  <sheetData>
    <row r="1" spans="1:11" ht="20.399999999999999" x14ac:dyDescent="0.2">
      <c r="A1" s="4" t="s">
        <v>0</v>
      </c>
      <c r="B1" s="5" t="s">
        <v>122</v>
      </c>
      <c r="C1" s="5" t="s">
        <v>121</v>
      </c>
      <c r="D1" s="1" t="s">
        <v>117</v>
      </c>
      <c r="E1" s="1" t="s">
        <v>118</v>
      </c>
      <c r="F1" s="6" t="s">
        <v>123</v>
      </c>
      <c r="G1" s="6" t="s">
        <v>130</v>
      </c>
      <c r="H1" s="10" t="s">
        <v>129</v>
      </c>
      <c r="I1" s="10" t="s">
        <v>126</v>
      </c>
      <c r="J1" s="10" t="s">
        <v>125</v>
      </c>
      <c r="K1" s="6" t="s">
        <v>124</v>
      </c>
    </row>
    <row r="2" spans="1:11" s="47" customFormat="1" x14ac:dyDescent="0.2">
      <c r="A2" s="48" t="s">
        <v>1</v>
      </c>
      <c r="B2" s="48"/>
      <c r="C2" s="48"/>
      <c r="D2" s="48"/>
      <c r="E2" s="53"/>
      <c r="F2" s="53"/>
      <c r="G2" s="52"/>
      <c r="H2" s="55"/>
      <c r="I2" s="55"/>
      <c r="J2" s="55"/>
      <c r="K2" s="52"/>
    </row>
    <row r="3" spans="1:11" s="47" customFormat="1" ht="20.399999999999999" x14ac:dyDescent="0.2">
      <c r="A3" s="49" t="s">
        <v>2</v>
      </c>
      <c r="B3" s="50" t="s">
        <v>523</v>
      </c>
      <c r="C3" s="56" t="s">
        <v>524</v>
      </c>
      <c r="D3" s="49" t="s">
        <v>17</v>
      </c>
      <c r="E3" s="54">
        <v>108</v>
      </c>
      <c r="F3" s="51">
        <f>G3/E3</f>
        <v>12071.411111111111</v>
      </c>
      <c r="G3" s="52">
        <v>1303712.3999999999</v>
      </c>
      <c r="H3" s="55">
        <v>107.6</v>
      </c>
      <c r="I3" s="55">
        <f>H3</f>
        <v>107.6</v>
      </c>
      <c r="J3" s="55">
        <f>F3*I3</f>
        <v>1298883.8355555555</v>
      </c>
      <c r="K3" s="52">
        <f>G3-J3</f>
        <v>4828.5644444443751</v>
      </c>
    </row>
    <row r="4" spans="1:11" s="47" customFormat="1" ht="20.399999999999999" x14ac:dyDescent="0.2">
      <c r="A4" s="49" t="s">
        <v>4</v>
      </c>
      <c r="B4" s="50" t="s">
        <v>10</v>
      </c>
      <c r="C4" s="56" t="s">
        <v>11</v>
      </c>
      <c r="D4" s="49" t="s">
        <v>12</v>
      </c>
      <c r="E4" s="54">
        <v>270</v>
      </c>
      <c r="F4" s="51">
        <f t="shared" ref="F4:F10" si="0">G4/E4</f>
        <v>43.427185185185188</v>
      </c>
      <c r="G4" s="52">
        <v>11725.34</v>
      </c>
      <c r="H4" s="55">
        <f>H3*2.5</f>
        <v>269</v>
      </c>
      <c r="I4" s="55">
        <f t="shared" ref="I4:I10" si="1">H4</f>
        <v>269</v>
      </c>
      <c r="J4" s="55">
        <f t="shared" ref="J4:J10" si="2">F4*I4</f>
        <v>11681.912814814816</v>
      </c>
      <c r="K4" s="52">
        <f t="shared" ref="K4:K10" si="3">G4-J4</f>
        <v>43.427185185184499</v>
      </c>
    </row>
    <row r="5" spans="1:11" s="47" customFormat="1" ht="20.399999999999999" x14ac:dyDescent="0.2">
      <c r="A5" s="49" t="s">
        <v>6</v>
      </c>
      <c r="B5" s="50" t="s">
        <v>533</v>
      </c>
      <c r="C5" s="56" t="s">
        <v>534</v>
      </c>
      <c r="D5" s="49" t="s">
        <v>12</v>
      </c>
      <c r="E5" s="54">
        <v>270</v>
      </c>
      <c r="F5" s="51">
        <f t="shared" si="0"/>
        <v>262.7298148148148</v>
      </c>
      <c r="G5" s="52">
        <v>70937.05</v>
      </c>
      <c r="H5" s="55">
        <f>H4</f>
        <v>269</v>
      </c>
      <c r="I5" s="55">
        <f t="shared" si="1"/>
        <v>269</v>
      </c>
      <c r="J5" s="55">
        <f t="shared" si="2"/>
        <v>70674.320185185177</v>
      </c>
      <c r="K5" s="52">
        <f t="shared" si="3"/>
        <v>262.72981481482566</v>
      </c>
    </row>
    <row r="6" spans="1:11" s="47" customFormat="1" x14ac:dyDescent="0.2">
      <c r="A6" s="49" t="s">
        <v>7</v>
      </c>
      <c r="B6" s="50" t="s">
        <v>535</v>
      </c>
      <c r="C6" s="56" t="s">
        <v>536</v>
      </c>
      <c r="D6" s="49" t="s">
        <v>17</v>
      </c>
      <c r="E6" s="54">
        <v>108</v>
      </c>
      <c r="F6" s="51">
        <f t="shared" si="0"/>
        <v>532.84796296296292</v>
      </c>
      <c r="G6" s="52">
        <v>57547.58</v>
      </c>
      <c r="H6" s="55">
        <f>H3</f>
        <v>107.6</v>
      </c>
      <c r="I6" s="55">
        <f t="shared" si="1"/>
        <v>107.6</v>
      </c>
      <c r="J6" s="55">
        <f t="shared" si="2"/>
        <v>57334.440814814807</v>
      </c>
      <c r="K6" s="52">
        <f t="shared" si="3"/>
        <v>213.13918518519495</v>
      </c>
    </row>
    <row r="7" spans="1:11" s="47" customFormat="1" x14ac:dyDescent="0.2">
      <c r="A7" s="48" t="s">
        <v>131</v>
      </c>
      <c r="B7" s="48"/>
      <c r="C7" s="57"/>
      <c r="D7" s="48"/>
      <c r="E7" s="53"/>
      <c r="F7" s="51"/>
      <c r="G7" s="52"/>
      <c r="H7" s="55"/>
      <c r="I7" s="55"/>
      <c r="J7" s="55"/>
      <c r="K7" s="52">
        <f t="shared" si="3"/>
        <v>0</v>
      </c>
    </row>
    <row r="8" spans="1:11" s="47" customFormat="1" ht="20.399999999999999" x14ac:dyDescent="0.2">
      <c r="A8" s="49" t="s">
        <v>9</v>
      </c>
      <c r="B8" s="50" t="s">
        <v>260</v>
      </c>
      <c r="C8" s="56" t="s">
        <v>261</v>
      </c>
      <c r="D8" s="49" t="s">
        <v>8</v>
      </c>
      <c r="E8" s="54">
        <v>0.42</v>
      </c>
      <c r="F8" s="51">
        <f t="shared" si="0"/>
        <v>68985.904761904763</v>
      </c>
      <c r="G8" s="52">
        <v>28974.080000000002</v>
      </c>
      <c r="H8" s="55">
        <f>418.5/1000</f>
        <v>0.41849999999999998</v>
      </c>
      <c r="I8" s="55">
        <f t="shared" si="1"/>
        <v>0.41849999999999998</v>
      </c>
      <c r="J8" s="55">
        <f t="shared" si="2"/>
        <v>28870.601142857144</v>
      </c>
      <c r="K8" s="52">
        <f t="shared" si="3"/>
        <v>103.47885714285803</v>
      </c>
    </row>
    <row r="9" spans="1:11" s="47" customFormat="1" ht="20.399999999999999" x14ac:dyDescent="0.2">
      <c r="A9" s="49" t="s">
        <v>13</v>
      </c>
      <c r="B9" s="50" t="s">
        <v>533</v>
      </c>
      <c r="C9" s="56" t="s">
        <v>534</v>
      </c>
      <c r="D9" s="49" t="s">
        <v>12</v>
      </c>
      <c r="E9" s="54">
        <v>420</v>
      </c>
      <c r="F9" s="51">
        <f t="shared" si="0"/>
        <v>262.72980952380954</v>
      </c>
      <c r="G9" s="52">
        <v>110346.52</v>
      </c>
      <c r="H9" s="55">
        <f>H8*1000</f>
        <v>418.5</v>
      </c>
      <c r="I9" s="55">
        <f t="shared" si="1"/>
        <v>418.5</v>
      </c>
      <c r="J9" s="55">
        <f t="shared" si="2"/>
        <v>109952.42528571429</v>
      </c>
      <c r="K9" s="52">
        <f t="shared" si="3"/>
        <v>394.09471428571851</v>
      </c>
    </row>
    <row r="10" spans="1:11" s="47" customFormat="1" x14ac:dyDescent="0.2">
      <c r="A10" s="49" t="s">
        <v>14</v>
      </c>
      <c r="B10" s="50" t="s">
        <v>535</v>
      </c>
      <c r="C10" s="56" t="s">
        <v>16</v>
      </c>
      <c r="D10" s="49" t="s">
        <v>17</v>
      </c>
      <c r="E10" s="54">
        <v>420</v>
      </c>
      <c r="F10" s="51">
        <f t="shared" si="0"/>
        <v>532.84799999999996</v>
      </c>
      <c r="G10" s="52">
        <v>223796.16</v>
      </c>
      <c r="H10" s="55">
        <f>H9</f>
        <v>418.5</v>
      </c>
      <c r="I10" s="55">
        <f t="shared" si="1"/>
        <v>418.5</v>
      </c>
      <c r="J10" s="55">
        <f t="shared" si="2"/>
        <v>222996.88799999998</v>
      </c>
      <c r="K10" s="52">
        <f t="shared" si="3"/>
        <v>799.27200000002631</v>
      </c>
    </row>
    <row r="11" spans="1:11" x14ac:dyDescent="0.2">
      <c r="F11" s="8" t="s">
        <v>111</v>
      </c>
      <c r="G11" s="9">
        <f>SUM(G3:G10)</f>
        <v>1807039.1300000001</v>
      </c>
      <c r="J11" s="9">
        <f>SUM(J3:J10)</f>
        <v>1800394.4237989418</v>
      </c>
      <c r="K11" s="9">
        <f>SUM(K3:K10)*-1</f>
        <v>-6644.7062010581831</v>
      </c>
    </row>
    <row r="12" spans="1:11" x14ac:dyDescent="0.2">
      <c r="F12" s="3" t="s">
        <v>116</v>
      </c>
      <c r="G12" s="2">
        <f>1.2*G11</f>
        <v>2168446.9560000002</v>
      </c>
      <c r="J12" s="31">
        <f>1.2*J11</f>
        <v>2160473.3085587299</v>
      </c>
      <c r="K12" s="212">
        <f>1.2*K11</f>
        <v>-7973.647441269819</v>
      </c>
    </row>
    <row r="24" spans="9:9" x14ac:dyDescent="0.2">
      <c r="I24" s="46">
        <f>E4/E3</f>
        <v>2.5</v>
      </c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scale="76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7399-7305-4A47-9922-3FF47C71F062}">
  <sheetPr>
    <tabColor rgb="FF00B050"/>
    <pageSetUpPr fitToPage="1"/>
  </sheetPr>
  <dimension ref="A1:M218"/>
  <sheetViews>
    <sheetView zoomScale="115" zoomScaleNormal="115" workbookViewId="0">
      <pane ySplit="1" topLeftCell="A182" activePane="bottomLeft" state="frozen"/>
      <selection activeCell="C780" sqref="C780:E780"/>
      <selection pane="bottomLeft" activeCell="C232" sqref="C232"/>
    </sheetView>
  </sheetViews>
  <sheetFormatPr defaultColWidth="9.109375" defaultRowHeight="10.199999999999999" x14ac:dyDescent="0.2"/>
  <cols>
    <col min="1" max="1" width="5.44140625" style="11" customWidth="1"/>
    <col min="2" max="2" width="8.88671875" style="12" customWidth="1"/>
    <col min="3" max="3" width="106.33203125" style="12" customWidth="1"/>
    <col min="4" max="4" width="8.5546875" style="12" customWidth="1"/>
    <col min="5" max="5" width="8" style="12" customWidth="1"/>
    <col min="6" max="6" width="9.6640625" style="13" customWidth="1"/>
    <col min="7" max="7" width="11.33203125" style="12" customWidth="1"/>
    <col min="8" max="9" width="11.44140625" style="12" customWidth="1"/>
    <col min="10" max="10" width="11.44140625" style="13" customWidth="1"/>
    <col min="11" max="12" width="12.109375" style="12" customWidth="1"/>
    <col min="13" max="13" width="9.109375" style="12"/>
    <col min="14" max="14" width="17.109375" style="12" customWidth="1"/>
    <col min="15" max="16384" width="9.109375" style="12"/>
  </cols>
  <sheetData>
    <row r="1" spans="1:13" ht="20.399999999999999" x14ac:dyDescent="0.2">
      <c r="A1" s="4" t="s">
        <v>0</v>
      </c>
      <c r="B1" s="5" t="s">
        <v>122</v>
      </c>
      <c r="C1" s="5" t="s">
        <v>121</v>
      </c>
      <c r="D1" s="1" t="s">
        <v>117</v>
      </c>
      <c r="E1" s="1" t="s">
        <v>118</v>
      </c>
      <c r="F1" s="6" t="s">
        <v>123</v>
      </c>
      <c r="G1" s="6" t="s">
        <v>130</v>
      </c>
      <c r="H1" s="7" t="s">
        <v>129</v>
      </c>
      <c r="I1" s="7" t="s">
        <v>126</v>
      </c>
      <c r="J1" s="10" t="s">
        <v>125</v>
      </c>
      <c r="K1" s="6" t="s">
        <v>124</v>
      </c>
      <c r="L1" s="6" t="s">
        <v>124</v>
      </c>
    </row>
    <row r="2" spans="1:13" x14ac:dyDescent="0.2">
      <c r="A2" s="23" t="s">
        <v>256</v>
      </c>
      <c r="B2" s="16"/>
      <c r="C2" s="16"/>
      <c r="D2" s="16"/>
      <c r="E2" s="16"/>
      <c r="F2" s="24"/>
      <c r="G2" s="17"/>
      <c r="H2" s="26"/>
      <c r="I2" s="26"/>
      <c r="J2" s="33"/>
      <c r="K2" s="17"/>
      <c r="L2" s="17"/>
    </row>
    <row r="3" spans="1:13" x14ac:dyDescent="0.2">
      <c r="A3" s="23" t="s">
        <v>257</v>
      </c>
      <c r="B3" s="16"/>
      <c r="C3" s="16"/>
      <c r="D3" s="16"/>
      <c r="E3" s="16"/>
      <c r="F3" s="24"/>
      <c r="G3" s="17"/>
      <c r="H3" s="26"/>
      <c r="I3" s="26"/>
      <c r="J3" s="33"/>
      <c r="K3" s="17"/>
      <c r="L3" s="17"/>
    </row>
    <row r="4" spans="1:13" x14ac:dyDescent="0.2">
      <c r="A4" s="18" t="s">
        <v>2</v>
      </c>
      <c r="B4" s="19" t="s">
        <v>258</v>
      </c>
      <c r="C4" s="20" t="s">
        <v>259</v>
      </c>
      <c r="D4" s="18" t="s">
        <v>8</v>
      </c>
      <c r="E4" s="21">
        <v>7.5999999999999998E-2</v>
      </c>
      <c r="F4" s="25">
        <f>G4/E4</f>
        <v>75943.157894736854</v>
      </c>
      <c r="G4" s="22">
        <v>5771.68</v>
      </c>
      <c r="H4" s="193">
        <f>61.61/1000</f>
        <v>6.1609999999999998E-2</v>
      </c>
      <c r="I4" s="26">
        <f>H4</f>
        <v>6.1609999999999998E-2</v>
      </c>
      <c r="J4" s="33">
        <f>F4*I4</f>
        <v>4678.8579578947374</v>
      </c>
      <c r="K4" s="17">
        <f>E4-H4</f>
        <v>1.439E-2</v>
      </c>
      <c r="L4" s="22">
        <f>G4-J4</f>
        <v>1092.8220421052629</v>
      </c>
    </row>
    <row r="5" spans="1:13" x14ac:dyDescent="0.2">
      <c r="A5" s="18" t="s">
        <v>4</v>
      </c>
      <c r="B5" s="19" t="s">
        <v>260</v>
      </c>
      <c r="C5" s="20" t="s">
        <v>261</v>
      </c>
      <c r="D5" s="18" t="s">
        <v>8</v>
      </c>
      <c r="E5" s="21">
        <v>1.1599999999999999E-2</v>
      </c>
      <c r="F5" s="25">
        <f t="shared" ref="F5:F68" si="0">G5/E5</f>
        <v>98292.241379310362</v>
      </c>
      <c r="G5" s="22">
        <v>1140.19</v>
      </c>
      <c r="H5" s="193">
        <f>8.59/1000</f>
        <v>8.5900000000000004E-3</v>
      </c>
      <c r="I5" s="26">
        <f t="shared" ref="I5:I9" si="1">H5</f>
        <v>8.5900000000000004E-3</v>
      </c>
      <c r="J5" s="33">
        <f t="shared" ref="J5:J68" si="2">F5*I5</f>
        <v>844.33035344827601</v>
      </c>
      <c r="K5" s="17">
        <f t="shared" ref="K5:K24" si="3">E5-H5</f>
        <v>3.0099999999999988E-3</v>
      </c>
      <c r="L5" s="22">
        <f t="shared" ref="L5:L9" si="4">G5-J5</f>
        <v>295.85964655172404</v>
      </c>
    </row>
    <row r="6" spans="1:13" x14ac:dyDescent="0.2">
      <c r="A6" s="18" t="s">
        <v>6</v>
      </c>
      <c r="B6" s="19" t="s">
        <v>262</v>
      </c>
      <c r="C6" s="20" t="s">
        <v>263</v>
      </c>
      <c r="D6" s="18" t="s">
        <v>5</v>
      </c>
      <c r="E6" s="21">
        <v>1.4999999999999999E-2</v>
      </c>
      <c r="F6" s="25">
        <f t="shared" si="0"/>
        <v>145828.66666666666</v>
      </c>
      <c r="G6" s="22">
        <v>2187.4299999999998</v>
      </c>
      <c r="H6" s="195">
        <f>3.24/100</f>
        <v>3.2400000000000005E-2</v>
      </c>
      <c r="I6" s="26">
        <f>E6</f>
        <v>1.4999999999999999E-2</v>
      </c>
      <c r="J6" s="33">
        <f t="shared" si="2"/>
        <v>2187.4299999999998</v>
      </c>
      <c r="K6" s="17">
        <f t="shared" si="3"/>
        <v>-1.7400000000000006E-2</v>
      </c>
      <c r="L6" s="22">
        <f t="shared" si="4"/>
        <v>0</v>
      </c>
    </row>
    <row r="7" spans="1:13" x14ac:dyDescent="0.2">
      <c r="A7" s="18" t="s">
        <v>7</v>
      </c>
      <c r="B7" s="19" t="s">
        <v>15</v>
      </c>
      <c r="C7" s="20" t="s">
        <v>16</v>
      </c>
      <c r="D7" s="18" t="s">
        <v>17</v>
      </c>
      <c r="E7" s="21">
        <v>11.6</v>
      </c>
      <c r="F7" s="25">
        <f t="shared" si="0"/>
        <v>1325.0224137931034</v>
      </c>
      <c r="G7" s="22">
        <v>15370.26</v>
      </c>
      <c r="H7" s="194">
        <v>8.59</v>
      </c>
      <c r="I7" s="26">
        <f t="shared" si="1"/>
        <v>8.59</v>
      </c>
      <c r="J7" s="33">
        <f t="shared" si="2"/>
        <v>11381.942534482758</v>
      </c>
      <c r="K7" s="17">
        <f t="shared" si="3"/>
        <v>3.01</v>
      </c>
      <c r="L7" s="22">
        <f t="shared" si="4"/>
        <v>3988.3174655172425</v>
      </c>
    </row>
    <row r="8" spans="1:13" x14ac:dyDescent="0.2">
      <c r="A8" s="18" t="s">
        <v>9</v>
      </c>
      <c r="B8" s="19" t="s">
        <v>145</v>
      </c>
      <c r="C8" s="20" t="s">
        <v>146</v>
      </c>
      <c r="D8" s="18" t="s">
        <v>8</v>
      </c>
      <c r="E8" s="21">
        <v>6.1800000000000001E-2</v>
      </c>
      <c r="F8" s="25">
        <f t="shared" si="0"/>
        <v>14583.980582524271</v>
      </c>
      <c r="G8" s="22">
        <v>901.29</v>
      </c>
      <c r="H8" s="194">
        <f>(64.85-1.8-0.97-5.82)/1000*0.8</f>
        <v>4.5007999999999999E-2</v>
      </c>
      <c r="I8" s="26">
        <f t="shared" si="1"/>
        <v>4.5007999999999999E-2</v>
      </c>
      <c r="J8" s="33">
        <f t="shared" si="2"/>
        <v>656.39579805825235</v>
      </c>
      <c r="K8" s="17">
        <f t="shared" si="3"/>
        <v>1.6792000000000001E-2</v>
      </c>
      <c r="L8" s="22">
        <f t="shared" si="4"/>
        <v>244.89420194174761</v>
      </c>
    </row>
    <row r="9" spans="1:13" x14ac:dyDescent="0.2">
      <c r="A9" s="18" t="s">
        <v>13</v>
      </c>
      <c r="B9" s="19" t="s">
        <v>149</v>
      </c>
      <c r="C9" s="20" t="s">
        <v>150</v>
      </c>
      <c r="D9" s="18" t="s">
        <v>5</v>
      </c>
      <c r="E9" s="21">
        <v>0.154</v>
      </c>
      <c r="F9" s="25">
        <f t="shared" si="0"/>
        <v>87636.233766233767</v>
      </c>
      <c r="G9" s="22">
        <v>13495.98</v>
      </c>
      <c r="H9" s="194">
        <f>(64.85-1.8-0.97-5.82)/1000*0.2</f>
        <v>1.1252E-2</v>
      </c>
      <c r="I9" s="26">
        <f t="shared" si="1"/>
        <v>1.1252E-2</v>
      </c>
      <c r="J9" s="33">
        <f t="shared" si="2"/>
        <v>986.08290233766229</v>
      </c>
      <c r="K9" s="17">
        <f t="shared" si="3"/>
        <v>0.14274799999999999</v>
      </c>
      <c r="L9" s="22">
        <f t="shared" si="4"/>
        <v>12509.897097662337</v>
      </c>
    </row>
    <row r="10" spans="1:13" x14ac:dyDescent="0.2">
      <c r="A10" s="23" t="s">
        <v>264</v>
      </c>
      <c r="B10" s="16"/>
      <c r="C10" s="16"/>
      <c r="D10" s="16"/>
      <c r="E10" s="16"/>
      <c r="F10" s="25"/>
      <c r="G10" s="22"/>
      <c r="H10" s="26"/>
      <c r="I10" s="26"/>
      <c r="J10" s="33"/>
      <c r="K10" s="17"/>
      <c r="L10" s="22"/>
    </row>
    <row r="11" spans="1:13" x14ac:dyDescent="0.2">
      <c r="A11" s="23" t="s">
        <v>265</v>
      </c>
      <c r="B11" s="16"/>
      <c r="C11" s="16"/>
      <c r="D11" s="16"/>
      <c r="E11" s="16"/>
      <c r="F11" s="25"/>
      <c r="G11" s="22"/>
      <c r="H11" s="26"/>
      <c r="I11" s="26"/>
      <c r="J11" s="33"/>
      <c r="K11" s="17"/>
      <c r="L11" s="22"/>
    </row>
    <row r="12" spans="1:13" x14ac:dyDescent="0.2">
      <c r="A12" s="18" t="s">
        <v>14</v>
      </c>
      <c r="B12" s="19" t="s">
        <v>132</v>
      </c>
      <c r="C12" s="20" t="s">
        <v>133</v>
      </c>
      <c r="D12" s="18" t="s">
        <v>5</v>
      </c>
      <c r="E12" s="21">
        <v>0.01</v>
      </c>
      <c r="F12" s="25">
        <f t="shared" si="0"/>
        <v>217719</v>
      </c>
      <c r="G12" s="22">
        <v>2177.19</v>
      </c>
      <c r="H12" s="197">
        <f>0.97/100</f>
        <v>9.7000000000000003E-3</v>
      </c>
      <c r="I12" s="34">
        <f>H12</f>
        <v>9.7000000000000003E-3</v>
      </c>
      <c r="J12" s="33">
        <f t="shared" si="2"/>
        <v>2111.8742999999999</v>
      </c>
      <c r="K12" s="17">
        <f t="shared" si="3"/>
        <v>2.9999999999999992E-4</v>
      </c>
      <c r="L12" s="22">
        <f t="shared" ref="L12:L24" si="5">G12-J12</f>
        <v>65.315700000000106</v>
      </c>
      <c r="M12" s="196"/>
    </row>
    <row r="13" spans="1:13" x14ac:dyDescent="0.2">
      <c r="A13" s="18" t="s">
        <v>18</v>
      </c>
      <c r="B13" s="19" t="s">
        <v>188</v>
      </c>
      <c r="C13" s="20" t="s">
        <v>189</v>
      </c>
      <c r="D13" s="18" t="s">
        <v>17</v>
      </c>
      <c r="E13" s="21">
        <v>1.02</v>
      </c>
      <c r="F13" s="25">
        <f t="shared" si="0"/>
        <v>3998.4019607843134</v>
      </c>
      <c r="G13" s="22">
        <v>4078.37</v>
      </c>
      <c r="H13" s="194">
        <f>H12*1.02*100</f>
        <v>0.98940000000000006</v>
      </c>
      <c r="I13" s="34">
        <f t="shared" ref="I13" si="6">H13</f>
        <v>0.98940000000000006</v>
      </c>
      <c r="J13" s="33">
        <f t="shared" si="2"/>
        <v>3956.0189</v>
      </c>
      <c r="K13" s="17">
        <f t="shared" si="3"/>
        <v>3.0599999999999961E-2</v>
      </c>
      <c r="L13" s="22">
        <f t="shared" si="5"/>
        <v>122.35109999999986</v>
      </c>
    </row>
    <row r="14" spans="1:13" x14ac:dyDescent="0.2">
      <c r="A14" s="18" t="s">
        <v>19</v>
      </c>
      <c r="B14" s="19" t="s">
        <v>266</v>
      </c>
      <c r="C14" s="20" t="s">
        <v>267</v>
      </c>
      <c r="D14" s="18" t="s">
        <v>5</v>
      </c>
      <c r="E14" s="21">
        <v>5.1799999999999999E-2</v>
      </c>
      <c r="F14" s="25">
        <f t="shared" si="0"/>
        <v>426095.55984555988</v>
      </c>
      <c r="G14" s="22">
        <v>22071.75</v>
      </c>
      <c r="H14" s="195">
        <f>5.82/100</f>
        <v>5.8200000000000002E-2</v>
      </c>
      <c r="I14" s="34">
        <f>E14</f>
        <v>5.1799999999999999E-2</v>
      </c>
      <c r="J14" s="33">
        <f t="shared" si="2"/>
        <v>22071.75</v>
      </c>
      <c r="K14" s="17">
        <f t="shared" si="3"/>
        <v>-6.4000000000000029E-3</v>
      </c>
      <c r="L14" s="22">
        <f t="shared" si="5"/>
        <v>0</v>
      </c>
    </row>
    <row r="15" spans="1:13" x14ac:dyDescent="0.2">
      <c r="A15" s="18" t="s">
        <v>20</v>
      </c>
      <c r="B15" s="19" t="s">
        <v>268</v>
      </c>
      <c r="C15" s="20" t="s">
        <v>269</v>
      </c>
      <c r="D15" s="18" t="s">
        <v>5</v>
      </c>
      <c r="E15" s="21">
        <v>5.1799999999999999E-2</v>
      </c>
      <c r="F15" s="25">
        <f t="shared" si="0"/>
        <v>81647.87644787645</v>
      </c>
      <c r="G15" s="22">
        <v>4229.3599999999997</v>
      </c>
      <c r="H15" s="195">
        <f>5.82/100</f>
        <v>5.8200000000000002E-2</v>
      </c>
      <c r="I15" s="34">
        <f>E15</f>
        <v>5.1799999999999999E-2</v>
      </c>
      <c r="J15" s="33">
        <f t="shared" si="2"/>
        <v>4229.3599999999997</v>
      </c>
      <c r="K15" s="17">
        <f t="shared" si="3"/>
        <v>-6.4000000000000029E-3</v>
      </c>
      <c r="L15" s="22">
        <f t="shared" si="5"/>
        <v>0</v>
      </c>
    </row>
    <row r="16" spans="1:13" x14ac:dyDescent="0.2">
      <c r="A16" s="18" t="s">
        <v>21</v>
      </c>
      <c r="B16" s="19" t="s">
        <v>136</v>
      </c>
      <c r="C16" s="20" t="s">
        <v>137</v>
      </c>
      <c r="D16" s="18" t="s">
        <v>17</v>
      </c>
      <c r="E16" s="21">
        <v>5.28</v>
      </c>
      <c r="F16" s="25">
        <f t="shared" si="0"/>
        <v>5921.625</v>
      </c>
      <c r="G16" s="22">
        <v>31266.18</v>
      </c>
      <c r="H16" s="194">
        <f>H15*1.02*100</f>
        <v>5.9363999999999999</v>
      </c>
      <c r="I16" s="26">
        <v>5.28</v>
      </c>
      <c r="J16" s="33">
        <f t="shared" si="2"/>
        <v>31266.18</v>
      </c>
      <c r="K16" s="17">
        <f t="shared" si="3"/>
        <v>-0.65639999999999965</v>
      </c>
      <c r="L16" s="22">
        <f t="shared" si="5"/>
        <v>0</v>
      </c>
    </row>
    <row r="17" spans="1:12" x14ac:dyDescent="0.2">
      <c r="A17" s="18" t="s">
        <v>22</v>
      </c>
      <c r="B17" s="19" t="s">
        <v>136</v>
      </c>
      <c r="C17" s="20" t="s">
        <v>137</v>
      </c>
      <c r="D17" s="18" t="s">
        <v>17</v>
      </c>
      <c r="E17" s="21">
        <v>5.28</v>
      </c>
      <c r="F17" s="25">
        <f t="shared" si="0"/>
        <v>79.034090909090907</v>
      </c>
      <c r="G17" s="22">
        <v>417.3</v>
      </c>
      <c r="H17" s="194">
        <f>H15*1.02*100</f>
        <v>5.9363999999999999</v>
      </c>
      <c r="I17" s="26">
        <v>5.28</v>
      </c>
      <c r="J17" s="33">
        <f t="shared" si="2"/>
        <v>417.3</v>
      </c>
      <c r="K17" s="17">
        <f t="shared" si="3"/>
        <v>-0.65639999999999965</v>
      </c>
      <c r="L17" s="22">
        <f t="shared" si="5"/>
        <v>0</v>
      </c>
    </row>
    <row r="18" spans="1:12" x14ac:dyDescent="0.2">
      <c r="A18" s="18" t="s">
        <v>23</v>
      </c>
      <c r="B18" s="19" t="s">
        <v>270</v>
      </c>
      <c r="C18" s="20" t="s">
        <v>271</v>
      </c>
      <c r="D18" s="18" t="s">
        <v>47</v>
      </c>
      <c r="E18" s="21">
        <v>4.2720000000000001E-2</v>
      </c>
      <c r="F18" s="25">
        <f t="shared" si="0"/>
        <v>60537.219101123599</v>
      </c>
      <c r="G18" s="22">
        <v>2586.15</v>
      </c>
      <c r="H18" s="194">
        <f>21.36*2/1000</f>
        <v>4.2720000000000001E-2</v>
      </c>
      <c r="I18" s="26">
        <f>H18</f>
        <v>4.2720000000000001E-2</v>
      </c>
      <c r="J18" s="33">
        <f t="shared" si="2"/>
        <v>2586.15</v>
      </c>
      <c r="K18" s="17">
        <f t="shared" si="3"/>
        <v>0</v>
      </c>
      <c r="L18" s="22">
        <f t="shared" si="5"/>
        <v>0</v>
      </c>
    </row>
    <row r="19" spans="1:12" x14ac:dyDescent="0.2">
      <c r="A19" s="18" t="s">
        <v>24</v>
      </c>
      <c r="B19" s="19" t="s">
        <v>272</v>
      </c>
      <c r="C19" s="20" t="s">
        <v>273</v>
      </c>
      <c r="D19" s="18" t="s">
        <v>47</v>
      </c>
      <c r="E19" s="21">
        <v>0.26979999999999998</v>
      </c>
      <c r="F19" s="25">
        <f t="shared" si="0"/>
        <v>44787.768717568571</v>
      </c>
      <c r="G19" s="22">
        <v>12083.74</v>
      </c>
      <c r="H19" s="194">
        <f>(134.92*2+14.68*4)/1000</f>
        <v>0.32855999999999996</v>
      </c>
      <c r="I19" s="26">
        <f>E19</f>
        <v>0.26979999999999998</v>
      </c>
      <c r="J19" s="33">
        <f t="shared" si="2"/>
        <v>12083.74</v>
      </c>
      <c r="K19" s="17">
        <f t="shared" si="3"/>
        <v>-5.8759999999999979E-2</v>
      </c>
      <c r="L19" s="22">
        <f t="shared" si="5"/>
        <v>0</v>
      </c>
    </row>
    <row r="20" spans="1:12" x14ac:dyDescent="0.2">
      <c r="A20" s="18" t="s">
        <v>25</v>
      </c>
      <c r="B20" s="19" t="s">
        <v>274</v>
      </c>
      <c r="C20" s="20" t="s">
        <v>275</v>
      </c>
      <c r="D20" s="18" t="s">
        <v>47</v>
      </c>
      <c r="E20" s="21">
        <v>2.7359999999999999E-2</v>
      </c>
      <c r="F20" s="25">
        <f t="shared" si="0"/>
        <v>129379.02046783626</v>
      </c>
      <c r="G20" s="22">
        <v>3539.81</v>
      </c>
      <c r="H20" s="194">
        <f>4*3.42*2/1000</f>
        <v>2.7359999999999999E-2</v>
      </c>
      <c r="I20" s="26">
        <f t="shared" ref="I20:I34" si="7">H20</f>
        <v>2.7359999999999999E-2</v>
      </c>
      <c r="J20" s="33">
        <f t="shared" si="2"/>
        <v>3539.81</v>
      </c>
      <c r="K20" s="17">
        <f t="shared" si="3"/>
        <v>0</v>
      </c>
      <c r="L20" s="22">
        <f t="shared" si="5"/>
        <v>0</v>
      </c>
    </row>
    <row r="21" spans="1:12" x14ac:dyDescent="0.2">
      <c r="A21" s="18" t="s">
        <v>26</v>
      </c>
      <c r="B21" s="19" t="s">
        <v>276</v>
      </c>
      <c r="C21" s="20" t="s">
        <v>277</v>
      </c>
      <c r="D21" s="18" t="s">
        <v>47</v>
      </c>
      <c r="E21" s="21">
        <v>-2.7359999999999999E-2</v>
      </c>
      <c r="F21" s="25">
        <f t="shared" si="0"/>
        <v>82417.032163742682</v>
      </c>
      <c r="G21" s="22">
        <v>-2254.9299999999998</v>
      </c>
      <c r="H21" s="194">
        <f>E21</f>
        <v>-2.7359999999999999E-2</v>
      </c>
      <c r="I21" s="26">
        <f t="shared" si="7"/>
        <v>-2.7359999999999999E-2</v>
      </c>
      <c r="J21" s="33">
        <f t="shared" si="2"/>
        <v>-2254.9299999999998</v>
      </c>
      <c r="K21" s="17">
        <f t="shared" si="3"/>
        <v>0</v>
      </c>
      <c r="L21" s="22">
        <f t="shared" si="5"/>
        <v>0</v>
      </c>
    </row>
    <row r="22" spans="1:12" x14ac:dyDescent="0.2">
      <c r="A22" s="18" t="s">
        <v>27</v>
      </c>
      <c r="B22" s="19" t="s">
        <v>278</v>
      </c>
      <c r="C22" s="20" t="s">
        <v>279</v>
      </c>
      <c r="D22" s="18" t="s">
        <v>47</v>
      </c>
      <c r="E22" s="21">
        <v>2.7E-2</v>
      </c>
      <c r="F22" s="25">
        <f t="shared" si="0"/>
        <v>208427.40740740742</v>
      </c>
      <c r="G22" s="22">
        <v>5627.54</v>
      </c>
      <c r="H22" s="193">
        <f>E22</f>
        <v>2.7E-2</v>
      </c>
      <c r="I22" s="26">
        <f t="shared" si="7"/>
        <v>2.7E-2</v>
      </c>
      <c r="J22" s="33">
        <f t="shared" si="2"/>
        <v>5627.54</v>
      </c>
      <c r="K22" s="17">
        <f t="shared" si="3"/>
        <v>0</v>
      </c>
      <c r="L22" s="22">
        <f t="shared" si="5"/>
        <v>0</v>
      </c>
    </row>
    <row r="23" spans="1:12" x14ac:dyDescent="0.2">
      <c r="A23" s="18" t="s">
        <v>28</v>
      </c>
      <c r="B23" s="19" t="s">
        <v>280</v>
      </c>
      <c r="C23" s="20" t="s">
        <v>281</v>
      </c>
      <c r="D23" s="18" t="s">
        <v>47</v>
      </c>
      <c r="E23" s="21">
        <v>2.0559999999999998E-2</v>
      </c>
      <c r="F23" s="25">
        <f t="shared" si="0"/>
        <v>268146.40077821014</v>
      </c>
      <c r="G23" s="22">
        <v>5513.09</v>
      </c>
      <c r="H23" s="194">
        <f>(4*1.85+4*0.72)*2/1000</f>
        <v>2.0560000000000002E-2</v>
      </c>
      <c r="I23" s="26">
        <f t="shared" si="7"/>
        <v>2.0560000000000002E-2</v>
      </c>
      <c r="J23" s="33">
        <f t="shared" si="2"/>
        <v>5513.0900000000011</v>
      </c>
      <c r="K23" s="17">
        <f t="shared" si="3"/>
        <v>0</v>
      </c>
      <c r="L23" s="22">
        <f t="shared" si="5"/>
        <v>0</v>
      </c>
    </row>
    <row r="24" spans="1:12" x14ac:dyDescent="0.2">
      <c r="A24" s="18" t="s">
        <v>29</v>
      </c>
      <c r="B24" s="19" t="s">
        <v>282</v>
      </c>
      <c r="C24" s="20" t="s">
        <v>283</v>
      </c>
      <c r="D24" s="18" t="s">
        <v>47</v>
      </c>
      <c r="E24" s="21">
        <v>2.1000000000000001E-2</v>
      </c>
      <c r="F24" s="25">
        <f t="shared" si="0"/>
        <v>39498.095238095237</v>
      </c>
      <c r="G24" s="22">
        <v>829.46</v>
      </c>
      <c r="H24" s="194">
        <f>E24</f>
        <v>2.1000000000000001E-2</v>
      </c>
      <c r="I24" s="26">
        <f t="shared" si="7"/>
        <v>2.1000000000000001E-2</v>
      </c>
      <c r="J24" s="33">
        <f t="shared" si="2"/>
        <v>829.46</v>
      </c>
      <c r="K24" s="17">
        <f t="shared" si="3"/>
        <v>0</v>
      </c>
      <c r="L24" s="22">
        <f t="shared" si="5"/>
        <v>0</v>
      </c>
    </row>
    <row r="25" spans="1:12" x14ac:dyDescent="0.2">
      <c r="A25" s="23" t="s">
        <v>284</v>
      </c>
      <c r="B25" s="16"/>
      <c r="C25" s="16"/>
      <c r="D25" s="16"/>
      <c r="E25" s="16"/>
      <c r="F25" s="25"/>
      <c r="G25" s="22"/>
      <c r="H25" s="26"/>
      <c r="I25" s="26">
        <f t="shared" si="7"/>
        <v>0</v>
      </c>
      <c r="J25" s="33">
        <f t="shared" si="2"/>
        <v>0</v>
      </c>
      <c r="K25" s="17">
        <f t="shared" ref="K25:K88" si="8">E25-H25</f>
        <v>0</v>
      </c>
      <c r="L25" s="22">
        <f t="shared" ref="L25:L88" si="9">G25-J25</f>
        <v>0</v>
      </c>
    </row>
    <row r="26" spans="1:12" x14ac:dyDescent="0.2">
      <c r="A26" s="18" t="s">
        <v>30</v>
      </c>
      <c r="B26" s="19" t="s">
        <v>132</v>
      </c>
      <c r="C26" s="20" t="s">
        <v>133</v>
      </c>
      <c r="D26" s="18" t="s">
        <v>5</v>
      </c>
      <c r="E26" s="21">
        <v>1.8700000000000001E-2</v>
      </c>
      <c r="F26" s="25">
        <f t="shared" si="0"/>
        <v>217691.97860962566</v>
      </c>
      <c r="G26" s="22">
        <v>4070.84</v>
      </c>
      <c r="H26" s="194">
        <f>0.9/100</f>
        <v>9.0000000000000011E-3</v>
      </c>
      <c r="I26" s="26">
        <f t="shared" si="7"/>
        <v>9.0000000000000011E-3</v>
      </c>
      <c r="J26" s="33">
        <f t="shared" si="2"/>
        <v>1959.227807486631</v>
      </c>
      <c r="K26" s="17">
        <f t="shared" si="8"/>
        <v>9.7000000000000003E-3</v>
      </c>
      <c r="L26" s="22">
        <f t="shared" si="9"/>
        <v>2111.6121925133693</v>
      </c>
    </row>
    <row r="27" spans="1:12" x14ac:dyDescent="0.2">
      <c r="A27" s="18" t="s">
        <v>31</v>
      </c>
      <c r="B27" s="19" t="s">
        <v>188</v>
      </c>
      <c r="C27" s="20" t="s">
        <v>189</v>
      </c>
      <c r="D27" s="18" t="s">
        <v>17</v>
      </c>
      <c r="E27" s="21">
        <v>1.9074</v>
      </c>
      <c r="F27" s="25">
        <f t="shared" si="0"/>
        <v>3998.4166928803606</v>
      </c>
      <c r="G27" s="22">
        <v>7626.58</v>
      </c>
      <c r="H27" s="194">
        <f>H26*1.02*100</f>
        <v>0.91800000000000004</v>
      </c>
      <c r="I27" s="26">
        <f t="shared" si="7"/>
        <v>0.91800000000000004</v>
      </c>
      <c r="J27" s="33">
        <f t="shared" si="2"/>
        <v>3670.5465240641711</v>
      </c>
      <c r="K27" s="17">
        <f t="shared" si="8"/>
        <v>0.98939999999999995</v>
      </c>
      <c r="L27" s="22">
        <f t="shared" si="9"/>
        <v>3956.0334759358288</v>
      </c>
    </row>
    <row r="28" spans="1:12" x14ac:dyDescent="0.2">
      <c r="A28" s="18" t="s">
        <v>32</v>
      </c>
      <c r="B28" s="19" t="s">
        <v>285</v>
      </c>
      <c r="C28" s="20" t="s">
        <v>286</v>
      </c>
      <c r="D28" s="18" t="s">
        <v>5</v>
      </c>
      <c r="E28" s="21">
        <v>2.7E-2</v>
      </c>
      <c r="F28" s="25">
        <f t="shared" si="0"/>
        <v>1762723.7037037038</v>
      </c>
      <c r="G28" s="22">
        <v>47593.54</v>
      </c>
      <c r="H28" s="194">
        <f>2.7/100</f>
        <v>2.7000000000000003E-2</v>
      </c>
      <c r="I28" s="26">
        <f t="shared" si="7"/>
        <v>2.7000000000000003E-2</v>
      </c>
      <c r="J28" s="33">
        <f t="shared" si="2"/>
        <v>47593.540000000008</v>
      </c>
      <c r="K28" s="17">
        <f t="shared" si="8"/>
        <v>0</v>
      </c>
      <c r="L28" s="22">
        <f t="shared" si="9"/>
        <v>0</v>
      </c>
    </row>
    <row r="29" spans="1:12" x14ac:dyDescent="0.2">
      <c r="A29" s="18" t="s">
        <v>33</v>
      </c>
      <c r="B29" s="19" t="s">
        <v>136</v>
      </c>
      <c r="C29" s="20" t="s">
        <v>137</v>
      </c>
      <c r="D29" s="18" t="s">
        <v>17</v>
      </c>
      <c r="E29" s="21">
        <v>2.74</v>
      </c>
      <c r="F29" s="25">
        <f t="shared" si="0"/>
        <v>5921.6277372262766</v>
      </c>
      <c r="G29" s="22">
        <v>16225.26</v>
      </c>
      <c r="H29" s="194">
        <f>E29</f>
        <v>2.74</v>
      </c>
      <c r="I29" s="26">
        <f t="shared" si="7"/>
        <v>2.74</v>
      </c>
      <c r="J29" s="33">
        <f t="shared" si="2"/>
        <v>16225.259999999998</v>
      </c>
      <c r="K29" s="17">
        <f t="shared" si="8"/>
        <v>0</v>
      </c>
      <c r="L29" s="22">
        <f t="shared" si="9"/>
        <v>0</v>
      </c>
    </row>
    <row r="30" spans="1:12" x14ac:dyDescent="0.2">
      <c r="A30" s="18" t="s">
        <v>34</v>
      </c>
      <c r="B30" s="19" t="s">
        <v>136</v>
      </c>
      <c r="C30" s="20" t="s">
        <v>137</v>
      </c>
      <c r="D30" s="18" t="s">
        <v>17</v>
      </c>
      <c r="E30" s="21">
        <v>2.74</v>
      </c>
      <c r="F30" s="25">
        <f t="shared" si="0"/>
        <v>79.040145985401452</v>
      </c>
      <c r="G30" s="22">
        <v>216.57</v>
      </c>
      <c r="H30" s="194">
        <f>H29</f>
        <v>2.74</v>
      </c>
      <c r="I30" s="26">
        <f t="shared" si="7"/>
        <v>2.74</v>
      </c>
      <c r="J30" s="33">
        <f t="shared" si="2"/>
        <v>216.57</v>
      </c>
      <c r="K30" s="17">
        <f t="shared" si="8"/>
        <v>0</v>
      </c>
      <c r="L30" s="22">
        <f t="shared" si="9"/>
        <v>0</v>
      </c>
    </row>
    <row r="31" spans="1:12" x14ac:dyDescent="0.2">
      <c r="A31" s="18" t="s">
        <v>35</v>
      </c>
      <c r="B31" s="19" t="s">
        <v>287</v>
      </c>
      <c r="C31" s="20" t="s">
        <v>288</v>
      </c>
      <c r="D31" s="18" t="s">
        <v>47</v>
      </c>
      <c r="E31" s="21">
        <v>1.8599999999999998E-2</v>
      </c>
      <c r="F31" s="25">
        <f t="shared" si="0"/>
        <v>94084.40860215055</v>
      </c>
      <c r="G31" s="22">
        <v>1749.97</v>
      </c>
      <c r="H31" s="194">
        <f>18.6/1000</f>
        <v>1.8600000000000002E-2</v>
      </c>
      <c r="I31" s="26">
        <f t="shared" si="7"/>
        <v>1.8600000000000002E-2</v>
      </c>
      <c r="J31" s="33">
        <f t="shared" si="2"/>
        <v>1749.9700000000005</v>
      </c>
      <c r="K31" s="17">
        <f t="shared" si="8"/>
        <v>0</v>
      </c>
      <c r="L31" s="22">
        <f t="shared" si="9"/>
        <v>0</v>
      </c>
    </row>
    <row r="32" spans="1:12" x14ac:dyDescent="0.2">
      <c r="A32" s="18" t="s">
        <v>36</v>
      </c>
      <c r="B32" s="19" t="s">
        <v>270</v>
      </c>
      <c r="C32" s="20" t="s">
        <v>271</v>
      </c>
      <c r="D32" s="18" t="s">
        <v>47</v>
      </c>
      <c r="E32" s="21">
        <v>1.8599999999999998E-2</v>
      </c>
      <c r="F32" s="25">
        <f t="shared" si="0"/>
        <v>60537.634408602156</v>
      </c>
      <c r="G32" s="22">
        <v>1126</v>
      </c>
      <c r="H32" s="194">
        <f>H31</f>
        <v>1.8600000000000002E-2</v>
      </c>
      <c r="I32" s="26">
        <f t="shared" si="7"/>
        <v>1.8600000000000002E-2</v>
      </c>
      <c r="J32" s="33">
        <f t="shared" si="2"/>
        <v>1126.0000000000002</v>
      </c>
      <c r="K32" s="17">
        <f t="shared" si="8"/>
        <v>0</v>
      </c>
      <c r="L32" s="22">
        <f t="shared" si="9"/>
        <v>0</v>
      </c>
    </row>
    <row r="33" spans="1:12" x14ac:dyDescent="0.2">
      <c r="A33" s="18" t="s">
        <v>37</v>
      </c>
      <c r="B33" s="19" t="s">
        <v>289</v>
      </c>
      <c r="C33" s="20" t="s">
        <v>290</v>
      </c>
      <c r="D33" s="18" t="s">
        <v>47</v>
      </c>
      <c r="E33" s="21">
        <v>0.21945000000000001</v>
      </c>
      <c r="F33" s="25">
        <f t="shared" si="0"/>
        <v>30438.642059694692</v>
      </c>
      <c r="G33" s="22">
        <v>6679.76</v>
      </c>
      <c r="H33" s="194">
        <f>219.45/1000</f>
        <v>0.21944999999999998</v>
      </c>
      <c r="I33" s="26">
        <f t="shared" si="7"/>
        <v>0.21944999999999998</v>
      </c>
      <c r="J33" s="33">
        <f t="shared" si="2"/>
        <v>6679.7599999999993</v>
      </c>
      <c r="K33" s="17">
        <f t="shared" si="8"/>
        <v>0</v>
      </c>
      <c r="L33" s="22">
        <f t="shared" si="9"/>
        <v>0</v>
      </c>
    </row>
    <row r="34" spans="1:12" x14ac:dyDescent="0.2">
      <c r="A34" s="18" t="s">
        <v>38</v>
      </c>
      <c r="B34" s="19" t="s">
        <v>291</v>
      </c>
      <c r="C34" s="20" t="s">
        <v>292</v>
      </c>
      <c r="D34" s="18" t="s">
        <v>47</v>
      </c>
      <c r="E34" s="21">
        <v>0.21945000000000001</v>
      </c>
      <c r="F34" s="25">
        <f t="shared" si="0"/>
        <v>44787.60537707906</v>
      </c>
      <c r="G34" s="22">
        <v>9828.64</v>
      </c>
      <c r="H34" s="194">
        <f>H33</f>
        <v>0.21944999999999998</v>
      </c>
      <c r="I34" s="26">
        <f t="shared" si="7"/>
        <v>0.21944999999999998</v>
      </c>
      <c r="J34" s="33">
        <f t="shared" si="2"/>
        <v>9828.64</v>
      </c>
      <c r="K34" s="17">
        <f t="shared" si="8"/>
        <v>0</v>
      </c>
      <c r="L34" s="22">
        <f t="shared" si="9"/>
        <v>0</v>
      </c>
    </row>
    <row r="35" spans="1:12" x14ac:dyDescent="0.2">
      <c r="A35" s="23" t="s">
        <v>140</v>
      </c>
      <c r="B35" s="16"/>
      <c r="C35" s="16"/>
      <c r="D35" s="16"/>
      <c r="E35" s="16"/>
      <c r="F35" s="25"/>
      <c r="G35" s="22"/>
      <c r="H35" s="26"/>
      <c r="I35" s="26"/>
      <c r="J35" s="33">
        <f t="shared" si="2"/>
        <v>0</v>
      </c>
      <c r="K35" s="17">
        <f t="shared" si="8"/>
        <v>0</v>
      </c>
      <c r="L35" s="22">
        <f t="shared" si="9"/>
        <v>0</v>
      </c>
    </row>
    <row r="36" spans="1:12" x14ac:dyDescent="0.2">
      <c r="A36" s="18" t="s">
        <v>39</v>
      </c>
      <c r="B36" s="19" t="s">
        <v>293</v>
      </c>
      <c r="C36" s="20" t="s">
        <v>294</v>
      </c>
      <c r="D36" s="18" t="s">
        <v>103</v>
      </c>
      <c r="E36" s="21">
        <v>51.25</v>
      </c>
      <c r="F36" s="25">
        <f t="shared" si="0"/>
        <v>185.48663414634149</v>
      </c>
      <c r="G36" s="22">
        <v>9506.19</v>
      </c>
      <c r="H36" s="194">
        <v>51.25</v>
      </c>
      <c r="I36" s="26">
        <f>H36</f>
        <v>51.25</v>
      </c>
      <c r="J36" s="33">
        <f t="shared" si="2"/>
        <v>9506.19</v>
      </c>
      <c r="K36" s="17">
        <f t="shared" si="8"/>
        <v>0</v>
      </c>
      <c r="L36" s="22">
        <f t="shared" si="9"/>
        <v>0</v>
      </c>
    </row>
    <row r="37" spans="1:12" x14ac:dyDescent="0.2">
      <c r="A37" s="18" t="s">
        <v>40</v>
      </c>
      <c r="B37" s="19" t="s">
        <v>105</v>
      </c>
      <c r="C37" s="20" t="s">
        <v>106</v>
      </c>
      <c r="D37" s="18" t="s">
        <v>55</v>
      </c>
      <c r="E37" s="21">
        <v>0.51249999999999996</v>
      </c>
      <c r="F37" s="25">
        <f t="shared" si="0"/>
        <v>34196.839024390247</v>
      </c>
      <c r="G37" s="22">
        <v>17525.88</v>
      </c>
      <c r="H37" s="195">
        <f>(18.01+9.68+30.48)/100</f>
        <v>0.58169999999999999</v>
      </c>
      <c r="I37" s="26">
        <f>E37</f>
        <v>0.51249999999999996</v>
      </c>
      <c r="J37" s="33">
        <f t="shared" si="2"/>
        <v>17525.88</v>
      </c>
      <c r="K37" s="17">
        <f t="shared" si="8"/>
        <v>-6.9200000000000039E-2</v>
      </c>
      <c r="L37" s="22">
        <f t="shared" si="9"/>
        <v>0</v>
      </c>
    </row>
    <row r="38" spans="1:12" x14ac:dyDescent="0.2">
      <c r="A38" s="18" t="s">
        <v>41</v>
      </c>
      <c r="B38" s="19" t="s">
        <v>108</v>
      </c>
      <c r="C38" s="20" t="s">
        <v>109</v>
      </c>
      <c r="D38" s="18" t="s">
        <v>47</v>
      </c>
      <c r="E38" s="21">
        <v>1.5375E-2</v>
      </c>
      <c r="F38" s="25">
        <f t="shared" si="0"/>
        <v>96986.016260162607</v>
      </c>
      <c r="G38" s="22">
        <v>1491.16</v>
      </c>
      <c r="H38" s="195">
        <f>E38*H37/E37</f>
        <v>1.7451000000000001E-2</v>
      </c>
      <c r="I38" s="26">
        <f>E38</f>
        <v>1.5375E-2</v>
      </c>
      <c r="J38" s="33">
        <f t="shared" si="2"/>
        <v>1491.16</v>
      </c>
      <c r="K38" s="17">
        <f t="shared" si="8"/>
        <v>-2.0760000000000015E-3</v>
      </c>
      <c r="L38" s="22">
        <f t="shared" si="9"/>
        <v>0</v>
      </c>
    </row>
    <row r="39" spans="1:12" x14ac:dyDescent="0.2">
      <c r="A39" s="18" t="s">
        <v>42</v>
      </c>
      <c r="B39" s="19" t="s">
        <v>295</v>
      </c>
      <c r="C39" s="20" t="s">
        <v>296</v>
      </c>
      <c r="D39" s="18" t="s">
        <v>47</v>
      </c>
      <c r="E39" s="21">
        <v>7.1749999999999994E-2</v>
      </c>
      <c r="F39" s="25">
        <f t="shared" si="0"/>
        <v>62584.668989547041</v>
      </c>
      <c r="G39" s="22">
        <v>4490.45</v>
      </c>
      <c r="H39" s="195">
        <f>E39*H37/E37</f>
        <v>8.1437999999999997E-2</v>
      </c>
      <c r="I39" s="26">
        <f>E39</f>
        <v>7.1749999999999994E-2</v>
      </c>
      <c r="J39" s="33">
        <f t="shared" si="2"/>
        <v>4490.45</v>
      </c>
      <c r="K39" s="17">
        <f t="shared" si="8"/>
        <v>-9.6880000000000022E-3</v>
      </c>
      <c r="L39" s="22">
        <f t="shared" si="9"/>
        <v>0</v>
      </c>
    </row>
    <row r="40" spans="1:12" x14ac:dyDescent="0.2">
      <c r="A40" s="23" t="s">
        <v>297</v>
      </c>
      <c r="B40" s="16"/>
      <c r="C40" s="16"/>
      <c r="D40" s="16"/>
      <c r="E40" s="16"/>
      <c r="F40" s="25"/>
      <c r="G40" s="22"/>
      <c r="H40" s="26"/>
      <c r="I40" s="26">
        <f t="shared" ref="I40:I74" si="10">H40</f>
        <v>0</v>
      </c>
      <c r="J40" s="33">
        <f t="shared" si="2"/>
        <v>0</v>
      </c>
      <c r="K40" s="17">
        <f t="shared" si="8"/>
        <v>0</v>
      </c>
      <c r="L40" s="22">
        <f t="shared" si="9"/>
        <v>0</v>
      </c>
    </row>
    <row r="41" spans="1:12" x14ac:dyDescent="0.2">
      <c r="A41" s="18" t="s">
        <v>43</v>
      </c>
      <c r="B41" s="19" t="s">
        <v>298</v>
      </c>
      <c r="C41" s="20" t="s">
        <v>299</v>
      </c>
      <c r="D41" s="18" t="s">
        <v>127</v>
      </c>
      <c r="E41" s="21">
        <v>0.08</v>
      </c>
      <c r="F41" s="25">
        <f t="shared" si="0"/>
        <v>14584.625</v>
      </c>
      <c r="G41" s="22">
        <v>1166.77</v>
      </c>
      <c r="H41" s="194">
        <v>0.08</v>
      </c>
      <c r="I41" s="26">
        <f t="shared" si="10"/>
        <v>0.08</v>
      </c>
      <c r="J41" s="33">
        <f t="shared" si="2"/>
        <v>1166.77</v>
      </c>
      <c r="K41" s="17">
        <f t="shared" si="8"/>
        <v>0</v>
      </c>
      <c r="L41" s="22">
        <f t="shared" si="9"/>
        <v>0</v>
      </c>
    </row>
    <row r="42" spans="1:12" x14ac:dyDescent="0.2">
      <c r="A42" s="18" t="s">
        <v>44</v>
      </c>
      <c r="B42" s="19" t="s">
        <v>300</v>
      </c>
      <c r="C42" s="20" t="s">
        <v>301</v>
      </c>
      <c r="D42" s="18" t="s">
        <v>53</v>
      </c>
      <c r="E42" s="21">
        <v>5</v>
      </c>
      <c r="F42" s="25">
        <f t="shared" si="0"/>
        <v>710.9</v>
      </c>
      <c r="G42" s="22">
        <v>3554.5</v>
      </c>
      <c r="H42" s="194">
        <v>5</v>
      </c>
      <c r="I42" s="26">
        <f t="shared" si="10"/>
        <v>5</v>
      </c>
      <c r="J42" s="33">
        <f t="shared" si="2"/>
        <v>3554.5</v>
      </c>
      <c r="K42" s="17">
        <f t="shared" si="8"/>
        <v>0</v>
      </c>
      <c r="L42" s="22">
        <f t="shared" si="9"/>
        <v>0</v>
      </c>
    </row>
    <row r="43" spans="1:12" x14ac:dyDescent="0.2">
      <c r="A43" s="18" t="s">
        <v>45</v>
      </c>
      <c r="B43" s="19" t="s">
        <v>302</v>
      </c>
      <c r="C43" s="20" t="s">
        <v>303</v>
      </c>
      <c r="D43" s="18" t="s">
        <v>53</v>
      </c>
      <c r="E43" s="21">
        <v>8</v>
      </c>
      <c r="F43" s="25">
        <f t="shared" si="0"/>
        <v>1228.325</v>
      </c>
      <c r="G43" s="22">
        <v>9826.6</v>
      </c>
      <c r="H43" s="194">
        <v>8</v>
      </c>
      <c r="I43" s="26">
        <f t="shared" si="10"/>
        <v>8</v>
      </c>
      <c r="J43" s="33">
        <f t="shared" si="2"/>
        <v>9826.6</v>
      </c>
      <c r="K43" s="17">
        <f t="shared" si="8"/>
        <v>0</v>
      </c>
      <c r="L43" s="22">
        <f t="shared" si="9"/>
        <v>0</v>
      </c>
    </row>
    <row r="44" spans="1:12" x14ac:dyDescent="0.2">
      <c r="A44" s="23" t="s">
        <v>304</v>
      </c>
      <c r="B44" s="16"/>
      <c r="C44" s="16"/>
      <c r="D44" s="16"/>
      <c r="E44" s="16"/>
      <c r="F44" s="25"/>
      <c r="G44" s="22"/>
      <c r="H44" s="26"/>
      <c r="I44" s="26">
        <f t="shared" si="10"/>
        <v>0</v>
      </c>
      <c r="J44" s="33">
        <f t="shared" si="2"/>
        <v>0</v>
      </c>
      <c r="K44" s="17">
        <f t="shared" si="8"/>
        <v>0</v>
      </c>
      <c r="L44" s="22">
        <f t="shared" si="9"/>
        <v>0</v>
      </c>
    </row>
    <row r="45" spans="1:12" x14ac:dyDescent="0.2">
      <c r="A45" s="18" t="s">
        <v>46</v>
      </c>
      <c r="B45" s="19" t="s">
        <v>305</v>
      </c>
      <c r="C45" s="20" t="s">
        <v>306</v>
      </c>
      <c r="D45" s="18" t="s">
        <v>17</v>
      </c>
      <c r="E45" s="21">
        <v>0.5</v>
      </c>
      <c r="F45" s="25">
        <f t="shared" si="0"/>
        <v>36505.339999999997</v>
      </c>
      <c r="G45" s="22">
        <v>18252.669999999998</v>
      </c>
      <c r="H45" s="194">
        <v>0.5</v>
      </c>
      <c r="I45" s="26">
        <f t="shared" si="10"/>
        <v>0.5</v>
      </c>
      <c r="J45" s="33">
        <f t="shared" si="2"/>
        <v>18252.669999999998</v>
      </c>
      <c r="K45" s="17">
        <f t="shared" si="8"/>
        <v>0</v>
      </c>
      <c r="L45" s="22">
        <f t="shared" si="9"/>
        <v>0</v>
      </c>
    </row>
    <row r="46" spans="1:12" x14ac:dyDescent="0.2">
      <c r="A46" s="18" t="s">
        <v>48</v>
      </c>
      <c r="B46" s="19" t="s">
        <v>185</v>
      </c>
      <c r="C46" s="20" t="s">
        <v>307</v>
      </c>
      <c r="D46" s="18" t="s">
        <v>17</v>
      </c>
      <c r="E46" s="21">
        <v>0.51</v>
      </c>
      <c r="F46" s="25">
        <f t="shared" si="0"/>
        <v>4836.9607843137255</v>
      </c>
      <c r="G46" s="22">
        <v>2466.85</v>
      </c>
      <c r="H46" s="194">
        <v>0.51</v>
      </c>
      <c r="I46" s="26">
        <f t="shared" si="10"/>
        <v>0.51</v>
      </c>
      <c r="J46" s="33">
        <f t="shared" si="2"/>
        <v>2466.85</v>
      </c>
      <c r="K46" s="17">
        <f t="shared" si="8"/>
        <v>0</v>
      </c>
      <c r="L46" s="22">
        <f t="shared" si="9"/>
        <v>0</v>
      </c>
    </row>
    <row r="47" spans="1:12" x14ac:dyDescent="0.2">
      <c r="A47" s="23" t="s">
        <v>308</v>
      </c>
      <c r="B47" s="16"/>
      <c r="C47" s="16"/>
      <c r="D47" s="16"/>
      <c r="E47" s="16"/>
      <c r="F47" s="25"/>
      <c r="G47" s="22"/>
      <c r="H47" s="26"/>
      <c r="I47" s="26">
        <f t="shared" si="10"/>
        <v>0</v>
      </c>
      <c r="J47" s="33">
        <f t="shared" si="2"/>
        <v>0</v>
      </c>
      <c r="K47" s="17">
        <f t="shared" si="8"/>
        <v>0</v>
      </c>
      <c r="L47" s="22">
        <f t="shared" si="9"/>
        <v>0</v>
      </c>
    </row>
    <row r="48" spans="1:12" x14ac:dyDescent="0.2">
      <c r="A48" s="18" t="s">
        <v>49</v>
      </c>
      <c r="B48" s="19" t="s">
        <v>309</v>
      </c>
      <c r="C48" s="20" t="s">
        <v>310</v>
      </c>
      <c r="D48" s="18" t="s">
        <v>127</v>
      </c>
      <c r="E48" s="21">
        <v>0.08</v>
      </c>
      <c r="F48" s="25">
        <f t="shared" si="0"/>
        <v>23528.875</v>
      </c>
      <c r="G48" s="22">
        <v>1882.31</v>
      </c>
      <c r="H48" s="194">
        <v>0.08</v>
      </c>
      <c r="I48" s="26">
        <f t="shared" si="10"/>
        <v>0.08</v>
      </c>
      <c r="J48" s="33">
        <f t="shared" si="2"/>
        <v>1882.31</v>
      </c>
      <c r="K48" s="17">
        <f t="shared" si="8"/>
        <v>0</v>
      </c>
      <c r="L48" s="22">
        <f t="shared" si="9"/>
        <v>0</v>
      </c>
    </row>
    <row r="49" spans="1:12" x14ac:dyDescent="0.2">
      <c r="A49" s="18" t="s">
        <v>50</v>
      </c>
      <c r="B49" s="19" t="s">
        <v>311</v>
      </c>
      <c r="C49" s="20" t="s">
        <v>312</v>
      </c>
      <c r="D49" s="18" t="s">
        <v>47</v>
      </c>
      <c r="E49" s="21">
        <v>1.8400000000000001E-3</v>
      </c>
      <c r="F49" s="25">
        <f t="shared" si="0"/>
        <v>4247146.7391304346</v>
      </c>
      <c r="G49" s="22">
        <v>7814.75</v>
      </c>
      <c r="H49" s="194">
        <v>1.8400000000000001E-3</v>
      </c>
      <c r="I49" s="26">
        <f t="shared" si="10"/>
        <v>1.8400000000000001E-3</v>
      </c>
      <c r="J49" s="33">
        <f t="shared" si="2"/>
        <v>7814.75</v>
      </c>
      <c r="K49" s="17">
        <f t="shared" si="8"/>
        <v>0</v>
      </c>
      <c r="L49" s="22">
        <f t="shared" si="9"/>
        <v>0</v>
      </c>
    </row>
    <row r="50" spans="1:12" x14ac:dyDescent="0.2">
      <c r="A50" s="23" t="s">
        <v>313</v>
      </c>
      <c r="B50" s="16"/>
      <c r="C50" s="16"/>
      <c r="D50" s="16"/>
      <c r="E50" s="16"/>
      <c r="F50" s="25"/>
      <c r="G50" s="22"/>
      <c r="H50" s="26"/>
      <c r="I50" s="26">
        <f t="shared" si="10"/>
        <v>0</v>
      </c>
      <c r="J50" s="33">
        <f t="shared" si="2"/>
        <v>0</v>
      </c>
      <c r="K50" s="17">
        <f t="shared" si="8"/>
        <v>0</v>
      </c>
      <c r="L50" s="22">
        <f t="shared" si="9"/>
        <v>0</v>
      </c>
    </row>
    <row r="51" spans="1:12" x14ac:dyDescent="0.2">
      <c r="A51" s="18" t="s">
        <v>51</v>
      </c>
      <c r="B51" s="19" t="s">
        <v>314</v>
      </c>
      <c r="C51" s="20" t="s">
        <v>315</v>
      </c>
      <c r="D51" s="18" t="s">
        <v>47</v>
      </c>
      <c r="E51" s="21">
        <v>3.03</v>
      </c>
      <c r="F51" s="25">
        <f t="shared" si="0"/>
        <v>39554.557755775582</v>
      </c>
      <c r="G51" s="22">
        <v>119850.31</v>
      </c>
      <c r="H51" s="194">
        <v>3.03</v>
      </c>
      <c r="I51" s="26">
        <f t="shared" si="10"/>
        <v>3.03</v>
      </c>
      <c r="J51" s="33">
        <f t="shared" si="2"/>
        <v>119850.31000000001</v>
      </c>
      <c r="K51" s="17">
        <f t="shared" si="8"/>
        <v>0</v>
      </c>
      <c r="L51" s="22">
        <f t="shared" si="9"/>
        <v>0</v>
      </c>
    </row>
    <row r="52" spans="1:12" x14ac:dyDescent="0.2">
      <c r="A52" s="18" t="s">
        <v>52</v>
      </c>
      <c r="B52" s="19" t="s">
        <v>314</v>
      </c>
      <c r="C52" s="20" t="s">
        <v>315</v>
      </c>
      <c r="D52" s="18" t="s">
        <v>47</v>
      </c>
      <c r="E52" s="21">
        <v>0.18</v>
      </c>
      <c r="F52" s="25">
        <f t="shared" si="0"/>
        <v>42722.111111111109</v>
      </c>
      <c r="G52" s="22">
        <v>7689.98</v>
      </c>
      <c r="H52" s="194">
        <v>0.18</v>
      </c>
      <c r="I52" s="26">
        <f t="shared" si="10"/>
        <v>0.18</v>
      </c>
      <c r="J52" s="33">
        <f t="shared" si="2"/>
        <v>7689.98</v>
      </c>
      <c r="K52" s="17">
        <f t="shared" si="8"/>
        <v>0</v>
      </c>
      <c r="L52" s="22">
        <f t="shared" si="9"/>
        <v>0</v>
      </c>
    </row>
    <row r="53" spans="1:12" s="207" customFormat="1" x14ac:dyDescent="0.2">
      <c r="A53" s="198" t="s">
        <v>54</v>
      </c>
      <c r="B53" s="199" t="s">
        <v>141</v>
      </c>
      <c r="C53" s="200" t="s">
        <v>142</v>
      </c>
      <c r="D53" s="198" t="s">
        <v>47</v>
      </c>
      <c r="E53" s="201">
        <v>3.21</v>
      </c>
      <c r="F53" s="202">
        <f t="shared" si="0"/>
        <v>57189.373831775709</v>
      </c>
      <c r="G53" s="203">
        <v>183577.89</v>
      </c>
      <c r="H53" s="208">
        <v>3.21</v>
      </c>
      <c r="I53" s="204">
        <f t="shared" si="10"/>
        <v>3.21</v>
      </c>
      <c r="J53" s="205">
        <f t="shared" si="2"/>
        <v>183577.89</v>
      </c>
      <c r="K53" s="206">
        <f t="shared" si="8"/>
        <v>0</v>
      </c>
      <c r="L53" s="203">
        <f t="shared" si="9"/>
        <v>0</v>
      </c>
    </row>
    <row r="54" spans="1:12" x14ac:dyDescent="0.2">
      <c r="A54" s="18" t="s">
        <v>56</v>
      </c>
      <c r="B54" s="19" t="s">
        <v>314</v>
      </c>
      <c r="C54" s="20" t="s">
        <v>315</v>
      </c>
      <c r="D54" s="18" t="s">
        <v>47</v>
      </c>
      <c r="E54" s="21">
        <v>2.4780000000000002</v>
      </c>
      <c r="F54" s="25">
        <f t="shared" si="0"/>
        <v>42718.898305084738</v>
      </c>
      <c r="G54" s="22">
        <v>105857.43</v>
      </c>
      <c r="H54" s="194">
        <v>2.4780000000000002</v>
      </c>
      <c r="I54" s="26">
        <f t="shared" si="10"/>
        <v>2.4780000000000002</v>
      </c>
      <c r="J54" s="33">
        <f t="shared" si="2"/>
        <v>105857.43</v>
      </c>
      <c r="K54" s="17">
        <f t="shared" si="8"/>
        <v>0</v>
      </c>
      <c r="L54" s="22">
        <f t="shared" si="9"/>
        <v>0</v>
      </c>
    </row>
    <row r="55" spans="1:12" s="207" customFormat="1" x14ac:dyDescent="0.2">
      <c r="A55" s="198" t="s">
        <v>57</v>
      </c>
      <c r="B55" s="199" t="s">
        <v>143</v>
      </c>
      <c r="C55" s="200" t="s">
        <v>144</v>
      </c>
      <c r="D55" s="198" t="s">
        <v>47</v>
      </c>
      <c r="E55" s="201">
        <v>2.2200000000000002</v>
      </c>
      <c r="F55" s="202">
        <f t="shared" si="0"/>
        <v>62929.91891891892</v>
      </c>
      <c r="G55" s="203">
        <v>139704.42000000001</v>
      </c>
      <c r="H55" s="208">
        <v>2.2200000000000002</v>
      </c>
      <c r="I55" s="204">
        <f t="shared" si="10"/>
        <v>2.2200000000000002</v>
      </c>
      <c r="J55" s="205">
        <f t="shared" si="2"/>
        <v>139704.42000000001</v>
      </c>
      <c r="K55" s="206">
        <f t="shared" si="8"/>
        <v>0</v>
      </c>
      <c r="L55" s="203">
        <f t="shared" si="9"/>
        <v>0</v>
      </c>
    </row>
    <row r="56" spans="1:12" s="207" customFormat="1" x14ac:dyDescent="0.2">
      <c r="A56" s="198" t="s">
        <v>58</v>
      </c>
      <c r="B56" s="199" t="s">
        <v>316</v>
      </c>
      <c r="C56" s="200" t="s">
        <v>317</v>
      </c>
      <c r="D56" s="198" t="s">
        <v>47</v>
      </c>
      <c r="E56" s="201">
        <v>0.254</v>
      </c>
      <c r="F56" s="202">
        <f t="shared" si="0"/>
        <v>65769.606299212595</v>
      </c>
      <c r="G56" s="203">
        <v>16705.48</v>
      </c>
      <c r="H56" s="208">
        <v>0.254</v>
      </c>
      <c r="I56" s="204">
        <f t="shared" si="10"/>
        <v>0.254</v>
      </c>
      <c r="J56" s="205">
        <f t="shared" si="2"/>
        <v>16705.48</v>
      </c>
      <c r="K56" s="206">
        <f t="shared" si="8"/>
        <v>0</v>
      </c>
      <c r="L56" s="203">
        <f t="shared" si="9"/>
        <v>0</v>
      </c>
    </row>
    <row r="57" spans="1:12" x14ac:dyDescent="0.2">
      <c r="A57" s="18" t="s">
        <v>59</v>
      </c>
      <c r="B57" s="19" t="s">
        <v>167</v>
      </c>
      <c r="C57" s="20" t="s">
        <v>168</v>
      </c>
      <c r="D57" s="18" t="s">
        <v>55</v>
      </c>
      <c r="E57" s="21">
        <v>1.536</v>
      </c>
      <c r="F57" s="25">
        <f t="shared" si="0"/>
        <v>9639.7591145833339</v>
      </c>
      <c r="G57" s="22">
        <v>14806.67</v>
      </c>
      <c r="H57" s="194">
        <v>1.458</v>
      </c>
      <c r="I57" s="26">
        <f t="shared" si="10"/>
        <v>1.458</v>
      </c>
      <c r="J57" s="33">
        <f t="shared" si="2"/>
        <v>14054.7687890625</v>
      </c>
      <c r="K57" s="17">
        <f t="shared" si="8"/>
        <v>7.8000000000000069E-2</v>
      </c>
      <c r="L57" s="22">
        <f t="shared" si="9"/>
        <v>751.90121093749985</v>
      </c>
    </row>
    <row r="58" spans="1:12" x14ac:dyDescent="0.2">
      <c r="A58" s="18" t="s">
        <v>60</v>
      </c>
      <c r="B58" s="19" t="s">
        <v>154</v>
      </c>
      <c r="C58" s="20" t="s">
        <v>318</v>
      </c>
      <c r="D58" s="18" t="s">
        <v>55</v>
      </c>
      <c r="E58" s="21">
        <v>1.536</v>
      </c>
      <c r="F58" s="25">
        <f t="shared" si="0"/>
        <v>7952.389322916667</v>
      </c>
      <c r="G58" s="22">
        <v>12214.87</v>
      </c>
      <c r="H58" s="194">
        <v>1.458</v>
      </c>
      <c r="I58" s="26">
        <f t="shared" si="10"/>
        <v>1.458</v>
      </c>
      <c r="J58" s="33">
        <f t="shared" si="2"/>
        <v>11594.583632812501</v>
      </c>
      <c r="K58" s="17">
        <f t="shared" si="8"/>
        <v>7.8000000000000069E-2</v>
      </c>
      <c r="L58" s="22">
        <f t="shared" si="9"/>
        <v>620.28636718750022</v>
      </c>
    </row>
    <row r="59" spans="1:12" x14ac:dyDescent="0.2">
      <c r="A59" s="23" t="s">
        <v>319</v>
      </c>
      <c r="B59" s="16"/>
      <c r="C59" s="16"/>
      <c r="D59" s="16"/>
      <c r="E59" s="16"/>
      <c r="F59" s="25"/>
      <c r="G59" s="22"/>
      <c r="H59" s="26"/>
      <c r="I59" s="26">
        <f t="shared" si="10"/>
        <v>0</v>
      </c>
      <c r="J59" s="33">
        <f t="shared" si="2"/>
        <v>0</v>
      </c>
      <c r="K59" s="17">
        <f t="shared" si="8"/>
        <v>0</v>
      </c>
      <c r="L59" s="22">
        <f t="shared" si="9"/>
        <v>0</v>
      </c>
    </row>
    <row r="60" spans="1:12" x14ac:dyDescent="0.2">
      <c r="A60" s="18" t="s">
        <v>62</v>
      </c>
      <c r="B60" s="19" t="s">
        <v>320</v>
      </c>
      <c r="C60" s="20" t="s">
        <v>321</v>
      </c>
      <c r="D60" s="18" t="s">
        <v>55</v>
      </c>
      <c r="E60" s="21">
        <v>6.54E-2</v>
      </c>
      <c r="F60" s="25">
        <f t="shared" si="0"/>
        <v>31483.333333333336</v>
      </c>
      <c r="G60" s="22">
        <v>2059.0100000000002</v>
      </c>
      <c r="H60" s="194">
        <f>6.45/100</f>
        <v>6.4500000000000002E-2</v>
      </c>
      <c r="I60" s="26">
        <f t="shared" si="10"/>
        <v>6.4500000000000002E-2</v>
      </c>
      <c r="J60" s="33">
        <f t="shared" si="2"/>
        <v>2030.6750000000002</v>
      </c>
      <c r="K60" s="17">
        <f t="shared" si="8"/>
        <v>8.9999999999999802E-4</v>
      </c>
      <c r="L60" s="22">
        <f t="shared" si="9"/>
        <v>28.335000000000036</v>
      </c>
    </row>
    <row r="61" spans="1:12" s="207" customFormat="1" x14ac:dyDescent="0.2">
      <c r="A61" s="198" t="s">
        <v>63</v>
      </c>
      <c r="B61" s="199" t="s">
        <v>97</v>
      </c>
      <c r="C61" s="200" t="s">
        <v>98</v>
      </c>
      <c r="D61" s="198" t="s">
        <v>17</v>
      </c>
      <c r="E61" s="201">
        <v>0.16350000000000001</v>
      </c>
      <c r="F61" s="202">
        <f t="shared" si="0"/>
        <v>4241.7125382262993</v>
      </c>
      <c r="G61" s="203">
        <v>693.52</v>
      </c>
      <c r="H61" s="208">
        <f>E61*H60/E60</f>
        <v>0.16125000000000003</v>
      </c>
      <c r="I61" s="204">
        <f t="shared" si="10"/>
        <v>0.16125000000000003</v>
      </c>
      <c r="J61" s="205">
        <f t="shared" si="2"/>
        <v>683.97614678899095</v>
      </c>
      <c r="K61" s="206">
        <f t="shared" si="8"/>
        <v>2.2499999999999742E-3</v>
      </c>
      <c r="L61" s="203">
        <f t="shared" si="9"/>
        <v>9.5438532110090364</v>
      </c>
    </row>
    <row r="62" spans="1:12" s="207" customFormat="1" x14ac:dyDescent="0.2">
      <c r="A62" s="198" t="s">
        <v>64</v>
      </c>
      <c r="B62" s="199" t="s">
        <v>322</v>
      </c>
      <c r="C62" s="200" t="s">
        <v>323</v>
      </c>
      <c r="D62" s="198" t="s">
        <v>324</v>
      </c>
      <c r="E62" s="201">
        <v>1.4388000000000001</v>
      </c>
      <c r="F62" s="202">
        <f t="shared" si="0"/>
        <v>342.72310258548788</v>
      </c>
      <c r="G62" s="203">
        <v>493.11</v>
      </c>
      <c r="H62" s="208">
        <f>E62*I60/E60</f>
        <v>1.4190000000000003</v>
      </c>
      <c r="I62" s="204">
        <f t="shared" si="10"/>
        <v>1.4190000000000003</v>
      </c>
      <c r="J62" s="205">
        <f t="shared" si="2"/>
        <v>486.3240825688074</v>
      </c>
      <c r="K62" s="206">
        <f t="shared" si="8"/>
        <v>1.9799999999999818E-2</v>
      </c>
      <c r="L62" s="203">
        <f t="shared" si="9"/>
        <v>6.7859174311926154</v>
      </c>
    </row>
    <row r="63" spans="1:12" x14ac:dyDescent="0.2">
      <c r="A63" s="18" t="s">
        <v>65</v>
      </c>
      <c r="B63" s="19" t="s">
        <v>325</v>
      </c>
      <c r="C63" s="20" t="s">
        <v>326</v>
      </c>
      <c r="D63" s="18" t="s">
        <v>5</v>
      </c>
      <c r="E63" s="21">
        <v>2.5000000000000001E-2</v>
      </c>
      <c r="F63" s="25">
        <f t="shared" si="0"/>
        <v>4322770</v>
      </c>
      <c r="G63" s="22">
        <v>108069.25</v>
      </c>
      <c r="H63" s="194">
        <f>1.89/100</f>
        <v>1.89E-2</v>
      </c>
      <c r="I63" s="26">
        <f t="shared" si="10"/>
        <v>1.89E-2</v>
      </c>
      <c r="J63" s="33">
        <f t="shared" si="2"/>
        <v>81700.353000000003</v>
      </c>
      <c r="K63" s="17">
        <f t="shared" si="8"/>
        <v>6.1000000000000013E-3</v>
      </c>
      <c r="L63" s="22">
        <f t="shared" si="9"/>
        <v>26368.896999999997</v>
      </c>
    </row>
    <row r="64" spans="1:12" s="207" customFormat="1" x14ac:dyDescent="0.2">
      <c r="A64" s="198" t="s">
        <v>66</v>
      </c>
      <c r="B64" s="199" t="s">
        <v>136</v>
      </c>
      <c r="C64" s="200" t="s">
        <v>137</v>
      </c>
      <c r="D64" s="198" t="s">
        <v>17</v>
      </c>
      <c r="E64" s="201">
        <v>2.5375000000000001</v>
      </c>
      <c r="F64" s="202">
        <f t="shared" si="0"/>
        <v>5921.6354679802953</v>
      </c>
      <c r="G64" s="203">
        <v>15026.15</v>
      </c>
      <c r="H64" s="208">
        <f>1.02*H63*100</f>
        <v>1.9278</v>
      </c>
      <c r="I64" s="204">
        <f t="shared" si="10"/>
        <v>1.9278</v>
      </c>
      <c r="J64" s="205">
        <f t="shared" si="2"/>
        <v>11415.728855172412</v>
      </c>
      <c r="K64" s="206">
        <f t="shared" si="8"/>
        <v>0.60970000000000013</v>
      </c>
      <c r="L64" s="203">
        <f t="shared" si="9"/>
        <v>3610.4211448275873</v>
      </c>
    </row>
    <row r="65" spans="1:12" s="207" customFormat="1" x14ac:dyDescent="0.2">
      <c r="A65" s="198" t="s">
        <v>67</v>
      </c>
      <c r="B65" s="199" t="s">
        <v>136</v>
      </c>
      <c r="C65" s="200" t="s">
        <v>137</v>
      </c>
      <c r="D65" s="198" t="s">
        <v>17</v>
      </c>
      <c r="E65" s="201">
        <v>2.54</v>
      </c>
      <c r="F65" s="202">
        <f t="shared" si="0"/>
        <v>79.031496062992133</v>
      </c>
      <c r="G65" s="203">
        <v>200.74</v>
      </c>
      <c r="H65" s="208">
        <v>1.9278</v>
      </c>
      <c r="I65" s="204">
        <f t="shared" si="10"/>
        <v>1.9278</v>
      </c>
      <c r="J65" s="205">
        <f t="shared" si="2"/>
        <v>152.35691811023622</v>
      </c>
      <c r="K65" s="206">
        <f t="shared" si="8"/>
        <v>0.61220000000000008</v>
      </c>
      <c r="L65" s="203">
        <f t="shared" si="9"/>
        <v>48.383081889763787</v>
      </c>
    </row>
    <row r="66" spans="1:12" s="207" customFormat="1" x14ac:dyDescent="0.2">
      <c r="A66" s="198" t="s">
        <v>68</v>
      </c>
      <c r="B66" s="199" t="s">
        <v>138</v>
      </c>
      <c r="C66" s="200" t="s">
        <v>139</v>
      </c>
      <c r="D66" s="198" t="s">
        <v>47</v>
      </c>
      <c r="E66" s="201">
        <v>0.1</v>
      </c>
      <c r="F66" s="202">
        <f t="shared" si="0"/>
        <v>50702.2</v>
      </c>
      <c r="G66" s="203">
        <v>5070.22</v>
      </c>
      <c r="H66" s="208">
        <v>0.1</v>
      </c>
      <c r="I66" s="204">
        <f t="shared" si="10"/>
        <v>0.1</v>
      </c>
      <c r="J66" s="205">
        <f t="shared" si="2"/>
        <v>5070.22</v>
      </c>
      <c r="K66" s="206">
        <f t="shared" si="8"/>
        <v>0</v>
      </c>
      <c r="L66" s="203">
        <f t="shared" si="9"/>
        <v>0</v>
      </c>
    </row>
    <row r="67" spans="1:12" x14ac:dyDescent="0.2">
      <c r="A67" s="18" t="s">
        <v>69</v>
      </c>
      <c r="B67" s="19" t="s">
        <v>327</v>
      </c>
      <c r="C67" s="20" t="s">
        <v>328</v>
      </c>
      <c r="D67" s="18" t="s">
        <v>3</v>
      </c>
      <c r="E67" s="21">
        <v>0.192</v>
      </c>
      <c r="F67" s="25">
        <f t="shared" si="0"/>
        <v>17248.854166666668</v>
      </c>
      <c r="G67" s="22">
        <v>3311.78</v>
      </c>
      <c r="H67" s="194">
        <v>0.192</v>
      </c>
      <c r="I67" s="26">
        <f t="shared" si="10"/>
        <v>0.192</v>
      </c>
      <c r="J67" s="33">
        <f t="shared" si="2"/>
        <v>3311.78</v>
      </c>
      <c r="K67" s="17">
        <f t="shared" si="8"/>
        <v>0</v>
      </c>
      <c r="L67" s="22">
        <f t="shared" si="9"/>
        <v>0</v>
      </c>
    </row>
    <row r="68" spans="1:12" x14ac:dyDescent="0.2">
      <c r="A68" s="18" t="s">
        <v>70</v>
      </c>
      <c r="B68" s="19" t="s">
        <v>329</v>
      </c>
      <c r="C68" s="20" t="s">
        <v>330</v>
      </c>
      <c r="D68" s="18" t="s">
        <v>47</v>
      </c>
      <c r="E68" s="21">
        <v>-1.44E-4</v>
      </c>
      <c r="F68" s="25">
        <f t="shared" si="0"/>
        <v>101458.33333333333</v>
      </c>
      <c r="G68" s="22">
        <v>-14.61</v>
      </c>
      <c r="H68" s="194">
        <f>E68</f>
        <v>-1.44E-4</v>
      </c>
      <c r="I68" s="26">
        <f t="shared" si="10"/>
        <v>-1.44E-4</v>
      </c>
      <c r="J68" s="33">
        <f t="shared" si="2"/>
        <v>-14.61</v>
      </c>
      <c r="K68" s="17">
        <f t="shared" si="8"/>
        <v>0</v>
      </c>
      <c r="L68" s="22">
        <f t="shared" si="9"/>
        <v>0</v>
      </c>
    </row>
    <row r="69" spans="1:12" x14ac:dyDescent="0.2">
      <c r="A69" s="18" t="s">
        <v>71</v>
      </c>
      <c r="B69" s="19" t="s">
        <v>331</v>
      </c>
      <c r="C69" s="20" t="s">
        <v>332</v>
      </c>
      <c r="D69" s="18" t="s">
        <v>47</v>
      </c>
      <c r="E69" s="21">
        <v>0.111</v>
      </c>
      <c r="F69" s="25">
        <f t="shared" ref="F69:F132" si="11">G69/E69</f>
        <v>39499.549549549549</v>
      </c>
      <c r="G69" s="22">
        <v>4384.45</v>
      </c>
      <c r="H69" s="194">
        <f>E69</f>
        <v>0.111</v>
      </c>
      <c r="I69" s="26">
        <f t="shared" si="10"/>
        <v>0.111</v>
      </c>
      <c r="J69" s="33">
        <f t="shared" ref="J69:J132" si="12">F69*I69</f>
        <v>4384.45</v>
      </c>
      <c r="K69" s="17">
        <f t="shared" si="8"/>
        <v>0</v>
      </c>
      <c r="L69" s="22">
        <f t="shared" si="9"/>
        <v>0</v>
      </c>
    </row>
    <row r="70" spans="1:12" x14ac:dyDescent="0.2">
      <c r="A70" s="18" t="s">
        <v>72</v>
      </c>
      <c r="B70" s="19" t="s">
        <v>333</v>
      </c>
      <c r="C70" s="20" t="s">
        <v>334</v>
      </c>
      <c r="D70" s="18" t="s">
        <v>53</v>
      </c>
      <c r="E70" s="21">
        <v>80</v>
      </c>
      <c r="F70" s="25">
        <f t="shared" si="11"/>
        <v>82.759749999999997</v>
      </c>
      <c r="G70" s="22">
        <v>6620.78</v>
      </c>
      <c r="H70" s="194">
        <v>80</v>
      </c>
      <c r="I70" s="26">
        <f t="shared" si="10"/>
        <v>80</v>
      </c>
      <c r="J70" s="33">
        <f t="shared" si="12"/>
        <v>6620.78</v>
      </c>
      <c r="K70" s="17">
        <f t="shared" si="8"/>
        <v>0</v>
      </c>
      <c r="L70" s="22">
        <f t="shared" si="9"/>
        <v>0</v>
      </c>
    </row>
    <row r="71" spans="1:12" x14ac:dyDescent="0.2">
      <c r="A71" s="23" t="s">
        <v>335</v>
      </c>
      <c r="B71" s="16"/>
      <c r="C71" s="16"/>
      <c r="D71" s="16"/>
      <c r="E71" s="16"/>
      <c r="F71" s="25"/>
      <c r="G71" s="22"/>
      <c r="H71" s="26"/>
      <c r="I71" s="26">
        <f t="shared" si="10"/>
        <v>0</v>
      </c>
      <c r="J71" s="33">
        <f t="shared" si="12"/>
        <v>0</v>
      </c>
      <c r="K71" s="17">
        <f t="shared" si="8"/>
        <v>0</v>
      </c>
      <c r="L71" s="22">
        <f t="shared" si="9"/>
        <v>0</v>
      </c>
    </row>
    <row r="72" spans="1:12" x14ac:dyDescent="0.2">
      <c r="A72" s="18" t="s">
        <v>73</v>
      </c>
      <c r="B72" s="19" t="s">
        <v>336</v>
      </c>
      <c r="C72" s="20" t="s">
        <v>337</v>
      </c>
      <c r="D72" s="18" t="s">
        <v>55</v>
      </c>
      <c r="E72" s="21">
        <v>9.01E-2</v>
      </c>
      <c r="F72" s="25">
        <f t="shared" si="11"/>
        <v>180330.18867924527</v>
      </c>
      <c r="G72" s="22">
        <v>16247.75</v>
      </c>
      <c r="H72" s="194">
        <f>E72</f>
        <v>9.01E-2</v>
      </c>
      <c r="I72" s="26">
        <f t="shared" si="10"/>
        <v>9.01E-2</v>
      </c>
      <c r="J72" s="33">
        <f t="shared" si="12"/>
        <v>16247.749999999998</v>
      </c>
      <c r="K72" s="17">
        <f t="shared" si="8"/>
        <v>0</v>
      </c>
      <c r="L72" s="22">
        <f t="shared" si="9"/>
        <v>0</v>
      </c>
    </row>
    <row r="73" spans="1:12" s="207" customFormat="1" x14ac:dyDescent="0.2">
      <c r="A73" s="198" t="s">
        <v>74</v>
      </c>
      <c r="B73" s="199" t="s">
        <v>338</v>
      </c>
      <c r="C73" s="200" t="s">
        <v>339</v>
      </c>
      <c r="D73" s="198" t="s">
        <v>47</v>
      </c>
      <c r="E73" s="201">
        <v>-3.6039999999999998E-4</v>
      </c>
      <c r="F73" s="202">
        <f t="shared" si="11"/>
        <v>69062.153163152063</v>
      </c>
      <c r="G73" s="203">
        <v>-24.89</v>
      </c>
      <c r="H73" s="208">
        <f t="shared" ref="H73:H74" si="13">E73</f>
        <v>-3.6039999999999998E-4</v>
      </c>
      <c r="I73" s="204">
        <f t="shared" si="10"/>
        <v>-3.6039999999999998E-4</v>
      </c>
      <c r="J73" s="205">
        <f t="shared" si="12"/>
        <v>-24.89</v>
      </c>
      <c r="K73" s="206">
        <f t="shared" si="8"/>
        <v>0</v>
      </c>
      <c r="L73" s="203">
        <f t="shared" si="9"/>
        <v>0</v>
      </c>
    </row>
    <row r="74" spans="1:12" s="207" customFormat="1" x14ac:dyDescent="0.2">
      <c r="A74" s="198" t="s">
        <v>75</v>
      </c>
      <c r="B74" s="199" t="s">
        <v>340</v>
      </c>
      <c r="C74" s="200" t="s">
        <v>341</v>
      </c>
      <c r="D74" s="198" t="s">
        <v>53</v>
      </c>
      <c r="E74" s="201">
        <v>150</v>
      </c>
      <c r="F74" s="202">
        <f t="shared" si="11"/>
        <v>19.817933333333333</v>
      </c>
      <c r="G74" s="203">
        <v>2972.69</v>
      </c>
      <c r="H74" s="194">
        <f t="shared" si="13"/>
        <v>150</v>
      </c>
      <c r="I74" s="204">
        <f t="shared" si="10"/>
        <v>150</v>
      </c>
      <c r="J74" s="205">
        <f t="shared" si="12"/>
        <v>2972.69</v>
      </c>
      <c r="K74" s="206">
        <f t="shared" si="8"/>
        <v>0</v>
      </c>
      <c r="L74" s="203">
        <f t="shared" si="9"/>
        <v>0</v>
      </c>
    </row>
    <row r="75" spans="1:12" s="43" customFormat="1" x14ac:dyDescent="0.2">
      <c r="A75" s="44" t="s">
        <v>342</v>
      </c>
      <c r="B75" s="45"/>
      <c r="C75" s="45"/>
      <c r="D75" s="45"/>
      <c r="E75" s="45"/>
      <c r="F75" s="39"/>
      <c r="G75" s="40"/>
      <c r="H75" s="32"/>
      <c r="I75" s="32"/>
      <c r="J75" s="41">
        <f t="shared" si="12"/>
        <v>0</v>
      </c>
      <c r="K75" s="42">
        <f t="shared" si="8"/>
        <v>0</v>
      </c>
      <c r="L75" s="40">
        <f t="shared" si="9"/>
        <v>0</v>
      </c>
    </row>
    <row r="76" spans="1:12" s="43" customFormat="1" x14ac:dyDescent="0.2">
      <c r="A76" s="35" t="s">
        <v>76</v>
      </c>
      <c r="B76" s="36" t="s">
        <v>343</v>
      </c>
      <c r="C76" s="37" t="s">
        <v>344</v>
      </c>
      <c r="D76" s="35" t="s">
        <v>17</v>
      </c>
      <c r="E76" s="38">
        <v>0.06</v>
      </c>
      <c r="F76" s="39">
        <f t="shared" si="11"/>
        <v>15546.833333333332</v>
      </c>
      <c r="G76" s="40">
        <v>932.81</v>
      </c>
      <c r="H76" s="32"/>
      <c r="I76" s="32"/>
      <c r="J76" s="41">
        <f t="shared" si="12"/>
        <v>0</v>
      </c>
      <c r="K76" s="42">
        <f t="shared" si="8"/>
        <v>0.06</v>
      </c>
      <c r="L76" s="40">
        <f t="shared" si="9"/>
        <v>932.81</v>
      </c>
    </row>
    <row r="77" spans="1:12" s="43" customFormat="1" x14ac:dyDescent="0.2">
      <c r="A77" s="35" t="s">
        <v>79</v>
      </c>
      <c r="B77" s="36" t="s">
        <v>345</v>
      </c>
      <c r="C77" s="37" t="s">
        <v>346</v>
      </c>
      <c r="D77" s="35" t="s">
        <v>17</v>
      </c>
      <c r="E77" s="38">
        <v>0.06</v>
      </c>
      <c r="F77" s="39">
        <f t="shared" si="11"/>
        <v>1632</v>
      </c>
      <c r="G77" s="40">
        <v>97.92</v>
      </c>
      <c r="H77" s="32"/>
      <c r="I77" s="32"/>
      <c r="J77" s="41">
        <f t="shared" si="12"/>
        <v>0</v>
      </c>
      <c r="K77" s="42">
        <f t="shared" si="8"/>
        <v>0.06</v>
      </c>
      <c r="L77" s="40">
        <f t="shared" si="9"/>
        <v>97.92</v>
      </c>
    </row>
    <row r="78" spans="1:12" s="43" customFormat="1" x14ac:dyDescent="0.2">
      <c r="A78" s="35" t="s">
        <v>80</v>
      </c>
      <c r="B78" s="36" t="s">
        <v>347</v>
      </c>
      <c r="C78" s="37" t="s">
        <v>348</v>
      </c>
      <c r="D78" s="35" t="s">
        <v>3</v>
      </c>
      <c r="E78" s="38">
        <v>0.192</v>
      </c>
      <c r="F78" s="39">
        <f t="shared" si="11"/>
        <v>36587.447916666664</v>
      </c>
      <c r="G78" s="40">
        <v>7024.79</v>
      </c>
      <c r="H78" s="32"/>
      <c r="I78" s="32"/>
      <c r="J78" s="41">
        <f t="shared" si="12"/>
        <v>0</v>
      </c>
      <c r="K78" s="42">
        <f t="shared" si="8"/>
        <v>0.192</v>
      </c>
      <c r="L78" s="40">
        <f t="shared" si="9"/>
        <v>7024.79</v>
      </c>
    </row>
    <row r="79" spans="1:12" s="43" customFormat="1" x14ac:dyDescent="0.2">
      <c r="A79" s="35" t="s">
        <v>81</v>
      </c>
      <c r="B79" s="36" t="s">
        <v>349</v>
      </c>
      <c r="C79" s="37" t="s">
        <v>350</v>
      </c>
      <c r="D79" s="35" t="s">
        <v>47</v>
      </c>
      <c r="E79" s="38">
        <v>-1.44E-2</v>
      </c>
      <c r="F79" s="39">
        <f t="shared" si="11"/>
        <v>80211.805555555547</v>
      </c>
      <c r="G79" s="40">
        <v>-1155.05</v>
      </c>
      <c r="H79" s="32"/>
      <c r="I79" s="32"/>
      <c r="J79" s="41">
        <f t="shared" si="12"/>
        <v>0</v>
      </c>
      <c r="K79" s="42">
        <f t="shared" si="8"/>
        <v>-1.44E-2</v>
      </c>
      <c r="L79" s="40">
        <f t="shared" si="9"/>
        <v>-1155.05</v>
      </c>
    </row>
    <row r="80" spans="1:12" s="43" customFormat="1" x14ac:dyDescent="0.2">
      <c r="A80" s="35" t="s">
        <v>82</v>
      </c>
      <c r="B80" s="36" t="s">
        <v>351</v>
      </c>
      <c r="C80" s="37" t="s">
        <v>352</v>
      </c>
      <c r="D80" s="35" t="s">
        <v>61</v>
      </c>
      <c r="E80" s="38">
        <v>4.3600000000000003</v>
      </c>
      <c r="F80" s="39">
        <f t="shared" si="11"/>
        <v>201.47247706422016</v>
      </c>
      <c r="G80" s="40">
        <v>878.42</v>
      </c>
      <c r="H80" s="32"/>
      <c r="I80" s="32"/>
      <c r="J80" s="41">
        <f t="shared" si="12"/>
        <v>0</v>
      </c>
      <c r="K80" s="42">
        <f t="shared" si="8"/>
        <v>4.3600000000000003</v>
      </c>
      <c r="L80" s="40">
        <f t="shared" si="9"/>
        <v>878.42</v>
      </c>
    </row>
    <row r="81" spans="1:12" s="43" customFormat="1" x14ac:dyDescent="0.2">
      <c r="A81" s="35" t="s">
        <v>83</v>
      </c>
      <c r="B81" s="36" t="s">
        <v>353</v>
      </c>
      <c r="C81" s="37" t="s">
        <v>354</v>
      </c>
      <c r="D81" s="35" t="s">
        <v>55</v>
      </c>
      <c r="E81" s="38">
        <v>9.7199999999999995E-2</v>
      </c>
      <c r="F81" s="39">
        <f t="shared" si="11"/>
        <v>115370.37037037038</v>
      </c>
      <c r="G81" s="40">
        <v>11214</v>
      </c>
      <c r="H81" s="32"/>
      <c r="I81" s="32"/>
      <c r="J81" s="41">
        <f t="shared" si="12"/>
        <v>0</v>
      </c>
      <c r="K81" s="42">
        <f t="shared" si="8"/>
        <v>9.7199999999999995E-2</v>
      </c>
      <c r="L81" s="40">
        <f t="shared" si="9"/>
        <v>11214</v>
      </c>
    </row>
    <row r="82" spans="1:12" s="43" customFormat="1" x14ac:dyDescent="0.2">
      <c r="A82" s="35" t="s">
        <v>84</v>
      </c>
      <c r="B82" s="36" t="s">
        <v>355</v>
      </c>
      <c r="C82" s="37" t="s">
        <v>356</v>
      </c>
      <c r="D82" s="35" t="s">
        <v>55</v>
      </c>
      <c r="E82" s="38">
        <v>9.7199999999999995E-2</v>
      </c>
      <c r="F82" s="39">
        <f t="shared" si="11"/>
        <v>14759.156378600823</v>
      </c>
      <c r="G82" s="40">
        <v>1434.59</v>
      </c>
      <c r="H82" s="32"/>
      <c r="I82" s="32"/>
      <c r="J82" s="41">
        <f t="shared" si="12"/>
        <v>0</v>
      </c>
      <c r="K82" s="42">
        <f t="shared" si="8"/>
        <v>9.7199999999999995E-2</v>
      </c>
      <c r="L82" s="40">
        <f t="shared" si="9"/>
        <v>1434.59</v>
      </c>
    </row>
    <row r="83" spans="1:12" s="43" customFormat="1" x14ac:dyDescent="0.2">
      <c r="A83" s="35" t="s">
        <v>85</v>
      </c>
      <c r="B83" s="36" t="s">
        <v>357</v>
      </c>
      <c r="C83" s="37" t="s">
        <v>358</v>
      </c>
      <c r="D83" s="35" t="s">
        <v>47</v>
      </c>
      <c r="E83" s="38">
        <v>6.3E-3</v>
      </c>
      <c r="F83" s="39">
        <f t="shared" si="11"/>
        <v>126323.80952380953</v>
      </c>
      <c r="G83" s="40">
        <v>795.84</v>
      </c>
      <c r="H83" s="32"/>
      <c r="I83" s="32"/>
      <c r="J83" s="41">
        <f t="shared" si="12"/>
        <v>0</v>
      </c>
      <c r="K83" s="42">
        <f t="shared" si="8"/>
        <v>6.3E-3</v>
      </c>
      <c r="L83" s="40">
        <f t="shared" si="9"/>
        <v>795.84</v>
      </c>
    </row>
    <row r="84" spans="1:12" s="43" customFormat="1" x14ac:dyDescent="0.2">
      <c r="A84" s="44" t="s">
        <v>359</v>
      </c>
      <c r="B84" s="45"/>
      <c r="C84" s="45"/>
      <c r="D84" s="45"/>
      <c r="E84" s="45"/>
      <c r="F84" s="39"/>
      <c r="G84" s="40"/>
      <c r="H84" s="32"/>
      <c r="I84" s="32"/>
      <c r="J84" s="41">
        <f t="shared" si="12"/>
        <v>0</v>
      </c>
      <c r="K84" s="42">
        <f t="shared" si="8"/>
        <v>0</v>
      </c>
      <c r="L84" s="40">
        <f t="shared" si="9"/>
        <v>0</v>
      </c>
    </row>
    <row r="85" spans="1:12" s="43" customFormat="1" x14ac:dyDescent="0.2">
      <c r="A85" s="35" t="s">
        <v>87</v>
      </c>
      <c r="B85" s="36" t="s">
        <v>360</v>
      </c>
      <c r="C85" s="37" t="s">
        <v>361</v>
      </c>
      <c r="D85" s="35" t="s">
        <v>324</v>
      </c>
      <c r="E85" s="38">
        <v>1.1000000000000001</v>
      </c>
      <c r="F85" s="39">
        <f t="shared" si="11"/>
        <v>9196.1999999999989</v>
      </c>
      <c r="G85" s="40">
        <v>10115.82</v>
      </c>
      <c r="H85" s="32"/>
      <c r="I85" s="32"/>
      <c r="J85" s="41">
        <f t="shared" si="12"/>
        <v>0</v>
      </c>
      <c r="K85" s="42">
        <f t="shared" si="8"/>
        <v>1.1000000000000001</v>
      </c>
      <c r="L85" s="40">
        <f t="shared" si="9"/>
        <v>10115.82</v>
      </c>
    </row>
    <row r="86" spans="1:12" s="43" customFormat="1" x14ac:dyDescent="0.2">
      <c r="A86" s="35" t="s">
        <v>88</v>
      </c>
      <c r="B86" s="36" t="s">
        <v>362</v>
      </c>
      <c r="C86" s="37" t="s">
        <v>363</v>
      </c>
      <c r="D86" s="35" t="s">
        <v>17</v>
      </c>
      <c r="E86" s="38">
        <v>1.1000000000000001</v>
      </c>
      <c r="F86" s="39">
        <f t="shared" si="11"/>
        <v>6451.3727272727274</v>
      </c>
      <c r="G86" s="40">
        <v>7096.51</v>
      </c>
      <c r="H86" s="32"/>
      <c r="I86" s="32"/>
      <c r="J86" s="41">
        <f t="shared" si="12"/>
        <v>0</v>
      </c>
      <c r="K86" s="42">
        <f t="shared" si="8"/>
        <v>1.1000000000000001</v>
      </c>
      <c r="L86" s="40">
        <f t="shared" si="9"/>
        <v>7096.51</v>
      </c>
    </row>
    <row r="87" spans="1:12" s="43" customFormat="1" x14ac:dyDescent="0.2">
      <c r="A87" s="35" t="s">
        <v>89</v>
      </c>
      <c r="B87" s="36" t="s">
        <v>353</v>
      </c>
      <c r="C87" s="37" t="s">
        <v>354</v>
      </c>
      <c r="D87" s="35" t="s">
        <v>55</v>
      </c>
      <c r="E87" s="38">
        <v>0.09</v>
      </c>
      <c r="F87" s="39">
        <f t="shared" si="11"/>
        <v>115364.55555555555</v>
      </c>
      <c r="G87" s="40">
        <v>10382.81</v>
      </c>
      <c r="H87" s="32"/>
      <c r="I87" s="32"/>
      <c r="J87" s="41">
        <f t="shared" si="12"/>
        <v>0</v>
      </c>
      <c r="K87" s="42">
        <f t="shared" si="8"/>
        <v>0.09</v>
      </c>
      <c r="L87" s="40">
        <f t="shared" si="9"/>
        <v>10382.81</v>
      </c>
    </row>
    <row r="88" spans="1:12" s="43" customFormat="1" x14ac:dyDescent="0.2">
      <c r="A88" s="35" t="s">
        <v>90</v>
      </c>
      <c r="B88" s="36" t="s">
        <v>364</v>
      </c>
      <c r="C88" s="37" t="s">
        <v>365</v>
      </c>
      <c r="D88" s="35" t="s">
        <v>55</v>
      </c>
      <c r="E88" s="38">
        <v>0.09</v>
      </c>
      <c r="F88" s="39">
        <f t="shared" si="11"/>
        <v>52725.222222222226</v>
      </c>
      <c r="G88" s="40">
        <v>4745.2700000000004</v>
      </c>
      <c r="H88" s="32"/>
      <c r="I88" s="32"/>
      <c r="J88" s="41">
        <f t="shared" si="12"/>
        <v>0</v>
      </c>
      <c r="K88" s="42">
        <f t="shared" si="8"/>
        <v>0.09</v>
      </c>
      <c r="L88" s="40">
        <f t="shared" si="9"/>
        <v>4745.2700000000004</v>
      </c>
    </row>
    <row r="89" spans="1:12" s="43" customFormat="1" x14ac:dyDescent="0.2">
      <c r="A89" s="35" t="s">
        <v>91</v>
      </c>
      <c r="B89" s="36" t="s">
        <v>366</v>
      </c>
      <c r="C89" s="37" t="s">
        <v>367</v>
      </c>
      <c r="D89" s="35" t="s">
        <v>47</v>
      </c>
      <c r="E89" s="38">
        <v>5.6699999999999997E-3</v>
      </c>
      <c r="F89" s="39">
        <f t="shared" si="11"/>
        <v>40957.671957671955</v>
      </c>
      <c r="G89" s="40">
        <v>232.23</v>
      </c>
      <c r="H89" s="32"/>
      <c r="I89" s="32"/>
      <c r="J89" s="41">
        <f t="shared" si="12"/>
        <v>0</v>
      </c>
      <c r="K89" s="42">
        <f t="shared" ref="K89:K152" si="14">E89-H89</f>
        <v>5.6699999999999997E-3</v>
      </c>
      <c r="L89" s="40">
        <f t="shared" ref="L89:L152" si="15">G89-J89</f>
        <v>232.23</v>
      </c>
    </row>
    <row r="90" spans="1:12" x14ac:dyDescent="0.2">
      <c r="A90" s="23" t="s">
        <v>368</v>
      </c>
      <c r="B90" s="16"/>
      <c r="C90" s="16"/>
      <c r="D90" s="16"/>
      <c r="E90" s="16"/>
      <c r="F90" s="25"/>
      <c r="G90" s="22"/>
      <c r="H90" s="26"/>
      <c r="I90" s="26"/>
      <c r="J90" s="33">
        <f t="shared" si="12"/>
        <v>0</v>
      </c>
      <c r="K90" s="17">
        <f t="shared" si="14"/>
        <v>0</v>
      </c>
      <c r="L90" s="22">
        <f t="shared" si="15"/>
        <v>0</v>
      </c>
    </row>
    <row r="91" spans="1:12" x14ac:dyDescent="0.2">
      <c r="A91" s="18" t="s">
        <v>92</v>
      </c>
      <c r="B91" s="19" t="s">
        <v>369</v>
      </c>
      <c r="C91" s="20" t="s">
        <v>370</v>
      </c>
      <c r="D91" s="18" t="s">
        <v>55</v>
      </c>
      <c r="E91" s="21">
        <v>0.53800000000000003</v>
      </c>
      <c r="F91" s="25">
        <f t="shared" si="11"/>
        <v>11653.513011152416</v>
      </c>
      <c r="G91" s="22">
        <v>6269.59</v>
      </c>
      <c r="H91" s="194">
        <f>(2.45*21.51)/100</f>
        <v>0.5269950000000001</v>
      </c>
      <c r="I91" s="26">
        <f>H91</f>
        <v>0.5269950000000001</v>
      </c>
      <c r="J91" s="33">
        <f t="shared" si="12"/>
        <v>6141.3430893122686</v>
      </c>
      <c r="K91" s="17">
        <f t="shared" si="14"/>
        <v>1.1004999999999932E-2</v>
      </c>
      <c r="L91" s="22">
        <f t="shared" si="15"/>
        <v>128.24691068773154</v>
      </c>
    </row>
    <row r="92" spans="1:12" s="207" customFormat="1" x14ac:dyDescent="0.2">
      <c r="A92" s="198" t="s">
        <v>93</v>
      </c>
      <c r="B92" s="199" t="s">
        <v>371</v>
      </c>
      <c r="C92" s="200" t="s">
        <v>151</v>
      </c>
      <c r="D92" s="198" t="s">
        <v>17</v>
      </c>
      <c r="E92" s="201">
        <v>2.7437999999999998</v>
      </c>
      <c r="F92" s="202">
        <f t="shared" si="11"/>
        <v>2685.5601720242003</v>
      </c>
      <c r="G92" s="203">
        <v>7368.64</v>
      </c>
      <c r="H92" s="209">
        <f>E92*H91/E91</f>
        <v>2.6876745000000004</v>
      </c>
      <c r="I92" s="204">
        <f t="shared" ref="I92:I127" si="16">H92</f>
        <v>2.6876745000000004</v>
      </c>
      <c r="J92" s="205">
        <f t="shared" si="12"/>
        <v>7217.9115925650576</v>
      </c>
      <c r="K92" s="206">
        <f t="shared" si="14"/>
        <v>5.6125499999999384E-2</v>
      </c>
      <c r="L92" s="203">
        <f t="shared" si="15"/>
        <v>150.72840743494271</v>
      </c>
    </row>
    <row r="93" spans="1:12" x14ac:dyDescent="0.2">
      <c r="A93" s="18" t="s">
        <v>94</v>
      </c>
      <c r="B93" s="19" t="s">
        <v>132</v>
      </c>
      <c r="C93" s="20" t="s">
        <v>133</v>
      </c>
      <c r="D93" s="18" t="s">
        <v>5</v>
      </c>
      <c r="E93" s="21">
        <v>2.7E-2</v>
      </c>
      <c r="F93" s="25">
        <f t="shared" si="11"/>
        <v>217708.88888888891</v>
      </c>
      <c r="G93" s="22">
        <v>5878.14</v>
      </c>
      <c r="H93" s="210">
        <f>(2.45*21.51*0.05)/100</f>
        <v>2.6349750000000009E-2</v>
      </c>
      <c r="I93" s="26">
        <f t="shared" si="16"/>
        <v>2.6349750000000009E-2</v>
      </c>
      <c r="J93" s="33">
        <f t="shared" si="12"/>
        <v>5736.5747950000023</v>
      </c>
      <c r="K93" s="17">
        <f t="shared" si="14"/>
        <v>6.5024999999999111E-4</v>
      </c>
      <c r="L93" s="22">
        <f t="shared" si="15"/>
        <v>141.56520499999806</v>
      </c>
    </row>
    <row r="94" spans="1:12" x14ac:dyDescent="0.2">
      <c r="A94" s="18" t="s">
        <v>95</v>
      </c>
      <c r="B94" s="19" t="s">
        <v>134</v>
      </c>
      <c r="C94" s="20" t="s">
        <v>135</v>
      </c>
      <c r="D94" s="18" t="s">
        <v>17</v>
      </c>
      <c r="E94" s="21">
        <v>2.754</v>
      </c>
      <c r="F94" s="25">
        <f t="shared" si="11"/>
        <v>4569.6005809731305</v>
      </c>
      <c r="G94" s="22">
        <v>12584.68</v>
      </c>
      <c r="H94" s="194">
        <f>H93*1.02*100</f>
        <v>2.6876745000000013</v>
      </c>
      <c r="I94" s="26">
        <f t="shared" si="16"/>
        <v>2.6876745000000013</v>
      </c>
      <c r="J94" s="33">
        <f t="shared" si="12"/>
        <v>12281.598956666674</v>
      </c>
      <c r="K94" s="17">
        <f t="shared" si="14"/>
        <v>6.6325499999998705E-2</v>
      </c>
      <c r="L94" s="22">
        <f t="shared" si="15"/>
        <v>303.08104333332631</v>
      </c>
    </row>
    <row r="95" spans="1:12" x14ac:dyDescent="0.2">
      <c r="A95" s="18" t="s">
        <v>96</v>
      </c>
      <c r="B95" s="19" t="s">
        <v>372</v>
      </c>
      <c r="C95" s="20" t="s">
        <v>373</v>
      </c>
      <c r="D95" s="18" t="s">
        <v>55</v>
      </c>
      <c r="E95" s="21">
        <v>0.53800000000000003</v>
      </c>
      <c r="F95" s="25">
        <f t="shared" si="11"/>
        <v>82694.702602230478</v>
      </c>
      <c r="G95" s="22">
        <v>44489.75</v>
      </c>
      <c r="H95" s="211">
        <f>H91</f>
        <v>0.5269950000000001</v>
      </c>
      <c r="I95" s="26">
        <f t="shared" si="16"/>
        <v>0.5269950000000001</v>
      </c>
      <c r="J95" s="33">
        <f t="shared" si="12"/>
        <v>43579.694797862459</v>
      </c>
      <c r="K95" s="17">
        <f t="shared" si="14"/>
        <v>1.1004999999999932E-2</v>
      </c>
      <c r="L95" s="22">
        <f t="shared" si="15"/>
        <v>910.05520213754062</v>
      </c>
    </row>
    <row r="96" spans="1:12" s="207" customFormat="1" x14ac:dyDescent="0.2">
      <c r="A96" s="198" t="s">
        <v>99</v>
      </c>
      <c r="B96" s="199" t="s">
        <v>374</v>
      </c>
      <c r="C96" s="200" t="s">
        <v>375</v>
      </c>
      <c r="D96" s="198" t="s">
        <v>17</v>
      </c>
      <c r="E96" s="201">
        <v>12.4</v>
      </c>
      <c r="F96" s="202">
        <f t="shared" si="11"/>
        <v>5712</v>
      </c>
      <c r="G96" s="203">
        <v>70828.800000000003</v>
      </c>
      <c r="H96" s="208">
        <f>H95*0.23*100</f>
        <v>12.120885000000003</v>
      </c>
      <c r="I96" s="204">
        <f t="shared" si="16"/>
        <v>12.120885000000003</v>
      </c>
      <c r="J96" s="205">
        <f t="shared" si="12"/>
        <v>69234.495120000021</v>
      </c>
      <c r="K96" s="206">
        <f t="shared" si="14"/>
        <v>0.27911499999999734</v>
      </c>
      <c r="L96" s="203">
        <f t="shared" si="15"/>
        <v>1594.3048799999815</v>
      </c>
    </row>
    <row r="97" spans="1:12" x14ac:dyDescent="0.2">
      <c r="A97" s="18" t="s">
        <v>100</v>
      </c>
      <c r="B97" s="19" t="s">
        <v>376</v>
      </c>
      <c r="C97" s="20" t="s">
        <v>377</v>
      </c>
      <c r="D97" s="18" t="s">
        <v>47</v>
      </c>
      <c r="E97" s="21">
        <v>0.68</v>
      </c>
      <c r="F97" s="25">
        <f t="shared" si="11"/>
        <v>18625.985294117647</v>
      </c>
      <c r="G97" s="22">
        <v>12665.67</v>
      </c>
      <c r="H97" s="194">
        <v>0.68</v>
      </c>
      <c r="I97" s="26">
        <f t="shared" si="16"/>
        <v>0.68</v>
      </c>
      <c r="J97" s="33">
        <f t="shared" si="12"/>
        <v>12665.67</v>
      </c>
      <c r="K97" s="17">
        <f t="shared" si="14"/>
        <v>0</v>
      </c>
      <c r="L97" s="22">
        <f t="shared" si="15"/>
        <v>0</v>
      </c>
    </row>
    <row r="98" spans="1:12" s="207" customFormat="1" x14ac:dyDescent="0.2">
      <c r="A98" s="198" t="s">
        <v>101</v>
      </c>
      <c r="B98" s="199" t="s">
        <v>378</v>
      </c>
      <c r="C98" s="200" t="s">
        <v>379</v>
      </c>
      <c r="D98" s="198" t="s">
        <v>47</v>
      </c>
      <c r="E98" s="201">
        <v>0.68</v>
      </c>
      <c r="F98" s="202">
        <f t="shared" si="11"/>
        <v>55229.76470588235</v>
      </c>
      <c r="G98" s="203">
        <v>37556.239999999998</v>
      </c>
      <c r="H98" s="208">
        <v>0.68</v>
      </c>
      <c r="I98" s="204">
        <f t="shared" si="16"/>
        <v>0.68</v>
      </c>
      <c r="J98" s="205">
        <f t="shared" si="12"/>
        <v>37556.239999999998</v>
      </c>
      <c r="K98" s="206">
        <f t="shared" si="14"/>
        <v>0</v>
      </c>
      <c r="L98" s="203">
        <f t="shared" si="15"/>
        <v>0</v>
      </c>
    </row>
    <row r="99" spans="1:12" x14ac:dyDescent="0.2">
      <c r="A99" s="23" t="s">
        <v>380</v>
      </c>
      <c r="B99" s="16"/>
      <c r="C99" s="16"/>
      <c r="D99" s="16"/>
      <c r="E99" s="16"/>
      <c r="F99" s="25"/>
      <c r="G99" s="22"/>
      <c r="H99" s="26"/>
      <c r="I99" s="26">
        <f t="shared" si="16"/>
        <v>0</v>
      </c>
      <c r="J99" s="33">
        <f t="shared" si="12"/>
        <v>0</v>
      </c>
      <c r="K99" s="17">
        <f t="shared" si="14"/>
        <v>0</v>
      </c>
      <c r="L99" s="22">
        <f t="shared" si="15"/>
        <v>0</v>
      </c>
    </row>
    <row r="100" spans="1:12" x14ac:dyDescent="0.2">
      <c r="A100" s="18" t="s">
        <v>102</v>
      </c>
      <c r="B100" s="19" t="s">
        <v>147</v>
      </c>
      <c r="C100" s="20" t="s">
        <v>148</v>
      </c>
      <c r="D100" s="18" t="s">
        <v>5</v>
      </c>
      <c r="E100" s="21">
        <v>6.4500000000000002E-2</v>
      </c>
      <c r="F100" s="25">
        <f t="shared" si="11"/>
        <v>21447.751937984496</v>
      </c>
      <c r="G100" s="22">
        <v>1383.38</v>
      </c>
      <c r="H100" s="194">
        <f>E100</f>
        <v>6.4500000000000002E-2</v>
      </c>
      <c r="I100" s="26">
        <f>E100</f>
        <v>6.4500000000000002E-2</v>
      </c>
      <c r="J100" s="33">
        <f t="shared" si="12"/>
        <v>1383.38</v>
      </c>
      <c r="K100" s="17">
        <f t="shared" si="14"/>
        <v>0</v>
      </c>
      <c r="L100" s="22">
        <f t="shared" si="15"/>
        <v>0</v>
      </c>
    </row>
    <row r="101" spans="1:12" x14ac:dyDescent="0.2">
      <c r="A101" s="18" t="s">
        <v>104</v>
      </c>
      <c r="B101" s="19" t="s">
        <v>381</v>
      </c>
      <c r="C101" s="20" t="s">
        <v>382</v>
      </c>
      <c r="D101" s="18" t="s">
        <v>55</v>
      </c>
      <c r="E101" s="21">
        <v>0.1721</v>
      </c>
      <c r="F101" s="25">
        <f t="shared" si="11"/>
        <v>39233.468913422425</v>
      </c>
      <c r="G101" s="22">
        <v>6752.08</v>
      </c>
      <c r="H101" s="194">
        <f>21.51*0.8/100</f>
        <v>0.17208000000000001</v>
      </c>
      <c r="I101" s="26">
        <f t="shared" si="16"/>
        <v>0.17208000000000001</v>
      </c>
      <c r="J101" s="33">
        <f t="shared" si="12"/>
        <v>6751.2953306217314</v>
      </c>
      <c r="K101" s="17">
        <f t="shared" si="14"/>
        <v>1.9999999999992246E-5</v>
      </c>
      <c r="L101" s="22">
        <f t="shared" si="15"/>
        <v>0.7846693782685179</v>
      </c>
    </row>
    <row r="102" spans="1:12" s="207" customFormat="1" x14ac:dyDescent="0.2">
      <c r="A102" s="198" t="s">
        <v>107</v>
      </c>
      <c r="B102" s="199" t="s">
        <v>383</v>
      </c>
      <c r="C102" s="200" t="s">
        <v>384</v>
      </c>
      <c r="D102" s="198" t="s">
        <v>17</v>
      </c>
      <c r="E102" s="201">
        <v>0.86</v>
      </c>
      <c r="F102" s="202">
        <f t="shared" si="11"/>
        <v>12613.837209302324</v>
      </c>
      <c r="G102" s="203">
        <v>10847.9</v>
      </c>
      <c r="H102" s="208">
        <f>H101*100*0.05</f>
        <v>0.86040000000000016</v>
      </c>
      <c r="I102" s="204">
        <f>E102</f>
        <v>0.86</v>
      </c>
      <c r="J102" s="205">
        <f t="shared" si="12"/>
        <v>10847.9</v>
      </c>
      <c r="K102" s="17">
        <f t="shared" si="14"/>
        <v>-4.0000000000017799E-4</v>
      </c>
      <c r="L102" s="203">
        <f t="shared" si="15"/>
        <v>0</v>
      </c>
    </row>
    <row r="103" spans="1:12" x14ac:dyDescent="0.2">
      <c r="A103" s="23" t="s">
        <v>385</v>
      </c>
      <c r="B103" s="16"/>
      <c r="C103" s="16"/>
      <c r="D103" s="16"/>
      <c r="E103" s="16"/>
      <c r="F103" s="25"/>
      <c r="G103" s="22"/>
      <c r="H103" s="26"/>
      <c r="I103" s="26">
        <f t="shared" si="16"/>
        <v>0</v>
      </c>
      <c r="J103" s="33">
        <f t="shared" si="12"/>
        <v>0</v>
      </c>
      <c r="K103" s="17">
        <f t="shared" si="14"/>
        <v>0</v>
      </c>
      <c r="L103" s="22">
        <f t="shared" si="15"/>
        <v>0</v>
      </c>
    </row>
    <row r="104" spans="1:12" x14ac:dyDescent="0.2">
      <c r="A104" s="18" t="s">
        <v>110</v>
      </c>
      <c r="B104" s="19" t="s">
        <v>235</v>
      </c>
      <c r="C104" s="20" t="s">
        <v>236</v>
      </c>
      <c r="D104" s="18" t="s">
        <v>3</v>
      </c>
      <c r="E104" s="21">
        <v>4.9500000000000002E-2</v>
      </c>
      <c r="F104" s="25">
        <f t="shared" si="11"/>
        <v>12192.525252525251</v>
      </c>
      <c r="G104" s="22">
        <v>603.53</v>
      </c>
      <c r="H104" s="194">
        <f>21.51*0.23/100</f>
        <v>4.9473000000000003E-2</v>
      </c>
      <c r="I104" s="26">
        <f t="shared" si="16"/>
        <v>4.9473000000000003E-2</v>
      </c>
      <c r="J104" s="33">
        <f t="shared" si="12"/>
        <v>603.20080181818173</v>
      </c>
      <c r="K104" s="17">
        <f t="shared" si="14"/>
        <v>2.6999999999999247E-5</v>
      </c>
      <c r="L104" s="22">
        <f t="shared" si="15"/>
        <v>0.32919818181824212</v>
      </c>
    </row>
    <row r="105" spans="1:12" s="207" customFormat="1" x14ac:dyDescent="0.2">
      <c r="A105" s="198" t="s">
        <v>128</v>
      </c>
      <c r="B105" s="199" t="s">
        <v>383</v>
      </c>
      <c r="C105" s="200" t="s">
        <v>384</v>
      </c>
      <c r="D105" s="198" t="s">
        <v>17</v>
      </c>
      <c r="E105" s="201">
        <v>0.15</v>
      </c>
      <c r="F105" s="202">
        <f t="shared" si="11"/>
        <v>12613.733333333334</v>
      </c>
      <c r="G105" s="203">
        <v>1892.06</v>
      </c>
      <c r="H105" s="208">
        <v>0.15</v>
      </c>
      <c r="I105" s="204">
        <f t="shared" si="16"/>
        <v>0.15</v>
      </c>
      <c r="J105" s="205">
        <f t="shared" si="12"/>
        <v>1892.06</v>
      </c>
      <c r="K105" s="206">
        <f t="shared" si="14"/>
        <v>0</v>
      </c>
      <c r="L105" s="203">
        <f t="shared" si="15"/>
        <v>0</v>
      </c>
    </row>
    <row r="106" spans="1:12" s="207" customFormat="1" x14ac:dyDescent="0.2">
      <c r="A106" s="198" t="s">
        <v>155</v>
      </c>
      <c r="B106" s="199" t="s">
        <v>386</v>
      </c>
      <c r="C106" s="200" t="s">
        <v>387</v>
      </c>
      <c r="D106" s="198" t="s">
        <v>388</v>
      </c>
      <c r="E106" s="201">
        <v>20</v>
      </c>
      <c r="F106" s="202">
        <f t="shared" si="11"/>
        <v>697.10900000000004</v>
      </c>
      <c r="G106" s="203">
        <v>13942.18</v>
      </c>
      <c r="H106" s="208">
        <v>20</v>
      </c>
      <c r="I106" s="204">
        <f t="shared" si="16"/>
        <v>20</v>
      </c>
      <c r="J106" s="205">
        <f t="shared" si="12"/>
        <v>13942.18</v>
      </c>
      <c r="K106" s="206">
        <f t="shared" si="14"/>
        <v>0</v>
      </c>
      <c r="L106" s="203">
        <f t="shared" si="15"/>
        <v>0</v>
      </c>
    </row>
    <row r="107" spans="1:12" x14ac:dyDescent="0.2">
      <c r="A107" s="23" t="s">
        <v>389</v>
      </c>
      <c r="B107" s="16"/>
      <c r="C107" s="16"/>
      <c r="D107" s="16"/>
      <c r="E107" s="16"/>
      <c r="F107" s="25"/>
      <c r="G107" s="22"/>
      <c r="H107" s="26"/>
      <c r="I107" s="26">
        <f t="shared" si="16"/>
        <v>0</v>
      </c>
      <c r="J107" s="33">
        <f t="shared" si="12"/>
        <v>0</v>
      </c>
      <c r="K107" s="17">
        <f t="shared" si="14"/>
        <v>0</v>
      </c>
      <c r="L107" s="22">
        <f t="shared" si="15"/>
        <v>0</v>
      </c>
    </row>
    <row r="108" spans="1:12" x14ac:dyDescent="0.2">
      <c r="A108" s="18" t="s">
        <v>156</v>
      </c>
      <c r="B108" s="19" t="s">
        <v>390</v>
      </c>
      <c r="C108" s="20" t="s">
        <v>391</v>
      </c>
      <c r="D108" s="18" t="s">
        <v>55</v>
      </c>
      <c r="E108" s="21">
        <v>2.9140000000000001</v>
      </c>
      <c r="F108" s="25">
        <f t="shared" si="11"/>
        <v>358257.90322580643</v>
      </c>
      <c r="G108" s="22">
        <v>1043963.53</v>
      </c>
      <c r="H108" s="194">
        <v>2.9140000000000001</v>
      </c>
      <c r="I108" s="26">
        <f t="shared" si="16"/>
        <v>2.9140000000000001</v>
      </c>
      <c r="J108" s="33">
        <f t="shared" si="12"/>
        <v>1043963.53</v>
      </c>
      <c r="K108" s="17">
        <f t="shared" si="14"/>
        <v>0</v>
      </c>
      <c r="L108" s="22">
        <f t="shared" si="15"/>
        <v>0</v>
      </c>
    </row>
    <row r="109" spans="1:12" s="207" customFormat="1" x14ac:dyDescent="0.2">
      <c r="A109" s="198" t="s">
        <v>157</v>
      </c>
      <c r="B109" s="199" t="s">
        <v>392</v>
      </c>
      <c r="C109" s="200" t="s">
        <v>393</v>
      </c>
      <c r="D109" s="198" t="s">
        <v>61</v>
      </c>
      <c r="E109" s="201">
        <v>-36.7164</v>
      </c>
      <c r="F109" s="202">
        <f t="shared" si="11"/>
        <v>73.767308341776427</v>
      </c>
      <c r="G109" s="203">
        <v>-2708.47</v>
      </c>
      <c r="H109" s="208">
        <f>E109</f>
        <v>-36.7164</v>
      </c>
      <c r="I109" s="204">
        <f t="shared" si="16"/>
        <v>-36.7164</v>
      </c>
      <c r="J109" s="205">
        <f t="shared" si="12"/>
        <v>-2708.4700000000003</v>
      </c>
      <c r="K109" s="206">
        <f t="shared" si="14"/>
        <v>0</v>
      </c>
      <c r="L109" s="203">
        <f t="shared" si="15"/>
        <v>0</v>
      </c>
    </row>
    <row r="110" spans="1:12" s="207" customFormat="1" x14ac:dyDescent="0.2">
      <c r="A110" s="198" t="s">
        <v>158</v>
      </c>
      <c r="B110" s="199" t="s">
        <v>394</v>
      </c>
      <c r="C110" s="200" t="s">
        <v>395</v>
      </c>
      <c r="D110" s="198" t="s">
        <v>47</v>
      </c>
      <c r="E110" s="201">
        <v>6.0479999999999999E-2</v>
      </c>
      <c r="F110" s="202">
        <f t="shared" si="11"/>
        <v>88932.870370370365</v>
      </c>
      <c r="G110" s="203">
        <v>5378.66</v>
      </c>
      <c r="H110" s="208">
        <f>E110</f>
        <v>6.0479999999999999E-2</v>
      </c>
      <c r="I110" s="204">
        <f t="shared" si="16"/>
        <v>6.0479999999999999E-2</v>
      </c>
      <c r="J110" s="205">
        <f t="shared" si="12"/>
        <v>5378.66</v>
      </c>
      <c r="K110" s="206">
        <f t="shared" si="14"/>
        <v>0</v>
      </c>
      <c r="L110" s="203">
        <f t="shared" si="15"/>
        <v>0</v>
      </c>
    </row>
    <row r="111" spans="1:12" x14ac:dyDescent="0.2">
      <c r="A111" s="18" t="s">
        <v>159</v>
      </c>
      <c r="B111" s="19" t="s">
        <v>396</v>
      </c>
      <c r="C111" s="20" t="s">
        <v>397</v>
      </c>
      <c r="D111" s="18" t="s">
        <v>103</v>
      </c>
      <c r="E111" s="21">
        <v>291.39999999999998</v>
      </c>
      <c r="F111" s="25">
        <f t="shared" si="11"/>
        <v>2420.8801647220316</v>
      </c>
      <c r="G111" s="22">
        <v>705444.48</v>
      </c>
      <c r="H111" s="194">
        <v>291.39999999999998</v>
      </c>
      <c r="I111" s="26">
        <f t="shared" si="16"/>
        <v>291.39999999999998</v>
      </c>
      <c r="J111" s="33">
        <f t="shared" si="12"/>
        <v>705444.48</v>
      </c>
      <c r="K111" s="17">
        <f t="shared" si="14"/>
        <v>0</v>
      </c>
      <c r="L111" s="22">
        <f t="shared" si="15"/>
        <v>0</v>
      </c>
    </row>
    <row r="112" spans="1:12" x14ac:dyDescent="0.2">
      <c r="A112" s="18" t="s">
        <v>160</v>
      </c>
      <c r="B112" s="19" t="s">
        <v>398</v>
      </c>
      <c r="C112" s="20" t="s">
        <v>399</v>
      </c>
      <c r="D112" s="18" t="s">
        <v>53</v>
      </c>
      <c r="E112" s="21">
        <v>100</v>
      </c>
      <c r="F112" s="25">
        <f t="shared" si="11"/>
        <v>56.477799999999995</v>
      </c>
      <c r="G112" s="22">
        <v>5647.78</v>
      </c>
      <c r="H112" s="194">
        <v>100</v>
      </c>
      <c r="I112" s="26">
        <f t="shared" si="16"/>
        <v>100</v>
      </c>
      <c r="J112" s="33">
        <f t="shared" si="12"/>
        <v>5647.78</v>
      </c>
      <c r="K112" s="17">
        <f t="shared" si="14"/>
        <v>0</v>
      </c>
      <c r="L112" s="22">
        <f t="shared" si="15"/>
        <v>0</v>
      </c>
    </row>
    <row r="113" spans="1:12" x14ac:dyDescent="0.2">
      <c r="A113" s="18" t="s">
        <v>161</v>
      </c>
      <c r="B113" s="19" t="s">
        <v>181</v>
      </c>
      <c r="C113" s="20" t="s">
        <v>400</v>
      </c>
      <c r="D113" s="18" t="s">
        <v>182</v>
      </c>
      <c r="E113" s="21">
        <v>37.6</v>
      </c>
      <c r="F113" s="25">
        <f t="shared" si="11"/>
        <v>443.68590425531914</v>
      </c>
      <c r="G113" s="22">
        <v>16682.59</v>
      </c>
      <c r="H113" s="194">
        <v>37.6</v>
      </c>
      <c r="I113" s="26">
        <f t="shared" si="16"/>
        <v>37.6</v>
      </c>
      <c r="J113" s="33">
        <f t="shared" si="12"/>
        <v>16682.59</v>
      </c>
      <c r="K113" s="17">
        <f t="shared" si="14"/>
        <v>0</v>
      </c>
      <c r="L113" s="22">
        <f t="shared" si="15"/>
        <v>0</v>
      </c>
    </row>
    <row r="114" spans="1:12" x14ac:dyDescent="0.2">
      <c r="A114" s="23" t="s">
        <v>401</v>
      </c>
      <c r="B114" s="16"/>
      <c r="C114" s="16"/>
      <c r="D114" s="16"/>
      <c r="E114" s="16"/>
      <c r="F114" s="25"/>
      <c r="G114" s="22"/>
      <c r="H114" s="26"/>
      <c r="I114" s="26">
        <f t="shared" si="16"/>
        <v>0</v>
      </c>
      <c r="J114" s="33">
        <f t="shared" si="12"/>
        <v>0</v>
      </c>
      <c r="K114" s="17">
        <f t="shared" si="14"/>
        <v>0</v>
      </c>
      <c r="L114" s="22">
        <f t="shared" si="15"/>
        <v>0</v>
      </c>
    </row>
    <row r="115" spans="1:12" x14ac:dyDescent="0.2">
      <c r="A115" s="18" t="s">
        <v>162</v>
      </c>
      <c r="B115" s="19" t="s">
        <v>402</v>
      </c>
      <c r="C115" s="20" t="s">
        <v>403</v>
      </c>
      <c r="D115" s="18" t="s">
        <v>3</v>
      </c>
      <c r="E115" s="21">
        <v>0.26700000000000002</v>
      </c>
      <c r="F115" s="25">
        <f t="shared" si="11"/>
        <v>11209.438202247191</v>
      </c>
      <c r="G115" s="22">
        <v>2992.92</v>
      </c>
      <c r="H115" s="194">
        <v>0.26700000000000002</v>
      </c>
      <c r="I115" s="26">
        <f t="shared" si="16"/>
        <v>0.26700000000000002</v>
      </c>
      <c r="J115" s="33">
        <f t="shared" si="12"/>
        <v>2992.92</v>
      </c>
      <c r="K115" s="17">
        <f t="shared" si="14"/>
        <v>0</v>
      </c>
      <c r="L115" s="22">
        <f t="shared" si="15"/>
        <v>0</v>
      </c>
    </row>
    <row r="116" spans="1:12" s="207" customFormat="1" x14ac:dyDescent="0.2">
      <c r="A116" s="198" t="s">
        <v>163</v>
      </c>
      <c r="B116" s="199" t="s">
        <v>404</v>
      </c>
      <c r="C116" s="200" t="s">
        <v>405</v>
      </c>
      <c r="D116" s="198" t="s">
        <v>17</v>
      </c>
      <c r="E116" s="201">
        <v>0.21360000000000001</v>
      </c>
      <c r="F116" s="202">
        <f t="shared" si="11"/>
        <v>5858.7078651685397</v>
      </c>
      <c r="G116" s="203">
        <v>1251.42</v>
      </c>
      <c r="H116" s="208">
        <f>E116</f>
        <v>0.21360000000000001</v>
      </c>
      <c r="I116" s="204">
        <f t="shared" si="16"/>
        <v>0.21360000000000001</v>
      </c>
      <c r="J116" s="205">
        <f t="shared" si="12"/>
        <v>1251.42</v>
      </c>
      <c r="K116" s="206">
        <f t="shared" si="14"/>
        <v>0</v>
      </c>
      <c r="L116" s="203">
        <f t="shared" si="15"/>
        <v>0</v>
      </c>
    </row>
    <row r="117" spans="1:12" x14ac:dyDescent="0.2">
      <c r="A117" s="18" t="s">
        <v>164</v>
      </c>
      <c r="B117" s="19" t="s">
        <v>406</v>
      </c>
      <c r="C117" s="20" t="s">
        <v>407</v>
      </c>
      <c r="D117" s="18" t="s">
        <v>3</v>
      </c>
      <c r="E117" s="21">
        <v>0.26700000000000002</v>
      </c>
      <c r="F117" s="25">
        <f t="shared" si="11"/>
        <v>44798.277153558047</v>
      </c>
      <c r="G117" s="22">
        <v>11961.14</v>
      </c>
      <c r="H117" s="194">
        <v>0.26700000000000002</v>
      </c>
      <c r="I117" s="26">
        <f t="shared" si="16"/>
        <v>0.26700000000000002</v>
      </c>
      <c r="J117" s="33">
        <f t="shared" si="12"/>
        <v>11961.14</v>
      </c>
      <c r="K117" s="17">
        <f t="shared" si="14"/>
        <v>0</v>
      </c>
      <c r="L117" s="22">
        <f t="shared" si="15"/>
        <v>0</v>
      </c>
    </row>
    <row r="118" spans="1:12" x14ac:dyDescent="0.2">
      <c r="A118" s="18" t="s">
        <v>165</v>
      </c>
      <c r="B118" s="19" t="s">
        <v>408</v>
      </c>
      <c r="C118" s="20" t="s">
        <v>409</v>
      </c>
      <c r="D118" s="18" t="s">
        <v>120</v>
      </c>
      <c r="E118" s="21">
        <v>26.7</v>
      </c>
      <c r="F118" s="25">
        <f t="shared" si="11"/>
        <v>526.07565543071155</v>
      </c>
      <c r="G118" s="22">
        <v>14046.22</v>
      </c>
      <c r="H118" s="194">
        <v>26.7</v>
      </c>
      <c r="I118" s="26">
        <f t="shared" si="16"/>
        <v>26.7</v>
      </c>
      <c r="J118" s="33">
        <f t="shared" si="12"/>
        <v>14046.219999999998</v>
      </c>
      <c r="K118" s="17">
        <f t="shared" si="14"/>
        <v>0</v>
      </c>
      <c r="L118" s="22">
        <f t="shared" si="15"/>
        <v>0</v>
      </c>
    </row>
    <row r="119" spans="1:12" x14ac:dyDescent="0.2">
      <c r="A119" s="18" t="s">
        <v>166</v>
      </c>
      <c r="B119" s="19" t="s">
        <v>333</v>
      </c>
      <c r="C119" s="20" t="s">
        <v>334</v>
      </c>
      <c r="D119" s="18" t="s">
        <v>53</v>
      </c>
      <c r="E119" s="21">
        <v>60</v>
      </c>
      <c r="F119" s="25">
        <f t="shared" si="11"/>
        <v>82.76</v>
      </c>
      <c r="G119" s="22">
        <v>4965.6000000000004</v>
      </c>
      <c r="H119" s="194">
        <v>60</v>
      </c>
      <c r="I119" s="26">
        <f t="shared" si="16"/>
        <v>60</v>
      </c>
      <c r="J119" s="33">
        <f t="shared" si="12"/>
        <v>4965.6000000000004</v>
      </c>
      <c r="K119" s="17">
        <f t="shared" si="14"/>
        <v>0</v>
      </c>
      <c r="L119" s="22">
        <f t="shared" si="15"/>
        <v>0</v>
      </c>
    </row>
    <row r="120" spans="1:12" x14ac:dyDescent="0.2">
      <c r="A120" s="23" t="s">
        <v>410</v>
      </c>
      <c r="B120" s="16"/>
      <c r="C120" s="16"/>
      <c r="D120" s="16"/>
      <c r="E120" s="16"/>
      <c r="F120" s="25"/>
      <c r="G120" s="22"/>
      <c r="H120" s="26"/>
      <c r="I120" s="26">
        <f t="shared" si="16"/>
        <v>0</v>
      </c>
      <c r="J120" s="33">
        <f t="shared" si="12"/>
        <v>0</v>
      </c>
      <c r="K120" s="17">
        <f t="shared" si="14"/>
        <v>0</v>
      </c>
      <c r="L120" s="22">
        <f t="shared" si="15"/>
        <v>0</v>
      </c>
    </row>
    <row r="121" spans="1:12" x14ac:dyDescent="0.2">
      <c r="A121" s="18" t="s">
        <v>169</v>
      </c>
      <c r="B121" s="19" t="s">
        <v>411</v>
      </c>
      <c r="C121" s="20" t="s">
        <v>412</v>
      </c>
      <c r="D121" s="18" t="s">
        <v>47</v>
      </c>
      <c r="E121" s="21">
        <v>0.15</v>
      </c>
      <c r="F121" s="25">
        <f t="shared" si="11"/>
        <v>130245.73333333334</v>
      </c>
      <c r="G121" s="22">
        <v>19536.86</v>
      </c>
      <c r="H121" s="194">
        <v>0.15</v>
      </c>
      <c r="I121" s="26">
        <f t="shared" si="16"/>
        <v>0.15</v>
      </c>
      <c r="J121" s="33">
        <f t="shared" si="12"/>
        <v>19536.86</v>
      </c>
      <c r="K121" s="17">
        <f t="shared" si="14"/>
        <v>0</v>
      </c>
      <c r="L121" s="22">
        <f t="shared" si="15"/>
        <v>0</v>
      </c>
    </row>
    <row r="122" spans="1:12" s="207" customFormat="1" x14ac:dyDescent="0.2">
      <c r="A122" s="198" t="s">
        <v>170</v>
      </c>
      <c r="B122" s="199" t="s">
        <v>413</v>
      </c>
      <c r="C122" s="200" t="s">
        <v>414</v>
      </c>
      <c r="D122" s="198" t="s">
        <v>53</v>
      </c>
      <c r="E122" s="201">
        <v>1</v>
      </c>
      <c r="F122" s="202">
        <f t="shared" si="11"/>
        <v>269866.7</v>
      </c>
      <c r="G122" s="203">
        <v>269866.7</v>
      </c>
      <c r="H122" s="208">
        <v>1</v>
      </c>
      <c r="I122" s="204">
        <f t="shared" si="16"/>
        <v>1</v>
      </c>
      <c r="J122" s="205">
        <f t="shared" si="12"/>
        <v>269866.7</v>
      </c>
      <c r="K122" s="206">
        <f t="shared" si="14"/>
        <v>0</v>
      </c>
      <c r="L122" s="203">
        <f t="shared" si="15"/>
        <v>0</v>
      </c>
    </row>
    <row r="123" spans="1:12" s="43" customFormat="1" x14ac:dyDescent="0.2">
      <c r="A123" s="44" t="s">
        <v>415</v>
      </c>
      <c r="B123" s="45"/>
      <c r="C123" s="45"/>
      <c r="D123" s="45"/>
      <c r="E123" s="45"/>
      <c r="F123" s="39"/>
      <c r="G123" s="40"/>
      <c r="H123" s="32"/>
      <c r="I123" s="32">
        <f t="shared" si="16"/>
        <v>0</v>
      </c>
      <c r="J123" s="41">
        <f t="shared" si="12"/>
        <v>0</v>
      </c>
      <c r="K123" s="42">
        <f t="shared" si="14"/>
        <v>0</v>
      </c>
      <c r="L123" s="40">
        <f t="shared" si="15"/>
        <v>0</v>
      </c>
    </row>
    <row r="124" spans="1:12" s="43" customFormat="1" x14ac:dyDescent="0.2">
      <c r="A124" s="35" t="s">
        <v>171</v>
      </c>
      <c r="B124" s="36" t="s">
        <v>262</v>
      </c>
      <c r="C124" s="37" t="s">
        <v>263</v>
      </c>
      <c r="D124" s="35" t="s">
        <v>5</v>
      </c>
      <c r="E124" s="38">
        <v>0.28999999999999998</v>
      </c>
      <c r="F124" s="39">
        <f t="shared" si="11"/>
        <v>121525.86206896552</v>
      </c>
      <c r="G124" s="40">
        <v>35242.5</v>
      </c>
      <c r="H124" s="32">
        <v>0</v>
      </c>
      <c r="I124" s="32">
        <f t="shared" si="16"/>
        <v>0</v>
      </c>
      <c r="J124" s="41">
        <f t="shared" si="12"/>
        <v>0</v>
      </c>
      <c r="K124" s="42">
        <f t="shared" si="14"/>
        <v>0.28999999999999998</v>
      </c>
      <c r="L124" s="40">
        <f t="shared" si="15"/>
        <v>35242.5</v>
      </c>
    </row>
    <row r="125" spans="1:12" s="43" customFormat="1" x14ac:dyDescent="0.2">
      <c r="A125" s="35" t="s">
        <v>172</v>
      </c>
      <c r="B125" s="36" t="s">
        <v>86</v>
      </c>
      <c r="C125" s="37" t="s">
        <v>119</v>
      </c>
      <c r="D125" s="35" t="s">
        <v>5</v>
      </c>
      <c r="E125" s="38">
        <v>0.25</v>
      </c>
      <c r="F125" s="39">
        <f t="shared" si="11"/>
        <v>53037.440000000002</v>
      </c>
      <c r="G125" s="40">
        <v>13259.36</v>
      </c>
      <c r="H125" s="32">
        <v>0</v>
      </c>
      <c r="I125" s="32">
        <f t="shared" si="16"/>
        <v>0</v>
      </c>
      <c r="J125" s="41">
        <f t="shared" si="12"/>
        <v>0</v>
      </c>
      <c r="K125" s="42">
        <f t="shared" si="14"/>
        <v>0.25</v>
      </c>
      <c r="L125" s="40">
        <f t="shared" si="15"/>
        <v>13259.36</v>
      </c>
    </row>
    <row r="126" spans="1:12" s="43" customFormat="1" x14ac:dyDescent="0.2">
      <c r="A126" s="35" t="s">
        <v>173</v>
      </c>
      <c r="B126" s="36" t="s">
        <v>15</v>
      </c>
      <c r="C126" s="37" t="s">
        <v>16</v>
      </c>
      <c r="D126" s="35" t="s">
        <v>17</v>
      </c>
      <c r="E126" s="38">
        <v>25</v>
      </c>
      <c r="F126" s="39">
        <f t="shared" si="11"/>
        <v>1325.0207999999998</v>
      </c>
      <c r="G126" s="40">
        <v>33125.519999999997</v>
      </c>
      <c r="H126" s="32">
        <v>0</v>
      </c>
      <c r="I126" s="32">
        <f t="shared" si="16"/>
        <v>0</v>
      </c>
      <c r="J126" s="41">
        <f t="shared" si="12"/>
        <v>0</v>
      </c>
      <c r="K126" s="42">
        <f t="shared" si="14"/>
        <v>25</v>
      </c>
      <c r="L126" s="40">
        <f t="shared" si="15"/>
        <v>33125.519999999997</v>
      </c>
    </row>
    <row r="127" spans="1:12" s="43" customFormat="1" x14ac:dyDescent="0.2">
      <c r="A127" s="35" t="s">
        <v>174</v>
      </c>
      <c r="B127" s="36" t="s">
        <v>149</v>
      </c>
      <c r="C127" s="37" t="s">
        <v>150</v>
      </c>
      <c r="D127" s="35" t="s">
        <v>5</v>
      </c>
      <c r="E127" s="38">
        <v>0.04</v>
      </c>
      <c r="F127" s="39">
        <f t="shared" si="11"/>
        <v>87631.75</v>
      </c>
      <c r="G127" s="40">
        <v>3505.27</v>
      </c>
      <c r="H127" s="32">
        <v>0</v>
      </c>
      <c r="I127" s="32">
        <f t="shared" si="16"/>
        <v>0</v>
      </c>
      <c r="J127" s="41">
        <f t="shared" si="12"/>
        <v>0</v>
      </c>
      <c r="K127" s="42">
        <f t="shared" si="14"/>
        <v>0.04</v>
      </c>
      <c r="L127" s="40">
        <f t="shared" si="15"/>
        <v>3505.27</v>
      </c>
    </row>
    <row r="128" spans="1:12" s="43" customFormat="1" x14ac:dyDescent="0.2">
      <c r="A128" s="44" t="s">
        <v>416</v>
      </c>
      <c r="B128" s="45"/>
      <c r="C128" s="45"/>
      <c r="D128" s="45"/>
      <c r="E128" s="45"/>
      <c r="F128" s="39"/>
      <c r="G128" s="40"/>
      <c r="H128" s="32"/>
      <c r="I128" s="32"/>
      <c r="J128" s="41">
        <f t="shared" si="12"/>
        <v>0</v>
      </c>
      <c r="K128" s="42">
        <f t="shared" si="14"/>
        <v>0</v>
      </c>
      <c r="L128" s="40">
        <f t="shared" si="15"/>
        <v>0</v>
      </c>
    </row>
    <row r="129" spans="1:12" s="43" customFormat="1" x14ac:dyDescent="0.2">
      <c r="A129" s="35" t="s">
        <v>175</v>
      </c>
      <c r="B129" s="36" t="s">
        <v>417</v>
      </c>
      <c r="C129" s="37" t="s">
        <v>418</v>
      </c>
      <c r="D129" s="35" t="s">
        <v>5</v>
      </c>
      <c r="E129" s="38">
        <v>6.2E-2</v>
      </c>
      <c r="F129" s="39">
        <f t="shared" si="11"/>
        <v>182374.19354838712</v>
      </c>
      <c r="G129" s="40">
        <v>11307.2</v>
      </c>
      <c r="H129" s="32"/>
      <c r="I129" s="32"/>
      <c r="J129" s="41">
        <f t="shared" si="12"/>
        <v>0</v>
      </c>
      <c r="K129" s="42">
        <f t="shared" si="14"/>
        <v>6.2E-2</v>
      </c>
      <c r="L129" s="40">
        <f t="shared" si="15"/>
        <v>11307.2</v>
      </c>
    </row>
    <row r="130" spans="1:12" s="43" customFormat="1" x14ac:dyDescent="0.2">
      <c r="A130" s="35" t="s">
        <v>176</v>
      </c>
      <c r="B130" s="36" t="s">
        <v>371</v>
      </c>
      <c r="C130" s="37" t="s">
        <v>151</v>
      </c>
      <c r="D130" s="35" t="s">
        <v>17</v>
      </c>
      <c r="E130" s="38">
        <v>7.8120000000000003</v>
      </c>
      <c r="F130" s="39">
        <f t="shared" si="11"/>
        <v>2685.5606758832564</v>
      </c>
      <c r="G130" s="40">
        <v>20979.599999999999</v>
      </c>
      <c r="H130" s="32"/>
      <c r="I130" s="32"/>
      <c r="J130" s="41">
        <f t="shared" si="12"/>
        <v>0</v>
      </c>
      <c r="K130" s="42">
        <f t="shared" si="14"/>
        <v>7.8120000000000003</v>
      </c>
      <c r="L130" s="40">
        <f t="shared" si="15"/>
        <v>20979.599999999999</v>
      </c>
    </row>
    <row r="131" spans="1:12" s="43" customFormat="1" x14ac:dyDescent="0.2">
      <c r="A131" s="35" t="s">
        <v>177</v>
      </c>
      <c r="B131" s="36" t="s">
        <v>419</v>
      </c>
      <c r="C131" s="37" t="s">
        <v>420</v>
      </c>
      <c r="D131" s="35" t="s">
        <v>55</v>
      </c>
      <c r="E131" s="38">
        <v>0.32200000000000001</v>
      </c>
      <c r="F131" s="39">
        <f t="shared" si="11"/>
        <v>24310.745341614907</v>
      </c>
      <c r="G131" s="40">
        <v>7828.06</v>
      </c>
      <c r="H131" s="32"/>
      <c r="I131" s="32"/>
      <c r="J131" s="41">
        <f t="shared" si="12"/>
        <v>0</v>
      </c>
      <c r="K131" s="42">
        <f t="shared" si="14"/>
        <v>0.32200000000000001</v>
      </c>
      <c r="L131" s="40">
        <f t="shared" si="15"/>
        <v>7828.06</v>
      </c>
    </row>
    <row r="132" spans="1:12" s="43" customFormat="1" x14ac:dyDescent="0.2">
      <c r="A132" s="35" t="s">
        <v>178</v>
      </c>
      <c r="B132" s="36" t="s">
        <v>421</v>
      </c>
      <c r="C132" s="37" t="s">
        <v>422</v>
      </c>
      <c r="D132" s="35" t="s">
        <v>55</v>
      </c>
      <c r="E132" s="38">
        <v>0.32200000000000001</v>
      </c>
      <c r="F132" s="39">
        <f t="shared" si="11"/>
        <v>14851.67701863354</v>
      </c>
      <c r="G132" s="40">
        <v>4782.24</v>
      </c>
      <c r="H132" s="32"/>
      <c r="I132" s="32"/>
      <c r="J132" s="41">
        <f t="shared" si="12"/>
        <v>0</v>
      </c>
      <c r="K132" s="42">
        <f t="shared" si="14"/>
        <v>0.32200000000000001</v>
      </c>
      <c r="L132" s="40">
        <f t="shared" si="15"/>
        <v>4782.24</v>
      </c>
    </row>
    <row r="133" spans="1:12" s="43" customFormat="1" x14ac:dyDescent="0.2">
      <c r="A133" s="35" t="s">
        <v>179</v>
      </c>
      <c r="B133" s="36" t="s">
        <v>423</v>
      </c>
      <c r="C133" s="37" t="s">
        <v>424</v>
      </c>
      <c r="D133" s="35" t="s">
        <v>47</v>
      </c>
      <c r="E133" s="38">
        <v>3.5419999999999998</v>
      </c>
      <c r="F133" s="39">
        <f t="shared" ref="F133:F196" si="17">G133/E133</f>
        <v>3915.4178430265388</v>
      </c>
      <c r="G133" s="40">
        <v>13868.41</v>
      </c>
      <c r="H133" s="32"/>
      <c r="I133" s="32"/>
      <c r="J133" s="41">
        <f t="shared" ref="J133:J196" si="18">F133*I133</f>
        <v>0</v>
      </c>
      <c r="K133" s="42">
        <f t="shared" si="14"/>
        <v>3.5419999999999998</v>
      </c>
      <c r="L133" s="40">
        <f t="shared" si="15"/>
        <v>13868.41</v>
      </c>
    </row>
    <row r="134" spans="1:12" s="43" customFormat="1" x14ac:dyDescent="0.2">
      <c r="A134" s="44" t="s">
        <v>425</v>
      </c>
      <c r="B134" s="45"/>
      <c r="C134" s="45"/>
      <c r="D134" s="45"/>
      <c r="E134" s="45"/>
      <c r="F134" s="39"/>
      <c r="G134" s="40"/>
      <c r="H134" s="32"/>
      <c r="I134" s="32"/>
      <c r="J134" s="41">
        <f t="shared" si="18"/>
        <v>0</v>
      </c>
      <c r="K134" s="42">
        <f t="shared" si="14"/>
        <v>0</v>
      </c>
      <c r="L134" s="40">
        <f t="shared" si="15"/>
        <v>0</v>
      </c>
    </row>
    <row r="135" spans="1:12" s="43" customFormat="1" x14ac:dyDescent="0.2">
      <c r="A135" s="35" t="s">
        <v>180</v>
      </c>
      <c r="B135" s="36" t="s">
        <v>77</v>
      </c>
      <c r="C135" s="37" t="s">
        <v>78</v>
      </c>
      <c r="D135" s="35" t="s">
        <v>17</v>
      </c>
      <c r="E135" s="38">
        <v>1.9</v>
      </c>
      <c r="F135" s="39">
        <f t="shared" si="17"/>
        <v>1322.2</v>
      </c>
      <c r="G135" s="40">
        <v>2512.1799999999998</v>
      </c>
      <c r="H135" s="32"/>
      <c r="I135" s="32">
        <f>H135</f>
        <v>0</v>
      </c>
      <c r="J135" s="41">
        <f t="shared" si="18"/>
        <v>0</v>
      </c>
      <c r="K135" s="42">
        <f t="shared" si="14"/>
        <v>1.9</v>
      </c>
      <c r="L135" s="40">
        <f t="shared" si="15"/>
        <v>2512.1799999999998</v>
      </c>
    </row>
    <row r="136" spans="1:12" s="43" customFormat="1" x14ac:dyDescent="0.2">
      <c r="A136" s="35" t="s">
        <v>183</v>
      </c>
      <c r="B136" s="36" t="s">
        <v>371</v>
      </c>
      <c r="C136" s="37" t="s">
        <v>151</v>
      </c>
      <c r="D136" s="35" t="s">
        <v>17</v>
      </c>
      <c r="E136" s="38">
        <v>1.9</v>
      </c>
      <c r="F136" s="39">
        <f t="shared" si="17"/>
        <v>2685.5421052631577</v>
      </c>
      <c r="G136" s="40">
        <v>5102.53</v>
      </c>
      <c r="H136" s="32"/>
      <c r="I136" s="32">
        <f t="shared" ref="I136:I140" si="19">H136</f>
        <v>0</v>
      </c>
      <c r="J136" s="41">
        <f t="shared" si="18"/>
        <v>0</v>
      </c>
      <c r="K136" s="42">
        <f t="shared" si="14"/>
        <v>1.9</v>
      </c>
      <c r="L136" s="40">
        <f t="shared" si="15"/>
        <v>5102.53</v>
      </c>
    </row>
    <row r="137" spans="1:12" s="43" customFormat="1" x14ac:dyDescent="0.2">
      <c r="A137" s="35" t="s">
        <v>184</v>
      </c>
      <c r="B137" s="36" t="s">
        <v>426</v>
      </c>
      <c r="C137" s="37" t="s">
        <v>427</v>
      </c>
      <c r="D137" s="35" t="s">
        <v>17</v>
      </c>
      <c r="E137" s="38">
        <v>1.1499999999999999</v>
      </c>
      <c r="F137" s="39">
        <f t="shared" si="17"/>
        <v>4146.3130434782615</v>
      </c>
      <c r="G137" s="40">
        <v>4768.26</v>
      </c>
      <c r="H137" s="32"/>
      <c r="I137" s="32">
        <f t="shared" si="19"/>
        <v>0</v>
      </c>
      <c r="J137" s="41">
        <f t="shared" si="18"/>
        <v>0</v>
      </c>
      <c r="K137" s="42">
        <f t="shared" si="14"/>
        <v>1.1499999999999999</v>
      </c>
      <c r="L137" s="40">
        <f t="shared" si="15"/>
        <v>4768.26</v>
      </c>
    </row>
    <row r="138" spans="1:12" s="43" customFormat="1" x14ac:dyDescent="0.2">
      <c r="A138" s="35" t="s">
        <v>186</v>
      </c>
      <c r="B138" s="36" t="s">
        <v>136</v>
      </c>
      <c r="C138" s="37" t="s">
        <v>137</v>
      </c>
      <c r="D138" s="35" t="s">
        <v>17</v>
      </c>
      <c r="E138" s="38">
        <v>1.1672499999999999</v>
      </c>
      <c r="F138" s="39">
        <f t="shared" si="17"/>
        <v>5921.6191904047982</v>
      </c>
      <c r="G138" s="40">
        <v>6912.01</v>
      </c>
      <c r="H138" s="32"/>
      <c r="I138" s="32">
        <f t="shared" si="19"/>
        <v>0</v>
      </c>
      <c r="J138" s="41">
        <f t="shared" si="18"/>
        <v>0</v>
      </c>
      <c r="K138" s="42">
        <f t="shared" si="14"/>
        <v>1.1672499999999999</v>
      </c>
      <c r="L138" s="40">
        <f t="shared" si="15"/>
        <v>6912.01</v>
      </c>
    </row>
    <row r="139" spans="1:12" s="43" customFormat="1" x14ac:dyDescent="0.2">
      <c r="A139" s="35" t="s">
        <v>187</v>
      </c>
      <c r="B139" s="36" t="s">
        <v>136</v>
      </c>
      <c r="C139" s="37" t="s">
        <v>137</v>
      </c>
      <c r="D139" s="35" t="s">
        <v>17</v>
      </c>
      <c r="E139" s="38">
        <v>1.17</v>
      </c>
      <c r="F139" s="39">
        <f t="shared" si="17"/>
        <v>79.017094017094024</v>
      </c>
      <c r="G139" s="40">
        <v>92.45</v>
      </c>
      <c r="H139" s="32"/>
      <c r="I139" s="32">
        <f t="shared" si="19"/>
        <v>0</v>
      </c>
      <c r="J139" s="41">
        <f t="shared" si="18"/>
        <v>0</v>
      </c>
      <c r="K139" s="42">
        <f t="shared" si="14"/>
        <v>1.17</v>
      </c>
      <c r="L139" s="40">
        <f t="shared" si="15"/>
        <v>92.45</v>
      </c>
    </row>
    <row r="140" spans="1:12" s="43" customFormat="1" x14ac:dyDescent="0.2">
      <c r="A140" s="35" t="s">
        <v>190</v>
      </c>
      <c r="B140" s="36" t="s">
        <v>378</v>
      </c>
      <c r="C140" s="37" t="s">
        <v>379</v>
      </c>
      <c r="D140" s="35" t="s">
        <v>47</v>
      </c>
      <c r="E140" s="38">
        <v>6.9000000000000006E-2</v>
      </c>
      <c r="F140" s="39">
        <f t="shared" si="17"/>
        <v>51138.405797101448</v>
      </c>
      <c r="G140" s="40">
        <v>3528.55</v>
      </c>
      <c r="H140" s="32"/>
      <c r="I140" s="32">
        <f t="shared" si="19"/>
        <v>0</v>
      </c>
      <c r="J140" s="41">
        <f t="shared" si="18"/>
        <v>0</v>
      </c>
      <c r="K140" s="42">
        <f t="shared" si="14"/>
        <v>6.9000000000000006E-2</v>
      </c>
      <c r="L140" s="40">
        <f t="shared" si="15"/>
        <v>3528.55</v>
      </c>
    </row>
    <row r="141" spans="1:12" s="43" customFormat="1" x14ac:dyDescent="0.2">
      <c r="A141" s="44" t="s">
        <v>428</v>
      </c>
      <c r="B141" s="45"/>
      <c r="C141" s="45"/>
      <c r="D141" s="45"/>
      <c r="E141" s="45"/>
      <c r="F141" s="39"/>
      <c r="G141" s="40"/>
      <c r="H141" s="32"/>
      <c r="I141" s="32"/>
      <c r="J141" s="41">
        <f t="shared" si="18"/>
        <v>0</v>
      </c>
      <c r="K141" s="42">
        <f t="shared" si="14"/>
        <v>0</v>
      </c>
      <c r="L141" s="40">
        <f t="shared" si="15"/>
        <v>0</v>
      </c>
    </row>
    <row r="142" spans="1:12" s="43" customFormat="1" x14ac:dyDescent="0.2">
      <c r="A142" s="35" t="s">
        <v>191</v>
      </c>
      <c r="B142" s="36" t="s">
        <v>417</v>
      </c>
      <c r="C142" s="37" t="s">
        <v>418</v>
      </c>
      <c r="D142" s="35" t="s">
        <v>5</v>
      </c>
      <c r="E142" s="38">
        <v>0.158</v>
      </c>
      <c r="F142" s="39">
        <f t="shared" si="17"/>
        <v>182376.64556962025</v>
      </c>
      <c r="G142" s="40">
        <v>28815.51</v>
      </c>
      <c r="H142" s="32"/>
      <c r="I142" s="32"/>
      <c r="J142" s="41">
        <f t="shared" si="18"/>
        <v>0</v>
      </c>
      <c r="K142" s="42">
        <f t="shared" si="14"/>
        <v>0.158</v>
      </c>
      <c r="L142" s="40">
        <f t="shared" si="15"/>
        <v>28815.51</v>
      </c>
    </row>
    <row r="143" spans="1:12" s="43" customFormat="1" x14ac:dyDescent="0.2">
      <c r="A143" s="35" t="s">
        <v>192</v>
      </c>
      <c r="B143" s="36" t="s">
        <v>371</v>
      </c>
      <c r="C143" s="37" t="s">
        <v>151</v>
      </c>
      <c r="D143" s="35" t="s">
        <v>17</v>
      </c>
      <c r="E143" s="38">
        <v>19.908000000000001</v>
      </c>
      <c r="F143" s="39">
        <f t="shared" si="17"/>
        <v>2685.5575647980709</v>
      </c>
      <c r="G143" s="40">
        <v>53464.08</v>
      </c>
      <c r="H143" s="32"/>
      <c r="I143" s="32"/>
      <c r="J143" s="41">
        <f t="shared" si="18"/>
        <v>0</v>
      </c>
      <c r="K143" s="42">
        <f t="shared" si="14"/>
        <v>19.908000000000001</v>
      </c>
      <c r="L143" s="40">
        <f t="shared" si="15"/>
        <v>53464.08</v>
      </c>
    </row>
    <row r="144" spans="1:12" s="43" customFormat="1" x14ac:dyDescent="0.2">
      <c r="A144" s="35" t="s">
        <v>193</v>
      </c>
      <c r="B144" s="36" t="s">
        <v>419</v>
      </c>
      <c r="C144" s="37" t="s">
        <v>420</v>
      </c>
      <c r="D144" s="35" t="s">
        <v>55</v>
      </c>
      <c r="E144" s="38">
        <v>0.82</v>
      </c>
      <c r="F144" s="39">
        <f t="shared" si="17"/>
        <v>24310.890243902442</v>
      </c>
      <c r="G144" s="40">
        <v>19934.93</v>
      </c>
      <c r="H144" s="32"/>
      <c r="I144" s="32"/>
      <c r="J144" s="41">
        <f t="shared" si="18"/>
        <v>0</v>
      </c>
      <c r="K144" s="42">
        <f t="shared" si="14"/>
        <v>0.82</v>
      </c>
      <c r="L144" s="40">
        <f t="shared" si="15"/>
        <v>19934.93</v>
      </c>
    </row>
    <row r="145" spans="1:12" s="43" customFormat="1" x14ac:dyDescent="0.2">
      <c r="A145" s="35" t="s">
        <v>194</v>
      </c>
      <c r="B145" s="36" t="s">
        <v>421</v>
      </c>
      <c r="C145" s="37" t="s">
        <v>429</v>
      </c>
      <c r="D145" s="35" t="s">
        <v>55</v>
      </c>
      <c r="E145" s="38">
        <v>0.82</v>
      </c>
      <c r="F145" s="39">
        <f t="shared" si="17"/>
        <v>14851.036585365855</v>
      </c>
      <c r="G145" s="40">
        <v>12177.85</v>
      </c>
      <c r="H145" s="32"/>
      <c r="I145" s="32"/>
      <c r="J145" s="41">
        <f t="shared" si="18"/>
        <v>0</v>
      </c>
      <c r="K145" s="42">
        <f t="shared" si="14"/>
        <v>0.82</v>
      </c>
      <c r="L145" s="40">
        <f t="shared" si="15"/>
        <v>12177.85</v>
      </c>
    </row>
    <row r="146" spans="1:12" s="43" customFormat="1" x14ac:dyDescent="0.2">
      <c r="A146" s="35" t="s">
        <v>195</v>
      </c>
      <c r="B146" s="36" t="s">
        <v>423</v>
      </c>
      <c r="C146" s="37" t="s">
        <v>424</v>
      </c>
      <c r="D146" s="35" t="s">
        <v>47</v>
      </c>
      <c r="E146" s="38">
        <v>9.02</v>
      </c>
      <c r="F146" s="39">
        <f t="shared" si="17"/>
        <v>3915.4157427937921</v>
      </c>
      <c r="G146" s="40">
        <v>35317.050000000003</v>
      </c>
      <c r="H146" s="32"/>
      <c r="I146" s="32"/>
      <c r="J146" s="41">
        <f t="shared" si="18"/>
        <v>0</v>
      </c>
      <c r="K146" s="42">
        <f t="shared" si="14"/>
        <v>9.02</v>
      </c>
      <c r="L146" s="40">
        <f t="shared" si="15"/>
        <v>35317.050000000003</v>
      </c>
    </row>
    <row r="147" spans="1:12" s="43" customFormat="1" x14ac:dyDescent="0.2">
      <c r="A147" s="44" t="s">
        <v>430</v>
      </c>
      <c r="B147" s="45"/>
      <c r="C147" s="45"/>
      <c r="D147" s="45"/>
      <c r="E147" s="45"/>
      <c r="F147" s="39"/>
      <c r="G147" s="40"/>
      <c r="H147" s="32"/>
      <c r="I147" s="32"/>
      <c r="J147" s="41">
        <f t="shared" si="18"/>
        <v>0</v>
      </c>
      <c r="K147" s="42">
        <f t="shared" si="14"/>
        <v>0</v>
      </c>
      <c r="L147" s="40">
        <f t="shared" si="15"/>
        <v>0</v>
      </c>
    </row>
    <row r="148" spans="1:12" s="43" customFormat="1" x14ac:dyDescent="0.2">
      <c r="A148" s="35" t="s">
        <v>196</v>
      </c>
      <c r="B148" s="36" t="s">
        <v>77</v>
      </c>
      <c r="C148" s="37" t="s">
        <v>78</v>
      </c>
      <c r="D148" s="35" t="s">
        <v>17</v>
      </c>
      <c r="E148" s="38">
        <v>4.7</v>
      </c>
      <c r="F148" s="39">
        <f t="shared" si="17"/>
        <v>1322.4468085106382</v>
      </c>
      <c r="G148" s="40">
        <v>6215.5</v>
      </c>
      <c r="H148" s="32"/>
      <c r="I148" s="32"/>
      <c r="J148" s="41">
        <f t="shared" si="18"/>
        <v>0</v>
      </c>
      <c r="K148" s="42">
        <f t="shared" si="14"/>
        <v>4.7</v>
      </c>
      <c r="L148" s="40">
        <f t="shared" si="15"/>
        <v>6215.5</v>
      </c>
    </row>
    <row r="149" spans="1:12" s="43" customFormat="1" x14ac:dyDescent="0.2">
      <c r="A149" s="35" t="s">
        <v>197</v>
      </c>
      <c r="B149" s="36" t="s">
        <v>371</v>
      </c>
      <c r="C149" s="37" t="s">
        <v>151</v>
      </c>
      <c r="D149" s="35" t="s">
        <v>17</v>
      </c>
      <c r="E149" s="38">
        <v>4.7</v>
      </c>
      <c r="F149" s="39">
        <f t="shared" si="17"/>
        <v>2685.559574468085</v>
      </c>
      <c r="G149" s="40">
        <v>12622.13</v>
      </c>
      <c r="H149" s="32"/>
      <c r="I149" s="32"/>
      <c r="J149" s="41">
        <f t="shared" si="18"/>
        <v>0</v>
      </c>
      <c r="K149" s="42">
        <f t="shared" si="14"/>
        <v>4.7</v>
      </c>
      <c r="L149" s="40">
        <f t="shared" si="15"/>
        <v>12622.13</v>
      </c>
    </row>
    <row r="150" spans="1:12" s="43" customFormat="1" x14ac:dyDescent="0.2">
      <c r="A150" s="35" t="s">
        <v>198</v>
      </c>
      <c r="B150" s="36" t="s">
        <v>426</v>
      </c>
      <c r="C150" s="37" t="s">
        <v>427</v>
      </c>
      <c r="D150" s="35" t="s">
        <v>17</v>
      </c>
      <c r="E150" s="38">
        <v>2.81</v>
      </c>
      <c r="F150" s="39">
        <f t="shared" si="17"/>
        <v>4145.9181494661925</v>
      </c>
      <c r="G150" s="40">
        <v>11650.03</v>
      </c>
      <c r="H150" s="32"/>
      <c r="I150" s="32"/>
      <c r="J150" s="41">
        <f t="shared" si="18"/>
        <v>0</v>
      </c>
      <c r="K150" s="42">
        <f t="shared" si="14"/>
        <v>2.81</v>
      </c>
      <c r="L150" s="40">
        <f t="shared" si="15"/>
        <v>11650.03</v>
      </c>
    </row>
    <row r="151" spans="1:12" s="43" customFormat="1" x14ac:dyDescent="0.2">
      <c r="A151" s="35" t="s">
        <v>199</v>
      </c>
      <c r="B151" s="36" t="s">
        <v>136</v>
      </c>
      <c r="C151" s="37" t="s">
        <v>137</v>
      </c>
      <c r="D151" s="35" t="s">
        <v>17</v>
      </c>
      <c r="E151" s="38">
        <v>2.85</v>
      </c>
      <c r="F151" s="39">
        <f t="shared" si="17"/>
        <v>5921.6421052631576</v>
      </c>
      <c r="G151" s="40">
        <v>16876.68</v>
      </c>
      <c r="H151" s="32"/>
      <c r="I151" s="32"/>
      <c r="J151" s="41">
        <f t="shared" si="18"/>
        <v>0</v>
      </c>
      <c r="K151" s="42">
        <f t="shared" si="14"/>
        <v>2.85</v>
      </c>
      <c r="L151" s="40">
        <f t="shared" si="15"/>
        <v>16876.68</v>
      </c>
    </row>
    <row r="152" spans="1:12" s="43" customFormat="1" x14ac:dyDescent="0.2">
      <c r="A152" s="35" t="s">
        <v>200</v>
      </c>
      <c r="B152" s="36" t="s">
        <v>136</v>
      </c>
      <c r="C152" s="37" t="s">
        <v>137</v>
      </c>
      <c r="D152" s="35" t="s">
        <v>17</v>
      </c>
      <c r="E152" s="38">
        <v>2.85</v>
      </c>
      <c r="F152" s="39">
        <f t="shared" si="17"/>
        <v>79.02456140350877</v>
      </c>
      <c r="G152" s="40">
        <v>225.22</v>
      </c>
      <c r="H152" s="32"/>
      <c r="I152" s="32"/>
      <c r="J152" s="41">
        <f t="shared" si="18"/>
        <v>0</v>
      </c>
      <c r="K152" s="42">
        <f t="shared" si="14"/>
        <v>2.85</v>
      </c>
      <c r="L152" s="40">
        <f t="shared" si="15"/>
        <v>225.22</v>
      </c>
    </row>
    <row r="153" spans="1:12" s="43" customFormat="1" x14ac:dyDescent="0.2">
      <c r="A153" s="35" t="s">
        <v>201</v>
      </c>
      <c r="B153" s="36" t="s">
        <v>378</v>
      </c>
      <c r="C153" s="37" t="s">
        <v>379</v>
      </c>
      <c r="D153" s="35" t="s">
        <v>47</v>
      </c>
      <c r="E153" s="38">
        <v>0.17399999999999999</v>
      </c>
      <c r="F153" s="39">
        <f t="shared" si="17"/>
        <v>55229.597701149432</v>
      </c>
      <c r="G153" s="40">
        <v>9609.9500000000007</v>
      </c>
      <c r="H153" s="32"/>
      <c r="I153" s="32"/>
      <c r="J153" s="41">
        <f t="shared" si="18"/>
        <v>0</v>
      </c>
      <c r="K153" s="42">
        <f t="shared" ref="K153:K212" si="20">E153-H153</f>
        <v>0.17399999999999999</v>
      </c>
      <c r="L153" s="40">
        <f t="shared" ref="L153:L212" si="21">G153-J153</f>
        <v>9609.9500000000007</v>
      </c>
    </row>
    <row r="154" spans="1:12" x14ac:dyDescent="0.2">
      <c r="A154" s="23" t="s">
        <v>431</v>
      </c>
      <c r="B154" s="16"/>
      <c r="C154" s="16"/>
      <c r="D154" s="16"/>
      <c r="E154" s="16"/>
      <c r="F154" s="25"/>
      <c r="G154" s="22"/>
      <c r="H154" s="26"/>
      <c r="I154" s="26"/>
      <c r="J154" s="33">
        <f t="shared" si="18"/>
        <v>0</v>
      </c>
      <c r="K154" s="17">
        <f t="shared" si="20"/>
        <v>0</v>
      </c>
      <c r="L154" s="22">
        <f t="shared" si="21"/>
        <v>0</v>
      </c>
    </row>
    <row r="155" spans="1:12" x14ac:dyDescent="0.2">
      <c r="A155" s="18" t="s">
        <v>202</v>
      </c>
      <c r="B155" s="19" t="s">
        <v>432</v>
      </c>
      <c r="C155" s="20" t="s">
        <v>433</v>
      </c>
      <c r="D155" s="18" t="s">
        <v>103</v>
      </c>
      <c r="E155" s="21">
        <v>8.8000000000000007</v>
      </c>
      <c r="F155" s="25">
        <f t="shared" si="17"/>
        <v>1079.2795454545453</v>
      </c>
      <c r="G155" s="22">
        <v>9497.66</v>
      </c>
      <c r="H155" s="194">
        <v>8.8000000000000007</v>
      </c>
      <c r="I155" s="26">
        <f>H155</f>
        <v>8.8000000000000007</v>
      </c>
      <c r="J155" s="33">
        <f t="shared" si="18"/>
        <v>9497.66</v>
      </c>
      <c r="K155" s="17">
        <f t="shared" si="20"/>
        <v>0</v>
      </c>
      <c r="L155" s="22">
        <f t="shared" si="21"/>
        <v>0</v>
      </c>
    </row>
    <row r="156" spans="1:12" x14ac:dyDescent="0.2">
      <c r="A156" s="18" t="s">
        <v>203</v>
      </c>
      <c r="B156" s="19" t="s">
        <v>152</v>
      </c>
      <c r="C156" s="20" t="s">
        <v>153</v>
      </c>
      <c r="D156" s="18" t="s">
        <v>103</v>
      </c>
      <c r="E156" s="21">
        <v>8.8000000000000007</v>
      </c>
      <c r="F156" s="25">
        <f t="shared" si="17"/>
        <v>181.25340909090906</v>
      </c>
      <c r="G156" s="22">
        <v>1595.03</v>
      </c>
      <c r="H156" s="194">
        <v>8.8000000000000007</v>
      </c>
      <c r="I156" s="26">
        <f t="shared" ref="I156:I169" si="22">H156</f>
        <v>8.8000000000000007</v>
      </c>
      <c r="J156" s="33">
        <f t="shared" si="18"/>
        <v>1595.0299999999997</v>
      </c>
      <c r="K156" s="17">
        <f t="shared" si="20"/>
        <v>0</v>
      </c>
      <c r="L156" s="22">
        <f t="shared" si="21"/>
        <v>0</v>
      </c>
    </row>
    <row r="157" spans="1:12" x14ac:dyDescent="0.2">
      <c r="A157" s="18" t="s">
        <v>204</v>
      </c>
      <c r="B157" s="19" t="s">
        <v>434</v>
      </c>
      <c r="C157" s="20" t="s">
        <v>435</v>
      </c>
      <c r="D157" s="18" t="s">
        <v>55</v>
      </c>
      <c r="E157" s="21">
        <v>8.7999999999999995E-2</v>
      </c>
      <c r="F157" s="25">
        <f t="shared" si="17"/>
        <v>21916.36363636364</v>
      </c>
      <c r="G157" s="22">
        <v>1928.64</v>
      </c>
      <c r="H157" s="194">
        <v>8.7999999999999995E-2</v>
      </c>
      <c r="I157" s="26">
        <f t="shared" si="22"/>
        <v>8.7999999999999995E-2</v>
      </c>
      <c r="J157" s="33">
        <f t="shared" si="18"/>
        <v>1928.64</v>
      </c>
      <c r="K157" s="17">
        <f t="shared" si="20"/>
        <v>0</v>
      </c>
      <c r="L157" s="22">
        <f t="shared" si="21"/>
        <v>0</v>
      </c>
    </row>
    <row r="158" spans="1:12" x14ac:dyDescent="0.2">
      <c r="A158" s="18" t="s">
        <v>205</v>
      </c>
      <c r="B158" s="19" t="s">
        <v>436</v>
      </c>
      <c r="C158" s="20" t="s">
        <v>437</v>
      </c>
      <c r="D158" s="18" t="s">
        <v>47</v>
      </c>
      <c r="E158" s="21">
        <v>-4.5760000000000002E-3</v>
      </c>
      <c r="F158" s="25">
        <f t="shared" si="17"/>
        <v>257032.34265734267</v>
      </c>
      <c r="G158" s="22">
        <v>-1176.18</v>
      </c>
      <c r="H158" s="194">
        <f>E158</f>
        <v>-4.5760000000000002E-3</v>
      </c>
      <c r="I158" s="26">
        <f t="shared" si="22"/>
        <v>-4.5760000000000002E-3</v>
      </c>
      <c r="J158" s="33">
        <f t="shared" si="18"/>
        <v>-1176.18</v>
      </c>
      <c r="K158" s="17">
        <f t="shared" si="20"/>
        <v>0</v>
      </c>
      <c r="L158" s="22">
        <f t="shared" si="21"/>
        <v>0</v>
      </c>
    </row>
    <row r="159" spans="1:12" x14ac:dyDescent="0.2">
      <c r="A159" s="18" t="s">
        <v>206</v>
      </c>
      <c r="B159" s="19" t="s">
        <v>438</v>
      </c>
      <c r="C159" s="20" t="s">
        <v>439</v>
      </c>
      <c r="D159" s="18" t="s">
        <v>47</v>
      </c>
      <c r="E159" s="21">
        <v>1.4E-3</v>
      </c>
      <c r="F159" s="25">
        <f t="shared" si="17"/>
        <v>242471.42857142855</v>
      </c>
      <c r="G159" s="22">
        <v>339.46</v>
      </c>
      <c r="H159" s="194">
        <v>1.4E-3</v>
      </c>
      <c r="I159" s="26">
        <f t="shared" si="22"/>
        <v>1.4E-3</v>
      </c>
      <c r="J159" s="33">
        <f t="shared" si="18"/>
        <v>339.46</v>
      </c>
      <c r="K159" s="17">
        <f t="shared" si="20"/>
        <v>0</v>
      </c>
      <c r="L159" s="22">
        <f t="shared" si="21"/>
        <v>0</v>
      </c>
    </row>
    <row r="160" spans="1:12" x14ac:dyDescent="0.2">
      <c r="A160" s="23" t="s">
        <v>440</v>
      </c>
      <c r="B160" s="16"/>
      <c r="C160" s="16"/>
      <c r="D160" s="16"/>
      <c r="E160" s="16"/>
      <c r="F160" s="25"/>
      <c r="G160" s="22"/>
      <c r="H160" s="194"/>
      <c r="I160" s="26">
        <f t="shared" si="22"/>
        <v>0</v>
      </c>
      <c r="J160" s="33">
        <f t="shared" si="18"/>
        <v>0</v>
      </c>
      <c r="K160" s="17">
        <f t="shared" si="20"/>
        <v>0</v>
      </c>
      <c r="L160" s="22">
        <f t="shared" si="21"/>
        <v>0</v>
      </c>
    </row>
    <row r="161" spans="1:12" x14ac:dyDescent="0.2">
      <c r="A161" s="18" t="s">
        <v>207</v>
      </c>
      <c r="B161" s="19" t="s">
        <v>432</v>
      </c>
      <c r="C161" s="20" t="s">
        <v>433</v>
      </c>
      <c r="D161" s="18" t="s">
        <v>103</v>
      </c>
      <c r="E161" s="21">
        <v>26.4</v>
      </c>
      <c r="F161" s="25">
        <f t="shared" si="17"/>
        <v>1079.2799242424244</v>
      </c>
      <c r="G161" s="22">
        <v>28492.99</v>
      </c>
      <c r="H161" s="194">
        <v>26.4</v>
      </c>
      <c r="I161" s="26">
        <f t="shared" si="22"/>
        <v>26.4</v>
      </c>
      <c r="J161" s="33">
        <f t="shared" si="18"/>
        <v>28492.99</v>
      </c>
      <c r="K161" s="17">
        <f t="shared" si="20"/>
        <v>0</v>
      </c>
      <c r="L161" s="22">
        <f t="shared" si="21"/>
        <v>0</v>
      </c>
    </row>
    <row r="162" spans="1:12" x14ac:dyDescent="0.2">
      <c r="A162" s="18" t="s">
        <v>208</v>
      </c>
      <c r="B162" s="19" t="s">
        <v>441</v>
      </c>
      <c r="C162" s="20" t="s">
        <v>442</v>
      </c>
      <c r="D162" s="18" t="s">
        <v>55</v>
      </c>
      <c r="E162" s="21">
        <v>0.26400000000000001</v>
      </c>
      <c r="F162" s="25">
        <f t="shared" si="17"/>
        <v>6445.2272727272721</v>
      </c>
      <c r="G162" s="22">
        <v>1701.54</v>
      </c>
      <c r="H162" s="194">
        <v>0.26400000000000001</v>
      </c>
      <c r="I162" s="26">
        <f t="shared" si="22"/>
        <v>0.26400000000000001</v>
      </c>
      <c r="J162" s="33">
        <f t="shared" si="18"/>
        <v>1701.54</v>
      </c>
      <c r="K162" s="17">
        <f t="shared" si="20"/>
        <v>0</v>
      </c>
      <c r="L162" s="22">
        <f t="shared" si="21"/>
        <v>0</v>
      </c>
    </row>
    <row r="163" spans="1:12" x14ac:dyDescent="0.2">
      <c r="A163" s="18" t="s">
        <v>209</v>
      </c>
      <c r="B163" s="19" t="s">
        <v>443</v>
      </c>
      <c r="C163" s="20" t="s">
        <v>444</v>
      </c>
      <c r="D163" s="18" t="s">
        <v>61</v>
      </c>
      <c r="E163" s="21">
        <v>5.3</v>
      </c>
      <c r="F163" s="25">
        <f t="shared" si="17"/>
        <v>123.13962264150943</v>
      </c>
      <c r="G163" s="22">
        <v>652.64</v>
      </c>
      <c r="H163" s="194">
        <v>5.3</v>
      </c>
      <c r="I163" s="26">
        <f t="shared" si="22"/>
        <v>5.3</v>
      </c>
      <c r="J163" s="33">
        <f t="shared" si="18"/>
        <v>652.64</v>
      </c>
      <c r="K163" s="17">
        <f t="shared" si="20"/>
        <v>0</v>
      </c>
      <c r="L163" s="22">
        <f t="shared" si="21"/>
        <v>0</v>
      </c>
    </row>
    <row r="164" spans="1:12" x14ac:dyDescent="0.2">
      <c r="A164" s="18" t="s">
        <v>210</v>
      </c>
      <c r="B164" s="19" t="s">
        <v>445</v>
      </c>
      <c r="C164" s="20" t="s">
        <v>446</v>
      </c>
      <c r="D164" s="18" t="s">
        <v>55</v>
      </c>
      <c r="E164" s="21">
        <v>0.26400000000000001</v>
      </c>
      <c r="F164" s="25">
        <f t="shared" si="17"/>
        <v>50349.166666666664</v>
      </c>
      <c r="G164" s="22">
        <v>13292.18</v>
      </c>
      <c r="H164" s="194">
        <v>0.26400000000000001</v>
      </c>
      <c r="I164" s="26">
        <f t="shared" si="22"/>
        <v>0.26400000000000001</v>
      </c>
      <c r="J164" s="33">
        <f t="shared" si="18"/>
        <v>13292.18</v>
      </c>
      <c r="K164" s="17">
        <f t="shared" si="20"/>
        <v>0</v>
      </c>
      <c r="L164" s="22">
        <f t="shared" si="21"/>
        <v>0</v>
      </c>
    </row>
    <row r="165" spans="1:12" x14ac:dyDescent="0.2">
      <c r="A165" s="18" t="s">
        <v>211</v>
      </c>
      <c r="B165" s="19" t="s">
        <v>447</v>
      </c>
      <c r="C165" s="20" t="s">
        <v>448</v>
      </c>
      <c r="D165" s="18" t="s">
        <v>55</v>
      </c>
      <c r="E165" s="21">
        <v>-0.26400000000000001</v>
      </c>
      <c r="F165" s="25">
        <f t="shared" si="17"/>
        <v>4840.3409090909081</v>
      </c>
      <c r="G165" s="22">
        <v>-1277.8499999999999</v>
      </c>
      <c r="H165" s="194">
        <f>E165</f>
        <v>-0.26400000000000001</v>
      </c>
      <c r="I165" s="26">
        <f t="shared" si="22"/>
        <v>-0.26400000000000001</v>
      </c>
      <c r="J165" s="33">
        <f t="shared" si="18"/>
        <v>-1277.8499999999999</v>
      </c>
      <c r="K165" s="17">
        <f t="shared" si="20"/>
        <v>0</v>
      </c>
      <c r="L165" s="22">
        <f t="shared" si="21"/>
        <v>0</v>
      </c>
    </row>
    <row r="166" spans="1:12" x14ac:dyDescent="0.2">
      <c r="A166" s="18" t="s">
        <v>212</v>
      </c>
      <c r="B166" s="19" t="s">
        <v>449</v>
      </c>
      <c r="C166" s="20" t="s">
        <v>450</v>
      </c>
      <c r="D166" s="18" t="s">
        <v>61</v>
      </c>
      <c r="E166" s="21">
        <v>792</v>
      </c>
      <c r="F166" s="25">
        <f t="shared" si="17"/>
        <v>95.88000000000001</v>
      </c>
      <c r="G166" s="22">
        <v>75936.960000000006</v>
      </c>
      <c r="H166" s="194">
        <v>792</v>
      </c>
      <c r="I166" s="26">
        <f t="shared" si="22"/>
        <v>792</v>
      </c>
      <c r="J166" s="33">
        <f t="shared" si="18"/>
        <v>75936.960000000006</v>
      </c>
      <c r="K166" s="17">
        <f t="shared" si="20"/>
        <v>0</v>
      </c>
      <c r="L166" s="22">
        <f t="shared" si="21"/>
        <v>0</v>
      </c>
    </row>
    <row r="167" spans="1:12" x14ac:dyDescent="0.2">
      <c r="A167" s="18" t="s">
        <v>213</v>
      </c>
      <c r="B167" s="19" t="s">
        <v>451</v>
      </c>
      <c r="C167" s="20" t="s">
        <v>452</v>
      </c>
      <c r="D167" s="18" t="s">
        <v>17</v>
      </c>
      <c r="E167" s="21">
        <v>0.39600000000000002</v>
      </c>
      <c r="F167" s="25">
        <f t="shared" si="17"/>
        <v>7489.0404040404037</v>
      </c>
      <c r="G167" s="22">
        <v>2965.66</v>
      </c>
      <c r="H167" s="194">
        <v>0.39600000000000002</v>
      </c>
      <c r="I167" s="26">
        <f t="shared" si="22"/>
        <v>0.39600000000000002</v>
      </c>
      <c r="J167" s="33">
        <f t="shared" si="18"/>
        <v>2965.66</v>
      </c>
      <c r="K167" s="17">
        <f t="shared" si="20"/>
        <v>0</v>
      </c>
      <c r="L167" s="22">
        <f t="shared" si="21"/>
        <v>0</v>
      </c>
    </row>
    <row r="168" spans="1:12" x14ac:dyDescent="0.2">
      <c r="A168" s="18" t="s">
        <v>214</v>
      </c>
      <c r="B168" s="19" t="s">
        <v>453</v>
      </c>
      <c r="C168" s="20" t="s">
        <v>454</v>
      </c>
      <c r="D168" s="18" t="s">
        <v>55</v>
      </c>
      <c r="E168" s="21">
        <v>0.26400000000000001</v>
      </c>
      <c r="F168" s="25">
        <f t="shared" si="17"/>
        <v>20380.189393939392</v>
      </c>
      <c r="G168" s="22">
        <v>5380.37</v>
      </c>
      <c r="H168" s="194">
        <v>0.26400000000000001</v>
      </c>
      <c r="I168" s="26">
        <f t="shared" si="22"/>
        <v>0.26400000000000001</v>
      </c>
      <c r="J168" s="33">
        <f t="shared" si="18"/>
        <v>5380.37</v>
      </c>
      <c r="K168" s="17">
        <f t="shared" si="20"/>
        <v>0</v>
      </c>
      <c r="L168" s="22">
        <f t="shared" si="21"/>
        <v>0</v>
      </c>
    </row>
    <row r="169" spans="1:12" x14ac:dyDescent="0.2">
      <c r="A169" s="18" t="s">
        <v>215</v>
      </c>
      <c r="B169" s="19" t="s">
        <v>455</v>
      </c>
      <c r="C169" s="20" t="s">
        <v>456</v>
      </c>
      <c r="D169" s="18" t="s">
        <v>388</v>
      </c>
      <c r="E169" s="21">
        <v>3.2</v>
      </c>
      <c r="F169" s="25">
        <f t="shared" si="17"/>
        <v>111.128125</v>
      </c>
      <c r="G169" s="22">
        <v>355.61</v>
      </c>
      <c r="H169" s="194">
        <v>3.2</v>
      </c>
      <c r="I169" s="26">
        <f t="shared" si="22"/>
        <v>3.2</v>
      </c>
      <c r="J169" s="33">
        <f t="shared" si="18"/>
        <v>355.61</v>
      </c>
      <c r="K169" s="17">
        <f t="shared" si="20"/>
        <v>0</v>
      </c>
      <c r="L169" s="22">
        <f t="shared" si="21"/>
        <v>0</v>
      </c>
    </row>
    <row r="170" spans="1:12" s="43" customFormat="1" x14ac:dyDescent="0.2">
      <c r="A170" s="44" t="s">
        <v>457</v>
      </c>
      <c r="B170" s="45"/>
      <c r="C170" s="45"/>
      <c r="D170" s="45"/>
      <c r="E170" s="45"/>
      <c r="F170" s="39"/>
      <c r="G170" s="40"/>
      <c r="H170" s="32"/>
      <c r="I170" s="32"/>
      <c r="J170" s="41">
        <f t="shared" si="18"/>
        <v>0</v>
      </c>
      <c r="K170" s="42">
        <f t="shared" si="20"/>
        <v>0</v>
      </c>
      <c r="L170" s="40">
        <f t="shared" si="21"/>
        <v>0</v>
      </c>
    </row>
    <row r="171" spans="1:12" s="43" customFormat="1" x14ac:dyDescent="0.2">
      <c r="A171" s="35" t="s">
        <v>216</v>
      </c>
      <c r="B171" s="36" t="s">
        <v>432</v>
      </c>
      <c r="C171" s="37" t="s">
        <v>433</v>
      </c>
      <c r="D171" s="35" t="s">
        <v>103</v>
      </c>
      <c r="E171" s="38">
        <v>77</v>
      </c>
      <c r="F171" s="39">
        <f t="shared" si="17"/>
        <v>1079.2725974025975</v>
      </c>
      <c r="G171" s="40">
        <v>83103.990000000005</v>
      </c>
      <c r="H171" s="32"/>
      <c r="I171" s="32"/>
      <c r="J171" s="41">
        <f t="shared" si="18"/>
        <v>0</v>
      </c>
      <c r="K171" s="42">
        <f t="shared" si="20"/>
        <v>77</v>
      </c>
      <c r="L171" s="40">
        <f t="shared" si="21"/>
        <v>83103.990000000005</v>
      </c>
    </row>
    <row r="172" spans="1:12" s="43" customFormat="1" x14ac:dyDescent="0.2">
      <c r="A172" s="35" t="s">
        <v>217</v>
      </c>
      <c r="B172" s="36" t="s">
        <v>152</v>
      </c>
      <c r="C172" s="37" t="s">
        <v>153</v>
      </c>
      <c r="D172" s="35" t="s">
        <v>103</v>
      </c>
      <c r="E172" s="38">
        <v>77</v>
      </c>
      <c r="F172" s="39">
        <f t="shared" si="17"/>
        <v>181.19922077922078</v>
      </c>
      <c r="G172" s="40">
        <v>13952.34</v>
      </c>
      <c r="H172" s="32"/>
      <c r="I172" s="32"/>
      <c r="J172" s="41">
        <f t="shared" si="18"/>
        <v>0</v>
      </c>
      <c r="K172" s="42">
        <f t="shared" si="20"/>
        <v>77</v>
      </c>
      <c r="L172" s="40">
        <f t="shared" si="21"/>
        <v>13952.34</v>
      </c>
    </row>
    <row r="173" spans="1:12" s="43" customFormat="1" x14ac:dyDescent="0.2">
      <c r="A173" s="35" t="s">
        <v>218</v>
      </c>
      <c r="B173" s="36" t="s">
        <v>434</v>
      </c>
      <c r="C173" s="37" t="s">
        <v>435</v>
      </c>
      <c r="D173" s="35" t="s">
        <v>55</v>
      </c>
      <c r="E173" s="38">
        <v>0.77</v>
      </c>
      <c r="F173" s="39">
        <f t="shared" si="17"/>
        <v>21920.987012987011</v>
      </c>
      <c r="G173" s="40">
        <v>16879.16</v>
      </c>
      <c r="H173" s="32"/>
      <c r="I173" s="32"/>
      <c r="J173" s="41">
        <f t="shared" si="18"/>
        <v>0</v>
      </c>
      <c r="K173" s="42">
        <f t="shared" si="20"/>
        <v>0.77</v>
      </c>
      <c r="L173" s="40">
        <f t="shared" si="21"/>
        <v>16879.16</v>
      </c>
    </row>
    <row r="174" spans="1:12" s="43" customFormat="1" x14ac:dyDescent="0.2">
      <c r="A174" s="35" t="s">
        <v>219</v>
      </c>
      <c r="B174" s="36" t="s">
        <v>436</v>
      </c>
      <c r="C174" s="37" t="s">
        <v>437</v>
      </c>
      <c r="D174" s="35" t="s">
        <v>47</v>
      </c>
      <c r="E174" s="38">
        <v>-4.0039999999999999E-2</v>
      </c>
      <c r="F174" s="39">
        <f t="shared" si="17"/>
        <v>257039.96003996002</v>
      </c>
      <c r="G174" s="40">
        <v>-10291.879999999999</v>
      </c>
      <c r="H174" s="32"/>
      <c r="I174" s="32"/>
      <c r="J174" s="41">
        <f t="shared" si="18"/>
        <v>0</v>
      </c>
      <c r="K174" s="42">
        <f t="shared" si="20"/>
        <v>-4.0039999999999999E-2</v>
      </c>
      <c r="L174" s="40">
        <f t="shared" si="21"/>
        <v>-10291.879999999999</v>
      </c>
    </row>
    <row r="175" spans="1:12" s="43" customFormat="1" x14ac:dyDescent="0.2">
      <c r="A175" s="35" t="s">
        <v>220</v>
      </c>
      <c r="B175" s="36" t="s">
        <v>438</v>
      </c>
      <c r="C175" s="37" t="s">
        <v>439</v>
      </c>
      <c r="D175" s="35" t="s">
        <v>47</v>
      </c>
      <c r="E175" s="38">
        <v>1.9300000000000001E-2</v>
      </c>
      <c r="F175" s="39">
        <f t="shared" si="17"/>
        <v>242495.85492227977</v>
      </c>
      <c r="G175" s="40">
        <v>4680.17</v>
      </c>
      <c r="H175" s="32"/>
      <c r="I175" s="32"/>
      <c r="J175" s="41">
        <f t="shared" si="18"/>
        <v>0</v>
      </c>
      <c r="K175" s="42">
        <f t="shared" si="20"/>
        <v>1.9300000000000001E-2</v>
      </c>
      <c r="L175" s="40">
        <f t="shared" si="21"/>
        <v>4680.17</v>
      </c>
    </row>
    <row r="176" spans="1:12" x14ac:dyDescent="0.2">
      <c r="A176" s="23" t="s">
        <v>458</v>
      </c>
      <c r="B176" s="16"/>
      <c r="C176" s="16"/>
      <c r="D176" s="16"/>
      <c r="E176" s="16"/>
      <c r="F176" s="25"/>
      <c r="G176" s="22"/>
      <c r="H176" s="26"/>
      <c r="I176" s="26"/>
      <c r="J176" s="33">
        <f t="shared" si="18"/>
        <v>0</v>
      </c>
      <c r="K176" s="17">
        <f t="shared" si="20"/>
        <v>0</v>
      </c>
      <c r="L176" s="22">
        <f t="shared" si="21"/>
        <v>0</v>
      </c>
    </row>
    <row r="177" spans="1:12" x14ac:dyDescent="0.2">
      <c r="A177" s="18" t="s">
        <v>221</v>
      </c>
      <c r="B177" s="19" t="s">
        <v>432</v>
      </c>
      <c r="C177" s="20" t="s">
        <v>433</v>
      </c>
      <c r="D177" s="18" t="s">
        <v>103</v>
      </c>
      <c r="E177" s="21">
        <v>56.7</v>
      </c>
      <c r="F177" s="25">
        <f t="shared" si="17"/>
        <v>1079.2768959435625</v>
      </c>
      <c r="G177" s="22">
        <v>61195</v>
      </c>
      <c r="H177" s="194">
        <v>56.7</v>
      </c>
      <c r="I177" s="26">
        <f>H177</f>
        <v>56.7</v>
      </c>
      <c r="J177" s="33">
        <f t="shared" si="18"/>
        <v>61195</v>
      </c>
      <c r="K177" s="17">
        <f t="shared" si="20"/>
        <v>0</v>
      </c>
      <c r="L177" s="22">
        <f t="shared" si="21"/>
        <v>0</v>
      </c>
    </row>
    <row r="178" spans="1:12" x14ac:dyDescent="0.2">
      <c r="A178" s="18" t="s">
        <v>222</v>
      </c>
      <c r="B178" s="19" t="s">
        <v>459</v>
      </c>
      <c r="C178" s="20" t="s">
        <v>460</v>
      </c>
      <c r="D178" s="18" t="s">
        <v>55</v>
      </c>
      <c r="E178" s="21">
        <v>0.624</v>
      </c>
      <c r="F178" s="25">
        <f t="shared" si="17"/>
        <v>17042.884615384617</v>
      </c>
      <c r="G178" s="22">
        <v>10634.76</v>
      </c>
      <c r="H178" s="194">
        <v>0.624</v>
      </c>
      <c r="I178" s="26">
        <f t="shared" ref="I178:I212" si="23">H178</f>
        <v>0.624</v>
      </c>
      <c r="J178" s="33">
        <f t="shared" si="18"/>
        <v>10634.76</v>
      </c>
      <c r="K178" s="17">
        <f t="shared" si="20"/>
        <v>0</v>
      </c>
      <c r="L178" s="22">
        <f t="shared" si="21"/>
        <v>0</v>
      </c>
    </row>
    <row r="179" spans="1:12" x14ac:dyDescent="0.2">
      <c r="A179" s="18" t="s">
        <v>223</v>
      </c>
      <c r="B179" s="19" t="s">
        <v>461</v>
      </c>
      <c r="C179" s="20" t="s">
        <v>462</v>
      </c>
      <c r="D179" s="18" t="s">
        <v>103</v>
      </c>
      <c r="E179" s="21">
        <v>-68.64</v>
      </c>
      <c r="F179" s="25">
        <f t="shared" si="17"/>
        <v>50.59222027972028</v>
      </c>
      <c r="G179" s="22">
        <v>-3472.65</v>
      </c>
      <c r="H179" s="194">
        <f>E179</f>
        <v>-68.64</v>
      </c>
      <c r="I179" s="26">
        <f t="shared" si="23"/>
        <v>-68.64</v>
      </c>
      <c r="J179" s="33">
        <f t="shared" si="18"/>
        <v>-3472.65</v>
      </c>
      <c r="K179" s="17">
        <f t="shared" si="20"/>
        <v>0</v>
      </c>
      <c r="L179" s="22">
        <f t="shared" si="21"/>
        <v>0</v>
      </c>
    </row>
    <row r="180" spans="1:12" x14ac:dyDescent="0.2">
      <c r="A180" s="18" t="s">
        <v>224</v>
      </c>
      <c r="B180" s="19" t="s">
        <v>463</v>
      </c>
      <c r="C180" s="20" t="s">
        <v>464</v>
      </c>
      <c r="D180" s="18" t="s">
        <v>324</v>
      </c>
      <c r="E180" s="21">
        <v>6.24</v>
      </c>
      <c r="F180" s="25">
        <f t="shared" si="17"/>
        <v>224.40064102564102</v>
      </c>
      <c r="G180" s="22">
        <v>1400.26</v>
      </c>
      <c r="H180" s="194">
        <v>6.24</v>
      </c>
      <c r="I180" s="26">
        <f t="shared" si="23"/>
        <v>6.24</v>
      </c>
      <c r="J180" s="33">
        <f t="shared" si="18"/>
        <v>1400.26</v>
      </c>
      <c r="K180" s="17">
        <f t="shared" si="20"/>
        <v>0</v>
      </c>
      <c r="L180" s="22">
        <f t="shared" si="21"/>
        <v>0</v>
      </c>
    </row>
    <row r="181" spans="1:12" x14ac:dyDescent="0.2">
      <c r="A181" s="18" t="s">
        <v>225</v>
      </c>
      <c r="B181" s="19" t="s">
        <v>465</v>
      </c>
      <c r="C181" s="20" t="s">
        <v>466</v>
      </c>
      <c r="D181" s="18" t="s">
        <v>55</v>
      </c>
      <c r="E181" s="21">
        <v>0.56699999999999995</v>
      </c>
      <c r="F181" s="25">
        <f t="shared" si="17"/>
        <v>69022.275132275128</v>
      </c>
      <c r="G181" s="22">
        <v>39135.629999999997</v>
      </c>
      <c r="H181" s="194">
        <v>0.56699999999999995</v>
      </c>
      <c r="I181" s="26">
        <f t="shared" si="23"/>
        <v>0.56699999999999995</v>
      </c>
      <c r="J181" s="33">
        <f t="shared" si="18"/>
        <v>39135.629999999997</v>
      </c>
      <c r="K181" s="17">
        <f t="shared" si="20"/>
        <v>0</v>
      </c>
      <c r="L181" s="22">
        <f t="shared" si="21"/>
        <v>0</v>
      </c>
    </row>
    <row r="182" spans="1:12" x14ac:dyDescent="0.2">
      <c r="A182" s="18" t="s">
        <v>226</v>
      </c>
      <c r="B182" s="19" t="s">
        <v>467</v>
      </c>
      <c r="C182" s="20" t="s">
        <v>468</v>
      </c>
      <c r="D182" s="18" t="s">
        <v>55</v>
      </c>
      <c r="E182" s="21">
        <v>0.56699999999999995</v>
      </c>
      <c r="F182" s="25">
        <f t="shared" si="17"/>
        <v>54176.860670194008</v>
      </c>
      <c r="G182" s="22">
        <v>30718.28</v>
      </c>
      <c r="H182" s="194">
        <v>0.56699999999999995</v>
      </c>
      <c r="I182" s="26">
        <f t="shared" si="23"/>
        <v>0.56699999999999995</v>
      </c>
      <c r="J182" s="33">
        <f t="shared" si="18"/>
        <v>30718.28</v>
      </c>
      <c r="K182" s="17">
        <f t="shared" si="20"/>
        <v>0</v>
      </c>
      <c r="L182" s="22">
        <f t="shared" si="21"/>
        <v>0</v>
      </c>
    </row>
    <row r="183" spans="1:12" x14ac:dyDescent="0.2">
      <c r="A183" s="18" t="s">
        <v>227</v>
      </c>
      <c r="B183" s="19" t="s">
        <v>469</v>
      </c>
      <c r="C183" s="20" t="s">
        <v>470</v>
      </c>
      <c r="D183" s="18" t="s">
        <v>17</v>
      </c>
      <c r="E183" s="21">
        <v>6</v>
      </c>
      <c r="F183" s="25">
        <f t="shared" si="17"/>
        <v>7400.956666666666</v>
      </c>
      <c r="G183" s="22">
        <v>44405.74</v>
      </c>
      <c r="H183" s="194">
        <v>6</v>
      </c>
      <c r="I183" s="26">
        <f t="shared" si="23"/>
        <v>6</v>
      </c>
      <c r="J183" s="33">
        <f t="shared" si="18"/>
        <v>44405.74</v>
      </c>
      <c r="K183" s="17">
        <f t="shared" si="20"/>
        <v>0</v>
      </c>
      <c r="L183" s="22">
        <f t="shared" si="21"/>
        <v>0</v>
      </c>
    </row>
    <row r="184" spans="1:12" x14ac:dyDescent="0.2">
      <c r="A184" s="18" t="s">
        <v>228</v>
      </c>
      <c r="B184" s="19" t="s">
        <v>471</v>
      </c>
      <c r="C184" s="20" t="s">
        <v>472</v>
      </c>
      <c r="D184" s="18" t="s">
        <v>55</v>
      </c>
      <c r="E184" s="21">
        <v>0.56999999999999995</v>
      </c>
      <c r="F184" s="25">
        <f t="shared" si="17"/>
        <v>104675.38596491229</v>
      </c>
      <c r="G184" s="22">
        <v>59664.97</v>
      </c>
      <c r="H184" s="194">
        <v>0.56999999999999995</v>
      </c>
      <c r="I184" s="26">
        <f t="shared" si="23"/>
        <v>0.56999999999999995</v>
      </c>
      <c r="J184" s="33">
        <f t="shared" si="18"/>
        <v>59664.97</v>
      </c>
      <c r="K184" s="17">
        <f t="shared" si="20"/>
        <v>0</v>
      </c>
      <c r="L184" s="22">
        <f t="shared" si="21"/>
        <v>0</v>
      </c>
    </row>
    <row r="185" spans="1:12" x14ac:dyDescent="0.2">
      <c r="A185" s="18" t="s">
        <v>229</v>
      </c>
      <c r="B185" s="19" t="s">
        <v>473</v>
      </c>
      <c r="C185" s="20" t="s">
        <v>474</v>
      </c>
      <c r="D185" s="18" t="s">
        <v>103</v>
      </c>
      <c r="E185" s="21">
        <v>-65.55</v>
      </c>
      <c r="F185" s="25">
        <f t="shared" si="17"/>
        <v>100.93882532418002</v>
      </c>
      <c r="G185" s="22">
        <v>-6616.54</v>
      </c>
      <c r="H185" s="194">
        <f>E185</f>
        <v>-65.55</v>
      </c>
      <c r="I185" s="26">
        <f t="shared" si="23"/>
        <v>-65.55</v>
      </c>
      <c r="J185" s="33">
        <f t="shared" si="18"/>
        <v>-6616.54</v>
      </c>
      <c r="K185" s="17">
        <f t="shared" si="20"/>
        <v>0</v>
      </c>
      <c r="L185" s="22">
        <f t="shared" si="21"/>
        <v>0</v>
      </c>
    </row>
    <row r="186" spans="1:12" x14ac:dyDescent="0.2">
      <c r="A186" s="18" t="s">
        <v>230</v>
      </c>
      <c r="B186" s="19" t="s">
        <v>322</v>
      </c>
      <c r="C186" s="20" t="s">
        <v>323</v>
      </c>
      <c r="D186" s="18" t="s">
        <v>324</v>
      </c>
      <c r="E186" s="21">
        <v>6.5549999999999997</v>
      </c>
      <c r="F186" s="25">
        <f t="shared" si="17"/>
        <v>342.72006102212055</v>
      </c>
      <c r="G186" s="22">
        <v>2246.5300000000002</v>
      </c>
      <c r="H186" s="194">
        <f>E186</f>
        <v>6.5549999999999997</v>
      </c>
      <c r="I186" s="26">
        <f t="shared" si="23"/>
        <v>6.5549999999999997</v>
      </c>
      <c r="J186" s="33">
        <f t="shared" si="18"/>
        <v>2246.5300000000002</v>
      </c>
      <c r="K186" s="17">
        <f t="shared" si="20"/>
        <v>0</v>
      </c>
      <c r="L186" s="22">
        <f t="shared" si="21"/>
        <v>0</v>
      </c>
    </row>
    <row r="187" spans="1:12" x14ac:dyDescent="0.2">
      <c r="A187" s="18" t="s">
        <v>231</v>
      </c>
      <c r="B187" s="19" t="s">
        <v>475</v>
      </c>
      <c r="C187" s="20" t="s">
        <v>476</v>
      </c>
      <c r="D187" s="18" t="s">
        <v>55</v>
      </c>
      <c r="E187" s="21">
        <v>0.56999999999999995</v>
      </c>
      <c r="F187" s="25">
        <f t="shared" si="17"/>
        <v>38132.789473684214</v>
      </c>
      <c r="G187" s="22">
        <v>21735.69</v>
      </c>
      <c r="H187" s="194">
        <v>0.56999999999999995</v>
      </c>
      <c r="I187" s="26">
        <f t="shared" si="23"/>
        <v>0.56999999999999995</v>
      </c>
      <c r="J187" s="33">
        <f t="shared" si="18"/>
        <v>21735.69</v>
      </c>
      <c r="K187" s="17">
        <f t="shared" si="20"/>
        <v>0</v>
      </c>
      <c r="L187" s="22">
        <f t="shared" si="21"/>
        <v>0</v>
      </c>
    </row>
    <row r="188" spans="1:12" x14ac:dyDescent="0.2">
      <c r="A188" s="18" t="s">
        <v>232</v>
      </c>
      <c r="B188" s="19" t="s">
        <v>477</v>
      </c>
      <c r="C188" s="20" t="s">
        <v>478</v>
      </c>
      <c r="D188" s="18" t="s">
        <v>55</v>
      </c>
      <c r="E188" s="21">
        <v>0.56999999999999995</v>
      </c>
      <c r="F188" s="25">
        <f t="shared" si="17"/>
        <v>49073.666666666672</v>
      </c>
      <c r="G188" s="22">
        <v>27971.99</v>
      </c>
      <c r="H188" s="194">
        <v>0.56999999999999995</v>
      </c>
      <c r="I188" s="26">
        <f t="shared" si="23"/>
        <v>0.56999999999999995</v>
      </c>
      <c r="J188" s="33">
        <f t="shared" si="18"/>
        <v>27971.99</v>
      </c>
      <c r="K188" s="17">
        <f t="shared" si="20"/>
        <v>0</v>
      </c>
      <c r="L188" s="22">
        <f t="shared" si="21"/>
        <v>0</v>
      </c>
    </row>
    <row r="189" spans="1:12" x14ac:dyDescent="0.2">
      <c r="A189" s="18" t="s">
        <v>233</v>
      </c>
      <c r="B189" s="19" t="s">
        <v>479</v>
      </c>
      <c r="C189" s="20" t="s">
        <v>480</v>
      </c>
      <c r="D189" s="18" t="s">
        <v>17</v>
      </c>
      <c r="E189" s="21">
        <v>3</v>
      </c>
      <c r="F189" s="25">
        <f t="shared" si="17"/>
        <v>4896</v>
      </c>
      <c r="G189" s="22">
        <v>14688</v>
      </c>
      <c r="H189" s="194">
        <f>E189</f>
        <v>3</v>
      </c>
      <c r="I189" s="26">
        <f t="shared" si="23"/>
        <v>3</v>
      </c>
      <c r="J189" s="33">
        <f t="shared" si="18"/>
        <v>14688</v>
      </c>
      <c r="K189" s="17">
        <f t="shared" si="20"/>
        <v>0</v>
      </c>
      <c r="L189" s="22">
        <f t="shared" si="21"/>
        <v>0</v>
      </c>
    </row>
    <row r="190" spans="1:12" x14ac:dyDescent="0.2">
      <c r="A190" s="18" t="s">
        <v>234</v>
      </c>
      <c r="B190" s="19" t="s">
        <v>376</v>
      </c>
      <c r="C190" s="20" t="s">
        <v>377</v>
      </c>
      <c r="D190" s="18" t="s">
        <v>47</v>
      </c>
      <c r="E190" s="21">
        <v>0.113</v>
      </c>
      <c r="F190" s="25">
        <f t="shared" si="17"/>
        <v>18628.938053097347</v>
      </c>
      <c r="G190" s="22">
        <v>2105.0700000000002</v>
      </c>
      <c r="H190" s="194">
        <v>0.113</v>
      </c>
      <c r="I190" s="26">
        <f t="shared" si="23"/>
        <v>0.113</v>
      </c>
      <c r="J190" s="33">
        <f t="shared" si="18"/>
        <v>2105.0700000000002</v>
      </c>
      <c r="K190" s="17">
        <f t="shared" si="20"/>
        <v>0</v>
      </c>
      <c r="L190" s="22">
        <f t="shared" si="21"/>
        <v>0</v>
      </c>
    </row>
    <row r="191" spans="1:12" x14ac:dyDescent="0.2">
      <c r="A191" s="18" t="s">
        <v>237</v>
      </c>
      <c r="B191" s="19" t="s">
        <v>481</v>
      </c>
      <c r="C191" s="20" t="s">
        <v>482</v>
      </c>
      <c r="D191" s="18" t="s">
        <v>103</v>
      </c>
      <c r="E191" s="21">
        <v>57</v>
      </c>
      <c r="F191" s="25">
        <f t="shared" si="17"/>
        <v>114.72964912280702</v>
      </c>
      <c r="G191" s="22">
        <v>6539.59</v>
      </c>
      <c r="H191" s="194">
        <v>57</v>
      </c>
      <c r="I191" s="26">
        <f t="shared" si="23"/>
        <v>57</v>
      </c>
      <c r="J191" s="33">
        <f t="shared" si="18"/>
        <v>6539.59</v>
      </c>
      <c r="K191" s="17">
        <f t="shared" si="20"/>
        <v>0</v>
      </c>
      <c r="L191" s="22">
        <f t="shared" si="21"/>
        <v>0</v>
      </c>
    </row>
    <row r="192" spans="1:12" x14ac:dyDescent="0.2">
      <c r="A192" s="18" t="s">
        <v>238</v>
      </c>
      <c r="B192" s="19" t="s">
        <v>483</v>
      </c>
      <c r="C192" s="20" t="s">
        <v>484</v>
      </c>
      <c r="D192" s="18" t="s">
        <v>55</v>
      </c>
      <c r="E192" s="21">
        <v>0.56999999999999995</v>
      </c>
      <c r="F192" s="25">
        <f t="shared" si="17"/>
        <v>4562.1403508771937</v>
      </c>
      <c r="G192" s="22">
        <v>2600.42</v>
      </c>
      <c r="H192" s="194">
        <v>0.56999999999999995</v>
      </c>
      <c r="I192" s="26">
        <f t="shared" si="23"/>
        <v>0.56999999999999995</v>
      </c>
      <c r="J192" s="33">
        <f t="shared" si="18"/>
        <v>2600.42</v>
      </c>
      <c r="K192" s="17">
        <f t="shared" si="20"/>
        <v>0</v>
      </c>
      <c r="L192" s="22">
        <f t="shared" si="21"/>
        <v>0</v>
      </c>
    </row>
    <row r="193" spans="1:12" x14ac:dyDescent="0.2">
      <c r="A193" s="18" t="s">
        <v>239</v>
      </c>
      <c r="B193" s="19" t="s">
        <v>485</v>
      </c>
      <c r="C193" s="20" t="s">
        <v>486</v>
      </c>
      <c r="D193" s="18" t="s">
        <v>47</v>
      </c>
      <c r="E193" s="21">
        <v>-2.5649999999999999E-2</v>
      </c>
      <c r="F193" s="25">
        <f t="shared" si="17"/>
        <v>16320.077972709552</v>
      </c>
      <c r="G193" s="22">
        <v>-418.61</v>
      </c>
      <c r="H193" s="194">
        <f>E193</f>
        <v>-2.5649999999999999E-2</v>
      </c>
      <c r="I193" s="26">
        <f t="shared" si="23"/>
        <v>-2.5649999999999999E-2</v>
      </c>
      <c r="J193" s="33">
        <f t="shared" si="18"/>
        <v>-418.61</v>
      </c>
      <c r="K193" s="17">
        <f t="shared" si="20"/>
        <v>0</v>
      </c>
      <c r="L193" s="22">
        <f t="shared" si="21"/>
        <v>0</v>
      </c>
    </row>
    <row r="194" spans="1:12" x14ac:dyDescent="0.2">
      <c r="A194" s="18" t="s">
        <v>240</v>
      </c>
      <c r="B194" s="19" t="s">
        <v>487</v>
      </c>
      <c r="C194" s="20" t="s">
        <v>488</v>
      </c>
      <c r="D194" s="18" t="s">
        <v>388</v>
      </c>
      <c r="E194" s="21">
        <v>20</v>
      </c>
      <c r="F194" s="25">
        <f t="shared" si="17"/>
        <v>68.870500000000007</v>
      </c>
      <c r="G194" s="22">
        <v>1377.41</v>
      </c>
      <c r="H194" s="194">
        <v>20</v>
      </c>
      <c r="I194" s="26">
        <f t="shared" si="23"/>
        <v>20</v>
      </c>
      <c r="J194" s="33">
        <f t="shared" si="18"/>
        <v>1377.41</v>
      </c>
      <c r="K194" s="17">
        <f t="shared" si="20"/>
        <v>0</v>
      </c>
      <c r="L194" s="22">
        <f t="shared" si="21"/>
        <v>0</v>
      </c>
    </row>
    <row r="195" spans="1:12" x14ac:dyDescent="0.2">
      <c r="A195" s="18" t="s">
        <v>241</v>
      </c>
      <c r="B195" s="19" t="s">
        <v>489</v>
      </c>
      <c r="C195" s="20" t="s">
        <v>490</v>
      </c>
      <c r="D195" s="18" t="s">
        <v>55</v>
      </c>
      <c r="E195" s="21">
        <v>0.68</v>
      </c>
      <c r="F195" s="25">
        <f t="shared" si="17"/>
        <v>22912.926470588234</v>
      </c>
      <c r="G195" s="22">
        <v>15580.79</v>
      </c>
      <c r="H195" s="194">
        <v>0.68</v>
      </c>
      <c r="I195" s="26">
        <f t="shared" si="23"/>
        <v>0.68</v>
      </c>
      <c r="J195" s="33">
        <f>F195*I195</f>
        <v>15580.79</v>
      </c>
      <c r="K195" s="17">
        <f t="shared" si="20"/>
        <v>0</v>
      </c>
      <c r="L195" s="22">
        <f t="shared" si="21"/>
        <v>0</v>
      </c>
    </row>
    <row r="196" spans="1:12" x14ac:dyDescent="0.2">
      <c r="A196" s="18" t="s">
        <v>242</v>
      </c>
      <c r="B196" s="19" t="s">
        <v>491</v>
      </c>
      <c r="C196" s="20" t="s">
        <v>492</v>
      </c>
      <c r="D196" s="18" t="s">
        <v>103</v>
      </c>
      <c r="E196" s="21">
        <v>68</v>
      </c>
      <c r="F196" s="25">
        <f t="shared" si="17"/>
        <v>201.55205882352942</v>
      </c>
      <c r="G196" s="22">
        <v>13705.54</v>
      </c>
      <c r="H196" s="194">
        <v>68</v>
      </c>
      <c r="I196" s="26">
        <f t="shared" si="23"/>
        <v>68</v>
      </c>
      <c r="J196" s="33">
        <f t="shared" si="18"/>
        <v>13705.54</v>
      </c>
      <c r="K196" s="17">
        <f t="shared" si="20"/>
        <v>0</v>
      </c>
      <c r="L196" s="22">
        <f t="shared" si="21"/>
        <v>0</v>
      </c>
    </row>
    <row r="197" spans="1:12" x14ac:dyDescent="0.2">
      <c r="A197" s="18" t="s">
        <v>243</v>
      </c>
      <c r="B197" s="19" t="s">
        <v>493</v>
      </c>
      <c r="C197" s="20" t="s">
        <v>494</v>
      </c>
      <c r="D197" s="18" t="s">
        <v>103</v>
      </c>
      <c r="E197" s="21">
        <v>68</v>
      </c>
      <c r="F197" s="25">
        <f t="shared" ref="F197:F212" si="24">G197/E197</f>
        <v>203.51044117647058</v>
      </c>
      <c r="G197" s="22">
        <v>13838.71</v>
      </c>
      <c r="H197" s="194">
        <v>68</v>
      </c>
      <c r="I197" s="26">
        <f t="shared" si="23"/>
        <v>68</v>
      </c>
      <c r="J197" s="33">
        <f t="shared" ref="J197:J212" si="25">F197*I197</f>
        <v>13838.71</v>
      </c>
      <c r="K197" s="17">
        <f t="shared" si="20"/>
        <v>0</v>
      </c>
      <c r="L197" s="22">
        <f t="shared" si="21"/>
        <v>0</v>
      </c>
    </row>
    <row r="198" spans="1:12" x14ac:dyDescent="0.2">
      <c r="A198" s="23" t="s">
        <v>495</v>
      </c>
      <c r="B198" s="16"/>
      <c r="C198" s="16"/>
      <c r="D198" s="16"/>
      <c r="E198" s="16"/>
      <c r="F198" s="25"/>
      <c r="G198" s="22"/>
      <c r="H198" s="26"/>
      <c r="I198" s="26">
        <f t="shared" si="23"/>
        <v>0</v>
      </c>
      <c r="J198" s="33">
        <f t="shared" si="25"/>
        <v>0</v>
      </c>
      <c r="K198" s="17">
        <f t="shared" si="20"/>
        <v>0</v>
      </c>
      <c r="L198" s="22">
        <f t="shared" si="21"/>
        <v>0</v>
      </c>
    </row>
    <row r="199" spans="1:12" x14ac:dyDescent="0.2">
      <c r="A199" s="23" t="s">
        <v>496</v>
      </c>
      <c r="B199" s="16"/>
      <c r="C199" s="16"/>
      <c r="D199" s="16"/>
      <c r="E199" s="16"/>
      <c r="F199" s="25"/>
      <c r="G199" s="22"/>
      <c r="H199" s="26"/>
      <c r="I199" s="26">
        <f t="shared" si="23"/>
        <v>0</v>
      </c>
      <c r="J199" s="33">
        <f t="shared" si="25"/>
        <v>0</v>
      </c>
      <c r="K199" s="17">
        <f t="shared" si="20"/>
        <v>0</v>
      </c>
      <c r="L199" s="22">
        <f t="shared" si="21"/>
        <v>0</v>
      </c>
    </row>
    <row r="200" spans="1:12" x14ac:dyDescent="0.2">
      <c r="A200" s="18" t="s">
        <v>244</v>
      </c>
      <c r="B200" s="19" t="s">
        <v>497</v>
      </c>
      <c r="C200" s="20" t="s">
        <v>498</v>
      </c>
      <c r="D200" s="18" t="s">
        <v>3</v>
      </c>
      <c r="E200" s="21">
        <v>0.17799999999999999</v>
      </c>
      <c r="F200" s="25">
        <f t="shared" si="24"/>
        <v>102585.00000000001</v>
      </c>
      <c r="G200" s="22">
        <v>18260.13</v>
      </c>
      <c r="H200" s="194">
        <v>0.17799999999999999</v>
      </c>
      <c r="I200" s="26">
        <f t="shared" si="23"/>
        <v>0.17799999999999999</v>
      </c>
      <c r="J200" s="33">
        <f t="shared" si="25"/>
        <v>18260.13</v>
      </c>
      <c r="K200" s="17">
        <f t="shared" si="20"/>
        <v>0</v>
      </c>
      <c r="L200" s="22">
        <f t="shared" si="21"/>
        <v>0</v>
      </c>
    </row>
    <row r="201" spans="1:12" x14ac:dyDescent="0.2">
      <c r="A201" s="18" t="s">
        <v>245</v>
      </c>
      <c r="B201" s="19" t="s">
        <v>97</v>
      </c>
      <c r="C201" s="20" t="s">
        <v>98</v>
      </c>
      <c r="D201" s="18" t="s">
        <v>17</v>
      </c>
      <c r="E201" s="21">
        <v>-9.078E-2</v>
      </c>
      <c r="F201" s="25">
        <f t="shared" si="24"/>
        <v>4241.7933465521037</v>
      </c>
      <c r="G201" s="22">
        <v>-385.07</v>
      </c>
      <c r="H201" s="194">
        <f>E201</f>
        <v>-9.078E-2</v>
      </c>
      <c r="I201" s="26">
        <f t="shared" si="23"/>
        <v>-9.078E-2</v>
      </c>
      <c r="J201" s="33">
        <f t="shared" si="25"/>
        <v>-385.07</v>
      </c>
      <c r="K201" s="17">
        <f t="shared" si="20"/>
        <v>0</v>
      </c>
      <c r="L201" s="22">
        <f t="shared" si="21"/>
        <v>0</v>
      </c>
    </row>
    <row r="202" spans="1:12" x14ac:dyDescent="0.2">
      <c r="A202" s="18" t="s">
        <v>246</v>
      </c>
      <c r="B202" s="19" t="s">
        <v>499</v>
      </c>
      <c r="C202" s="20" t="s">
        <v>500</v>
      </c>
      <c r="D202" s="18" t="s">
        <v>47</v>
      </c>
      <c r="E202" s="21">
        <v>-3.56E-2</v>
      </c>
      <c r="F202" s="25">
        <f t="shared" si="24"/>
        <v>91392.134831460673</v>
      </c>
      <c r="G202" s="22">
        <v>-3253.56</v>
      </c>
      <c r="H202" s="194">
        <f t="shared" ref="H202:H203" si="26">E202</f>
        <v>-3.56E-2</v>
      </c>
      <c r="I202" s="26">
        <f t="shared" si="23"/>
        <v>-3.56E-2</v>
      </c>
      <c r="J202" s="33">
        <f t="shared" si="25"/>
        <v>-3253.56</v>
      </c>
      <c r="K202" s="17">
        <f t="shared" si="20"/>
        <v>0</v>
      </c>
      <c r="L202" s="22">
        <f t="shared" si="21"/>
        <v>0</v>
      </c>
    </row>
    <row r="203" spans="1:12" x14ac:dyDescent="0.2">
      <c r="A203" s="18" t="s">
        <v>247</v>
      </c>
      <c r="B203" s="19" t="s">
        <v>501</v>
      </c>
      <c r="C203" s="20" t="s">
        <v>502</v>
      </c>
      <c r="D203" s="18" t="s">
        <v>61</v>
      </c>
      <c r="E203" s="21">
        <v>-1.1926000000000001</v>
      </c>
      <c r="F203" s="25">
        <f t="shared" si="24"/>
        <v>608.5443568673486</v>
      </c>
      <c r="G203" s="22">
        <v>-725.75</v>
      </c>
      <c r="H203" s="194">
        <f t="shared" si="26"/>
        <v>-1.1926000000000001</v>
      </c>
      <c r="I203" s="26">
        <f t="shared" si="23"/>
        <v>-1.1926000000000001</v>
      </c>
      <c r="J203" s="33">
        <f t="shared" si="25"/>
        <v>-725.75</v>
      </c>
      <c r="K203" s="17">
        <f t="shared" si="20"/>
        <v>0</v>
      </c>
      <c r="L203" s="22">
        <f t="shared" si="21"/>
        <v>0</v>
      </c>
    </row>
    <row r="204" spans="1:12" x14ac:dyDescent="0.2">
      <c r="A204" s="18" t="s">
        <v>248</v>
      </c>
      <c r="B204" s="19" t="s">
        <v>394</v>
      </c>
      <c r="C204" s="20" t="s">
        <v>395</v>
      </c>
      <c r="D204" s="18" t="s">
        <v>47</v>
      </c>
      <c r="E204" s="21">
        <v>8.6599999999999996E-2</v>
      </c>
      <c r="F204" s="25">
        <f t="shared" si="24"/>
        <v>88932.678983833714</v>
      </c>
      <c r="G204" s="22">
        <v>7701.57</v>
      </c>
      <c r="H204" s="194">
        <v>8.6599999999999996E-2</v>
      </c>
      <c r="I204" s="26">
        <f t="shared" si="23"/>
        <v>8.6599999999999996E-2</v>
      </c>
      <c r="J204" s="33">
        <f t="shared" si="25"/>
        <v>7701.57</v>
      </c>
      <c r="K204" s="17">
        <f t="shared" si="20"/>
        <v>0</v>
      </c>
      <c r="L204" s="22">
        <f t="shared" si="21"/>
        <v>0</v>
      </c>
    </row>
    <row r="205" spans="1:12" x14ac:dyDescent="0.2">
      <c r="A205" s="18" t="s">
        <v>249</v>
      </c>
      <c r="B205" s="19" t="s">
        <v>503</v>
      </c>
      <c r="C205" s="20" t="s">
        <v>504</v>
      </c>
      <c r="D205" s="18" t="s">
        <v>17</v>
      </c>
      <c r="E205" s="21">
        <v>0.5</v>
      </c>
      <c r="F205" s="25">
        <f t="shared" si="24"/>
        <v>12962.16</v>
      </c>
      <c r="G205" s="22">
        <v>6481.08</v>
      </c>
      <c r="H205" s="194">
        <v>0.5</v>
      </c>
      <c r="I205" s="26">
        <f t="shared" si="23"/>
        <v>0.5</v>
      </c>
      <c r="J205" s="33">
        <f t="shared" si="25"/>
        <v>6481.08</v>
      </c>
      <c r="K205" s="17">
        <f t="shared" si="20"/>
        <v>0</v>
      </c>
      <c r="L205" s="22">
        <f t="shared" si="21"/>
        <v>0</v>
      </c>
    </row>
    <row r="206" spans="1:12" x14ac:dyDescent="0.2">
      <c r="A206" s="18" t="s">
        <v>250</v>
      </c>
      <c r="B206" s="19" t="s">
        <v>505</v>
      </c>
      <c r="C206" s="20" t="s">
        <v>506</v>
      </c>
      <c r="D206" s="18" t="s">
        <v>103</v>
      </c>
      <c r="E206" s="21">
        <v>41.201999999999998</v>
      </c>
      <c r="F206" s="25">
        <f t="shared" si="24"/>
        <v>313.50711130527645</v>
      </c>
      <c r="G206" s="22">
        <v>12917.12</v>
      </c>
      <c r="H206" s="194">
        <f>E206</f>
        <v>41.201999999999998</v>
      </c>
      <c r="I206" s="26">
        <f>E206</f>
        <v>41.201999999999998</v>
      </c>
      <c r="J206" s="33">
        <f t="shared" si="25"/>
        <v>12917.119999999999</v>
      </c>
      <c r="K206" s="17">
        <f t="shared" si="20"/>
        <v>0</v>
      </c>
      <c r="L206" s="22">
        <f t="shared" si="21"/>
        <v>0</v>
      </c>
    </row>
    <row r="207" spans="1:12" x14ac:dyDescent="0.2">
      <c r="A207" s="18" t="s">
        <v>251</v>
      </c>
      <c r="B207" s="19" t="s">
        <v>351</v>
      </c>
      <c r="C207" s="20" t="s">
        <v>352</v>
      </c>
      <c r="D207" s="18" t="s">
        <v>61</v>
      </c>
      <c r="E207" s="21">
        <v>4.2510000000000003</v>
      </c>
      <c r="F207" s="25">
        <f t="shared" si="24"/>
        <v>201.47494707127734</v>
      </c>
      <c r="G207" s="22">
        <v>856.47</v>
      </c>
      <c r="H207" s="194">
        <f>E207</f>
        <v>4.2510000000000003</v>
      </c>
      <c r="I207" s="26">
        <f t="shared" si="23"/>
        <v>4.2510000000000003</v>
      </c>
      <c r="J207" s="33">
        <f t="shared" si="25"/>
        <v>856.47</v>
      </c>
      <c r="K207" s="17">
        <f t="shared" si="20"/>
        <v>0</v>
      </c>
      <c r="L207" s="22">
        <f t="shared" si="21"/>
        <v>0</v>
      </c>
    </row>
    <row r="208" spans="1:12" x14ac:dyDescent="0.2">
      <c r="A208" s="23" t="s">
        <v>507</v>
      </c>
      <c r="B208" s="16"/>
      <c r="C208" s="16"/>
      <c r="D208" s="16"/>
      <c r="E208" s="16"/>
      <c r="F208" s="25"/>
      <c r="G208" s="22"/>
      <c r="H208" s="194"/>
      <c r="I208" s="26">
        <f t="shared" si="23"/>
        <v>0</v>
      </c>
      <c r="J208" s="33">
        <f t="shared" si="25"/>
        <v>0</v>
      </c>
      <c r="K208" s="17">
        <f t="shared" si="20"/>
        <v>0</v>
      </c>
      <c r="L208" s="22">
        <f t="shared" si="21"/>
        <v>0</v>
      </c>
    </row>
    <row r="209" spans="1:12" x14ac:dyDescent="0.2">
      <c r="A209" s="18" t="s">
        <v>252</v>
      </c>
      <c r="B209" s="19" t="s">
        <v>336</v>
      </c>
      <c r="C209" s="20" t="s">
        <v>508</v>
      </c>
      <c r="D209" s="18" t="s">
        <v>55</v>
      </c>
      <c r="E209" s="21">
        <v>0.10199999999999999</v>
      </c>
      <c r="F209" s="25">
        <f t="shared" si="24"/>
        <v>180320.68627450982</v>
      </c>
      <c r="G209" s="22">
        <v>18392.71</v>
      </c>
      <c r="H209" s="194">
        <v>0.10199999999999999</v>
      </c>
      <c r="I209" s="26">
        <f t="shared" si="23"/>
        <v>0.10199999999999999</v>
      </c>
      <c r="J209" s="33">
        <f t="shared" si="25"/>
        <v>18392.71</v>
      </c>
      <c r="K209" s="17">
        <f t="shared" si="20"/>
        <v>0</v>
      </c>
      <c r="L209" s="22">
        <f t="shared" si="21"/>
        <v>0</v>
      </c>
    </row>
    <row r="210" spans="1:12" x14ac:dyDescent="0.2">
      <c r="A210" s="18" t="s">
        <v>253</v>
      </c>
      <c r="B210" s="19" t="s">
        <v>338</v>
      </c>
      <c r="C210" s="20" t="s">
        <v>339</v>
      </c>
      <c r="D210" s="18" t="s">
        <v>47</v>
      </c>
      <c r="E210" s="21">
        <v>-4.08E-4</v>
      </c>
      <c r="F210" s="25">
        <f t="shared" si="24"/>
        <v>69191.176470588238</v>
      </c>
      <c r="G210" s="22">
        <v>-28.23</v>
      </c>
      <c r="H210" s="194">
        <f>E210</f>
        <v>-4.08E-4</v>
      </c>
      <c r="I210" s="26">
        <f t="shared" si="23"/>
        <v>-4.08E-4</v>
      </c>
      <c r="J210" s="33">
        <f t="shared" si="25"/>
        <v>-28.23</v>
      </c>
      <c r="K210" s="17">
        <f t="shared" si="20"/>
        <v>0</v>
      </c>
      <c r="L210" s="22">
        <f t="shared" si="21"/>
        <v>0</v>
      </c>
    </row>
    <row r="211" spans="1:12" x14ac:dyDescent="0.2">
      <c r="A211" s="18" t="s">
        <v>254</v>
      </c>
      <c r="B211" s="19" t="s">
        <v>340</v>
      </c>
      <c r="C211" s="20" t="s">
        <v>509</v>
      </c>
      <c r="D211" s="18" t="s">
        <v>53</v>
      </c>
      <c r="E211" s="21">
        <v>288</v>
      </c>
      <c r="F211" s="25">
        <f t="shared" si="24"/>
        <v>19.818333333333335</v>
      </c>
      <c r="G211" s="22">
        <v>5707.68</v>
      </c>
      <c r="H211" s="194">
        <v>288</v>
      </c>
      <c r="I211" s="26">
        <f t="shared" si="23"/>
        <v>288</v>
      </c>
      <c r="J211" s="33">
        <f t="shared" si="25"/>
        <v>5707.68</v>
      </c>
      <c r="K211" s="17">
        <f t="shared" si="20"/>
        <v>0</v>
      </c>
      <c r="L211" s="22">
        <f t="shared" si="21"/>
        <v>0</v>
      </c>
    </row>
    <row r="212" spans="1:12" x14ac:dyDescent="0.2">
      <c r="A212" s="18" t="s">
        <v>255</v>
      </c>
      <c r="B212" s="19" t="s">
        <v>333</v>
      </c>
      <c r="C212" s="20" t="s">
        <v>334</v>
      </c>
      <c r="D212" s="18" t="s">
        <v>53</v>
      </c>
      <c r="E212" s="21">
        <v>45</v>
      </c>
      <c r="F212" s="25">
        <f t="shared" si="24"/>
        <v>82.760444444444445</v>
      </c>
      <c r="G212" s="22">
        <v>3724.22</v>
      </c>
      <c r="H212" s="194">
        <v>45</v>
      </c>
      <c r="I212" s="26">
        <f t="shared" si="23"/>
        <v>45</v>
      </c>
      <c r="J212" s="33">
        <f t="shared" si="25"/>
        <v>3724.2200000000003</v>
      </c>
      <c r="K212" s="17">
        <f t="shared" si="20"/>
        <v>0</v>
      </c>
      <c r="L212" s="22">
        <f t="shared" si="21"/>
        <v>0</v>
      </c>
    </row>
    <row r="213" spans="1:12" x14ac:dyDescent="0.2">
      <c r="A213" s="12"/>
      <c r="F213" s="8" t="s">
        <v>111</v>
      </c>
      <c r="G213" s="9">
        <f>SUM(G4:G212)</f>
        <v>4505948.67</v>
      </c>
      <c r="J213" s="9">
        <f>SUM(J4:J212)</f>
        <v>3911045.1079861345</v>
      </c>
      <c r="L213" s="9">
        <f>SUM(L4:L212)</f>
        <v>594903.56201386568</v>
      </c>
    </row>
    <row r="214" spans="1:12" x14ac:dyDescent="0.2">
      <c r="A214" s="12"/>
      <c r="B214" s="15"/>
      <c r="D214" s="15"/>
      <c r="F214" s="2" t="s">
        <v>112</v>
      </c>
      <c r="G214" s="2">
        <f>G213*0.082+G213</f>
        <v>4875436.4609399997</v>
      </c>
      <c r="J214" s="2">
        <f>J213*0.082+J213</f>
        <v>4231750.8068409972</v>
      </c>
      <c r="L214" s="2">
        <f>L213*0.082+L213</f>
        <v>643685.65409900271</v>
      </c>
    </row>
    <row r="215" spans="1:12" x14ac:dyDescent="0.2">
      <c r="F215" s="2" t="s">
        <v>113</v>
      </c>
      <c r="G215" s="2">
        <f>G214*0.024+G214</f>
        <v>4992446.93600256</v>
      </c>
      <c r="J215" s="2">
        <f>J214*0.024+J214</f>
        <v>4333312.826205181</v>
      </c>
      <c r="L215" s="2">
        <f>L214*0.024+L214</f>
        <v>659134.10979737877</v>
      </c>
    </row>
    <row r="216" spans="1:12" x14ac:dyDescent="0.2">
      <c r="F216" s="2" t="s">
        <v>114</v>
      </c>
      <c r="G216" s="2">
        <f>G215*1.05136042</f>
        <v>5248861.1074633645</v>
      </c>
      <c r="J216" s="2">
        <f>J215*1.05136042</f>
        <v>4555873.5929504661</v>
      </c>
      <c r="L216" s="2">
        <f>L215*1.05136042</f>
        <v>692987.51451289828</v>
      </c>
    </row>
    <row r="217" spans="1:12" x14ac:dyDescent="0.2">
      <c r="F217" s="2" t="s">
        <v>115</v>
      </c>
      <c r="G217" s="2">
        <f>G216*0.2</f>
        <v>1049772.221492673</v>
      </c>
      <c r="J217" s="2">
        <f>J216*0.2</f>
        <v>911174.71859009331</v>
      </c>
      <c r="L217" s="2">
        <f>L216*0.2</f>
        <v>138597.50290257967</v>
      </c>
    </row>
    <row r="218" spans="1:12" x14ac:dyDescent="0.2">
      <c r="F218" s="3" t="s">
        <v>116</v>
      </c>
      <c r="G218" s="3">
        <f>G216+G217</f>
        <v>6298633.3289560378</v>
      </c>
      <c r="H218" s="14"/>
      <c r="I218" s="14"/>
      <c r="J218" s="3">
        <f>J216+J217</f>
        <v>5467048.3115405589</v>
      </c>
      <c r="L218" s="3">
        <f>L216+L217</f>
        <v>831585.01741547789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02-02-01</vt:lpstr>
      <vt:lpstr>мазутопровод</vt:lpstr>
      <vt:lpstr>АС3</vt:lpstr>
      <vt:lpstr>'02-02-01'!Заголовки_для_печати</vt:lpstr>
      <vt:lpstr>АС3!Заголовки_для_печати</vt:lpstr>
      <vt:lpstr>мазутопровод!Заголовки_для_печати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2024-01-26T12:37:42Z</dcterms:modified>
</cp:coreProperties>
</file>