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ИД\+ Закрытие 417\"/>
    </mc:Choice>
  </mc:AlternateContent>
  <xr:revisionPtr revIDLastSave="0" documentId="13_ncr:1_{8C79489A-60F7-45D6-BFD1-B81B360F1765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вывоз недобор" sheetId="2" r:id="rId1"/>
    <sheet name="Лист1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xlnm._FilterDatabase" localSheetId="0" hidden="1">'вывоз недобор'!$A$1:$W$34</definedName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'[3]Текущие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'[4]исх дан'!$B$4</definedName>
    <definedName name="БИРЖА2">'[4]исх дан'!#REF!</definedName>
    <definedName name="вид_сметы">[5]база!$G$1:$G$65536</definedName>
    <definedName name="выдал">[5]база!$E$1:$E$65536</definedName>
    <definedName name="граница">'[4]исх дан'!$B$6</definedName>
    <definedName name="д">#REF!</definedName>
    <definedName name="Дополнение01">[6]Смета!$I$1:$Q$65536,[6]Смета!$AA$1:$CK$65536</definedName>
    <definedName name="Дополнение02">[6]Смета!$I$1:$Z$65536,[6]Смета!$AJ$1:$CK$65536</definedName>
    <definedName name="Дополнение03">[6]Смета!$I$1:$AI$65536,[6]Смета!$AS$1:$AS$65536,[6]Смета!$AT$1:$CK$65536</definedName>
    <definedName name="Дополнение04">[6]Смета!$I$1:$AR$65536,[6]Смета!$BB$1:$CK$65536</definedName>
    <definedName name="Дополнение05">[6]Смета!$I$1:$BA$65536,[6]Смета!$BK$1:$CK$65536</definedName>
    <definedName name="Дополнение06">[6]Смета!$I$1:$BJ$65536,[6]Смета!$BT$1:$CK$65536</definedName>
    <definedName name="Дополнение07">[6]Смета!$I$1:$BS$65536,[6]Смета!$CC$1:$CK$65536</definedName>
    <definedName name="Дост_Кавказ">[7]Кабель!#REF!</definedName>
    <definedName name="Дост_Промсервис">[7]Кабель!$BR$9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заказчики">[5]база!$A$1:$A$65536</definedName>
    <definedName name="Заключение">[8]Списки!$I$2:$I$4</definedName>
    <definedName name="к1">#REF!</definedName>
    <definedName name="к2">#REF!</definedName>
    <definedName name="к3">#REF!</definedName>
    <definedName name="Код_1">[6]Смета!#REF!</definedName>
    <definedName name="Кольч">'[4]исх дан'!$B$12</definedName>
    <definedName name="КОЛЬЧ_АВББШВ">'[4]исх дан'!#REF!</definedName>
    <definedName name="Конец">#REF!</definedName>
    <definedName name="конкр150">'[4]исх дан'!#REF!</definedName>
    <definedName name="конкр230">'[4]исх дан'!#REF!</definedName>
    <definedName name="конкр240">'[4]исх дан'!#REF!</definedName>
    <definedName name="КОНТРОЛЬНИК">'[4]исх дан'!#REF!</definedName>
    <definedName name="Копилка_объем">[6]Материалы!#REF!</definedName>
    <definedName name="Копилка_сумма">[6]Материалы!#REF!</definedName>
    <definedName name="КОРОБ_ДОБ_РОЗН">'[4]исх дан'!#REF!</definedName>
    <definedName name="КОРОБ_РФ">'[4]исх дан'!#REF!</definedName>
    <definedName name="_xlnm.Criteria">#REF!</definedName>
    <definedName name="КУРС">'[4]исх дан'!#REF!</definedName>
    <definedName name="КУРС_2Й_ЛИСТ">'[4]исх дан'!#REF!</definedName>
    <definedName name="Курс_Диалин">'[9]Эл-доп'!$U$4</definedName>
    <definedName name="КУРС_ЗАПАЗД">'[4]исх дан'!#REF!</definedName>
    <definedName name="Курс_ИЭК">'[9]Эл-доп'!$Z$4</definedName>
    <definedName name="КУРС_КОЛЬЧ">'[4]исх дан'!#REF!</definedName>
    <definedName name="КУРС_ЛУК">'[4]исх дан'!#REF!</definedName>
    <definedName name="КУРС_ЛУКИ">'[4]исх дан'!#REF!</definedName>
    <definedName name="КУРС_РК">'[4]исх дан'!#REF!</definedName>
    <definedName name="левон_опт">#REF!</definedName>
    <definedName name="левон_розн">#REF!</definedName>
    <definedName name="лист1">[10]Кабель!$A$1:$A$123,[10]Кабель!$GF$1:$GG$123,#REF!,#REF!,[10]Кабель!$A$423:$A$1102,[10]Кабель!$GF$423:$GG$1102</definedName>
    <definedName name="лист1_txt">[10]Кабель!$A$10:$A$123,[10]Кабель!$GF$10:$GG$123,#REF!,[10]Кабель!$GF$438:$GG$850</definedName>
    <definedName name="лист10">#REF!,#REF!</definedName>
    <definedName name="лист2">[9]Электрика!#REF!,[9]Электрика!#REF!,[9]Электрика!$B$1:$B$24,[9]Электрика!$AY$1:$AZ$24,[9]Электрика!#REF!,[9]Электрика!#REF!</definedName>
    <definedName name="лист2_txt">#REF!,[9]Электрика!$A$3:$B$24,[9]Электрика!$AY$3:$AZ$24,[9]Электрика!$AY$69:$AZ$129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'[4]исх дан'!#REF!</definedName>
    <definedName name="Материалы01">[6]Материалы!$G$1:$O$65536,[6]Материалы!$Y$1:$CI$65536</definedName>
    <definedName name="Материалы02">[6]Материалы!$G$1:$X$65536,[6]Материалы!$AH$1:$CI$65536</definedName>
    <definedName name="Материалы03">[6]Материалы!$G$1:$AG$65536,[6]Материалы!$AQ$1:$CI$65536</definedName>
    <definedName name="Материалы04">[6]Материалы!$G$1:$AP$65536,[6]Материалы!$AZ$1:$CI$65536</definedName>
    <definedName name="Материалы05">[6]Материалы!$G$1:$AY$65536,[6]Материалы!$BI$1:$CI$65536</definedName>
    <definedName name="Материалы06">[6]Материалы!$G$1:$BH$65536,[6]Материалы!$BR$1:$CI$65536</definedName>
    <definedName name="Материалы07">[6]Материалы!$G$1:$BQ$65536,[6]Материалы!$CA$1:$CI$65536</definedName>
    <definedName name="Мин.нац.">[7]Кабель!#REF!</definedName>
    <definedName name="Мин_Нац">'[4]исх дан'!$B$9</definedName>
    <definedName name="ммм">'[4]исх дан'!#REF!</definedName>
    <definedName name="НаименованиеПород">[8]Списки!$B$2:$B$80</definedName>
    <definedName name="НАЦ_ГОФР">'[4]исх дан'!#REF!</definedName>
    <definedName name="НАЦ_ГОФР_СПЕЦ">'[4]исх дан'!#REF!</definedName>
    <definedName name="НАЦ_КОЛЬЧ">'[4]исх дан'!#REF!</definedName>
    <definedName name="НАЦ_КОРОБ">'[4]исх дан'!#REF!</definedName>
    <definedName name="нац_метрук">'[4]исх дан'!#REF!</definedName>
    <definedName name="нац_након">#REF!</definedName>
    <definedName name="НАЦ_НЕГОРЮЧ">#REF!</definedName>
    <definedName name="НАЦ_ОПТ">'[4]исх дан'!#REF!</definedName>
    <definedName name="НАЦ_ОПТ_КОЛЬЧ">'[4]исх дан'!#REF!</definedName>
    <definedName name="НАЦ_ОПТ_КОЛЬЧ_тпп">'[4]исх дан'!#REF!</definedName>
    <definedName name="НАЦ_РЫБ">'[4]исх дан'!#REF!</definedName>
    <definedName name="НАЦ_РЫБ_КРУПН">'[4]исх дан'!#REF!</definedName>
    <definedName name="НАЦ_РЫБ_МЕЛК">'[4]исх дан'!#REF!</definedName>
    <definedName name="НАЦ_СМОЛ_АВВГ">'[4]исх дан'!#REF!</definedName>
    <definedName name="НАЦ_СМОЛ_АПВ">'[4]исх дан'!#REF!</definedName>
    <definedName name="НАЦ_СМОЛ_М">'[4]исх дан'!#REF!</definedName>
    <definedName name="НАЦ_ТУРЦ_ОПТ">#REF!</definedName>
    <definedName name="НАЦ_ТУРЦ_РОЗН">#REF!</definedName>
    <definedName name="НАЦЕНКА">'[4]исх дан'!#REF!</definedName>
    <definedName name="НАЦЕНКА_150">'[4]исх дан'!#REF!</definedName>
    <definedName name="НАЦЕНКА_СЧЕТЧ">'[4]исх дан'!#REF!</definedName>
    <definedName name="НАЦЕНКА_СЧЕТЧИКИ">'[4]исх дан'!#REF!</definedName>
    <definedName name="НДС">'[4]исх дан'!#REF!</definedName>
    <definedName name="Номер_сметы">[11]Справочник!$A:$A</definedName>
    <definedName name="_xlnm.Print_Area" localSheetId="0">'вывоз недобор'!$A$1:$Z$34</definedName>
    <definedName name="ООС">#REF!,#REF!</definedName>
    <definedName name="от_БИРЖЕВОГО">'[4]исх дан'!#REF!</definedName>
    <definedName name="ПВ">'[4]исх дан'!#REF!</definedName>
    <definedName name="ПВС_ОПТ">'[4]исх дан'!#REF!</definedName>
    <definedName name="ПВС_РОЗН">[12]ПРОЦЕНТЫ!$AQ$7</definedName>
    <definedName name="пр">#REF!,#REF!,#REF!,#REF!</definedName>
    <definedName name="Примечание">[8]Списки!$K$2:$K$25</definedName>
    <definedName name="ПУНП">'[4]исх дан'!#REF!</definedName>
    <definedName name="Расход_меди_кг_км_с_отходами">#REF!</definedName>
    <definedName name="рома1">[7]Кабель!$A$1:$A$136,#REF!,[7]Кабель!$FQ$1:$FQ$136,#REF!,#REF!,#REF!,[7]Кабель!$A$420:$A$1102,#REF!,[7]Кабель!$FQ$420:$FQ$1102</definedName>
    <definedName name="рома2">[9]Электрика!#REF!,[9]Электрика!#REF!,[9]Электрика!#REF!,[9]Электрика!$B$1:$B$24,[9]Электрика!$AY$1:$AZ$24,[9]Электрика!#REF!,[9]Электрика!#REF!</definedName>
    <definedName name="СКИДКА_в_КОЛЬЧУГ">#REF!</definedName>
    <definedName name="СКИДКА_КОЛЬЧ">'[4]исх дан'!$B$9</definedName>
    <definedName name="Смета">[6]Смета!#REF!</definedName>
    <definedName name="СПЕЦКУРС">'[4]исх дан'!$B$3</definedName>
    <definedName name="сроки">[5]Коэффициенты!$A$1:$A$65536</definedName>
    <definedName name="стадия_П">[5]база!$J$1:$J$65536</definedName>
    <definedName name="СТАР_КУРС">[12]ПРОЦЕНТЫ!$AQ$12</definedName>
    <definedName name="тек_курс">'[4]исх дан'!#REF!</definedName>
    <definedName name="текст1">[10]Кабель!$A$10:$A$123,[10]Кабель!$GF$10:$GG$123</definedName>
    <definedName name="текст10">#REF!,#REF!</definedName>
    <definedName name="текст11">#REF!,#REF!</definedName>
    <definedName name="текст12">#REF!,#REF!</definedName>
    <definedName name="текст2">[7]Кабель!$A$137:$A$419,#REF!</definedName>
    <definedName name="текст3">#REF!,#REF!</definedName>
    <definedName name="текст4">[9]Электрика!#REF!,[9]Электрика!#REF!</definedName>
    <definedName name="текст5">[9]Электрика!$A$3:$B$24,[9]Электрика!$AY$4:$AZ$24</definedName>
    <definedName name="текст6">[9]Электрика!$A$32:$B$129,[9]Электрика!#REF!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[7]Кабель!$A$1:$A$136,[7]Кабель!#REF!,[7]Кабель!$FQ$1:$FQ$136,#REF!,[7]Кабель!#REF!,#REF!,[7]Кабель!$A$420:$A$1102,[7]Кабель!#REF!,[7]Кабель!$FQ$420:$FQ$1102</definedName>
    <definedName name="тула2">[9]Электрика!#REF!,[9]Электрика!#REF!,[9]Электрика!#REF!,[9]Электрика!$B$1:$B$24,[9]Электрика!$Y$1:$Y$2,[9]Электрика!$AZ$1:$AZ$24,[9]Электрика!#REF!,[9]Электрика!#REF!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35" i="2" l="1"/>
  <c r="V34" i="2"/>
  <c r="V33" i="2"/>
  <c r="V32" i="2"/>
  <c r="V31" i="2"/>
  <c r="V30" i="2"/>
  <c r="V29" i="2"/>
  <c r="S29" i="2"/>
  <c r="V28" i="2"/>
  <c r="S28" i="2"/>
  <c r="V27" i="2"/>
  <c r="S27" i="2"/>
  <c r="V26" i="2"/>
  <c r="S26" i="2"/>
  <c r="V25" i="2"/>
  <c r="V24" i="2"/>
  <c r="P24" i="2"/>
  <c r="V23" i="2"/>
  <c r="P23" i="2"/>
  <c r="R22" i="2"/>
  <c r="P22" i="2"/>
  <c r="T22" i="2" s="1"/>
  <c r="V22" i="2" s="1"/>
  <c r="C22" i="2"/>
  <c r="P21" i="2"/>
  <c r="T21" i="2" s="1"/>
  <c r="V21" i="2" s="1"/>
  <c r="I21" i="2"/>
  <c r="J21" i="2" s="1"/>
  <c r="Q21" i="2" s="1"/>
  <c r="C21" i="2"/>
  <c r="R20" i="2"/>
  <c r="P20" i="2"/>
  <c r="T20" i="2" s="1"/>
  <c r="R19" i="2"/>
  <c r="P19" i="2"/>
  <c r="T19" i="2" s="1"/>
  <c r="P18" i="2"/>
  <c r="T18" i="2" s="1"/>
  <c r="P17" i="2"/>
  <c r="T17" i="2" s="1"/>
  <c r="V17" i="2" s="1"/>
  <c r="C17" i="2"/>
  <c r="S16" i="2"/>
  <c r="P16" i="2"/>
  <c r="T16" i="2" s="1"/>
  <c r="V16" i="2" s="1"/>
  <c r="C16" i="2"/>
  <c r="P15" i="2"/>
  <c r="T15" i="2" s="1"/>
  <c r="V15" i="2" s="1"/>
  <c r="I15" i="2"/>
  <c r="J15" i="2" s="1"/>
  <c r="Q15" i="2" s="1"/>
  <c r="C15" i="2"/>
  <c r="S14" i="2"/>
  <c r="P14" i="2"/>
  <c r="T14" i="2" s="1"/>
  <c r="V14" i="2" s="1"/>
  <c r="C14" i="2"/>
  <c r="Y13" i="2"/>
  <c r="S13" i="2"/>
  <c r="P13" i="2"/>
  <c r="T13" i="2" s="1"/>
  <c r="V13" i="2" s="1"/>
  <c r="AB13" i="2" s="1"/>
  <c r="C13" i="2"/>
  <c r="AA12" i="2"/>
  <c r="Y12" i="2"/>
  <c r="S12" i="2"/>
  <c r="P12" i="2"/>
  <c r="T12" i="2" s="1"/>
  <c r="V12" i="2" s="1"/>
  <c r="C12" i="2"/>
  <c r="AA11" i="2"/>
  <c r="Y11" i="2"/>
  <c r="S11" i="2"/>
  <c r="P11" i="2"/>
  <c r="T11" i="2" s="1"/>
  <c r="V11" i="2" s="1"/>
  <c r="C11" i="2"/>
  <c r="AA10" i="2"/>
  <c r="Y10" i="2"/>
  <c r="S10" i="2"/>
  <c r="P10" i="2"/>
  <c r="T10" i="2" s="1"/>
  <c r="V10" i="2" s="1"/>
  <c r="I10" i="2"/>
  <c r="J10" i="2" s="1"/>
  <c r="Q10" i="2" s="1"/>
  <c r="C10" i="2"/>
  <c r="AA9" i="2"/>
  <c r="Y9" i="2"/>
  <c r="S9" i="2"/>
  <c r="P9" i="2"/>
  <c r="T9" i="2" s="1"/>
  <c r="V9" i="2" s="1"/>
  <c r="I9" i="2"/>
  <c r="I18" i="2" s="1"/>
  <c r="J18" i="2" s="1"/>
  <c r="Q18" i="2" s="1"/>
  <c r="U18" i="2" s="1"/>
  <c r="C9" i="2"/>
  <c r="Y8" i="2"/>
  <c r="S8" i="2"/>
  <c r="P8" i="2"/>
  <c r="T8" i="2" s="1"/>
  <c r="V8" i="2" s="1"/>
  <c r="AB8" i="2" s="1"/>
  <c r="C8" i="2"/>
  <c r="AA7" i="2"/>
  <c r="Y7" i="2"/>
  <c r="S7" i="2"/>
  <c r="P7" i="2"/>
  <c r="T7" i="2" s="1"/>
  <c r="V7" i="2" s="1"/>
  <c r="C7" i="2"/>
  <c r="Y6" i="2"/>
  <c r="P6" i="2"/>
  <c r="T6" i="2" s="1"/>
  <c r="V6" i="2" s="1"/>
  <c r="AB6" i="2" s="1"/>
  <c r="C6" i="2"/>
  <c r="Y5" i="2"/>
  <c r="S5" i="2"/>
  <c r="P5" i="2"/>
  <c r="T5" i="2" s="1"/>
  <c r="V5" i="2" s="1"/>
  <c r="AB5" i="2" s="1"/>
  <c r="C5" i="2"/>
  <c r="P4" i="2"/>
  <c r="T4" i="2" s="1"/>
  <c r="V4" i="2" s="1"/>
  <c r="I4" i="2"/>
  <c r="J4" i="2" s="1"/>
  <c r="C4" i="2"/>
  <c r="P3" i="2"/>
  <c r="T3" i="2" s="1"/>
  <c r="V3" i="2" s="1"/>
  <c r="J3" i="2"/>
  <c r="Q3" i="2" s="1"/>
  <c r="C3" i="2"/>
  <c r="P2" i="2"/>
  <c r="T2" i="2" s="1"/>
  <c r="J2" i="2"/>
  <c r="Q2" i="2" s="1"/>
  <c r="C2" i="2"/>
  <c r="I5" i="2" l="1"/>
  <c r="I12" i="2" s="1"/>
  <c r="J12" i="2" s="1"/>
  <c r="Q12" i="2" s="1"/>
  <c r="I17" i="2"/>
  <c r="J17" i="2" s="1"/>
  <c r="Q17" i="2" s="1"/>
  <c r="AB10" i="2"/>
  <c r="I11" i="2"/>
  <c r="J11" i="2" s="1"/>
  <c r="Q11" i="2" s="1"/>
  <c r="AB11" i="2"/>
  <c r="V18" i="2"/>
  <c r="AB7" i="2"/>
  <c r="I16" i="2"/>
  <c r="J16" i="2" s="1"/>
  <c r="Q16" i="2" s="1"/>
  <c r="J9" i="2"/>
  <c r="Q9" i="2" s="1"/>
  <c r="AB12" i="2"/>
  <c r="AB9" i="2"/>
  <c r="I7" i="2"/>
  <c r="I22" i="2"/>
  <c r="J22" i="2" s="1"/>
  <c r="Q22" i="2" s="1"/>
  <c r="V2" i="2"/>
  <c r="I6" i="2"/>
  <c r="J5" i="2" l="1"/>
  <c r="Q5" i="2" s="1"/>
  <c r="I20" i="2"/>
  <c r="J20" i="2" s="1"/>
  <c r="Q20" i="2" s="1"/>
  <c r="U20" i="2" s="1"/>
  <c r="V20" i="2" s="1"/>
  <c r="I8" i="2"/>
  <c r="I19" i="2" s="1"/>
  <c r="J19" i="2" s="1"/>
  <c r="Q19" i="2" s="1"/>
  <c r="U19" i="2" s="1"/>
  <c r="J6" i="2"/>
  <c r="I13" i="2"/>
  <c r="J13" i="2" s="1"/>
  <c r="Q13" i="2" s="1"/>
  <c r="J7" i="2"/>
  <c r="Q7" i="2" s="1"/>
  <c r="I14" i="2"/>
  <c r="J14" i="2" s="1"/>
  <c r="Q14" i="2" s="1"/>
  <c r="J8" i="2" l="1"/>
  <c r="Q8" i="2" s="1"/>
  <c r="V19" i="2"/>
  <c r="Q6" i="2"/>
</calcChain>
</file>

<file path=xl/sharedStrings.xml><?xml version="1.0" encoding="utf-8"?>
<sst xmlns="http://schemas.openxmlformats.org/spreadsheetml/2006/main" count="182" uniqueCount="127">
  <si>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</si>
  <si>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</si>
  <si>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</si>
  <si>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</si>
  <si>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</si>
  <si>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</si>
  <si>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</si>
  <si>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r>
      <t xml:space="preserve">всего без НДС с повышающим договорным коэффициентом </t>
    </r>
    <r>
      <rPr>
        <b/>
        <i/>
        <sz val="12"/>
        <color theme="1"/>
        <rFont val="Times New Roman"/>
        <family val="1"/>
        <charset val="204"/>
      </rPr>
      <t>1,05136042</t>
    </r>
  </si>
  <si>
    <t>ндс 20%</t>
  </si>
  <si>
    <t>Сумма смет  по ДОГОВОРУ с ндс</t>
  </si>
  <si>
    <r>
      <t xml:space="preserve">Всего (с НДС),                          </t>
    </r>
    <r>
      <rPr>
        <b/>
        <u/>
        <sz val="12"/>
        <color theme="1"/>
        <rFont val="Times New Roman"/>
        <family val="1"/>
        <charset val="204"/>
      </rPr>
      <t>кс-3 №1</t>
    </r>
    <r>
      <rPr>
        <b/>
        <sz val="12"/>
        <color theme="1"/>
        <rFont val="Times New Roman"/>
        <family val="1"/>
        <charset val="204"/>
      </rPr>
      <t xml:space="preserve"> от 20.11.2023г.</t>
    </r>
  </si>
  <si>
    <r>
      <t xml:space="preserve">Всего (с НДС),                           </t>
    </r>
    <r>
      <rPr>
        <b/>
        <u/>
        <sz val="12"/>
        <color theme="1"/>
        <rFont val="Times New Roman"/>
        <family val="1"/>
        <charset val="204"/>
      </rPr>
      <t>кс-3 №2</t>
    </r>
    <r>
      <rPr>
        <b/>
        <sz val="12"/>
        <color theme="1"/>
        <rFont val="Times New Roman"/>
        <family val="1"/>
        <charset val="204"/>
      </rPr>
      <t xml:space="preserve"> от 07.12.2023г.</t>
    </r>
  </si>
  <si>
    <r>
      <t xml:space="preserve">Всего (с НДС),                           </t>
    </r>
    <r>
      <rPr>
        <b/>
        <u/>
        <sz val="12"/>
        <color theme="1"/>
        <rFont val="Times New Roman"/>
        <family val="1"/>
        <charset val="204"/>
      </rPr>
      <t>кс-3 №3</t>
    </r>
    <r>
      <rPr>
        <b/>
        <sz val="12"/>
        <color theme="1"/>
        <rFont val="Times New Roman"/>
        <family val="1"/>
        <charset val="204"/>
      </rPr>
      <t xml:space="preserve"> от 29.12.2023г.</t>
    </r>
  </si>
  <si>
    <r>
      <t xml:space="preserve">Всего (с НДС),                           </t>
    </r>
    <r>
      <rPr>
        <b/>
        <u/>
        <sz val="12"/>
        <color rgb="FFFF0000"/>
        <rFont val="Times New Roman"/>
        <family val="1"/>
        <charset val="204"/>
      </rPr>
      <t>кс-3 №4</t>
    </r>
    <r>
      <rPr>
        <b/>
        <sz val="12"/>
        <color rgb="FFFF0000"/>
        <rFont val="Times New Roman"/>
        <family val="1"/>
        <charset val="204"/>
      </rPr>
      <t xml:space="preserve"> от 22.01.2024г.</t>
    </r>
  </si>
  <si>
    <r>
      <t xml:space="preserve">Всего (с НДС),                           </t>
    </r>
    <r>
      <rPr>
        <b/>
        <u/>
        <sz val="12"/>
        <color rgb="FFFF0000"/>
        <rFont val="Times New Roman"/>
        <family val="1"/>
        <charset val="204"/>
      </rPr>
      <t>кс-3 №5</t>
    </r>
    <r>
      <rPr>
        <b/>
        <sz val="12"/>
        <color rgb="FFFF0000"/>
        <rFont val="Times New Roman"/>
        <family val="1"/>
        <charset val="204"/>
      </rPr>
      <t xml:space="preserve"> от 20.03.2024г.</t>
    </r>
  </si>
  <si>
    <t>Всего закрыто на 20.03.2024</t>
  </si>
  <si>
    <t>остаток</t>
  </si>
  <si>
    <t>ВОР</t>
  </si>
  <si>
    <t>статус отработки</t>
  </si>
  <si>
    <t>сумма ССР1                                                     (то,что %-но, Кдог=1,0514), с НДС</t>
  </si>
  <si>
    <r>
      <t>сумма ССР2                                                         (Кдог=</t>
    </r>
    <r>
      <rPr>
        <b/>
        <u/>
        <sz val="12"/>
        <color theme="1"/>
        <rFont val="Times New Roman"/>
        <family val="1"/>
        <charset val="204"/>
      </rPr>
      <t>1,0514</t>
    </r>
    <r>
      <rPr>
        <b/>
        <sz val="12"/>
        <color theme="1"/>
        <rFont val="Times New Roman"/>
        <family val="1"/>
        <charset val="204"/>
      </rPr>
      <t>), с НДС</t>
    </r>
  </si>
  <si>
    <t>ВСЕГО (ССР1+ССР2),                             с НДС</t>
  </si>
  <si>
    <t>замечания по ВОР/смете</t>
  </si>
  <si>
    <t>сумма, с НДС</t>
  </si>
  <si>
    <t>Вариант НВ (с 0,65 и без уплотнения)</t>
  </si>
  <si>
    <t>01-01-01 изм.1</t>
  </si>
  <si>
    <t>+</t>
  </si>
  <si>
    <t xml:space="preserve">ВОР отработан/смета оформлена </t>
  </si>
  <si>
    <t>01-01-02 изм.1</t>
  </si>
  <si>
    <t>01-01-03 изм.1</t>
  </si>
  <si>
    <t>02-03-02 изм.1</t>
  </si>
  <si>
    <t>оформить на подпись</t>
  </si>
  <si>
    <t>04-01-01 изм.1</t>
  </si>
  <si>
    <t>ВОР подписан, смета отправлена на проверку 21.06</t>
  </si>
  <si>
    <t>04-01-02 изм.1</t>
  </si>
  <si>
    <t>06-01-01 изм.1</t>
  </si>
  <si>
    <t>06-01-02 изм.1</t>
  </si>
  <si>
    <t>06-02-01 изм.1</t>
  </si>
  <si>
    <t>06-02-02 изм.1</t>
  </si>
  <si>
    <t>06-03-03 изм.1</t>
  </si>
  <si>
    <t>06-03-04 изм.1</t>
  </si>
  <si>
    <t>06-04-01 изм.1</t>
  </si>
  <si>
    <t>02-01-01 изм.1</t>
  </si>
  <si>
    <t>Замечания в работе (ждем решение от рук-ва о прнятии версии Заказчика)</t>
  </si>
  <si>
    <t>02-03-01 изм.1</t>
  </si>
  <si>
    <t>06-03-02</t>
  </si>
  <si>
    <t>ВОР подписан, смета отправлена на проверку 01.07</t>
  </si>
  <si>
    <t>06-03-01</t>
  </si>
  <si>
    <t>Теплоснабжение.Переустройство трубопровода.ТС1</t>
  </si>
  <si>
    <t>ждем ВОР</t>
  </si>
  <si>
    <r>
      <t xml:space="preserve">ВОР на %-ый объем оформлен,отпр. 28.04 ,нужен на </t>
    </r>
    <r>
      <rPr>
        <u/>
        <sz val="9"/>
        <rFont val="Times New Roman"/>
        <family val="1"/>
        <charset val="204"/>
      </rPr>
      <t>остальные работы</t>
    </r>
  </si>
  <si>
    <t>сумма остатка взята по утвержденной смете!!!</t>
  </si>
  <si>
    <t>07-01-01</t>
  </si>
  <si>
    <t>Генеральный план. Трансбордер. ГП1</t>
  </si>
  <si>
    <t>07-01-02</t>
  </si>
  <si>
    <t>Генеральный план. ГП2</t>
  </si>
  <si>
    <t>02-02-01</t>
  </si>
  <si>
    <t>ВОРа на доп. не будет</t>
  </si>
  <si>
    <t xml:space="preserve">ВОР на %-ый объем оформлен,отпр. 28.04 </t>
  </si>
  <si>
    <t>-</t>
  </si>
  <si>
    <t>ОТ Романа-не спешим ОФОРМЛЯТЬ</t>
  </si>
  <si>
    <t>не изменяются</t>
  </si>
  <si>
    <t>06-02-03</t>
  </si>
  <si>
    <r>
      <t xml:space="preserve">ВОР на %-ый объем оформлен,отпр. 28.04 ,нужен на </t>
    </r>
    <r>
      <rPr>
        <u/>
        <sz val="9"/>
        <color theme="9"/>
        <rFont val="Times New Roman"/>
        <family val="1"/>
        <charset val="204"/>
      </rPr>
      <t>остальные работы</t>
    </r>
  </si>
  <si>
    <t>Временная теплосеть</t>
  </si>
  <si>
    <t>! +, подписать ВОР</t>
  </si>
  <si>
    <t>Мазутопровод</t>
  </si>
  <si>
    <t>Временный переезд ч.жд.п цех 417</t>
  </si>
  <si>
    <t>щебень исключен-почему? Куда перенесен?</t>
  </si>
  <si>
    <t>Временный водопровод 121</t>
  </si>
  <si>
    <t>Демонтаж ламп-121+75</t>
  </si>
  <si>
    <t>Вырубка кустарников</t>
  </si>
  <si>
    <t>СС.Переустройство кабельной канализации связи</t>
  </si>
  <si>
    <t>ВОР подписан, смета отправлена на проверку 27.06</t>
  </si>
  <si>
    <t>Смещение ЗД.АС1</t>
  </si>
  <si>
    <t>ВОР подписан, смета отправлена на проверку 28.06</t>
  </si>
  <si>
    <t>КС трансбордер</t>
  </si>
  <si>
    <t>требуется корректировка ВОР,отправлено в ПТО,Вор в работе</t>
  </si>
  <si>
    <t>Резинокорд-войдет в ГП2</t>
  </si>
  <si>
    <t>ВОР будет в ГП2 на основные работы, расценка согласована, включить в  смету ГП2</t>
  </si>
  <si>
    <t>Отвод контактной сети</t>
  </si>
  <si>
    <t>на последний момент</t>
  </si>
  <si>
    <t>Устройство ограждения вдоль обкаточного пути</t>
  </si>
  <si>
    <t>ВОР+ надо подписать, смета отработана, оформлена, отпр.Андрею 11.06</t>
  </si>
  <si>
    <t>Проектное ограждение по титулу 217</t>
  </si>
  <si>
    <t>131-23-АС1</t>
  </si>
  <si>
    <t>Трансбордер. Архитектурно-строительные решения. Часть 1</t>
  </si>
  <si>
    <t>131-23-АС2</t>
  </si>
  <si>
    <t>Трансбордер. Архитектурно-строительные решения. Часть 2</t>
  </si>
  <si>
    <t>131-23-НВК1</t>
  </si>
  <si>
    <t>Трансбордер. Наружные сети водоснабжения и канализации</t>
  </si>
  <si>
    <t>131-23-ТС1</t>
  </si>
  <si>
    <t>Трансбордер. Теплоснабжение. Переустройство трубопровода.</t>
  </si>
  <si>
    <t>131-23-ГП1</t>
  </si>
  <si>
    <t>Трансбордер. Генеральный план</t>
  </si>
  <si>
    <t>131-23-АС3</t>
  </si>
  <si>
    <t>Цех №121/18. Архитектурно-строительные решения</t>
  </si>
  <si>
    <t>131-23-АС4</t>
  </si>
  <si>
    <t>Эстакада. Архитектурно-строительные решения</t>
  </si>
  <si>
    <t>131-23-ГП2</t>
  </si>
  <si>
    <t>Генеральный план</t>
  </si>
  <si>
    <t>131-23-ГСН</t>
  </si>
  <si>
    <t>Наружные газопроводы. Вынос газопровода среднего давления</t>
  </si>
  <si>
    <t>131-23-НВК2</t>
  </si>
  <si>
    <t>131-23-НВК3</t>
  </si>
  <si>
    <t>Наружные сети водоснабжения и канализации. Переустройство хозпитьевого водопровода</t>
  </si>
  <si>
    <t>131-23-НВК4</t>
  </si>
  <si>
    <t>Наружные сети водоснабжения и канализации. Переустройство хозяйственно-бытовой  канализации</t>
  </si>
  <si>
    <t>131-23-НВК5</t>
  </si>
  <si>
    <t>Наружные сети водоснабжения и канализации. Переустройство ливневой канализации</t>
  </si>
  <si>
    <t>131-23-ПЖ</t>
  </si>
  <si>
    <t>Железнодорожные пути</t>
  </si>
  <si>
    <t xml:space="preserve">131-23-ТС2 </t>
  </si>
  <si>
    <t>Теплоснабжение. Переустройство трубопровода по эстакаде</t>
  </si>
  <si>
    <t xml:space="preserve">131-23-ТС3 </t>
  </si>
  <si>
    <t>Теплоснабжение. Переустройство трубопровода</t>
  </si>
  <si>
    <t xml:space="preserve">131-23-ЭС1 </t>
  </si>
  <si>
    <t>Цех №121/18. Электроснабжение. Переустройство кабельных линий</t>
  </si>
  <si>
    <t>131-23-ЭС2</t>
  </si>
  <si>
    <t>Электроснабжение. Переустройство кабельных линий</t>
  </si>
  <si>
    <t>Цех №121/18. Наружные сети водоснабжения и канализации.  Переустройство хозпитьевого водопровода</t>
  </si>
  <si>
    <t>1 комплект</t>
  </si>
  <si>
    <t>5 экз</t>
  </si>
  <si>
    <t>Скан</t>
  </si>
  <si>
    <t>Подписи</t>
  </si>
  <si>
    <t>Передача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</si>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</sst>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,##0.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rgb="FF00B0F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  <font>
      <b/>
      <i/>
      <sz val="12"/>
      <color rgb="FFC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2"/>
      <color theme="9"/>
      <name val="Times New Roman"/>
      <family val="1"/>
      <charset val="204"/>
    </font>
    <font>
      <sz val="10"/>
      <color theme="9"/>
      <name val="Times New Roman"/>
      <family val="1"/>
      <charset val="204"/>
    </font>
    <font>
      <sz val="12"/>
      <color theme="9"/>
      <name val="Times New Roman"/>
      <family val="1"/>
      <charset val="204"/>
    </font>
    <font>
      <sz val="9"/>
      <name val="Times New Roman"/>
      <family val="1"/>
      <charset val="204"/>
    </font>
    <font>
      <u/>
      <sz val="9"/>
      <name val="Times New Roman"/>
      <family val="1"/>
      <charset val="204"/>
    </font>
    <font>
      <b/>
      <sz val="12"/>
      <color theme="9"/>
      <name val="Times New Roman"/>
      <family val="1"/>
      <charset val="204"/>
    </font>
    <font>
      <sz val="9"/>
      <color theme="9"/>
      <name val="Times New Roman"/>
      <family val="1"/>
      <charset val="204"/>
    </font>
    <font>
      <i/>
      <sz val="8"/>
      <color theme="9"/>
      <name val="Times New Roman"/>
      <family val="1"/>
      <charset val="204"/>
    </font>
    <font>
      <u/>
      <sz val="9"/>
      <color theme="9"/>
      <name val="Times New Roman"/>
      <family val="1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i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2" fillId="0" borderId="0"/>
    <xf numFmtId="0" fontId="1" fillId="0" borderId="0"/>
    <xf numFmtId="0" fontId="2" fillId="0" borderId="0"/>
    <xf numFmtId="164" fontId="14" fillId="0" borderId="0" applyFont="0" applyFill="0" applyBorder="0" applyAlignment="0" applyProtection="0"/>
    <xf numFmtId="0" fontId="31" fillId="0" borderId="0"/>
  </cellStyleXfs>
  <cellXfs count="158">
    <xf numFmtId="0" fontId="0" fillId="0" borderId="0" xfId="0"/>
    <xf numFmtId="4" fontId="4" fillId="0" borderId="0" xfId="2" applyNumberFormat="1" applyFont="1" applyAlignment="1">
      <alignment horizontal="center" vertical="center"/>
    </xf>
    <xf numFmtId="0" fontId="4" fillId="0" borderId="0" xfId="2" applyFont="1"/>
    <xf numFmtId="0" fontId="5" fillId="0" borderId="0" xfId="2" applyFont="1" applyAlignment="1">
      <alignment vertical="center" wrapText="1" shrinkToFit="1"/>
    </xf>
    <xf numFmtId="0" fontId="6" fillId="0" borderId="0" xfId="2" applyFont="1"/>
    <xf numFmtId="0" fontId="4" fillId="0" borderId="0" xfId="2" applyFont="1" applyAlignment="1">
      <alignment horizontal="center" vertical="center"/>
    </xf>
    <xf numFmtId="0" fontId="8" fillId="4" borderId="1" xfId="2" applyFont="1" applyFill="1" applyBorder="1" applyAlignment="1">
      <alignment horizontal="center" vertical="center" wrapText="1"/>
    </xf>
    <xf numFmtId="0" fontId="8" fillId="4" borderId="2" xfId="2" applyFont="1" applyFill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/>
    </xf>
    <xf numFmtId="0" fontId="3" fillId="5" borderId="3" xfId="2" applyFont="1" applyFill="1" applyBorder="1" applyAlignment="1">
      <alignment horizontal="center" vertical="center"/>
    </xf>
    <xf numFmtId="0" fontId="13" fillId="5" borderId="3" xfId="2" applyFont="1" applyFill="1" applyBorder="1" applyAlignment="1">
      <alignment horizontal="left" vertical="center" wrapText="1"/>
    </xf>
    <xf numFmtId="164" fontId="13" fillId="5" borderId="3" xfId="4" applyFont="1" applyFill="1" applyBorder="1" applyAlignment="1">
      <alignment horizontal="center" vertical="center"/>
    </xf>
    <xf numFmtId="165" fontId="13" fillId="5" borderId="3" xfId="2" applyNumberFormat="1" applyFont="1" applyFill="1" applyBorder="1" applyAlignment="1">
      <alignment horizontal="center" vertical="center"/>
    </xf>
    <xf numFmtId="4" fontId="3" fillId="5" borderId="3" xfId="2" applyNumberFormat="1" applyFont="1" applyFill="1" applyBorder="1" applyAlignment="1">
      <alignment horizontal="center" vertical="center"/>
    </xf>
    <xf numFmtId="4" fontId="13" fillId="5" borderId="3" xfId="2" applyNumberFormat="1" applyFont="1" applyFill="1" applyBorder="1" applyAlignment="1">
      <alignment horizontal="center" vertical="center"/>
    </xf>
    <xf numFmtId="4" fontId="15" fillId="5" borderId="3" xfId="2" applyNumberFormat="1" applyFont="1" applyFill="1" applyBorder="1" applyAlignment="1">
      <alignment horizontal="center" vertical="center" wrapText="1"/>
    </xf>
    <xf numFmtId="4" fontId="5" fillId="0" borderId="0" xfId="2" applyNumberFormat="1" applyFont="1" applyAlignment="1">
      <alignment vertical="center" wrapText="1" shrinkToFit="1"/>
    </xf>
    <xf numFmtId="4" fontId="15" fillId="4" borderId="3" xfId="2" applyNumberFormat="1" applyFont="1" applyFill="1" applyBorder="1" applyAlignment="1">
      <alignment horizontal="center" vertical="center" wrapText="1"/>
    </xf>
    <xf numFmtId="4" fontId="4" fillId="4" borderId="4" xfId="2" applyNumberFormat="1" applyFont="1" applyFill="1" applyBorder="1" applyAlignment="1">
      <alignment horizontal="center" vertical="center"/>
    </xf>
    <xf numFmtId="4" fontId="4" fillId="4" borderId="4" xfId="2" applyNumberFormat="1" applyFont="1" applyFill="1" applyBorder="1" applyAlignment="1">
      <alignment horizontal="center" vertical="center" wrapText="1"/>
    </xf>
    <xf numFmtId="4" fontId="3" fillId="0" borderId="0" xfId="2" applyNumberFormat="1" applyFont="1" applyAlignment="1">
      <alignment horizontal="center" vertical="center" wrapText="1"/>
    </xf>
    <xf numFmtId="0" fontId="3" fillId="6" borderId="3" xfId="2" applyFont="1" applyFill="1" applyBorder="1" applyAlignment="1">
      <alignment horizontal="center" vertical="center"/>
    </xf>
    <xf numFmtId="0" fontId="13" fillId="6" borderId="3" xfId="2" applyFont="1" applyFill="1" applyBorder="1" applyAlignment="1">
      <alignment horizontal="left" vertical="center" wrapText="1"/>
    </xf>
    <xf numFmtId="164" fontId="13" fillId="6" borderId="3" xfId="4" applyFont="1" applyFill="1" applyBorder="1" applyAlignment="1">
      <alignment horizontal="center" vertical="center"/>
    </xf>
    <xf numFmtId="165" fontId="13" fillId="6" borderId="3" xfId="2" applyNumberFormat="1" applyFont="1" applyFill="1" applyBorder="1" applyAlignment="1">
      <alignment horizontal="center" vertical="center"/>
    </xf>
    <xf numFmtId="4" fontId="3" fillId="6" borderId="3" xfId="2" applyNumberFormat="1" applyFont="1" applyFill="1" applyBorder="1" applyAlignment="1">
      <alignment horizontal="center" vertical="center"/>
    </xf>
    <xf numFmtId="4" fontId="13" fillId="6" borderId="3" xfId="2" applyNumberFormat="1" applyFont="1" applyFill="1" applyBorder="1" applyAlignment="1">
      <alignment horizontal="center" vertical="center"/>
    </xf>
    <xf numFmtId="4" fontId="13" fillId="6" borderId="3" xfId="2" applyNumberFormat="1" applyFont="1" applyFill="1" applyBorder="1" applyAlignment="1">
      <alignment horizontal="center" vertical="center" wrapText="1"/>
    </xf>
    <xf numFmtId="4" fontId="16" fillId="6" borderId="3" xfId="2" applyNumberFormat="1" applyFont="1" applyFill="1" applyBorder="1" applyAlignment="1">
      <alignment horizontal="center" vertical="center" wrapText="1"/>
    </xf>
    <xf numFmtId="0" fontId="18" fillId="7" borderId="0" xfId="2" applyFont="1" applyFill="1" applyAlignment="1">
      <alignment vertical="center" wrapText="1" shrinkToFit="1"/>
    </xf>
    <xf numFmtId="4" fontId="19" fillId="7" borderId="3" xfId="2" applyNumberFormat="1" applyFont="1" applyFill="1" applyBorder="1" applyAlignment="1">
      <alignment horizontal="center" vertical="center" wrapText="1"/>
    </xf>
    <xf numFmtId="4" fontId="10" fillId="7" borderId="4" xfId="2" applyNumberFormat="1" applyFont="1" applyFill="1" applyBorder="1" applyAlignment="1">
      <alignment horizontal="center" vertical="center"/>
    </xf>
    <xf numFmtId="4" fontId="10" fillId="7" borderId="4" xfId="2" applyNumberFormat="1" applyFont="1" applyFill="1" applyBorder="1" applyAlignment="1">
      <alignment horizontal="center" vertical="center" wrapText="1"/>
    </xf>
    <xf numFmtId="4" fontId="20" fillId="0" borderId="0" xfId="2" applyNumberFormat="1" applyFont="1" applyAlignment="1">
      <alignment horizontal="center" vertical="center"/>
    </xf>
    <xf numFmtId="0" fontId="20" fillId="0" borderId="3" xfId="2" applyFont="1" applyBorder="1" applyAlignment="1">
      <alignment horizontal="center" vertical="center"/>
    </xf>
    <xf numFmtId="0" fontId="20" fillId="0" borderId="0" xfId="2" applyFont="1"/>
    <xf numFmtId="0" fontId="5" fillId="7" borderId="0" xfId="2" applyFont="1" applyFill="1" applyAlignment="1">
      <alignment vertical="center" wrapText="1" shrinkToFit="1"/>
    </xf>
    <xf numFmtId="4" fontId="15" fillId="7" borderId="3" xfId="2" applyNumberFormat="1" applyFont="1" applyFill="1" applyBorder="1" applyAlignment="1">
      <alignment horizontal="center" vertical="center" wrapText="1"/>
    </xf>
    <xf numFmtId="4" fontId="8" fillId="7" borderId="4" xfId="2" applyNumberFormat="1" applyFont="1" applyFill="1" applyBorder="1" applyAlignment="1">
      <alignment horizontal="center" vertical="center"/>
    </xf>
    <xf numFmtId="4" fontId="8" fillId="7" borderId="4" xfId="2" applyNumberFormat="1" applyFont="1" applyFill="1" applyBorder="1" applyAlignment="1">
      <alignment horizontal="center" vertical="center" wrapText="1"/>
    </xf>
    <xf numFmtId="0" fontId="18" fillId="0" borderId="0" xfId="2" applyFont="1" applyAlignment="1">
      <alignment vertical="center" wrapText="1" shrinkToFit="1"/>
    </xf>
    <xf numFmtId="4" fontId="3" fillId="8" borderId="0" xfId="2" applyNumberFormat="1" applyFont="1" applyFill="1" applyAlignment="1">
      <alignment horizontal="center" vertical="center" wrapText="1"/>
    </xf>
    <xf numFmtId="4" fontId="19" fillId="4" borderId="3" xfId="2" applyNumberFormat="1" applyFont="1" applyFill="1" applyBorder="1" applyAlignment="1">
      <alignment horizontal="center" vertical="center" wrapText="1"/>
    </xf>
    <xf numFmtId="4" fontId="20" fillId="4" borderId="4" xfId="2" applyNumberFormat="1" applyFont="1" applyFill="1" applyBorder="1" applyAlignment="1">
      <alignment horizontal="center" vertical="center"/>
    </xf>
    <xf numFmtId="4" fontId="4" fillId="6" borderId="3" xfId="2" applyNumberFormat="1" applyFont="1" applyFill="1" applyBorder="1" applyAlignment="1">
      <alignment horizontal="center" vertical="center"/>
    </xf>
    <xf numFmtId="4" fontId="20" fillId="6" borderId="3" xfId="2" applyNumberFormat="1" applyFont="1" applyFill="1" applyBorder="1" applyAlignment="1">
      <alignment horizontal="center" vertical="center" wrapText="1"/>
    </xf>
    <xf numFmtId="0" fontId="5" fillId="9" borderId="0" xfId="2" applyFont="1" applyFill="1" applyAlignment="1">
      <alignment vertical="center" wrapText="1" shrinkToFit="1"/>
    </xf>
    <xf numFmtId="4" fontId="20" fillId="0" borderId="0" xfId="2" applyNumberFormat="1" applyFont="1"/>
    <xf numFmtId="49" fontId="3" fillId="6" borderId="3" xfId="2" applyNumberFormat="1" applyFont="1" applyFill="1" applyBorder="1" applyAlignment="1">
      <alignment horizontal="center" vertical="center"/>
    </xf>
    <xf numFmtId="4" fontId="16" fillId="10" borderId="3" xfId="2" applyNumberFormat="1" applyFont="1" applyFill="1" applyBorder="1" applyAlignment="1">
      <alignment horizontal="center" vertical="center" wrapText="1"/>
    </xf>
    <xf numFmtId="4" fontId="4" fillId="0" borderId="0" xfId="2" applyNumberFormat="1" applyFont="1"/>
    <xf numFmtId="0" fontId="21" fillId="0" borderId="0" xfId="2" applyFont="1" applyAlignment="1">
      <alignment vertical="center" wrapText="1" shrinkToFit="1"/>
    </xf>
    <xf numFmtId="4" fontId="13" fillId="4" borderId="4" xfId="2" applyNumberFormat="1" applyFont="1" applyFill="1" applyBorder="1" applyAlignment="1">
      <alignment horizontal="center" vertical="center"/>
    </xf>
    <xf numFmtId="4" fontId="13" fillId="4" borderId="4" xfId="2" applyNumberFormat="1" applyFont="1" applyFill="1" applyBorder="1" applyAlignment="1">
      <alignment horizontal="center" vertical="center" wrapText="1"/>
    </xf>
    <xf numFmtId="0" fontId="21" fillId="0" borderId="0" xfId="2" applyFont="1"/>
    <xf numFmtId="0" fontId="13" fillId="0" borderId="0" xfId="2" applyFont="1"/>
    <xf numFmtId="0" fontId="13" fillId="0" borderId="3" xfId="2" applyFont="1" applyBorder="1" applyAlignment="1">
      <alignment horizontal="center" vertical="center"/>
    </xf>
    <xf numFmtId="0" fontId="22" fillId="0" borderId="0" xfId="2" applyFont="1" applyAlignment="1">
      <alignment vertical="center" wrapText="1" shrinkToFit="1"/>
    </xf>
    <xf numFmtId="4" fontId="23" fillId="4" borderId="3" xfId="2" applyNumberFormat="1" applyFont="1" applyFill="1" applyBorder="1" applyAlignment="1">
      <alignment horizontal="center" vertical="center" wrapText="1"/>
    </xf>
    <xf numFmtId="4" fontId="24" fillId="4" borderId="4" xfId="2" applyNumberFormat="1" applyFont="1" applyFill="1" applyBorder="1" applyAlignment="1">
      <alignment horizontal="center" vertical="center"/>
    </xf>
    <xf numFmtId="4" fontId="24" fillId="4" borderId="4" xfId="2" applyNumberFormat="1" applyFont="1" applyFill="1" applyBorder="1" applyAlignment="1">
      <alignment horizontal="center" vertical="center" wrapText="1"/>
    </xf>
    <xf numFmtId="0" fontId="22" fillId="0" borderId="0" xfId="2" applyFont="1"/>
    <xf numFmtId="0" fontId="24" fillId="0" borderId="0" xfId="2" applyFont="1"/>
    <xf numFmtId="0" fontId="24" fillId="0" borderId="3" xfId="2" applyFont="1" applyBorder="1" applyAlignment="1">
      <alignment horizontal="center" vertical="center"/>
    </xf>
    <xf numFmtId="0" fontId="13" fillId="10" borderId="3" xfId="2" applyFont="1" applyFill="1" applyBorder="1" applyAlignment="1">
      <alignment horizontal="left" vertical="center" wrapText="1"/>
    </xf>
    <xf numFmtId="164" fontId="13" fillId="10" borderId="3" xfId="4" applyFont="1" applyFill="1" applyBorder="1" applyAlignment="1">
      <alignment horizontal="center" vertical="center"/>
    </xf>
    <xf numFmtId="165" fontId="13" fillId="10" borderId="3" xfId="2" applyNumberFormat="1" applyFont="1" applyFill="1" applyBorder="1" applyAlignment="1">
      <alignment horizontal="center" vertical="center"/>
    </xf>
    <xf numFmtId="4" fontId="3" fillId="10" borderId="3" xfId="2" applyNumberFormat="1" applyFont="1" applyFill="1" applyBorder="1" applyAlignment="1">
      <alignment horizontal="center" vertical="center"/>
    </xf>
    <xf numFmtId="4" fontId="15" fillId="10" borderId="3" xfId="2" applyNumberFormat="1" applyFont="1" applyFill="1" applyBorder="1" applyAlignment="1">
      <alignment horizontal="center" vertical="center" wrapText="1"/>
    </xf>
    <xf numFmtId="0" fontId="3" fillId="11" borderId="3" xfId="2" applyFont="1" applyFill="1" applyBorder="1" applyAlignment="1">
      <alignment horizontal="center" vertical="center"/>
    </xf>
    <xf numFmtId="0" fontId="13" fillId="11" borderId="3" xfId="2" applyFont="1" applyFill="1" applyBorder="1" applyAlignment="1">
      <alignment horizontal="left" vertical="center" wrapText="1"/>
    </xf>
    <xf numFmtId="164" fontId="13" fillId="11" borderId="3" xfId="4" applyFont="1" applyFill="1" applyBorder="1" applyAlignment="1">
      <alignment horizontal="center" vertical="center"/>
    </xf>
    <xf numFmtId="165" fontId="13" fillId="11" borderId="3" xfId="2" applyNumberFormat="1" applyFont="1" applyFill="1" applyBorder="1" applyAlignment="1">
      <alignment horizontal="center" vertical="center"/>
    </xf>
    <xf numFmtId="4" fontId="3" fillId="11" borderId="3" xfId="2" applyNumberFormat="1" applyFont="1" applyFill="1" applyBorder="1" applyAlignment="1">
      <alignment horizontal="center" vertical="center"/>
    </xf>
    <xf numFmtId="4" fontId="13" fillId="11" borderId="3" xfId="2" applyNumberFormat="1" applyFont="1" applyFill="1" applyBorder="1" applyAlignment="1">
      <alignment horizontal="center" vertical="center"/>
    </xf>
    <xf numFmtId="4" fontId="25" fillId="11" borderId="3" xfId="2" applyNumberFormat="1" applyFont="1" applyFill="1" applyBorder="1" applyAlignment="1">
      <alignment horizontal="center" vertical="center" wrapText="1"/>
    </xf>
    <xf numFmtId="4" fontId="13" fillId="11" borderId="3" xfId="2" applyNumberFormat="1" applyFont="1" applyFill="1" applyBorder="1" applyAlignment="1">
      <alignment horizontal="center" vertical="center" wrapText="1"/>
    </xf>
    <xf numFmtId="0" fontId="5" fillId="8" borderId="0" xfId="2" applyFont="1" applyFill="1" applyAlignment="1">
      <alignment vertical="center" wrapText="1" shrinkToFit="1"/>
    </xf>
    <xf numFmtId="4" fontId="4" fillId="4" borderId="5" xfId="2" applyNumberFormat="1" applyFont="1" applyFill="1" applyBorder="1" applyAlignment="1">
      <alignment horizontal="center" vertical="center"/>
    </xf>
    <xf numFmtId="4" fontId="4" fillId="4" borderId="5" xfId="2" applyNumberFormat="1" applyFont="1" applyFill="1" applyBorder="1" applyAlignment="1">
      <alignment horizontal="center" vertical="center" wrapText="1"/>
    </xf>
    <xf numFmtId="0" fontId="29" fillId="0" borderId="0" xfId="2" applyFont="1" applyAlignment="1">
      <alignment vertical="center" wrapText="1" shrinkToFit="1"/>
    </xf>
    <xf numFmtId="0" fontId="22" fillId="0" borderId="6" xfId="2" applyFont="1" applyBorder="1" applyAlignment="1">
      <alignment horizontal="center"/>
    </xf>
    <xf numFmtId="4" fontId="15" fillId="12" borderId="3" xfId="2" applyNumberFormat="1" applyFont="1" applyFill="1" applyBorder="1" applyAlignment="1">
      <alignment horizontal="center" vertical="center"/>
    </xf>
    <xf numFmtId="4" fontId="31" fillId="12" borderId="4" xfId="5" applyNumberFormat="1" applyFill="1" applyBorder="1" applyAlignment="1">
      <alignment horizontal="center" vertical="center" wrapText="1"/>
    </xf>
    <xf numFmtId="4" fontId="15" fillId="12" borderId="7" xfId="2" applyNumberFormat="1" applyFont="1" applyFill="1" applyBorder="1" applyAlignment="1">
      <alignment horizontal="center" vertical="center"/>
    </xf>
    <xf numFmtId="4" fontId="4" fillId="12" borderId="8" xfId="2" applyNumberFormat="1" applyFont="1" applyFill="1" applyBorder="1" applyAlignment="1">
      <alignment horizontal="center" vertical="center"/>
    </xf>
    <xf numFmtId="4" fontId="4" fillId="12" borderId="8" xfId="2" applyNumberFormat="1" applyFont="1" applyFill="1" applyBorder="1" applyAlignment="1">
      <alignment horizontal="center" vertical="center" wrapText="1"/>
    </xf>
    <xf numFmtId="0" fontId="8" fillId="6" borderId="3" xfId="2" applyFont="1" applyFill="1" applyBorder="1" applyAlignment="1">
      <alignment horizontal="center" vertical="center"/>
    </xf>
    <xf numFmtId="0" fontId="4" fillId="6" borderId="3" xfId="2" applyFont="1" applyFill="1" applyBorder="1" applyAlignment="1">
      <alignment horizontal="center" vertical="center"/>
    </xf>
    <xf numFmtId="4" fontId="32" fillId="12" borderId="4" xfId="5" applyNumberFormat="1" applyFont="1" applyFill="1" applyBorder="1" applyAlignment="1">
      <alignment horizontal="center" vertical="center" wrapText="1"/>
    </xf>
    <xf numFmtId="4" fontId="33" fillId="6" borderId="3" xfId="5" applyNumberFormat="1" applyFont="1" applyFill="1" applyBorder="1" applyAlignment="1">
      <alignment horizontal="center" vertical="center" wrapText="1"/>
    </xf>
    <xf numFmtId="0" fontId="5" fillId="5" borderId="0" xfId="2" applyFont="1" applyFill="1" applyAlignment="1">
      <alignment vertical="center" wrapText="1" shrinkToFit="1"/>
    </xf>
    <xf numFmtId="4" fontId="15" fillId="11" borderId="3" xfId="2" applyNumberFormat="1" applyFont="1" applyFill="1" applyBorder="1" applyAlignment="1">
      <alignment horizontal="center" vertical="center"/>
    </xf>
    <xf numFmtId="4" fontId="4" fillId="11" borderId="4" xfId="2" applyNumberFormat="1" applyFont="1" applyFill="1" applyBorder="1" applyAlignment="1">
      <alignment horizontal="center" vertical="center"/>
    </xf>
    <xf numFmtId="4" fontId="4" fillId="11" borderId="4" xfId="2" applyNumberFormat="1" applyFont="1" applyFill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/>
    </xf>
    <xf numFmtId="0" fontId="20" fillId="0" borderId="3" xfId="2" applyFont="1" applyBorder="1" applyAlignment="1">
      <alignment horizontal="left" vertical="center" wrapText="1"/>
    </xf>
    <xf numFmtId="164" fontId="20" fillId="0" borderId="3" xfId="4" applyFont="1" applyFill="1" applyBorder="1" applyAlignment="1">
      <alignment horizontal="center" vertical="center"/>
    </xf>
    <xf numFmtId="165" fontId="20" fillId="0" borderId="3" xfId="2" applyNumberFormat="1" applyFont="1" applyBorder="1" applyAlignment="1">
      <alignment horizontal="center" vertical="center"/>
    </xf>
    <xf numFmtId="4" fontId="10" fillId="0" borderId="3" xfId="2" applyNumberFormat="1" applyFont="1" applyBorder="1" applyAlignment="1">
      <alignment horizontal="center" vertical="center"/>
    </xf>
    <xf numFmtId="4" fontId="20" fillId="2" borderId="3" xfId="2" applyNumberFormat="1" applyFont="1" applyFill="1" applyBorder="1" applyAlignment="1">
      <alignment horizontal="center" vertical="center"/>
    </xf>
    <xf numFmtId="4" fontId="20" fillId="3" borderId="3" xfId="2" applyNumberFormat="1" applyFont="1" applyFill="1" applyBorder="1" applyAlignment="1">
      <alignment horizontal="center" vertical="center"/>
    </xf>
    <xf numFmtId="4" fontId="20" fillId="12" borderId="3" xfId="5" applyNumberFormat="1" applyFont="1" applyFill="1" applyBorder="1" applyAlignment="1">
      <alignment horizontal="center" vertical="center" wrapText="1"/>
    </xf>
    <xf numFmtId="4" fontId="4" fillId="12" borderId="4" xfId="2" applyNumberFormat="1" applyFont="1" applyFill="1" applyBorder="1" applyAlignment="1">
      <alignment horizontal="center" vertical="center"/>
    </xf>
    <xf numFmtId="4" fontId="4" fillId="12" borderId="4" xfId="2" applyNumberFormat="1" applyFont="1" applyFill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  <xf numFmtId="0" fontId="13" fillId="0" borderId="3" xfId="2" applyFont="1" applyBorder="1" applyAlignment="1">
      <alignment horizontal="left" vertical="center" wrapText="1"/>
    </xf>
    <xf numFmtId="164" fontId="13" fillId="0" borderId="3" xfId="4" applyFont="1" applyFill="1" applyBorder="1" applyAlignment="1">
      <alignment horizontal="center" vertical="center"/>
    </xf>
    <xf numFmtId="165" fontId="13" fillId="0" borderId="3" xfId="2" applyNumberFormat="1" applyFont="1" applyBorder="1" applyAlignment="1">
      <alignment horizontal="center" vertical="center"/>
    </xf>
    <xf numFmtId="4" fontId="3" fillId="0" borderId="3" xfId="2" applyNumberFormat="1" applyFont="1" applyBorder="1" applyAlignment="1">
      <alignment horizontal="center" vertical="center"/>
    </xf>
    <xf numFmtId="4" fontId="4" fillId="2" borderId="3" xfId="2" applyNumberFormat="1" applyFont="1" applyFill="1" applyBorder="1" applyAlignment="1">
      <alignment horizontal="center" vertical="center"/>
    </xf>
    <xf numFmtId="4" fontId="4" fillId="3" borderId="3" xfId="2" applyNumberFormat="1" applyFont="1" applyFill="1" applyBorder="1" applyAlignment="1">
      <alignment horizontal="center" vertical="center"/>
    </xf>
    <xf numFmtId="4" fontId="13" fillId="12" borderId="3" xfId="5" applyNumberFormat="1" applyFont="1" applyFill="1" applyBorder="1" applyAlignment="1">
      <alignment horizontal="center" vertical="center" wrapText="1"/>
    </xf>
    <xf numFmtId="4" fontId="13" fillId="6" borderId="3" xfId="5" applyNumberFormat="1" applyFont="1" applyFill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34" fillId="0" borderId="9" xfId="0" applyFont="1" applyBorder="1" applyAlignment="1">
      <alignment horizontal="left" vertical="center"/>
    </xf>
    <xf numFmtId="0" fontId="34" fillId="0" borderId="10" xfId="0" applyFont="1" applyBorder="1" applyAlignment="1">
      <alignment horizontal="left" vertical="center"/>
    </xf>
    <xf numFmtId="0" fontId="34" fillId="0" borderId="11" xfId="0" applyFont="1" applyBorder="1" applyAlignment="1">
      <alignment horizontal="left" vertical="center"/>
    </xf>
    <xf numFmtId="0" fontId="34" fillId="0" borderId="12" xfId="0" applyFont="1" applyBorder="1" applyAlignment="1">
      <alignment vertical="center"/>
    </xf>
    <xf numFmtId="0" fontId="8" fillId="2" borderId="3" xfId="2" applyFont="1" applyFill="1" applyBorder="1" applyAlignment="1">
      <alignment horizontal="center" vertical="center" wrapText="1"/>
    </xf>
    <xf numFmtId="4" fontId="8" fillId="2" borderId="3" xfId="2" applyNumberFormat="1" applyFont="1" applyFill="1" applyBorder="1" applyAlignment="1">
      <alignment horizontal="center" vertical="center" wrapText="1"/>
    </xf>
    <xf numFmtId="0" fontId="10" fillId="2" borderId="3" xfId="2" applyFont="1" applyFill="1" applyBorder="1" applyAlignment="1">
      <alignment horizontal="center" vertical="center" wrapText="1"/>
    </xf>
    <xf numFmtId="4" fontId="10" fillId="2" borderId="3" xfId="2" applyNumberFormat="1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0" fontId="8" fillId="4" borderId="3" xfId="2" applyFont="1" applyFill="1" applyBorder="1" applyAlignment="1">
      <alignment horizontal="center" vertical="center" wrapText="1"/>
    </xf>
    <xf numFmtId="0" fontId="13" fillId="5" borderId="3" xfId="2" applyFont="1" applyFill="1" applyBorder="1" applyAlignment="1">
      <alignment horizontal="center" vertical="center"/>
    </xf>
    <xf numFmtId="0" fontId="13" fillId="6" borderId="3" xfId="2" applyFont="1" applyFill="1" applyBorder="1" applyAlignment="1">
      <alignment horizontal="center" vertical="center"/>
    </xf>
    <xf numFmtId="4" fontId="17" fillId="6" borderId="3" xfId="2" applyNumberFormat="1" applyFont="1" applyFill="1" applyBorder="1" applyAlignment="1">
      <alignment horizontal="center" vertical="center"/>
    </xf>
    <xf numFmtId="0" fontId="13" fillId="11" borderId="3" xfId="2" applyFont="1" applyFill="1" applyBorder="1" applyAlignment="1">
      <alignment horizontal="center" vertical="center"/>
    </xf>
    <xf numFmtId="4" fontId="17" fillId="11" borderId="3" xfId="2" applyNumberFormat="1" applyFont="1" applyFill="1" applyBorder="1" applyAlignment="1">
      <alignment horizontal="center" vertical="center"/>
    </xf>
    <xf numFmtId="0" fontId="24" fillId="8" borderId="3" xfId="2" applyFont="1" applyFill="1" applyBorder="1" applyAlignment="1">
      <alignment horizontal="center" vertical="center"/>
    </xf>
    <xf numFmtId="0" fontId="27" fillId="8" borderId="3" xfId="2" applyFont="1" applyFill="1" applyBorder="1" applyAlignment="1">
      <alignment horizontal="center" vertical="center"/>
    </xf>
    <xf numFmtId="0" fontId="24" fillId="8" borderId="3" xfId="2" applyFont="1" applyFill="1" applyBorder="1" applyAlignment="1">
      <alignment horizontal="left" vertical="center" wrapText="1"/>
    </xf>
    <xf numFmtId="164" fontId="24" fillId="8" borderId="3" xfId="4" applyFont="1" applyFill="1" applyBorder="1" applyAlignment="1">
      <alignment horizontal="center" vertical="center"/>
    </xf>
    <xf numFmtId="165" fontId="24" fillId="8" borderId="3" xfId="2" applyNumberFormat="1" applyFont="1" applyFill="1" applyBorder="1" applyAlignment="1">
      <alignment horizontal="center" vertical="center"/>
    </xf>
    <xf numFmtId="4" fontId="27" fillId="8" borderId="3" xfId="2" applyNumberFormat="1" applyFont="1" applyFill="1" applyBorder="1" applyAlignment="1">
      <alignment horizontal="center" vertical="center"/>
    </xf>
    <xf numFmtId="4" fontId="24" fillId="2" borderId="3" xfId="2" applyNumberFormat="1" applyFont="1" applyFill="1" applyBorder="1" applyAlignment="1">
      <alignment horizontal="center" vertical="center"/>
    </xf>
    <xf numFmtId="4" fontId="24" fillId="3" borderId="3" xfId="2" applyNumberFormat="1" applyFont="1" applyFill="1" applyBorder="1" applyAlignment="1">
      <alignment horizontal="center" vertical="center"/>
    </xf>
    <xf numFmtId="4" fontId="17" fillId="4" borderId="3" xfId="2" applyNumberFormat="1" applyFont="1" applyFill="1" applyBorder="1" applyAlignment="1">
      <alignment horizontal="center" vertical="center" wrapText="1"/>
    </xf>
    <xf numFmtId="4" fontId="28" fillId="4" borderId="3" xfId="2" applyNumberFormat="1" applyFont="1" applyFill="1" applyBorder="1" applyAlignment="1">
      <alignment horizontal="center" vertical="center" wrapText="1"/>
    </xf>
    <xf numFmtId="4" fontId="24" fillId="4" borderId="3" xfId="2" applyNumberFormat="1" applyFont="1" applyFill="1" applyBorder="1" applyAlignment="1">
      <alignment horizontal="center" vertical="center"/>
    </xf>
    <xf numFmtId="4" fontId="27" fillId="4" borderId="3" xfId="2" applyNumberFormat="1" applyFont="1" applyFill="1" applyBorder="1" applyAlignment="1">
      <alignment horizontal="center" vertical="center"/>
    </xf>
    <xf numFmtId="4" fontId="24" fillId="12" borderId="3" xfId="2" applyNumberFormat="1" applyFont="1" applyFill="1" applyBorder="1" applyAlignment="1">
      <alignment horizontal="center" vertical="center"/>
    </xf>
    <xf numFmtId="4" fontId="28" fillId="12" borderId="3" xfId="2" applyNumberFormat="1" applyFont="1" applyFill="1" applyBorder="1" applyAlignment="1">
      <alignment horizontal="center" vertical="center" wrapText="1"/>
    </xf>
    <xf numFmtId="4" fontId="27" fillId="12" borderId="3" xfId="2" applyNumberFormat="1" applyFont="1" applyFill="1" applyBorder="1" applyAlignment="1">
      <alignment horizontal="center" vertical="center"/>
    </xf>
    <xf numFmtId="0" fontId="8" fillId="11" borderId="3" xfId="2" applyFont="1" applyFill="1" applyBorder="1" applyAlignment="1">
      <alignment horizontal="center" vertical="center"/>
    </xf>
    <xf numFmtId="4" fontId="4" fillId="11" borderId="3" xfId="2" applyNumberFormat="1" applyFont="1" applyFill="1" applyBorder="1" applyAlignment="1">
      <alignment horizontal="center" vertical="center"/>
    </xf>
    <xf numFmtId="0" fontId="17" fillId="11" borderId="3" xfId="2" applyFont="1" applyFill="1" applyBorder="1" applyAlignment="1">
      <alignment horizontal="center" vertical="center" wrapText="1"/>
    </xf>
    <xf numFmtId="4" fontId="15" fillId="11" borderId="3" xfId="2" applyNumberFormat="1" applyFont="1" applyFill="1" applyBorder="1" applyAlignment="1">
      <alignment horizontal="center" vertical="center" wrapText="1"/>
    </xf>
    <xf numFmtId="4" fontId="13" fillId="11" borderId="3" xfId="5" applyNumberFormat="1" applyFont="1" applyFill="1" applyBorder="1" applyAlignment="1">
      <alignment horizontal="center" vertical="center" wrapText="1"/>
    </xf>
    <xf numFmtId="0" fontId="13" fillId="10" borderId="3" xfId="2" applyFont="1" applyFill="1" applyBorder="1" applyAlignment="1">
      <alignment horizontal="center" vertical="center"/>
    </xf>
    <xf numFmtId="0" fontId="8" fillId="10" borderId="3" xfId="2" applyFont="1" applyFill="1" applyBorder="1" applyAlignment="1">
      <alignment horizontal="center" vertical="center"/>
    </xf>
    <xf numFmtId="4" fontId="4" fillId="12" borderId="3" xfId="2" applyNumberFormat="1" applyFont="1" applyFill="1" applyBorder="1" applyAlignment="1">
      <alignment horizontal="center" vertical="center"/>
    </xf>
    <xf numFmtId="4" fontId="4" fillId="10" borderId="3" xfId="2" applyNumberFormat="1" applyFont="1" applyFill="1" applyBorder="1" applyAlignment="1">
      <alignment horizontal="center" vertical="center"/>
    </xf>
    <xf numFmtId="4" fontId="12" fillId="10" borderId="3" xfId="5" applyNumberFormat="1" applyFont="1" applyFill="1" applyBorder="1" applyAlignment="1">
      <alignment horizontal="center" vertical="center" wrapText="1"/>
    </xf>
    <xf numFmtId="4" fontId="13" fillId="10" borderId="3" xfId="5" applyNumberFormat="1" applyFont="1" applyFill="1" applyBorder="1" applyAlignment="1">
      <alignment horizontal="center" vertical="center" wrapText="1"/>
    </xf>
    <xf numFmtId="4" fontId="20" fillId="12" borderId="3" xfId="2" applyNumberFormat="1" applyFont="1" applyFill="1" applyBorder="1" applyAlignment="1">
      <alignment horizontal="center" vertical="center"/>
    </xf>
    <xf numFmtId="0" fontId="13" fillId="7" borderId="3" xfId="2" applyFont="1" applyFill="1" applyBorder="1" applyAlignment="1">
      <alignment horizontal="center" vertical="center"/>
    </xf>
  </cellXfs>
  <cellStyles count="6">
    <cellStyle name="Обычный" xfId="0" builtinId="0"/>
    <cellStyle name="Обычный 2 2" xfId="1" xr:uid="{5D8B4F7E-03CF-4BE0-A44F-58E4DED53F59}"/>
    <cellStyle name="Обычный 3" xfId="2" xr:uid="{3077D204-A105-4F0F-9880-5B8AECB6019E}"/>
    <cellStyle name="Обычный 3 2" xfId="3" xr:uid="{3C05F53D-4DFA-4177-8A04-3E466EFF80D0}"/>
    <cellStyle name="Обычный 4" xfId="5" xr:uid="{18F39C2A-46A8-4807-8926-14510A4D0789}"/>
    <cellStyle name="Финансовый 2" xfId="4" xr:uid="{80D2C35E-B6A0-4721-93FC-647C13142B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wnload/!!!%20&#1088;&#1077;&#1077;&#1089;&#1090;&#1088;%20&#1089;&#1084;&#1077;&#1090;%20&#1087;&#1086;&#1076;%20&#1060;&#1040;&#1050;&#1058;%20&#1048;&#1044;_01.07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1052;&#1086;&#1077;/&#1042;&#1099;&#1074;&#1086;&#1079;%20&#1075;&#1088;&#1091;&#1085;&#1090;&#1072;/+%20&#1074;&#1099;&#1074;&#1086;&#1079;%20&#1075;&#1088;&#1091;&#1085;&#1090;&#1072;-&#1074;&#1077;&#1089;&#1100;-21.06.2024%20(2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СР"/>
      <sheetName val="на 04.06"/>
      <sheetName val="вар НВ (с 0,65 и без упл)"/>
      <sheetName val="вывоз недобор"/>
      <sheetName val="реестр под ФАКТ"/>
      <sheetName val="свод реестров по кс-2"/>
      <sheetName val="аналитика"/>
      <sheetName val="ан-ка (на 95% мех и 5% вруч )"/>
      <sheetName val="реестр под ФАКТ с виброплит"/>
      <sheetName val="реестр под ФАКТ (2)"/>
      <sheetName val="реестр к Договору"/>
    </sheetNames>
    <sheetDataSet>
      <sheetData sheetId="0">
        <row r="24">
          <cell r="C24" t="str">
            <v>Выполнение работ по ликвидации объектов по трассе ж.д. путей, подготовке трассы ж.д. путей.</v>
          </cell>
        </row>
        <row r="25">
          <cell r="C25" t="str">
            <v>Выполнение работ по ликвидации объекта капитального строительства</v>
          </cell>
        </row>
        <row r="26">
          <cell r="C26" t="str">
            <v>Демонтаж сетей и систем  инженерного обоспечения.</v>
          </cell>
        </row>
        <row r="29">
          <cell r="C29" t="str">
            <v>Верхнее строение пути</v>
          </cell>
        </row>
        <row r="30">
          <cell r="C30" t="str">
            <v>Восстановительные работы цеха №121/18. АС 3.</v>
          </cell>
        </row>
        <row r="31">
          <cell r="C31" t="str">
            <v>Архитектурно-строительные решения. Часть 1.АС1</v>
          </cell>
        </row>
        <row r="32">
          <cell r="C32" t="str">
            <v>Трансбордер. Архитектурно-строительные решения. Часть 2. АС2 .</v>
          </cell>
        </row>
        <row r="35">
          <cell r="C35" t="str">
            <v>Электроснабжение. ЭС 1.</v>
          </cell>
        </row>
        <row r="36">
          <cell r="C36" t="str">
            <v>Переустройство кабельных линий.ЭС2</v>
          </cell>
        </row>
        <row r="40">
          <cell r="C40" t="str">
            <v>Переустройство хозпитьевого водопровода.НВК2</v>
          </cell>
        </row>
        <row r="41">
          <cell r="C41" t="str">
            <v>Переустройство хозпитьевого водопровода.НВК3</v>
          </cell>
        </row>
        <row r="43">
          <cell r="C43" t="str">
            <v>Переустройство хозяйственно-бытовой канализации.НВК4</v>
          </cell>
        </row>
        <row r="44">
          <cell r="C44" t="str">
            <v>Переустройство ливневой канализации.НВК5.</v>
          </cell>
        </row>
        <row r="45">
          <cell r="C45" t="str">
            <v>Трубопровод ливневых сточных вод от трансбордера. НВК1</v>
          </cell>
        </row>
        <row r="48">
          <cell r="C48" t="str">
            <v>Архитектурно-строительные решения. Эстакада для ТС1. АС 4</v>
          </cell>
        </row>
        <row r="49">
          <cell r="C49" t="str">
            <v>Теплоснабжение. Переустройство трубопровода.ТС2</v>
          </cell>
        </row>
        <row r="50">
          <cell r="C50" t="str">
            <v>Теплоснабжение. Переустройство трубопровода.ТС3</v>
          </cell>
        </row>
        <row r="52">
          <cell r="C52" t="str">
            <v>Наружные газопроводы. Вынос газопровода среднего давления.</v>
          </cell>
        </row>
      </sheetData>
      <sheetData sheetId="1"/>
      <sheetData sheetId="2">
        <row r="11">
          <cell r="U11">
            <v>4814643</v>
          </cell>
        </row>
        <row r="13">
          <cell r="U13">
            <v>19308691</v>
          </cell>
        </row>
        <row r="14">
          <cell r="U14">
            <v>2202170</v>
          </cell>
        </row>
        <row r="15">
          <cell r="V15">
            <v>4448059.79</v>
          </cell>
        </row>
        <row r="16">
          <cell r="U16">
            <v>2387178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воз недобор"/>
      <sheetName val="Лист1"/>
      <sheetName val="под кс"/>
      <sheetName val="Свод реестров"/>
      <sheetName val="УПД"/>
      <sheetName val="16.12-25.12"/>
      <sheetName val="01.12-13.12"/>
      <sheetName val="17.10-21.10"/>
      <sheetName val="10.10-15.10"/>
      <sheetName val="03.10-09.10"/>
      <sheetName val="29.08-28.09"/>
      <sheetName val="накладные 2 этап"/>
      <sheetName val="Амархан реестр"/>
      <sheetName val="накл-тб-1эт-арх"/>
      <sheetName val="талоны-тб-1эт-арх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7182B-3686-4535-99A8-B87510C9CDBC}">
  <sheetPr>
    <tabColor rgb="FFFF0000"/>
    <pageSetUpPr fitToPage="1"/>
  </sheetPr>
  <dimension ref="A1:AG35"/>
  <sheetViews>
    <sheetView tabSelected="1" zoomScale="85" zoomScaleNormal="85" zoomScaleSheetLayoutView="80" workbookViewId="0">
      <pane ySplit="1" topLeftCell="A2" activePane="bottomLeft" state="frozen"/>
      <selection pane="bottomLeft" activeCell="U22" sqref="U22"/>
    </sheetView>
  </sheetViews>
  <sheetFormatPr defaultColWidth="9.140625" defaultRowHeight="15.75" outlineLevelCol="1" x14ac:dyDescent="0.25"/>
  <cols>
    <col min="1" max="1" width="6.28515625" style="2" customWidth="1"/>
    <col min="2" max="2" width="16.140625" style="2" customWidth="1"/>
    <col min="3" max="3" width="38.85546875" style="2" customWidth="1"/>
    <col min="4" max="4" width="20.5703125" style="2" hidden="1" customWidth="1" outlineLevel="1"/>
    <col min="5" max="5" width="18.85546875" style="2" hidden="1" customWidth="1" outlineLevel="1"/>
    <col min="6" max="6" width="17.5703125" style="2" hidden="1" customWidth="1" outlineLevel="1"/>
    <col min="7" max="7" width="20.7109375" style="2" hidden="1" customWidth="1" outlineLevel="1"/>
    <col min="8" max="8" width="19.5703125" style="2" hidden="1" customWidth="1" outlineLevel="1"/>
    <col min="9" max="9" width="8.5703125" style="2" hidden="1" customWidth="1" outlineLevel="1"/>
    <col min="10" max="10" width="22.28515625" style="2" hidden="1" customWidth="1" outlineLevel="1"/>
    <col min="11" max="11" width="20.42578125" style="5" hidden="1" customWidth="1" outlineLevel="1"/>
    <col min="12" max="12" width="16.85546875" style="5" hidden="1" customWidth="1" outlineLevel="1"/>
    <col min="13" max="13" width="18.140625" style="1" hidden="1" customWidth="1" outlineLevel="1"/>
    <col min="14" max="14" width="16.85546875" style="5" hidden="1" customWidth="1" outlineLevel="1"/>
    <col min="15" max="15" width="18.140625" style="1" hidden="1" customWidth="1" outlineLevel="1"/>
    <col min="16" max="16" width="18.42578125" style="2" hidden="1" customWidth="1" outlineLevel="1"/>
    <col min="17" max="17" width="16.7109375" style="2" hidden="1" customWidth="1" outlineLevel="1"/>
    <col min="18" max="18" width="16.85546875" style="2" hidden="1" customWidth="1" outlineLevel="1"/>
    <col min="19" max="19" width="40.85546875" style="2" hidden="1" customWidth="1" outlineLevel="1"/>
    <col min="20" max="20" width="26.140625" style="2" customWidth="1" collapsed="1"/>
    <col min="21" max="21" width="26.7109375" style="2" customWidth="1"/>
    <col min="22" max="22" width="31.42578125" style="2" customWidth="1"/>
    <col min="23" max="23" width="3.28515625" style="3" hidden="1" customWidth="1"/>
    <col min="24" max="24" width="27.5703125" style="2" hidden="1" customWidth="1"/>
    <col min="25" max="26" width="19" style="2" hidden="1" customWidth="1"/>
    <col min="27" max="27" width="29.28515625" style="4" hidden="1" customWidth="1"/>
    <col min="28" max="28" width="15" style="2" hidden="1" customWidth="1"/>
    <col min="29" max="33" width="22.85546875" style="5" customWidth="1"/>
    <col min="34" max="16384" width="9.140625" style="2"/>
  </cols>
  <sheetData>
    <row r="1" spans="1:33" ht="47.2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114" t="s">
        <v>7</v>
      </c>
      <c r="I1" s="8" t="s">
        <v>8</v>
      </c>
      <c r="J1" s="114" t="s">
        <v>9</v>
      </c>
      <c r="K1" s="119" t="s">
        <v>10</v>
      </c>
      <c r="L1" s="119" t="s">
        <v>11</v>
      </c>
      <c r="M1" s="120" t="s">
        <v>12</v>
      </c>
      <c r="N1" s="121" t="s">
        <v>13</v>
      </c>
      <c r="O1" s="122" t="s">
        <v>14</v>
      </c>
      <c r="P1" s="123" t="s">
        <v>15</v>
      </c>
      <c r="Q1" s="123" t="s">
        <v>16</v>
      </c>
      <c r="R1" s="124" t="s">
        <v>17</v>
      </c>
      <c r="S1" s="124" t="s">
        <v>18</v>
      </c>
      <c r="T1" s="124" t="s">
        <v>19</v>
      </c>
      <c r="U1" s="124" t="s">
        <v>20</v>
      </c>
      <c r="V1" s="124" t="s">
        <v>21</v>
      </c>
      <c r="X1" s="6" t="s">
        <v>22</v>
      </c>
      <c r="Y1" s="7" t="s">
        <v>23</v>
      </c>
      <c r="Z1" s="7" t="s">
        <v>17</v>
      </c>
      <c r="AA1" s="7" t="s">
        <v>24</v>
      </c>
      <c r="AC1" s="105" t="s">
        <v>121</v>
      </c>
      <c r="AD1" s="105" t="s">
        <v>122</v>
      </c>
      <c r="AE1" s="105" t="s">
        <v>124</v>
      </c>
      <c r="AF1" s="105" t="s">
        <v>123</v>
      </c>
      <c r="AG1" s="105" t="s">
        <v>125</v>
      </c>
    </row>
    <row r="2" spans="1:33" ht="54" customHeight="1" x14ac:dyDescent="0.25">
      <c r="A2" s="125">
        <v>1</v>
      </c>
      <c r="B2" s="9" t="s">
        <v>25</v>
      </c>
      <c r="C2" s="10" t="str">
        <f>[1]ССР!C24</f>
        <v>Выполнение работ по ликвидации объектов по трассе ж.д. путей, подготовке трассы ж.д. путей.</v>
      </c>
      <c r="D2" s="11">
        <v>48841208.740000002</v>
      </c>
      <c r="E2" s="11">
        <v>4004979.12</v>
      </c>
      <c r="F2" s="11">
        <v>1268308.51</v>
      </c>
      <c r="G2" s="11">
        <v>54114496.369999997</v>
      </c>
      <c r="H2" s="11">
        <v>56893839.630000003</v>
      </c>
      <c r="I2" s="12">
        <v>1.2</v>
      </c>
      <c r="J2" s="13">
        <f>ROUND(H2*I2,2)</f>
        <v>68272607.560000002</v>
      </c>
      <c r="K2" s="14">
        <v>65507253.219999999</v>
      </c>
      <c r="L2" s="14">
        <v>360012.73</v>
      </c>
      <c r="M2" s="14"/>
      <c r="N2" s="14"/>
      <c r="O2" s="14"/>
      <c r="P2" s="14">
        <f>K2+L2+M2+N2+O2</f>
        <v>65867265.949999996</v>
      </c>
      <c r="Q2" s="14">
        <f>J2-K2-L2-M2-N2-O2</f>
        <v>2405341.6100000036</v>
      </c>
      <c r="R2" s="14" t="s">
        <v>26</v>
      </c>
      <c r="S2" s="15" t="s">
        <v>27</v>
      </c>
      <c r="T2" s="14">
        <f>P2</f>
        <v>65867265.949999996</v>
      </c>
      <c r="U2" s="14">
        <v>0</v>
      </c>
      <c r="V2" s="13">
        <f t="shared" ref="V2:V14" si="0">T2+U2</f>
        <v>65867265.949999996</v>
      </c>
      <c r="W2" s="16"/>
      <c r="X2" s="17"/>
      <c r="Y2" s="18"/>
      <c r="Z2" s="19"/>
      <c r="AA2" s="20"/>
      <c r="AC2" s="8"/>
      <c r="AD2" s="8"/>
      <c r="AE2" s="8"/>
      <c r="AF2" s="8"/>
      <c r="AG2" s="8"/>
    </row>
    <row r="3" spans="1:33" ht="49.5" customHeight="1" x14ac:dyDescent="0.25">
      <c r="A3" s="125">
        <v>2</v>
      </c>
      <c r="B3" s="9" t="s">
        <v>28</v>
      </c>
      <c r="C3" s="10" t="str">
        <f>[1]ССР!C25</f>
        <v>Выполнение работ по ликвидации объекта капитального строительства</v>
      </c>
      <c r="D3" s="11">
        <v>40054718.460000001</v>
      </c>
      <c r="E3" s="11">
        <v>3284486.91</v>
      </c>
      <c r="F3" s="11">
        <v>1040140.93</v>
      </c>
      <c r="G3" s="11">
        <v>44379346.299999997</v>
      </c>
      <c r="H3" s="11">
        <v>46658688.170000002</v>
      </c>
      <c r="I3" s="12">
        <v>1.2</v>
      </c>
      <c r="J3" s="13">
        <f t="shared" ref="J3:J18" si="1">ROUND(H3*I3,2)</f>
        <v>55990425.799999997</v>
      </c>
      <c r="K3" s="14">
        <v>54911594.170000002</v>
      </c>
      <c r="L3" s="14"/>
      <c r="M3" s="14"/>
      <c r="N3" s="14"/>
      <c r="O3" s="14"/>
      <c r="P3" s="14">
        <f t="shared" ref="P3:P18" si="2">K3+L3+M3+N3+O3</f>
        <v>54911594.170000002</v>
      </c>
      <c r="Q3" s="14">
        <f t="shared" ref="Q3:Q18" si="3">J3-K3-L3-M3-N3-O3</f>
        <v>1078831.6299999952</v>
      </c>
      <c r="R3" s="14" t="s">
        <v>26</v>
      </c>
      <c r="S3" s="15" t="s">
        <v>27</v>
      </c>
      <c r="T3" s="14">
        <f t="shared" ref="T3:T18" si="4">P3</f>
        <v>54911594.170000002</v>
      </c>
      <c r="U3" s="14">
        <v>0</v>
      </c>
      <c r="V3" s="13">
        <f t="shared" si="0"/>
        <v>54911594.170000002</v>
      </c>
      <c r="X3" s="17"/>
      <c r="Y3" s="18"/>
      <c r="Z3" s="19"/>
      <c r="AA3" s="20"/>
      <c r="AC3" s="8"/>
      <c r="AD3" s="8"/>
      <c r="AE3" s="8"/>
      <c r="AF3" s="8"/>
      <c r="AG3" s="8"/>
    </row>
    <row r="4" spans="1:33" ht="35.1" customHeight="1" x14ac:dyDescent="0.25">
      <c r="A4" s="125">
        <v>3</v>
      </c>
      <c r="B4" s="9" t="s">
        <v>29</v>
      </c>
      <c r="C4" s="10" t="str">
        <f>[1]ССР!C26</f>
        <v>Демонтаж сетей и систем  инженерного обоспечения.</v>
      </c>
      <c r="D4" s="11">
        <v>1177977.71</v>
      </c>
      <c r="E4" s="11">
        <v>96594.17</v>
      </c>
      <c r="F4" s="11">
        <v>30589.73</v>
      </c>
      <c r="G4" s="11">
        <v>1305161.6100000001</v>
      </c>
      <c r="H4" s="11">
        <v>1372195.26</v>
      </c>
      <c r="I4" s="12">
        <f>I2</f>
        <v>1.2</v>
      </c>
      <c r="J4" s="13">
        <f>ROUND(H4*I4,2)</f>
        <v>1646634.31</v>
      </c>
      <c r="K4" s="14"/>
      <c r="L4" s="14"/>
      <c r="M4" s="14">
        <v>1646696.3</v>
      </c>
      <c r="N4" s="14"/>
      <c r="O4" s="14"/>
      <c r="P4" s="14">
        <f t="shared" si="2"/>
        <v>1646696.3</v>
      </c>
      <c r="Q4" s="14">
        <v>0</v>
      </c>
      <c r="R4" s="14" t="s">
        <v>26</v>
      </c>
      <c r="S4" s="15" t="s">
        <v>27</v>
      </c>
      <c r="T4" s="14">
        <f t="shared" si="4"/>
        <v>1646696.3</v>
      </c>
      <c r="U4" s="14">
        <v>0</v>
      </c>
      <c r="V4" s="13">
        <f t="shared" si="0"/>
        <v>1646696.3</v>
      </c>
      <c r="X4" s="17"/>
      <c r="Y4" s="18"/>
      <c r="Z4" s="19"/>
      <c r="AA4" s="20"/>
      <c r="AC4" s="8"/>
      <c r="AD4" s="8"/>
      <c r="AE4" s="8"/>
      <c r="AF4" s="8"/>
      <c r="AG4" s="8"/>
    </row>
    <row r="5" spans="1:33" s="35" customFormat="1" ht="47.25" x14ac:dyDescent="0.25">
      <c r="A5" s="126">
        <v>4</v>
      </c>
      <c r="B5" s="21" t="s">
        <v>30</v>
      </c>
      <c r="C5" s="22" t="str">
        <f>[1]ССР!C32</f>
        <v>Трансбордер. Архитектурно-строительные решения. Часть 2. АС2 .</v>
      </c>
      <c r="D5" s="23">
        <v>1615223.87</v>
      </c>
      <c r="E5" s="23">
        <v>132448.35999999999</v>
      </c>
      <c r="F5" s="23">
        <v>41944.13</v>
      </c>
      <c r="G5" s="23">
        <v>1789616.36</v>
      </c>
      <c r="H5" s="23">
        <v>1881531.81</v>
      </c>
      <c r="I5" s="24">
        <f>I15</f>
        <v>1.2</v>
      </c>
      <c r="J5" s="25">
        <f t="shared" si="1"/>
        <v>2257838.17</v>
      </c>
      <c r="K5" s="26"/>
      <c r="L5" s="26"/>
      <c r="M5" s="26">
        <v>1627347.05</v>
      </c>
      <c r="N5" s="26"/>
      <c r="O5" s="26"/>
      <c r="P5" s="26">
        <f>K5+L5+M5+N5+O5</f>
        <v>1627347.05</v>
      </c>
      <c r="Q5" s="26">
        <f t="shared" si="3"/>
        <v>630491.11999999988</v>
      </c>
      <c r="R5" s="27" t="s">
        <v>26</v>
      </c>
      <c r="S5" s="28" t="str">
        <f>S6</f>
        <v>ВОР подписан, смета отправлена на проверку 21.06</v>
      </c>
      <c r="T5" s="26">
        <f t="shared" si="4"/>
        <v>1627347.05</v>
      </c>
      <c r="U5" s="127">
        <v>400933.67</v>
      </c>
      <c r="V5" s="25">
        <f t="shared" si="0"/>
        <v>2028280.72</v>
      </c>
      <c r="W5" s="29"/>
      <c r="X5" s="30" t="s">
        <v>26</v>
      </c>
      <c r="Y5" s="31">
        <f>1447989.61*1.082*1.024*1.0514*1.2</f>
        <v>2024146.2197234416</v>
      </c>
      <c r="Z5" s="32" t="s">
        <v>31</v>
      </c>
      <c r="AA5" s="20">
        <v>2023649.39</v>
      </c>
      <c r="AB5" s="33">
        <f>AA5-V5</f>
        <v>-4631.3300000000745</v>
      </c>
      <c r="AC5" s="34"/>
      <c r="AD5" s="34"/>
      <c r="AE5" s="34"/>
      <c r="AF5" s="34"/>
      <c r="AG5" s="34"/>
    </row>
    <row r="6" spans="1:33" ht="31.5" x14ac:dyDescent="0.25">
      <c r="A6" s="126">
        <v>5</v>
      </c>
      <c r="B6" s="21" t="s">
        <v>32</v>
      </c>
      <c r="C6" s="22" t="str">
        <f>[1]ССР!C35</f>
        <v>Электроснабжение. ЭС 1.</v>
      </c>
      <c r="D6" s="23">
        <v>475031.03999999998</v>
      </c>
      <c r="E6" s="23">
        <v>38952.550000000003</v>
      </c>
      <c r="F6" s="23">
        <v>12335.61</v>
      </c>
      <c r="G6" s="23">
        <v>526319.19999999995</v>
      </c>
      <c r="H6" s="23">
        <v>553351.18000000005</v>
      </c>
      <c r="I6" s="24">
        <f>I21</f>
        <v>1.2</v>
      </c>
      <c r="J6" s="25">
        <f t="shared" si="1"/>
        <v>664021.42000000004</v>
      </c>
      <c r="K6" s="26"/>
      <c r="L6" s="26"/>
      <c r="M6" s="26"/>
      <c r="N6" s="26"/>
      <c r="O6" s="26"/>
      <c r="P6" s="26">
        <f t="shared" si="2"/>
        <v>0</v>
      </c>
      <c r="Q6" s="26">
        <f t="shared" si="3"/>
        <v>664021.42000000004</v>
      </c>
      <c r="R6" s="27" t="s">
        <v>26</v>
      </c>
      <c r="S6" s="28" t="s">
        <v>33</v>
      </c>
      <c r="T6" s="26">
        <f t="shared" si="4"/>
        <v>0</v>
      </c>
      <c r="U6" s="127">
        <v>370254</v>
      </c>
      <c r="V6" s="25">
        <f t="shared" si="0"/>
        <v>370254</v>
      </c>
      <c r="W6" s="36"/>
      <c r="X6" s="37" t="s">
        <v>26</v>
      </c>
      <c r="Y6" s="38">
        <f>(235378.05+47139.18)*1.082*1.024*1.0514*1.2</f>
        <v>394931.13704817125</v>
      </c>
      <c r="Z6" s="39" t="s">
        <v>31</v>
      </c>
      <c r="AA6" s="20">
        <v>388509.33</v>
      </c>
      <c r="AB6" s="33">
        <f t="shared" ref="AB6:AB13" si="5">AA6-V6</f>
        <v>18255.330000000016</v>
      </c>
      <c r="AC6" s="8"/>
      <c r="AD6" s="8"/>
      <c r="AE6" s="8"/>
      <c r="AF6" s="8"/>
      <c r="AG6" s="8"/>
    </row>
    <row r="7" spans="1:33" ht="31.5" x14ac:dyDescent="0.25">
      <c r="A7" s="126">
        <v>6</v>
      </c>
      <c r="B7" s="21" t="s">
        <v>34</v>
      </c>
      <c r="C7" s="22" t="str">
        <f>[1]ССР!C36</f>
        <v>Переустройство кабельных линий.ЭС2</v>
      </c>
      <c r="D7" s="23">
        <v>2276671.21</v>
      </c>
      <c r="E7" s="23">
        <v>186687.04</v>
      </c>
      <c r="F7" s="23">
        <v>59120.6</v>
      </c>
      <c r="G7" s="23">
        <v>2522478.85</v>
      </c>
      <c r="H7" s="23">
        <v>2652034.42</v>
      </c>
      <c r="I7" s="24">
        <f>I21</f>
        <v>1.2</v>
      </c>
      <c r="J7" s="25">
        <f t="shared" si="1"/>
        <v>3182441.3</v>
      </c>
      <c r="K7" s="26"/>
      <c r="L7" s="26"/>
      <c r="M7" s="26"/>
      <c r="N7" s="26"/>
      <c r="O7" s="26"/>
      <c r="P7" s="26">
        <f t="shared" si="2"/>
        <v>0</v>
      </c>
      <c r="Q7" s="26">
        <f t="shared" si="3"/>
        <v>3182441.3</v>
      </c>
      <c r="R7" s="27" t="s">
        <v>26</v>
      </c>
      <c r="S7" s="28" t="str">
        <f>S6</f>
        <v>ВОР подписан, смета отправлена на проверку 21.06</v>
      </c>
      <c r="T7" s="26">
        <f t="shared" si="4"/>
        <v>0</v>
      </c>
      <c r="U7" s="127">
        <v>4582694</v>
      </c>
      <c r="V7" s="25">
        <f t="shared" si="0"/>
        <v>4582694</v>
      </c>
      <c r="W7" s="40"/>
      <c r="X7" s="17" t="s">
        <v>26</v>
      </c>
      <c r="Y7" s="18">
        <f>(3206824.35+130942.19)*1.082*1.024*1.0514*1.2</f>
        <v>4665867.4051261954</v>
      </c>
      <c r="Z7" s="39" t="s">
        <v>31</v>
      </c>
      <c r="AA7" s="20">
        <f>'[1]вар НВ (с 0,65 и без упл)'!U11</f>
        <v>4814643</v>
      </c>
      <c r="AB7" s="33">
        <f t="shared" si="5"/>
        <v>231949</v>
      </c>
      <c r="AC7" s="8"/>
      <c r="AD7" s="8"/>
      <c r="AE7" s="8"/>
      <c r="AF7" s="8"/>
      <c r="AG7" s="8"/>
    </row>
    <row r="8" spans="1:33" ht="31.5" x14ac:dyDescent="0.25">
      <c r="A8" s="126">
        <v>7</v>
      </c>
      <c r="B8" s="21" t="s">
        <v>35</v>
      </c>
      <c r="C8" s="22" t="str">
        <f>[1]ССР!C40</f>
        <v>Переустройство хозпитьевого водопровода.НВК2</v>
      </c>
      <c r="D8" s="23">
        <v>760016.55</v>
      </c>
      <c r="E8" s="23">
        <v>62321.36</v>
      </c>
      <c r="F8" s="23">
        <v>19736.11</v>
      </c>
      <c r="G8" s="23">
        <v>842074.02</v>
      </c>
      <c r="H8" s="23">
        <v>885323.3</v>
      </c>
      <c r="I8" s="24">
        <f>I16</f>
        <v>1.2</v>
      </c>
      <c r="J8" s="25">
        <f t="shared" si="1"/>
        <v>1062387.96</v>
      </c>
      <c r="K8" s="26"/>
      <c r="L8" s="26"/>
      <c r="M8" s="26"/>
      <c r="N8" s="26"/>
      <c r="O8" s="26"/>
      <c r="P8" s="26">
        <f t="shared" si="2"/>
        <v>0</v>
      </c>
      <c r="Q8" s="26">
        <f t="shared" si="3"/>
        <v>1062387.96</v>
      </c>
      <c r="R8" s="26" t="s">
        <v>26</v>
      </c>
      <c r="S8" s="28" t="str">
        <f>S6</f>
        <v>ВОР подписан, смета отправлена на проверку 21.06</v>
      </c>
      <c r="T8" s="26">
        <f t="shared" si="4"/>
        <v>0</v>
      </c>
      <c r="U8" s="127">
        <v>1553260.73</v>
      </c>
      <c r="V8" s="25">
        <f t="shared" si="0"/>
        <v>1553260.73</v>
      </c>
      <c r="W8" s="29"/>
      <c r="X8" s="37" t="s">
        <v>26</v>
      </c>
      <c r="Y8" s="38">
        <f>1047143.73*1.082*1.024*1.0514*1.2</f>
        <v>1463803.3366735307</v>
      </c>
      <c r="Z8" s="39" t="s">
        <v>31</v>
      </c>
      <c r="AA8" s="41">
        <v>1463803.34</v>
      </c>
      <c r="AB8" s="33">
        <f t="shared" si="5"/>
        <v>-89457.389999999898</v>
      </c>
      <c r="AC8" s="8"/>
      <c r="AD8" s="8"/>
      <c r="AE8" s="8"/>
      <c r="AF8" s="8"/>
      <c r="AG8" s="8"/>
    </row>
    <row r="9" spans="1:33" ht="31.5" x14ac:dyDescent="0.25">
      <c r="A9" s="126">
        <v>8</v>
      </c>
      <c r="B9" s="21" t="s">
        <v>36</v>
      </c>
      <c r="C9" s="22" t="str">
        <f>[1]ССР!C41</f>
        <v>Переустройство хозпитьевого водопровода.НВК3</v>
      </c>
      <c r="D9" s="23">
        <v>10454161.890000001</v>
      </c>
      <c r="E9" s="23">
        <v>857241.27</v>
      </c>
      <c r="F9" s="23">
        <v>271473.68</v>
      </c>
      <c r="G9" s="23">
        <v>11582876.84</v>
      </c>
      <c r="H9" s="23">
        <v>12177778.26</v>
      </c>
      <c r="I9" s="24">
        <f t="shared" ref="I9:I14" si="6">I2</f>
        <v>1.2</v>
      </c>
      <c r="J9" s="25">
        <f t="shared" si="1"/>
        <v>14613333.91</v>
      </c>
      <c r="K9" s="26"/>
      <c r="L9" s="26"/>
      <c r="M9" s="26"/>
      <c r="N9" s="26"/>
      <c r="O9" s="26"/>
      <c r="P9" s="26">
        <f t="shared" si="2"/>
        <v>0</v>
      </c>
      <c r="Q9" s="26">
        <f t="shared" si="3"/>
        <v>14613333.91</v>
      </c>
      <c r="R9" s="26" t="s">
        <v>26</v>
      </c>
      <c r="S9" s="28" t="str">
        <f>S6</f>
        <v>ВОР подписан, смета отправлена на проверку 21.06</v>
      </c>
      <c r="T9" s="26">
        <f t="shared" si="4"/>
        <v>0</v>
      </c>
      <c r="U9" s="127">
        <v>19970832</v>
      </c>
      <c r="V9" s="25">
        <f t="shared" si="0"/>
        <v>19970832</v>
      </c>
      <c r="W9" s="29"/>
      <c r="X9" s="37" t="s">
        <v>26</v>
      </c>
      <c r="Y9" s="38">
        <f>13422525.94*1.082*1.024*1.0514*1.2</f>
        <v>18763363.323160056</v>
      </c>
      <c r="Z9" s="39" t="s">
        <v>31</v>
      </c>
      <c r="AA9" s="41">
        <f>'[1]вар НВ (с 0,65 и без упл)'!U13</f>
        <v>19308691</v>
      </c>
      <c r="AB9" s="33">
        <f t="shared" si="5"/>
        <v>-662141</v>
      </c>
      <c r="AC9" s="8"/>
      <c r="AD9" s="8"/>
      <c r="AE9" s="8"/>
      <c r="AF9" s="8"/>
      <c r="AG9" s="8"/>
    </row>
    <row r="10" spans="1:33" s="35" customFormat="1" ht="31.5" x14ac:dyDescent="0.25">
      <c r="A10" s="126">
        <v>9</v>
      </c>
      <c r="B10" s="21" t="s">
        <v>37</v>
      </c>
      <c r="C10" s="22" t="str">
        <f>[1]ССР!C43</f>
        <v>Переустройство хозяйственно-бытовой канализации.НВК4</v>
      </c>
      <c r="D10" s="23">
        <v>9143309.8300000001</v>
      </c>
      <c r="E10" s="23">
        <v>749751.41</v>
      </c>
      <c r="F10" s="23">
        <v>237433.47</v>
      </c>
      <c r="G10" s="23">
        <v>10130494.710000001</v>
      </c>
      <c r="H10" s="23">
        <v>10650801.17</v>
      </c>
      <c r="I10" s="24">
        <f t="shared" si="6"/>
        <v>1.2</v>
      </c>
      <c r="J10" s="25">
        <f t="shared" si="1"/>
        <v>12780961.4</v>
      </c>
      <c r="K10" s="26"/>
      <c r="L10" s="26"/>
      <c r="M10" s="26"/>
      <c r="N10" s="26"/>
      <c r="O10" s="26">
        <v>337909.86</v>
      </c>
      <c r="P10" s="26">
        <f t="shared" si="2"/>
        <v>337909.86</v>
      </c>
      <c r="Q10" s="26">
        <f t="shared" si="3"/>
        <v>12443051.540000001</v>
      </c>
      <c r="R10" s="26" t="s">
        <v>26</v>
      </c>
      <c r="S10" s="28" t="str">
        <f>S6</f>
        <v>ВОР подписан, смета отправлена на проверку 21.06</v>
      </c>
      <c r="T10" s="26">
        <f t="shared" si="4"/>
        <v>337909.86</v>
      </c>
      <c r="U10" s="127">
        <v>2221220.66</v>
      </c>
      <c r="V10" s="25">
        <f t="shared" si="0"/>
        <v>2559130.52</v>
      </c>
      <c r="W10" s="40"/>
      <c r="X10" s="42" t="s">
        <v>26</v>
      </c>
      <c r="Y10" s="43">
        <f>1724717.19*1.082*1.024*1.0514*1.2</f>
        <v>2410983.9988634563</v>
      </c>
      <c r="Z10" s="32" t="s">
        <v>31</v>
      </c>
      <c r="AA10" s="41">
        <f>'[1]вар НВ (с 0,65 и без упл)'!U14</f>
        <v>2202170</v>
      </c>
      <c r="AB10" s="33">
        <f t="shared" si="5"/>
        <v>-356960.52</v>
      </c>
      <c r="AC10" s="34"/>
      <c r="AD10" s="34"/>
      <c r="AE10" s="34"/>
      <c r="AF10" s="34"/>
      <c r="AG10" s="34"/>
    </row>
    <row r="11" spans="1:33" s="35" customFormat="1" ht="31.5" x14ac:dyDescent="0.25">
      <c r="A11" s="126">
        <v>10</v>
      </c>
      <c r="B11" s="21" t="s">
        <v>38</v>
      </c>
      <c r="C11" s="22" t="str">
        <f>[1]ССР!C44</f>
        <v>Переустройство ливневой канализации.НВК5.</v>
      </c>
      <c r="D11" s="23">
        <v>21996729.18</v>
      </c>
      <c r="E11" s="23">
        <v>1803731.79</v>
      </c>
      <c r="F11" s="23">
        <v>571211.06000000006</v>
      </c>
      <c r="G11" s="23">
        <v>24371672.030000001</v>
      </c>
      <c r="H11" s="23">
        <v>25623411.34</v>
      </c>
      <c r="I11" s="24">
        <f t="shared" si="6"/>
        <v>1.2</v>
      </c>
      <c r="J11" s="25">
        <f t="shared" si="1"/>
        <v>30748093.609999999</v>
      </c>
      <c r="K11" s="26"/>
      <c r="L11" s="26"/>
      <c r="M11" s="26">
        <v>1211400.79</v>
      </c>
      <c r="N11" s="26"/>
      <c r="O11" s="26"/>
      <c r="P11" s="26">
        <f t="shared" si="2"/>
        <v>1211400.79</v>
      </c>
      <c r="Q11" s="26">
        <f t="shared" si="3"/>
        <v>29536692.82</v>
      </c>
      <c r="R11" s="27" t="s">
        <v>26</v>
      </c>
      <c r="S11" s="28" t="str">
        <f>S6</f>
        <v>ВОР подписан, смета отправлена на проверку 21.06</v>
      </c>
      <c r="T11" s="26">
        <f t="shared" si="4"/>
        <v>1211400.79</v>
      </c>
      <c r="U11" s="127">
        <v>3314342.94</v>
      </c>
      <c r="V11" s="25">
        <f t="shared" si="0"/>
        <v>4525743.7300000004</v>
      </c>
      <c r="W11" s="40"/>
      <c r="X11" s="42" t="s">
        <v>26</v>
      </c>
      <c r="Y11" s="43">
        <f>2827828.36*1.082*1.024*1.0514*1.2</f>
        <v>3953024.2795877103</v>
      </c>
      <c r="Z11" s="32" t="s">
        <v>31</v>
      </c>
      <c r="AA11" s="41">
        <f>'[1]вар НВ (с 0,65 и без упл)'!V15</f>
        <v>4448059.79</v>
      </c>
      <c r="AB11" s="33">
        <f t="shared" si="5"/>
        <v>-77683.94000000041</v>
      </c>
      <c r="AC11" s="34"/>
      <c r="AD11" s="34"/>
      <c r="AE11" s="34"/>
      <c r="AF11" s="34"/>
      <c r="AG11" s="34"/>
    </row>
    <row r="12" spans="1:33" ht="31.5" x14ac:dyDescent="0.25">
      <c r="A12" s="126">
        <v>11</v>
      </c>
      <c r="B12" s="21" t="s">
        <v>39</v>
      </c>
      <c r="C12" s="22" t="str">
        <f>[1]ССР!C49</f>
        <v>Теплоснабжение. Переустройство трубопровода.ТС2</v>
      </c>
      <c r="D12" s="23">
        <v>1890203.39</v>
      </c>
      <c r="E12" s="23">
        <v>154996.68</v>
      </c>
      <c r="F12" s="23">
        <v>49084.800000000003</v>
      </c>
      <c r="G12" s="23">
        <v>2094284.87</v>
      </c>
      <c r="H12" s="23">
        <v>2201848.2200000002</v>
      </c>
      <c r="I12" s="24">
        <f t="shared" si="6"/>
        <v>1.2</v>
      </c>
      <c r="J12" s="25">
        <f t="shared" si="1"/>
        <v>2642217.86</v>
      </c>
      <c r="K12" s="26"/>
      <c r="L12" s="26"/>
      <c r="M12" s="26"/>
      <c r="N12" s="26"/>
      <c r="O12" s="26"/>
      <c r="P12" s="26">
        <f t="shared" si="2"/>
        <v>0</v>
      </c>
      <c r="Q12" s="26">
        <f t="shared" si="3"/>
        <v>2642217.86</v>
      </c>
      <c r="R12" s="26" t="s">
        <v>26</v>
      </c>
      <c r="S12" s="28" t="str">
        <f>S6</f>
        <v>ВОР подписан, смета отправлена на проверку 21.06</v>
      </c>
      <c r="T12" s="26">
        <f t="shared" si="4"/>
        <v>0</v>
      </c>
      <c r="U12" s="127">
        <v>2509941.54</v>
      </c>
      <c r="V12" s="25">
        <f t="shared" si="0"/>
        <v>2509941.54</v>
      </c>
      <c r="W12" s="40"/>
      <c r="X12" s="17" t="s">
        <v>26</v>
      </c>
      <c r="Y12" s="18">
        <f>1675854.44*1.082*1.024*1.0514*1.2</f>
        <v>2342678.708539038</v>
      </c>
      <c r="Z12" s="39" t="s">
        <v>31</v>
      </c>
      <c r="AA12" s="41">
        <f>'[1]вар НВ (с 0,65 и без упл)'!U16</f>
        <v>2387178</v>
      </c>
      <c r="AB12" s="33">
        <f t="shared" si="5"/>
        <v>-122763.54000000004</v>
      </c>
      <c r="AC12" s="8"/>
      <c r="AD12" s="8"/>
      <c r="AE12" s="8"/>
      <c r="AF12" s="8"/>
      <c r="AG12" s="8"/>
    </row>
    <row r="13" spans="1:33" ht="31.5" x14ac:dyDescent="0.25">
      <c r="A13" s="126">
        <v>12</v>
      </c>
      <c r="B13" s="21" t="s">
        <v>40</v>
      </c>
      <c r="C13" s="22" t="str">
        <f>[1]ССР!C50</f>
        <v>Теплоснабжение. Переустройство трубопровода.ТС3</v>
      </c>
      <c r="D13" s="23">
        <v>4003449.34</v>
      </c>
      <c r="E13" s="23">
        <v>328282.84999999998</v>
      </c>
      <c r="F13" s="23">
        <v>103961.57</v>
      </c>
      <c r="G13" s="23">
        <v>4435693.76</v>
      </c>
      <c r="H13" s="23">
        <v>4663512.8499999996</v>
      </c>
      <c r="I13" s="24">
        <f t="shared" si="6"/>
        <v>1.2</v>
      </c>
      <c r="J13" s="25">
        <f t="shared" si="1"/>
        <v>5596215.4199999999</v>
      </c>
      <c r="K13" s="26"/>
      <c r="L13" s="26"/>
      <c r="M13" s="26"/>
      <c r="N13" s="26"/>
      <c r="O13" s="26"/>
      <c r="P13" s="26">
        <f t="shared" si="2"/>
        <v>0</v>
      </c>
      <c r="Q13" s="26">
        <f t="shared" si="3"/>
        <v>5596215.4199999999</v>
      </c>
      <c r="R13" s="26" t="s">
        <v>26</v>
      </c>
      <c r="S13" s="28" t="str">
        <f>S6</f>
        <v>ВОР подписан, смета отправлена на проверку 21.06</v>
      </c>
      <c r="T13" s="26">
        <f t="shared" si="4"/>
        <v>0</v>
      </c>
      <c r="U13" s="127">
        <v>4764781</v>
      </c>
      <c r="V13" s="25">
        <f t="shared" si="0"/>
        <v>4764781</v>
      </c>
      <c r="W13" s="40"/>
      <c r="X13" s="17" t="s">
        <v>26</v>
      </c>
      <c r="Y13" s="18">
        <f>2820165.03*1.082*1.024*1.0514*1.2</f>
        <v>3942311.702409762</v>
      </c>
      <c r="Z13" s="39" t="s">
        <v>31</v>
      </c>
      <c r="AA13" s="41">
        <v>3942311.7</v>
      </c>
      <c r="AB13" s="33">
        <f t="shared" si="5"/>
        <v>-822469.29999999981</v>
      </c>
      <c r="AC13" s="8"/>
      <c r="AD13" s="8"/>
      <c r="AE13" s="8"/>
      <c r="AF13" s="8"/>
      <c r="AG13" s="8"/>
    </row>
    <row r="14" spans="1:33" ht="31.5" x14ac:dyDescent="0.25">
      <c r="A14" s="126">
        <v>13</v>
      </c>
      <c r="B14" s="21" t="s">
        <v>41</v>
      </c>
      <c r="C14" s="22" t="str">
        <f>[1]ССР!C52</f>
        <v>Наружные газопроводы. Вынос газопровода среднего давления.</v>
      </c>
      <c r="D14" s="23">
        <v>8291915.46</v>
      </c>
      <c r="E14" s="23">
        <v>679937.07</v>
      </c>
      <c r="F14" s="23">
        <v>215324.46</v>
      </c>
      <c r="G14" s="23">
        <v>9187176.9900000002</v>
      </c>
      <c r="H14" s="23">
        <v>9659034.2599999998</v>
      </c>
      <c r="I14" s="24">
        <f t="shared" si="6"/>
        <v>1.2</v>
      </c>
      <c r="J14" s="25">
        <f t="shared" si="1"/>
        <v>11590841.109999999</v>
      </c>
      <c r="K14" s="44"/>
      <c r="L14" s="44"/>
      <c r="M14" s="44"/>
      <c r="N14" s="44"/>
      <c r="O14" s="44"/>
      <c r="P14" s="26">
        <f t="shared" si="2"/>
        <v>0</v>
      </c>
      <c r="Q14" s="26">
        <f t="shared" si="3"/>
        <v>11590841.109999999</v>
      </c>
      <c r="R14" s="45" t="s">
        <v>26</v>
      </c>
      <c r="S14" s="28" t="str">
        <f>S6</f>
        <v>ВОР подписан, смета отправлена на проверку 21.06</v>
      </c>
      <c r="T14" s="26">
        <f t="shared" si="4"/>
        <v>0</v>
      </c>
      <c r="U14" s="127">
        <v>6207964</v>
      </c>
      <c r="V14" s="25">
        <f t="shared" si="0"/>
        <v>6207964</v>
      </c>
      <c r="W14" s="46"/>
      <c r="X14" s="17"/>
      <c r="Y14" s="18"/>
      <c r="Z14" s="19"/>
      <c r="AA14" s="20"/>
      <c r="AB14" s="47"/>
      <c r="AC14" s="8"/>
      <c r="AD14" s="8"/>
      <c r="AE14" s="8"/>
      <c r="AF14" s="8"/>
      <c r="AG14" s="8"/>
    </row>
    <row r="15" spans="1:33" ht="47.25" x14ac:dyDescent="0.25">
      <c r="A15" s="126">
        <v>14</v>
      </c>
      <c r="B15" s="48" t="s">
        <v>42</v>
      </c>
      <c r="C15" s="22" t="str">
        <f>[1]ССР!C29</f>
        <v>Верхнее строение пути</v>
      </c>
      <c r="D15" s="23">
        <v>161452921.99000001</v>
      </c>
      <c r="E15" s="23">
        <v>13239139.6</v>
      </c>
      <c r="F15" s="23">
        <v>4192609.48</v>
      </c>
      <c r="G15" s="23">
        <v>178884671.06999999</v>
      </c>
      <c r="H15" s="23">
        <v>188072263.84999999</v>
      </c>
      <c r="I15" s="24">
        <f>I2</f>
        <v>1.2</v>
      </c>
      <c r="J15" s="25">
        <f t="shared" si="1"/>
        <v>225686716.62</v>
      </c>
      <c r="K15" s="26">
        <v>89998722.969999999</v>
      </c>
      <c r="L15" s="26">
        <v>66544414.909999996</v>
      </c>
      <c r="M15" s="26">
        <v>42672742.899999999</v>
      </c>
      <c r="N15" s="26"/>
      <c r="O15" s="26"/>
      <c r="P15" s="26">
        <f t="shared" si="2"/>
        <v>199215880.78</v>
      </c>
      <c r="Q15" s="26">
        <f t="shared" si="3"/>
        <v>26470835.840000011</v>
      </c>
      <c r="R15" s="26" t="s">
        <v>26</v>
      </c>
      <c r="S15" s="49" t="s">
        <v>43</v>
      </c>
      <c r="T15" s="26">
        <f t="shared" si="4"/>
        <v>199215880.78</v>
      </c>
      <c r="U15" s="127">
        <v>37091104.509999998</v>
      </c>
      <c r="V15" s="25">
        <f>T15+U15</f>
        <v>236306985.28999999</v>
      </c>
      <c r="X15" s="17"/>
      <c r="Y15" s="18"/>
      <c r="Z15" s="19"/>
      <c r="AA15" s="2"/>
      <c r="AB15" s="50"/>
      <c r="AC15" s="8"/>
      <c r="AD15" s="8"/>
      <c r="AE15" s="8"/>
      <c r="AF15" s="8"/>
      <c r="AG15" s="8"/>
    </row>
    <row r="16" spans="1:33" s="55" customFormat="1" ht="35.25" customHeight="1" x14ac:dyDescent="0.25">
      <c r="A16" s="126">
        <v>16</v>
      </c>
      <c r="B16" s="48" t="s">
        <v>44</v>
      </c>
      <c r="C16" s="22" t="str">
        <f>[1]ССР!C31</f>
        <v>Архитектурно-строительные решения. Часть 1.АС1</v>
      </c>
      <c r="D16" s="23">
        <v>10526911.91</v>
      </c>
      <c r="E16" s="23">
        <v>863206.78</v>
      </c>
      <c r="F16" s="23">
        <v>273362.84999999998</v>
      </c>
      <c r="G16" s="23">
        <v>11663481.539999999</v>
      </c>
      <c r="H16" s="23">
        <v>12262522.85</v>
      </c>
      <c r="I16" s="24">
        <f>I4</f>
        <v>1.2</v>
      </c>
      <c r="J16" s="25">
        <f t="shared" si="1"/>
        <v>14715027.42</v>
      </c>
      <c r="K16" s="26"/>
      <c r="L16" s="26">
        <v>10775049.08</v>
      </c>
      <c r="M16" s="26"/>
      <c r="N16" s="26"/>
      <c r="O16" s="26"/>
      <c r="P16" s="26">
        <f t="shared" si="2"/>
        <v>10775049.08</v>
      </c>
      <c r="Q16" s="26">
        <f t="shared" si="3"/>
        <v>3939978.34</v>
      </c>
      <c r="R16" s="26" t="s">
        <v>26</v>
      </c>
      <c r="S16" s="28" t="str">
        <f>S31</f>
        <v>ВОР подписан, смета отправлена на проверку 28.06</v>
      </c>
      <c r="T16" s="26">
        <f t="shared" si="4"/>
        <v>10775049.08</v>
      </c>
      <c r="U16" s="127">
        <v>1790752.08</v>
      </c>
      <c r="V16" s="25">
        <f>T16+U16</f>
        <v>12565801.16</v>
      </c>
      <c r="W16" s="51"/>
      <c r="X16" s="17"/>
      <c r="Y16" s="52"/>
      <c r="Z16" s="53"/>
      <c r="AA16" s="54"/>
      <c r="AC16" s="56"/>
      <c r="AD16" s="56"/>
      <c r="AE16" s="56"/>
      <c r="AF16" s="56"/>
      <c r="AG16" s="56"/>
    </row>
    <row r="17" spans="1:33" s="62" customFormat="1" ht="36" customHeight="1" x14ac:dyDescent="0.25">
      <c r="A17" s="126">
        <v>19</v>
      </c>
      <c r="B17" s="21" t="s">
        <v>45</v>
      </c>
      <c r="C17" s="22" t="str">
        <f>[1]ССР!C48</f>
        <v>Архитектурно-строительные решения. Эстакада для ТС1. АС 4</v>
      </c>
      <c r="D17" s="23">
        <v>4859580.66</v>
      </c>
      <c r="E17" s="23">
        <v>398485.61</v>
      </c>
      <c r="F17" s="23">
        <v>126193.59</v>
      </c>
      <c r="G17" s="23">
        <v>5384259.8600000003</v>
      </c>
      <c r="H17" s="23">
        <v>5660797.71</v>
      </c>
      <c r="I17" s="24">
        <f>I10</f>
        <v>1.2</v>
      </c>
      <c r="J17" s="25">
        <f t="shared" si="1"/>
        <v>6792957.25</v>
      </c>
      <c r="K17" s="26"/>
      <c r="L17" s="26"/>
      <c r="M17" s="26"/>
      <c r="N17" s="26"/>
      <c r="O17" s="26">
        <v>562345.21</v>
      </c>
      <c r="P17" s="26">
        <f t="shared" si="2"/>
        <v>562345.21</v>
      </c>
      <c r="Q17" s="26">
        <f t="shared" si="3"/>
        <v>6230612.04</v>
      </c>
      <c r="R17" s="26" t="s">
        <v>26</v>
      </c>
      <c r="S17" s="28" t="s">
        <v>46</v>
      </c>
      <c r="T17" s="26">
        <f t="shared" si="4"/>
        <v>562345.21</v>
      </c>
      <c r="U17" s="127">
        <v>3384444.47</v>
      </c>
      <c r="V17" s="25">
        <f>T17+U17</f>
        <v>3946789.68</v>
      </c>
      <c r="W17" s="57"/>
      <c r="X17" s="58"/>
      <c r="Y17" s="59"/>
      <c r="Z17" s="60"/>
      <c r="AA17" s="61"/>
      <c r="AC17" s="63"/>
      <c r="AD17" s="63"/>
      <c r="AE17" s="63"/>
      <c r="AF17" s="63"/>
      <c r="AG17" s="63"/>
    </row>
    <row r="18" spans="1:33" s="55" customFormat="1" ht="43.5" customHeight="1" x14ac:dyDescent="0.25">
      <c r="A18" s="128">
        <v>18</v>
      </c>
      <c r="B18" s="69" t="s">
        <v>47</v>
      </c>
      <c r="C18" s="70" t="s">
        <v>48</v>
      </c>
      <c r="D18" s="71">
        <v>4044845.15</v>
      </c>
      <c r="E18" s="71">
        <v>331677.3</v>
      </c>
      <c r="F18" s="71">
        <v>105036.54</v>
      </c>
      <c r="G18" s="71">
        <v>4481558.99</v>
      </c>
      <c r="H18" s="71">
        <v>4711733.74</v>
      </c>
      <c r="I18" s="72">
        <f>I9</f>
        <v>1.2</v>
      </c>
      <c r="J18" s="73">
        <f t="shared" si="1"/>
        <v>5654080.4900000002</v>
      </c>
      <c r="K18" s="74"/>
      <c r="L18" s="74"/>
      <c r="M18" s="74"/>
      <c r="N18" s="74"/>
      <c r="O18" s="74">
        <v>3594854.48</v>
      </c>
      <c r="P18" s="74">
        <f t="shared" si="2"/>
        <v>3594854.48</v>
      </c>
      <c r="Q18" s="74">
        <f t="shared" si="3"/>
        <v>2059226.0100000002</v>
      </c>
      <c r="R18" s="74" t="s">
        <v>49</v>
      </c>
      <c r="S18" s="75" t="s">
        <v>50</v>
      </c>
      <c r="T18" s="74">
        <f t="shared" si="4"/>
        <v>3594854.48</v>
      </c>
      <c r="U18" s="129">
        <f>Q18</f>
        <v>2059226.0100000002</v>
      </c>
      <c r="V18" s="74">
        <f t="shared" ref="V18" si="7">T18+U18</f>
        <v>5654080.4900000002</v>
      </c>
      <c r="W18" s="51"/>
      <c r="X18" s="17"/>
      <c r="Y18" s="52"/>
      <c r="Z18" s="53"/>
      <c r="AA18" s="54" t="s">
        <v>51</v>
      </c>
      <c r="AC18" s="157" t="s">
        <v>126</v>
      </c>
      <c r="AD18" s="56"/>
      <c r="AE18" s="56"/>
      <c r="AF18" s="56"/>
      <c r="AG18" s="56"/>
    </row>
    <row r="19" spans="1:33" ht="31.5" x14ac:dyDescent="0.25">
      <c r="A19" s="128">
        <v>20</v>
      </c>
      <c r="B19" s="69" t="s">
        <v>52</v>
      </c>
      <c r="C19" s="70" t="s">
        <v>53</v>
      </c>
      <c r="D19" s="71">
        <v>5005903.75</v>
      </c>
      <c r="E19" s="71">
        <v>410484.11</v>
      </c>
      <c r="F19" s="71">
        <v>129993.31</v>
      </c>
      <c r="G19" s="71">
        <v>5546381.1699999999</v>
      </c>
      <c r="H19" s="71">
        <v>5831245.6399999997</v>
      </c>
      <c r="I19" s="72">
        <f>I8</f>
        <v>1.2</v>
      </c>
      <c r="J19" s="73">
        <f>ROUND(H19*I19,2)</f>
        <v>6997494.7699999996</v>
      </c>
      <c r="K19" s="74"/>
      <c r="L19" s="74">
        <v>2298854.48</v>
      </c>
      <c r="M19" s="74"/>
      <c r="N19" s="74"/>
      <c r="O19" s="74"/>
      <c r="P19" s="74">
        <f>K19+L19+M19+N19+O19</f>
        <v>2298854.48</v>
      </c>
      <c r="Q19" s="74">
        <f>J19-K19-L19-M19-N19-O19</f>
        <v>4698640.2899999991</v>
      </c>
      <c r="R19" s="76" t="str">
        <f>R18</f>
        <v>ждем ВОР</v>
      </c>
      <c r="S19" s="75" t="s">
        <v>50</v>
      </c>
      <c r="T19" s="74">
        <f>P19</f>
        <v>2298854.48</v>
      </c>
      <c r="U19" s="129">
        <f>Q19</f>
        <v>4698640.2899999991</v>
      </c>
      <c r="V19" s="74">
        <f>T19+U19</f>
        <v>6997494.7699999996</v>
      </c>
      <c r="W19" s="77"/>
      <c r="X19" s="17"/>
      <c r="Y19" s="18"/>
      <c r="Z19" s="19"/>
      <c r="AA19" s="54" t="s">
        <v>51</v>
      </c>
      <c r="AC19" s="8"/>
      <c r="AD19" s="8"/>
      <c r="AE19" s="8"/>
      <c r="AF19" s="8"/>
      <c r="AG19" s="8"/>
    </row>
    <row r="20" spans="1:33" ht="33" customHeight="1" thickBot="1" x14ac:dyDescent="0.3">
      <c r="A20" s="128">
        <v>21</v>
      </c>
      <c r="B20" s="69" t="s">
        <v>54</v>
      </c>
      <c r="C20" s="70" t="s">
        <v>55</v>
      </c>
      <c r="D20" s="71">
        <v>48898423.600000001</v>
      </c>
      <c r="E20" s="71">
        <v>4009670.74</v>
      </c>
      <c r="F20" s="71">
        <v>1269794.26</v>
      </c>
      <c r="G20" s="71">
        <v>54177888.600000001</v>
      </c>
      <c r="H20" s="71">
        <v>56960487.710000001</v>
      </c>
      <c r="I20" s="72">
        <f>I12</f>
        <v>1.2</v>
      </c>
      <c r="J20" s="73">
        <f>ROUND(H20*I20,2)</f>
        <v>68352585.25</v>
      </c>
      <c r="K20" s="74"/>
      <c r="L20" s="74"/>
      <c r="M20" s="74">
        <v>11709977.720000001</v>
      </c>
      <c r="N20" s="74"/>
      <c r="O20" s="74">
        <v>3615838.44</v>
      </c>
      <c r="P20" s="74">
        <f>K20+L20+M20+N20+O20</f>
        <v>15325816.16</v>
      </c>
      <c r="Q20" s="74">
        <f>J20-K20-L20-M20-N20-O20</f>
        <v>53026769.090000004</v>
      </c>
      <c r="R20" s="76" t="str">
        <f>R18</f>
        <v>ждем ВОР</v>
      </c>
      <c r="S20" s="75" t="s">
        <v>50</v>
      </c>
      <c r="T20" s="74">
        <f>P20</f>
        <v>15325816.16</v>
      </c>
      <c r="U20" s="129">
        <f>Q20</f>
        <v>53026769.090000004</v>
      </c>
      <c r="V20" s="74">
        <f>T20+U20</f>
        <v>68352585.25</v>
      </c>
      <c r="W20" s="77"/>
      <c r="X20" s="17"/>
      <c r="Y20" s="78"/>
      <c r="Z20" s="79"/>
      <c r="AA20" s="54" t="s">
        <v>51</v>
      </c>
      <c r="AC20" s="8"/>
      <c r="AD20" s="8"/>
      <c r="AE20" s="8"/>
      <c r="AF20" s="8"/>
      <c r="AG20" s="8"/>
    </row>
    <row r="21" spans="1:33" s="62" customFormat="1" ht="32.25" customHeight="1" thickTop="1" x14ac:dyDescent="0.25">
      <c r="A21" s="130">
        <v>15</v>
      </c>
      <c r="B21" s="131" t="s">
        <v>56</v>
      </c>
      <c r="C21" s="132" t="str">
        <f>[1]ССР!C30</f>
        <v>Восстановительные работы цеха №121/18. АС 3.</v>
      </c>
      <c r="D21" s="133">
        <v>4505948.67</v>
      </c>
      <c r="E21" s="133">
        <v>369487.79</v>
      </c>
      <c r="F21" s="133">
        <v>117010.48</v>
      </c>
      <c r="G21" s="133">
        <v>4992446.9400000004</v>
      </c>
      <c r="H21" s="133">
        <v>5248861.1100000003</v>
      </c>
      <c r="I21" s="134">
        <f>I3</f>
        <v>1.2</v>
      </c>
      <c r="J21" s="135">
        <f>ROUND(H21*I21,2)</f>
        <v>6298633.3300000001</v>
      </c>
      <c r="K21" s="136"/>
      <c r="L21" s="136"/>
      <c r="M21" s="136"/>
      <c r="N21" s="136">
        <v>5245250.92</v>
      </c>
      <c r="O21" s="136"/>
      <c r="P21" s="137">
        <f>K21+L21+M21+N21+O21</f>
        <v>5245250.92</v>
      </c>
      <c r="Q21" s="137">
        <f>J21-K21-L21-M21-N21-O21</f>
        <v>1053382.4100000001</v>
      </c>
      <c r="R21" s="138" t="s">
        <v>57</v>
      </c>
      <c r="S21" s="139" t="s">
        <v>58</v>
      </c>
      <c r="T21" s="140">
        <f>P21</f>
        <v>5245250.92</v>
      </c>
      <c r="U21" s="141" t="s">
        <v>59</v>
      </c>
      <c r="V21" s="140">
        <f>T21</f>
        <v>5245250.92</v>
      </c>
      <c r="W21" s="80" t="s">
        <v>60</v>
      </c>
      <c r="X21" s="58"/>
      <c r="Y21" s="59"/>
      <c r="Z21" s="60"/>
      <c r="AA21" s="81" t="s">
        <v>61</v>
      </c>
      <c r="AC21" s="63"/>
      <c r="AD21" s="63"/>
      <c r="AE21" s="63"/>
      <c r="AF21" s="63"/>
      <c r="AG21" s="63"/>
    </row>
    <row r="22" spans="1:33" s="62" customFormat="1" ht="31.5" x14ac:dyDescent="0.25">
      <c r="A22" s="130">
        <v>17</v>
      </c>
      <c r="B22" s="131" t="s">
        <v>62</v>
      </c>
      <c r="C22" s="132" t="str">
        <f>[1]ССР!C45</f>
        <v>Трубопровод ливневых сточных вод от трансбордера. НВК1</v>
      </c>
      <c r="D22" s="133">
        <v>1758763.66</v>
      </c>
      <c r="E22" s="133">
        <v>144218.62</v>
      </c>
      <c r="F22" s="133">
        <v>45671.57</v>
      </c>
      <c r="G22" s="133">
        <v>1948653.85</v>
      </c>
      <c r="H22" s="133">
        <v>2048737.53</v>
      </c>
      <c r="I22" s="134">
        <f>I15</f>
        <v>1.2</v>
      </c>
      <c r="J22" s="135">
        <f>ROUND(H22*I22,2)</f>
        <v>2458485.04</v>
      </c>
      <c r="K22" s="142"/>
      <c r="L22" s="142"/>
      <c r="M22" s="142"/>
      <c r="N22" s="142"/>
      <c r="O22" s="142">
        <v>505496.99</v>
      </c>
      <c r="P22" s="137">
        <f>K22+L22+M22+N22+O22</f>
        <v>505496.99</v>
      </c>
      <c r="Q22" s="137">
        <f>J22-K22-L22-M22-N22-O22</f>
        <v>1952988.05</v>
      </c>
      <c r="R22" s="138" t="str">
        <f>R21</f>
        <v>ВОРа на доп. не будет</v>
      </c>
      <c r="S22" s="143" t="s">
        <v>63</v>
      </c>
      <c r="T22" s="140">
        <f>P22</f>
        <v>505496.99</v>
      </c>
      <c r="U22" s="144" t="s">
        <v>59</v>
      </c>
      <c r="V22" s="142">
        <f>T22</f>
        <v>505496.99</v>
      </c>
      <c r="W22" s="57"/>
      <c r="X22" s="58"/>
      <c r="Y22" s="59"/>
      <c r="Z22" s="60"/>
      <c r="AA22" s="81"/>
      <c r="AC22" s="63"/>
      <c r="AD22" s="63"/>
      <c r="AE22" s="63"/>
      <c r="AF22" s="63"/>
      <c r="AG22" s="63"/>
    </row>
    <row r="23" spans="1:33" ht="35.1" customHeight="1" x14ac:dyDescent="0.25">
      <c r="A23" s="128">
        <v>22</v>
      </c>
      <c r="B23" s="145">
        <v>1</v>
      </c>
      <c r="C23" s="70" t="s">
        <v>64</v>
      </c>
      <c r="D23" s="71"/>
      <c r="E23" s="71"/>
      <c r="F23" s="71"/>
      <c r="G23" s="71"/>
      <c r="H23" s="71"/>
      <c r="I23" s="72"/>
      <c r="J23" s="73"/>
      <c r="K23" s="146"/>
      <c r="L23" s="146"/>
      <c r="M23" s="146"/>
      <c r="N23" s="146"/>
      <c r="O23" s="146"/>
      <c r="P23" s="146">
        <f>T23</f>
        <v>4216719.66</v>
      </c>
      <c r="Q23" s="146"/>
      <c r="R23" s="147" t="s">
        <v>26</v>
      </c>
      <c r="S23" s="148" t="s">
        <v>65</v>
      </c>
      <c r="T23" s="149">
        <v>4216719.66</v>
      </c>
      <c r="U23" s="149">
        <v>0</v>
      </c>
      <c r="V23" s="149">
        <f>T23+U23</f>
        <v>4216719.66</v>
      </c>
      <c r="X23" s="82"/>
      <c r="Y23" s="83"/>
      <c r="Z23" s="83"/>
      <c r="AC23" s="8"/>
      <c r="AD23" s="8"/>
      <c r="AE23" s="8"/>
      <c r="AF23" s="8"/>
      <c r="AG23" s="8"/>
    </row>
    <row r="24" spans="1:33" ht="35.1" customHeight="1" x14ac:dyDescent="0.25">
      <c r="A24" s="128">
        <v>23</v>
      </c>
      <c r="B24" s="145">
        <v>1</v>
      </c>
      <c r="C24" s="70" t="s">
        <v>66</v>
      </c>
      <c r="D24" s="71"/>
      <c r="E24" s="71"/>
      <c r="F24" s="71"/>
      <c r="G24" s="71"/>
      <c r="H24" s="71"/>
      <c r="I24" s="72"/>
      <c r="J24" s="73"/>
      <c r="K24" s="146"/>
      <c r="L24" s="146"/>
      <c r="M24" s="146"/>
      <c r="N24" s="146"/>
      <c r="O24" s="146"/>
      <c r="P24" s="146">
        <f>T24</f>
        <v>2160473.5</v>
      </c>
      <c r="Q24" s="146"/>
      <c r="R24" s="147" t="s">
        <v>26</v>
      </c>
      <c r="S24" s="148" t="s">
        <v>65</v>
      </c>
      <c r="T24" s="146">
        <v>2160473.5</v>
      </c>
      <c r="U24" s="146">
        <v>0</v>
      </c>
      <c r="V24" s="149">
        <f t="shared" ref="V24" si="8">T24+U24</f>
        <v>2160473.5</v>
      </c>
      <c r="X24" s="84"/>
      <c r="Y24" s="85"/>
      <c r="Z24" s="86"/>
      <c r="AC24" s="8"/>
      <c r="AD24" s="8"/>
      <c r="AE24" s="8"/>
      <c r="AF24" s="8"/>
      <c r="AG24" s="8"/>
    </row>
    <row r="25" spans="1:33" ht="35.1" customHeight="1" x14ac:dyDescent="0.25">
      <c r="A25" s="126">
        <v>24</v>
      </c>
      <c r="B25" s="87">
        <v>2</v>
      </c>
      <c r="C25" s="22" t="s">
        <v>67</v>
      </c>
      <c r="D25" s="23"/>
      <c r="E25" s="23"/>
      <c r="F25" s="23"/>
      <c r="G25" s="23"/>
      <c r="H25" s="23"/>
      <c r="I25" s="24"/>
      <c r="J25" s="25"/>
      <c r="K25" s="44"/>
      <c r="L25" s="44"/>
      <c r="M25" s="44"/>
      <c r="N25" s="44"/>
      <c r="O25" s="44"/>
      <c r="P25" s="44"/>
      <c r="Q25" s="44"/>
      <c r="R25" s="88" t="s">
        <v>26</v>
      </c>
      <c r="S25" s="28" t="s">
        <v>33</v>
      </c>
      <c r="T25" s="113">
        <v>0</v>
      </c>
      <c r="U25" s="113">
        <v>705505</v>
      </c>
      <c r="V25" s="113">
        <f t="shared" ref="V25:V34" si="9">T25+U25</f>
        <v>705505</v>
      </c>
      <c r="X25" s="82"/>
      <c r="Y25" s="83"/>
      <c r="Z25" s="83"/>
      <c r="AA25" s="4" t="s">
        <v>68</v>
      </c>
      <c r="AC25" s="8"/>
      <c r="AD25" s="8"/>
      <c r="AE25" s="8"/>
      <c r="AF25" s="8"/>
      <c r="AG25" s="8"/>
    </row>
    <row r="26" spans="1:33" ht="35.1" customHeight="1" x14ac:dyDescent="0.25">
      <c r="A26" s="126">
        <v>25</v>
      </c>
      <c r="B26" s="87">
        <v>3</v>
      </c>
      <c r="C26" s="22" t="s">
        <v>69</v>
      </c>
      <c r="D26" s="23"/>
      <c r="E26" s="23"/>
      <c r="F26" s="23"/>
      <c r="G26" s="23"/>
      <c r="H26" s="23"/>
      <c r="I26" s="24"/>
      <c r="J26" s="25"/>
      <c r="K26" s="44"/>
      <c r="L26" s="44"/>
      <c r="M26" s="44"/>
      <c r="N26" s="44"/>
      <c r="O26" s="44"/>
      <c r="P26" s="44"/>
      <c r="Q26" s="44"/>
      <c r="R26" s="88" t="s">
        <v>26</v>
      </c>
      <c r="S26" s="28" t="str">
        <f>S25</f>
        <v>ВОР подписан, смета отправлена на проверку 21.06</v>
      </c>
      <c r="T26" s="113">
        <v>0</v>
      </c>
      <c r="U26" s="113">
        <v>85851.36</v>
      </c>
      <c r="V26" s="113">
        <f t="shared" si="9"/>
        <v>85851.36</v>
      </c>
      <c r="X26" s="82"/>
      <c r="Y26" s="89"/>
      <c r="Z26" s="89"/>
      <c r="AC26" s="8"/>
      <c r="AD26" s="8"/>
      <c r="AE26" s="8"/>
      <c r="AF26" s="8"/>
      <c r="AG26" s="8"/>
    </row>
    <row r="27" spans="1:33" ht="35.1" customHeight="1" x14ac:dyDescent="0.25">
      <c r="A27" s="126">
        <v>26</v>
      </c>
      <c r="B27" s="87">
        <v>4</v>
      </c>
      <c r="C27" s="22" t="s">
        <v>70</v>
      </c>
      <c r="D27" s="23"/>
      <c r="E27" s="23"/>
      <c r="F27" s="23"/>
      <c r="G27" s="23"/>
      <c r="H27" s="23"/>
      <c r="I27" s="24"/>
      <c r="J27" s="25"/>
      <c r="K27" s="44"/>
      <c r="L27" s="44"/>
      <c r="M27" s="44"/>
      <c r="N27" s="44"/>
      <c r="O27" s="44"/>
      <c r="P27" s="44"/>
      <c r="Q27" s="44"/>
      <c r="R27" s="88" t="s">
        <v>26</v>
      </c>
      <c r="S27" s="28" t="str">
        <f>S25</f>
        <v>ВОР подписан, смета отправлена на проверку 21.06</v>
      </c>
      <c r="T27" s="113">
        <v>0</v>
      </c>
      <c r="U27" s="113">
        <v>26314.48</v>
      </c>
      <c r="V27" s="113">
        <f t="shared" si="9"/>
        <v>26314.48</v>
      </c>
      <c r="X27" s="82"/>
      <c r="Y27" s="89"/>
      <c r="Z27" s="89"/>
      <c r="AC27" s="8"/>
      <c r="AD27" s="8"/>
      <c r="AE27" s="8"/>
      <c r="AF27" s="8"/>
      <c r="AG27" s="8"/>
    </row>
    <row r="28" spans="1:33" ht="35.1" customHeight="1" x14ac:dyDescent="0.25">
      <c r="A28" s="126">
        <v>27</v>
      </c>
      <c r="B28" s="87">
        <v>5</v>
      </c>
      <c r="C28" s="22" t="s">
        <v>71</v>
      </c>
      <c r="D28" s="23"/>
      <c r="E28" s="23"/>
      <c r="F28" s="23"/>
      <c r="G28" s="23"/>
      <c r="H28" s="23"/>
      <c r="I28" s="24"/>
      <c r="J28" s="25"/>
      <c r="K28" s="44"/>
      <c r="L28" s="44"/>
      <c r="M28" s="44"/>
      <c r="N28" s="44"/>
      <c r="O28" s="44"/>
      <c r="P28" s="44"/>
      <c r="Q28" s="44"/>
      <c r="R28" s="88" t="s">
        <v>26</v>
      </c>
      <c r="S28" s="28" t="str">
        <f>S25</f>
        <v>ВОР подписан, смета отправлена на проверку 21.06</v>
      </c>
      <c r="T28" s="113">
        <v>0</v>
      </c>
      <c r="U28" s="113">
        <v>208912.6</v>
      </c>
      <c r="V28" s="113">
        <f t="shared" si="9"/>
        <v>208912.6</v>
      </c>
      <c r="X28" s="82"/>
      <c r="Y28" s="89"/>
      <c r="Z28" s="89"/>
      <c r="AC28" s="8"/>
      <c r="AD28" s="8"/>
      <c r="AE28" s="8"/>
      <c r="AF28" s="8"/>
      <c r="AG28" s="8"/>
    </row>
    <row r="29" spans="1:33" ht="35.1" customHeight="1" x14ac:dyDescent="0.25">
      <c r="A29" s="126">
        <v>29</v>
      </c>
      <c r="B29" s="87">
        <v>6</v>
      </c>
      <c r="C29" s="22" t="s">
        <v>72</v>
      </c>
      <c r="D29" s="23"/>
      <c r="E29" s="23"/>
      <c r="F29" s="23"/>
      <c r="G29" s="23"/>
      <c r="H29" s="23"/>
      <c r="I29" s="24"/>
      <c r="J29" s="25"/>
      <c r="K29" s="44"/>
      <c r="L29" s="44"/>
      <c r="M29" s="44"/>
      <c r="N29" s="44"/>
      <c r="O29" s="44"/>
      <c r="P29" s="44"/>
      <c r="Q29" s="44"/>
      <c r="R29" s="90" t="s">
        <v>26</v>
      </c>
      <c r="S29" s="28" t="str">
        <f>S25</f>
        <v>ВОР подписан, смета отправлена на проверку 21.06</v>
      </c>
      <c r="T29" s="44">
        <v>0</v>
      </c>
      <c r="U29" s="44">
        <v>570651.94999999995</v>
      </c>
      <c r="V29" s="113">
        <f t="shared" si="9"/>
        <v>570651.94999999995</v>
      </c>
      <c r="X29" s="84"/>
      <c r="Y29" s="85"/>
      <c r="Z29" s="86"/>
      <c r="AC29" s="8"/>
      <c r="AD29" s="8"/>
      <c r="AE29" s="8"/>
      <c r="AF29" s="8"/>
      <c r="AG29" s="8"/>
    </row>
    <row r="30" spans="1:33" ht="54.75" customHeight="1" x14ac:dyDescent="0.25">
      <c r="A30" s="126">
        <v>32</v>
      </c>
      <c r="B30" s="87">
        <v>9</v>
      </c>
      <c r="C30" s="22" t="s">
        <v>84</v>
      </c>
      <c r="D30" s="23"/>
      <c r="E30" s="23"/>
      <c r="F30" s="23"/>
      <c r="G30" s="23"/>
      <c r="H30" s="23"/>
      <c r="I30" s="24"/>
      <c r="J30" s="25"/>
      <c r="K30" s="44"/>
      <c r="L30" s="44"/>
      <c r="M30" s="44"/>
      <c r="N30" s="44"/>
      <c r="O30" s="44"/>
      <c r="P30" s="44"/>
      <c r="Q30" s="44"/>
      <c r="R30" s="88" t="s">
        <v>26</v>
      </c>
      <c r="S30" s="28" t="s">
        <v>73</v>
      </c>
      <c r="T30" s="113">
        <v>0</v>
      </c>
      <c r="U30" s="113">
        <v>2065078.4</v>
      </c>
      <c r="V30" s="113">
        <f t="shared" si="9"/>
        <v>2065078.4</v>
      </c>
      <c r="X30" s="82"/>
      <c r="Y30" s="89"/>
      <c r="Z30" s="89"/>
      <c r="AC30" s="8"/>
      <c r="AD30" s="8"/>
      <c r="AE30" s="8"/>
      <c r="AF30" s="8"/>
      <c r="AG30" s="8"/>
    </row>
    <row r="31" spans="1:33" ht="35.1" customHeight="1" x14ac:dyDescent="0.25">
      <c r="A31" s="126">
        <v>32</v>
      </c>
      <c r="B31" s="87">
        <v>10</v>
      </c>
      <c r="C31" s="22" t="s">
        <v>74</v>
      </c>
      <c r="D31" s="23"/>
      <c r="E31" s="23"/>
      <c r="F31" s="23"/>
      <c r="G31" s="23"/>
      <c r="H31" s="23"/>
      <c r="I31" s="24"/>
      <c r="J31" s="25"/>
      <c r="K31" s="44"/>
      <c r="L31" s="44"/>
      <c r="M31" s="44"/>
      <c r="N31" s="44"/>
      <c r="O31" s="44"/>
      <c r="P31" s="44"/>
      <c r="Q31" s="44"/>
      <c r="R31" s="88" t="s">
        <v>26</v>
      </c>
      <c r="S31" s="28" t="s">
        <v>75</v>
      </c>
      <c r="T31" s="113">
        <v>0</v>
      </c>
      <c r="U31" s="113">
        <v>78531</v>
      </c>
      <c r="V31" s="113">
        <f t="shared" si="9"/>
        <v>78531</v>
      </c>
      <c r="X31" s="82"/>
      <c r="Y31" s="89"/>
      <c r="Z31" s="89"/>
      <c r="AC31" s="8"/>
      <c r="AD31" s="8"/>
      <c r="AE31" s="8"/>
      <c r="AF31" s="8"/>
      <c r="AG31" s="8"/>
    </row>
    <row r="32" spans="1:33" ht="46.5" customHeight="1" x14ac:dyDescent="0.25">
      <c r="A32" s="150">
        <v>33</v>
      </c>
      <c r="B32" s="151">
        <v>10</v>
      </c>
      <c r="C32" s="64" t="s">
        <v>76</v>
      </c>
      <c r="D32" s="65"/>
      <c r="E32" s="65"/>
      <c r="F32" s="65"/>
      <c r="G32" s="65"/>
      <c r="H32" s="65"/>
      <c r="I32" s="66"/>
      <c r="J32" s="67"/>
      <c r="K32" s="74"/>
      <c r="L32" s="74"/>
      <c r="M32" s="74"/>
      <c r="N32" s="74"/>
      <c r="O32" s="74"/>
      <c r="P32" s="111"/>
      <c r="Q32" s="111"/>
      <c r="R32" s="112" t="s">
        <v>26</v>
      </c>
      <c r="S32" s="68" t="s">
        <v>77</v>
      </c>
      <c r="T32" s="152">
        <v>0</v>
      </c>
      <c r="U32" s="152">
        <v>389490.94</v>
      </c>
      <c r="V32" s="112">
        <f t="shared" si="9"/>
        <v>389490.94</v>
      </c>
      <c r="W32" s="91"/>
      <c r="X32" s="92"/>
      <c r="Y32" s="93"/>
      <c r="Z32" s="94"/>
      <c r="AC32" s="8"/>
      <c r="AD32" s="8"/>
      <c r="AE32" s="8"/>
      <c r="AF32" s="8"/>
      <c r="AG32" s="8"/>
    </row>
    <row r="33" spans="1:33" ht="50.25" customHeight="1" x14ac:dyDescent="0.25">
      <c r="A33" s="150">
        <v>30</v>
      </c>
      <c r="B33" s="151"/>
      <c r="C33" s="64" t="s">
        <v>78</v>
      </c>
      <c r="D33" s="65"/>
      <c r="E33" s="65"/>
      <c r="F33" s="65"/>
      <c r="G33" s="65"/>
      <c r="H33" s="65"/>
      <c r="I33" s="66"/>
      <c r="J33" s="67"/>
      <c r="K33" s="153"/>
      <c r="L33" s="153"/>
      <c r="M33" s="153"/>
      <c r="N33" s="153"/>
      <c r="O33" s="153"/>
      <c r="P33" s="153"/>
      <c r="Q33" s="153"/>
      <c r="R33" s="154" t="s">
        <v>65</v>
      </c>
      <c r="S33" s="68" t="s">
        <v>79</v>
      </c>
      <c r="T33" s="153">
        <v>0</v>
      </c>
      <c r="U33" s="153">
        <v>9690548.2599999998</v>
      </c>
      <c r="V33" s="155">
        <f t="shared" si="9"/>
        <v>9690548.2599999998</v>
      </c>
      <c r="X33" s="84"/>
      <c r="Y33" s="85"/>
      <c r="Z33" s="86"/>
      <c r="AC33" s="8"/>
      <c r="AD33" s="8"/>
      <c r="AE33" s="8"/>
      <c r="AF33" s="8"/>
      <c r="AG33" s="8"/>
    </row>
    <row r="34" spans="1:33" ht="35.1" customHeight="1" x14ac:dyDescent="0.25">
      <c r="A34" s="56">
        <v>34</v>
      </c>
      <c r="B34" s="95"/>
      <c r="C34" s="96" t="s">
        <v>80</v>
      </c>
      <c r="D34" s="97"/>
      <c r="E34" s="97"/>
      <c r="F34" s="97"/>
      <c r="G34" s="97"/>
      <c r="H34" s="97"/>
      <c r="I34" s="98"/>
      <c r="J34" s="99"/>
      <c r="K34" s="100"/>
      <c r="L34" s="100"/>
      <c r="M34" s="100"/>
      <c r="N34" s="100"/>
      <c r="O34" s="100"/>
      <c r="P34" s="101"/>
      <c r="Q34" s="101"/>
      <c r="R34" s="102" t="s">
        <v>26</v>
      </c>
      <c r="S34" s="102" t="s">
        <v>81</v>
      </c>
      <c r="T34" s="156"/>
      <c r="U34" s="156">
        <v>4746000</v>
      </c>
      <c r="V34" s="112">
        <f t="shared" si="9"/>
        <v>4746000</v>
      </c>
      <c r="X34" s="82"/>
      <c r="Y34" s="103"/>
      <c r="Z34" s="104"/>
      <c r="AC34" s="8"/>
      <c r="AD34" s="8"/>
      <c r="AE34" s="8"/>
      <c r="AF34" s="8"/>
      <c r="AG34" s="8"/>
    </row>
    <row r="35" spans="1:33" ht="45" customHeight="1" x14ac:dyDescent="0.25">
      <c r="A35" s="56">
        <v>35</v>
      </c>
      <c r="B35" s="105">
        <v>11</v>
      </c>
      <c r="C35" s="106" t="s">
        <v>82</v>
      </c>
      <c r="D35" s="107"/>
      <c r="E35" s="107"/>
      <c r="F35" s="107"/>
      <c r="G35" s="107"/>
      <c r="H35" s="107"/>
      <c r="I35" s="108"/>
      <c r="J35" s="109"/>
      <c r="K35" s="110"/>
      <c r="L35" s="110"/>
      <c r="M35" s="110"/>
      <c r="N35" s="110"/>
      <c r="O35" s="110"/>
      <c r="P35" s="111"/>
      <c r="Q35" s="111"/>
      <c r="R35" s="112" t="s">
        <v>26</v>
      </c>
      <c r="S35" s="68" t="s">
        <v>83</v>
      </c>
      <c r="T35" s="152">
        <v>0</v>
      </c>
      <c r="U35" s="152">
        <v>22184864.98</v>
      </c>
      <c r="V35" s="112">
        <f>T35+U35</f>
        <v>22184864.98</v>
      </c>
      <c r="X35" s="82"/>
      <c r="Y35" s="103"/>
      <c r="Z35" s="104"/>
      <c r="AC35" s="8"/>
      <c r="AD35" s="8"/>
      <c r="AE35" s="8"/>
      <c r="AF35" s="8"/>
      <c r="AG35" s="8"/>
    </row>
  </sheetData>
  <mergeCells count="1">
    <mergeCell ref="AA21:AA22"/>
  </mergeCells>
  <pageMargins left="0.23622047244094491" right="0.23622047244094491" top="0.74803149606299213" bottom="0.74803149606299213" header="0.31496062992125984" footer="0.31496062992125984"/>
  <pageSetup paperSize="9" scale="58" fitToHeight="1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6:F23"/>
  <sheetViews>
    <sheetView workbookViewId="0">
      <selection activeCell="E6" sqref="E6:E23"/>
    </sheetView>
  </sheetViews>
  <sheetFormatPr defaultRowHeight="15" x14ac:dyDescent="0.25"/>
  <cols>
    <col min="5" max="6" width="49.140625" customWidth="1"/>
  </cols>
  <sheetData>
    <row r="6" spans="5:6" ht="15.75" thickBot="1" x14ac:dyDescent="0.3">
      <c r="E6" s="115" t="s">
        <v>85</v>
      </c>
      <c r="F6" s="116" t="s">
        <v>86</v>
      </c>
    </row>
    <row r="7" spans="5:6" ht="15.75" thickBot="1" x14ac:dyDescent="0.3">
      <c r="E7" s="115" t="s">
        <v>87</v>
      </c>
      <c r="F7" s="116" t="s">
        <v>88</v>
      </c>
    </row>
    <row r="8" spans="5:6" ht="15.75" thickBot="1" x14ac:dyDescent="0.3">
      <c r="E8" s="115" t="s">
        <v>89</v>
      </c>
      <c r="F8" s="116" t="s">
        <v>90</v>
      </c>
    </row>
    <row r="9" spans="5:6" ht="15.75" thickBot="1" x14ac:dyDescent="0.3">
      <c r="E9" s="115" t="s">
        <v>91</v>
      </c>
      <c r="F9" s="116" t="s">
        <v>92</v>
      </c>
    </row>
    <row r="10" spans="5:6" ht="15.75" thickBot="1" x14ac:dyDescent="0.3">
      <c r="E10" s="115" t="s">
        <v>93</v>
      </c>
      <c r="F10" s="116" t="s">
        <v>94</v>
      </c>
    </row>
    <row r="11" spans="5:6" ht="15.75" thickBot="1" x14ac:dyDescent="0.3">
      <c r="E11" s="115" t="s">
        <v>95</v>
      </c>
      <c r="F11" s="116" t="s">
        <v>96</v>
      </c>
    </row>
    <row r="12" spans="5:6" ht="15.75" thickBot="1" x14ac:dyDescent="0.3">
      <c r="E12" s="115" t="s">
        <v>97</v>
      </c>
      <c r="F12" s="116" t="s">
        <v>98</v>
      </c>
    </row>
    <row r="13" spans="5:6" ht="15.75" thickBot="1" x14ac:dyDescent="0.3">
      <c r="E13" s="115" t="s">
        <v>99</v>
      </c>
      <c r="F13" s="116" t="s">
        <v>100</v>
      </c>
    </row>
    <row r="14" spans="5:6" ht="15.75" thickBot="1" x14ac:dyDescent="0.3">
      <c r="E14" s="115" t="s">
        <v>101</v>
      </c>
      <c r="F14" s="116" t="s">
        <v>102</v>
      </c>
    </row>
    <row r="15" spans="5:6" x14ac:dyDescent="0.25">
      <c r="E15" s="118" t="s">
        <v>103</v>
      </c>
      <c r="F15" s="117" t="s">
        <v>120</v>
      </c>
    </row>
    <row r="16" spans="5:6" ht="15.75" thickBot="1" x14ac:dyDescent="0.3">
      <c r="E16" s="115" t="s">
        <v>104</v>
      </c>
      <c r="F16" s="116" t="s">
        <v>105</v>
      </c>
    </row>
    <row r="17" spans="5:6" ht="15.75" thickBot="1" x14ac:dyDescent="0.3">
      <c r="E17" s="115" t="s">
        <v>106</v>
      </c>
      <c r="F17" s="116" t="s">
        <v>107</v>
      </c>
    </row>
    <row r="18" spans="5:6" ht="15.75" thickBot="1" x14ac:dyDescent="0.3">
      <c r="E18" s="115" t="s">
        <v>108</v>
      </c>
      <c r="F18" s="116" t="s">
        <v>109</v>
      </c>
    </row>
    <row r="19" spans="5:6" ht="15.75" thickBot="1" x14ac:dyDescent="0.3">
      <c r="E19" s="115" t="s">
        <v>110</v>
      </c>
      <c r="F19" s="116" t="s">
        <v>111</v>
      </c>
    </row>
    <row r="20" spans="5:6" ht="15.75" thickBot="1" x14ac:dyDescent="0.3">
      <c r="E20" s="115" t="s">
        <v>112</v>
      </c>
      <c r="F20" s="116" t="s">
        <v>113</v>
      </c>
    </row>
    <row r="21" spans="5:6" ht="15.75" thickBot="1" x14ac:dyDescent="0.3">
      <c r="E21" s="115" t="s">
        <v>114</v>
      </c>
      <c r="F21" s="116" t="s">
        <v>115</v>
      </c>
    </row>
    <row r="22" spans="5:6" ht="15.75" thickBot="1" x14ac:dyDescent="0.3">
      <c r="E22" s="115" t="s">
        <v>116</v>
      </c>
      <c r="F22" s="116" t="s">
        <v>117</v>
      </c>
    </row>
    <row r="23" spans="5:6" ht="15.75" thickBot="1" x14ac:dyDescent="0.3">
      <c r="E23" s="115" t="s">
        <v>118</v>
      </c>
      <c r="F23" s="116" t="s">
        <v>119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вывоз недобор</vt:lpstr>
      <vt:lpstr>Лист1</vt:lpstr>
      <vt:lpstr>'вывоз недобор'!Область_печати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2024-07-02T15:42:09Z</dcterms:modified>
</cp:coreProperties>
</file>