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WORK\Мое\Исключение объемов\СОПОСТАВЛЕНИЕ\"/>
    </mc:Choice>
  </mc:AlternateContent>
  <xr:revisionPtr revIDLastSave="0" documentId="13_ncr:1_{7AC17592-5E4B-4BC4-AD16-68AD2A489333}" xr6:coauthVersionLast="47" xr6:coauthVersionMax="47" xr10:uidLastSave="{00000000-0000-0000-0000-000000000000}"/>
  <bookViews>
    <workbookView xWindow="-108" yWindow="-108" windowWidth="23256" windowHeight="12576" activeTab="5" xr2:uid="{00000000-000D-0000-FFFF-FFFF00000000}"/>
  </bookViews>
  <sheets>
    <sheet name="НВК3" sheetId="3" r:id="rId1"/>
    <sheet name="АС2" sheetId="9" r:id="rId2"/>
    <sheet name="ГП1" sheetId="8" r:id="rId3"/>
    <sheet name="ПЖ" sheetId="10" r:id="rId4"/>
    <sheet name="ЭС2" sheetId="7" r:id="rId5"/>
    <sheet name="СВОД допов" sheetId="11" r:id="rId6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18" i="7" l="1"/>
  <c r="H11" i="7"/>
  <c r="H8" i="7"/>
  <c r="H6" i="7"/>
  <c r="H5" i="7"/>
  <c r="H7" i="7" s="1"/>
  <c r="H9" i="7" l="1"/>
  <c r="G25" i="9" l="1"/>
  <c r="I2" i="9"/>
  <c r="J3" i="9" s="1"/>
  <c r="H7" i="8"/>
  <c r="H4" i="8"/>
  <c r="H6" i="8" s="1"/>
  <c r="G6" i="9" l="1"/>
  <c r="G5" i="9"/>
  <c r="G8" i="9"/>
  <c r="G4" i="9"/>
  <c r="G3" i="9"/>
  <c r="G7" i="9"/>
  <c r="H5" i="8"/>
  <c r="H61" i="3"/>
  <c r="H60" i="3"/>
  <c r="H46" i="3"/>
  <c r="H58" i="3"/>
  <c r="H43" i="3"/>
  <c r="H42" i="3"/>
  <c r="H41" i="3"/>
  <c r="H39" i="3"/>
  <c r="H38" i="3"/>
  <c r="H14" i="3"/>
  <c r="H13" i="3"/>
  <c r="H10" i="3"/>
  <c r="H9" i="3"/>
  <c r="H8" i="3"/>
  <c r="L39" i="3"/>
  <c r="H6" i="3" l="1"/>
  <c r="H7" i="3" s="1"/>
  <c r="H5" i="3"/>
  <c r="H15" i="3" s="1"/>
</calcChain>
</file>

<file path=xl/sharedStrings.xml><?xml version="1.0" encoding="utf-8"?>
<sst xmlns="http://schemas.openxmlformats.org/spreadsheetml/2006/main" count="392" uniqueCount="249">
  <si>
    <t>№ п/п</t>
  </si>
  <si>
    <t>№ в ЛСР</t>
  </si>
  <si>
    <t>Наименование работ</t>
  </si>
  <si>
    <t>Ед. изм.</t>
  </si>
  <si>
    <t>Кол-во</t>
  </si>
  <si>
    <t>Ссылка на чертежи, спецификации</t>
  </si>
  <si>
    <t>Формула расчета, расчет объемов работ и расхода материалов</t>
  </si>
  <si>
    <t>м³</t>
  </si>
  <si>
    <t>т</t>
  </si>
  <si>
    <t>шт.</t>
  </si>
  <si>
    <t>Установка лестницы-стремянки из угловой оцинкованной стали 50×5 мм</t>
  </si>
  <si>
    <t>Разработка грунта вручную</t>
  </si>
  <si>
    <t>Примечание</t>
  </si>
  <si>
    <t>м3</t>
  </si>
  <si>
    <t>м2</t>
  </si>
  <si>
    <r>
      <rPr>
        <vertAlign val="subscript"/>
        <sz val="11"/>
        <color rgb="FFFF0000"/>
        <rFont val="Times New Roman"/>
        <family val="1"/>
        <charset val="204"/>
      </rPr>
      <t>м</t>
    </r>
    <r>
      <rPr>
        <sz val="11"/>
        <color rgb="FFFF0000"/>
        <rFont val="Times New Roman"/>
        <family val="1"/>
        <charset val="204"/>
      </rPr>
      <t>3</t>
    </r>
  </si>
  <si>
    <t>Переустройство хозпитьевого водопровода (В1) на участке В1-1 – В1-1А</t>
  </si>
  <si>
    <t>Переустройство хозпитьевого водопровода (В1) на участке В1-2 – В1-2А</t>
  </si>
  <si>
    <t>Обмазка битумной мастикой Технониколь №24 в два слоя</t>
  </si>
  <si>
    <t>Устройство     щебеночной     подготовки     из щебня фракции 20-40 мм, М600</t>
  </si>
  <si>
    <t>Отсыпка под днище колодца</t>
  </si>
  <si>
    <t>шт</t>
  </si>
  <si>
    <t>Кол-во по РД</t>
  </si>
  <si>
    <t>4,55*5,15*0,1</t>
  </si>
  <si>
    <t>Устройство песчаного основания h=0,1 м</t>
  </si>
  <si>
    <t>Крест фланцевый с пожарной подставкой ППКФ 300, PN10 чугун с ЦПН</t>
  </si>
  <si>
    <t>Задвижка с обрезинен. клином DN 300 PN10 короткая (тип МЗВ) со штурвалом (Болгария)</t>
  </si>
  <si>
    <t>Переход фланцевый ХФ 300х100 чугун с ЦПП</t>
  </si>
  <si>
    <t>Фланцевый адаптер (ПФРК) UNIVERSAL DN300 (315-332)</t>
  </si>
  <si>
    <t>Тройник чугунный ТФ 300х100х300 PN10 фланцевый с ЦПП</t>
  </si>
  <si>
    <t>Втулка под фланец ПЭ100 SDR17 d 110 (Полипластик)</t>
  </si>
  <si>
    <t>Стальной фланец для ПЭ d110/DN100, PN10/16 ОКРАШЕННЫЙ (синий)</t>
  </si>
  <si>
    <t>Редукционный переход d110*63 SDR11 AGRU (Австрия)</t>
  </si>
  <si>
    <t>Переходник патрубок-резьба (нар.) 063х2" SDR11 латунь</t>
  </si>
  <si>
    <t>Муфта d110 SDR11 GF арт. 753911614</t>
  </si>
  <si>
    <t>Труба ПЭ100 SDR17 10 атм. 315х18,7 Питьевая ГОСТ 18599-2001</t>
  </si>
  <si>
    <t>пог.м</t>
  </si>
  <si>
    <t>Втулка под фланец ПЭ100 SDR17 d 315 (Полипластик)</t>
  </si>
  <si>
    <t>Муфта d315 SDR17 GF арт.753911823</t>
  </si>
  <si>
    <t>Прокладка резиновая DN 300 с ручкой усиленная</t>
  </si>
  <si>
    <t>Прокладка резиновая DN 100 с ручкой усиленная</t>
  </si>
  <si>
    <t>Глухой фланец DN 100 PN10/16</t>
  </si>
  <si>
    <t>ППФ100 Пожарная подставка фланцевая Ду100 чугун с ЦПП</t>
  </si>
  <si>
    <t>Втулка под фланец ПЭ100 SDR17 d 090 (Полипластик)</t>
  </si>
  <si>
    <t>Задвижка с обрезинен. клином DN 100 PN10.16 короткая (тип МЗВ) со штурвалом (Болгария)</t>
  </si>
  <si>
    <t>Стальной фланец для ПЭ d315/DN300, PN10 (без покрытия)</t>
  </si>
  <si>
    <t>Новая камера (стройчасть)</t>
  </si>
  <si>
    <t>Устройство камеры из блоков ФБС 9.3.6</t>
  </si>
  <si>
    <t>Армирование плиты перекрытия</t>
  </si>
  <si>
    <t>Новая камера (установка арматуры)</t>
  </si>
  <si>
    <t>м</t>
  </si>
  <si>
    <t>Вывоз лишнего грунта на полигон на расстояние 30 км и утилизация</t>
  </si>
  <si>
    <t>Заделка труб пеной двухкомпонентной огнезащитной DN1201</t>
  </si>
  <si>
    <t>Монтаж муфты соединительной 10кВ
3СТп-10-70/120</t>
  </si>
  <si>
    <t>Разработка грунта (80%-экскаватор, 20% вручную)</t>
  </si>
  <si>
    <t>Прокладка от В1-1 до гаража</t>
  </si>
  <si>
    <t>(3,55+1)*(4,15+1)*(0,1+2,4+0,25+0,2)</t>
  </si>
  <si>
    <t>0,6*4</t>
  </si>
  <si>
    <t>4 ряда по 15шт примерно</t>
  </si>
  <si>
    <t>Бетонирование плиты перекрытия В22,5</t>
  </si>
  <si>
    <t>Бетонное основание В22,5</t>
  </si>
  <si>
    <t>12,5*0,25</t>
  </si>
  <si>
    <t>Кольцо опорное КО-6</t>
  </si>
  <si>
    <t>15,4+15,4*2,65</t>
  </si>
  <si>
    <t>Гидроизоляция мастикой битумной ТЕХНОНИКОЛЬ МГТН №24</t>
  </si>
  <si>
    <t>Обратная засыпка песком</t>
  </si>
  <si>
    <t>69,13-2,34-2,34-(12,5*2,65)</t>
  </si>
  <si>
    <t>16х2х1</t>
  </si>
  <si>
    <t>16х2х0,1</t>
  </si>
  <si>
    <t>Укладка трубы ПЭ100 110х6,6</t>
  </si>
  <si>
    <t>м.п.</t>
  </si>
  <si>
    <t xml:space="preserve">Обратная засыпка песком вручную h=0,3 м </t>
  </si>
  <si>
    <t>16*2*0,3</t>
  </si>
  <si>
    <t>Обратная засыпка грунта бульдозером</t>
  </si>
  <si>
    <t>32-3,2-16</t>
  </si>
  <si>
    <t>Погрузка и утилизация грунта ( с разр. К.1,6)</t>
  </si>
  <si>
    <t>32-12,8</t>
  </si>
  <si>
    <t>Установка плиты днища ПН 15</t>
  </si>
  <si>
    <t>Установка плиты днища ПН 20</t>
  </si>
  <si>
    <t>Пробивка отверстий в ж.б. кольце для прохода трубы ø315 мм с последующей заделкой бетоном свободного пространства</t>
  </si>
  <si>
    <t>Установка плиты перекрытия 1ПП15-2</t>
  </si>
  <si>
    <t>Установка плиты перекрытия 1ПП20-2</t>
  </si>
  <si>
    <t>Установка люков, тип Т</t>
  </si>
  <si>
    <t>Установка кольца КС20-9</t>
  </si>
  <si>
    <t>Установка кольца КС15-9</t>
  </si>
  <si>
    <t>2*3,14*1,1*3+2*3,14*0,84*3+3,14*1,1*1,1+2*3,14*0,84*0,84</t>
  </si>
  <si>
    <t>(3*3*3)+(2,5*2,5*3)</t>
  </si>
  <si>
    <t>Обратная засыпка</t>
  </si>
  <si>
    <t>45,75-3,14*1,1*1,1*3-2*3,14*0,84*0,84*3</t>
  </si>
  <si>
    <t>45,75-21,06</t>
  </si>
  <si>
    <t>Установка задвижек д315</t>
  </si>
  <si>
    <t>Устройство новых колодцев В1-2, В1-2А</t>
  </si>
  <si>
    <r>
      <rPr>
        <sz val="11"/>
        <rFont val="Times New Roman"/>
        <family val="1"/>
      </rPr>
      <t>м³</t>
    </r>
  </si>
  <si>
    <r>
      <rPr>
        <sz val="11"/>
        <rFont val="Times New Roman"/>
        <family val="1"/>
      </rPr>
      <t>131-23-ГП1 л.3</t>
    </r>
  </si>
  <si>
    <r>
      <rPr>
        <sz val="11"/>
        <rFont val="Times New Roman"/>
        <family val="1"/>
      </rPr>
      <t>м²</t>
    </r>
  </si>
  <si>
    <r>
      <rPr>
        <b/>
        <sz val="11"/>
        <rFont val="Times New Roman"/>
        <family val="1"/>
      </rPr>
      <t xml:space="preserve">Устройство асфальт бетонного покрытия
</t>
    </r>
    <r>
      <rPr>
        <b/>
        <sz val="11"/>
        <rFont val="Times New Roman"/>
        <family val="1"/>
      </rPr>
      <t>851,0 м²</t>
    </r>
  </si>
  <si>
    <r>
      <rPr>
        <sz val="11"/>
        <rFont val="Times New Roman"/>
        <family val="1"/>
      </rPr>
      <t>Устройство дорожного корыта  под подъездную дорогу  бульдозером Т-75</t>
    </r>
  </si>
  <si>
    <r>
      <rPr>
        <sz val="11"/>
        <rFont val="Times New Roman"/>
        <family val="1"/>
      </rPr>
      <t>V= 851 х 0,58= 494,0</t>
    </r>
  </si>
  <si>
    <r>
      <rPr>
        <sz val="11"/>
        <rFont val="Times New Roman"/>
        <family val="1"/>
      </rPr>
      <t>Погрузка лишнего грунта в автосамосвалы экскаватором с объёмом ковша 0,65м3</t>
    </r>
  </si>
  <si>
    <r>
      <rPr>
        <sz val="11"/>
        <rFont val="Times New Roman"/>
        <family val="1"/>
      </rPr>
      <t>Отвозка лишнего грунта на расстояние 10 км автосамосвалом КАМАЗ-5511 г.п. 10т</t>
    </r>
  </si>
  <si>
    <r>
      <rPr>
        <sz val="11"/>
        <rFont val="Times New Roman"/>
        <family val="1"/>
      </rPr>
      <t>м³/т</t>
    </r>
  </si>
  <si>
    <r>
      <rPr>
        <sz val="11"/>
        <rFont val="Times New Roman"/>
        <family val="1"/>
      </rPr>
      <t>494,0/780,0</t>
    </r>
  </si>
  <si>
    <r>
      <rPr>
        <sz val="11"/>
        <rFont val="Times New Roman"/>
        <family val="1"/>
      </rPr>
      <t>V=494,0 х 1,58= 780,0т</t>
    </r>
  </si>
  <si>
    <r>
      <rPr>
        <sz val="11"/>
        <rFont val="Times New Roman"/>
        <family val="1"/>
      </rPr>
      <t>Устройство песчаного основания h=0.30 см</t>
    </r>
  </si>
  <si>
    <r>
      <rPr>
        <sz val="11"/>
        <rFont val="Times New Roman"/>
        <family val="1"/>
      </rPr>
      <t>281.0</t>
    </r>
  </si>
  <si>
    <r>
      <rPr>
        <sz val="11"/>
        <rFont val="Times New Roman"/>
        <family val="1"/>
      </rPr>
      <t>V= 851 х 0,3 х 1,1= 281,0</t>
    </r>
  </si>
  <si>
    <r>
      <rPr>
        <sz val="11"/>
        <rFont val="Times New Roman"/>
        <family val="1"/>
      </rPr>
      <t xml:space="preserve">Устройство щебеночного основания  h=0.15
</t>
    </r>
    <r>
      <rPr>
        <sz val="11"/>
        <rFont val="Times New Roman"/>
        <family val="1"/>
      </rPr>
      <t>см: из щебеня 25-70 мм,10-20мм марки 800</t>
    </r>
  </si>
  <si>
    <r>
      <rPr>
        <sz val="11"/>
        <rFont val="Times New Roman"/>
        <family val="1"/>
      </rPr>
      <t>V= 851 х 0,15 х 1,05= 134,1 + 851 х0,15 х48,25 х1,05 =141,7</t>
    </r>
  </si>
  <si>
    <r>
      <rPr>
        <sz val="11"/>
        <rFont val="Times New Roman"/>
        <family val="1"/>
      </rPr>
      <t>Щебень 5-20 мм по способу облегченной пропитки h=0.08</t>
    </r>
  </si>
  <si>
    <r>
      <rPr>
        <sz val="11"/>
        <rFont val="Times New Roman"/>
        <family val="1"/>
      </rPr>
      <t>71.5</t>
    </r>
  </si>
  <si>
    <r>
      <rPr>
        <sz val="11"/>
        <rFont val="Times New Roman"/>
        <family val="1"/>
      </rPr>
      <t>V= 851 х 0,08 х 1,1= 71,5</t>
    </r>
  </si>
  <si>
    <r>
      <rPr>
        <sz val="11"/>
        <rFont val="Times New Roman"/>
        <family val="1"/>
      </rPr>
      <t xml:space="preserve">Укладка среднезернистого асфальтобетона
</t>
    </r>
    <r>
      <rPr>
        <sz val="11"/>
        <rFont val="Times New Roman"/>
        <family val="1"/>
      </rPr>
      <t>h=0.05 Тип В марка III</t>
    </r>
  </si>
  <si>
    <r>
      <rPr>
        <sz val="11"/>
        <rFont val="Times New Roman"/>
        <family val="1"/>
      </rPr>
      <t>м²/т</t>
    </r>
  </si>
  <si>
    <r>
      <rPr>
        <sz val="11"/>
        <rFont val="Times New Roman"/>
        <family val="1"/>
      </rPr>
      <t>851/104,8</t>
    </r>
  </si>
  <si>
    <r>
      <rPr>
        <sz val="11"/>
        <rFont val="Times New Roman"/>
        <family val="1"/>
      </rPr>
      <t>V= 123,2/1000хS 123,2/1000 х 851=104,8</t>
    </r>
  </si>
  <si>
    <r>
      <rPr>
        <b/>
        <sz val="11"/>
        <rFont val="Times New Roman"/>
        <family val="1"/>
      </rPr>
      <t>Восстановление  существующих колодцев:</t>
    </r>
  </si>
  <si>
    <r>
      <rPr>
        <sz val="11"/>
        <rFont val="Times New Roman"/>
        <family val="1"/>
      </rPr>
      <t>шт</t>
    </r>
  </si>
  <si>
    <r>
      <rPr>
        <sz val="11"/>
        <rFont val="Times New Roman"/>
        <family val="1"/>
      </rPr>
      <t>Установка плиты перекрытия с подъемом на проектную отметку ПП-15</t>
    </r>
  </si>
  <si>
    <r>
      <rPr>
        <sz val="11"/>
        <rFont val="Times New Roman"/>
        <family val="1"/>
      </rPr>
      <t>шт/м³</t>
    </r>
  </si>
  <si>
    <r>
      <rPr>
        <sz val="11"/>
        <rFont val="Times New Roman"/>
        <family val="1"/>
      </rPr>
      <t>3/0,84</t>
    </r>
  </si>
  <si>
    <r>
      <rPr>
        <sz val="11"/>
        <rFont val="Times New Roman"/>
        <family val="1"/>
      </rPr>
      <t>Установка люков полимерных 1.5т</t>
    </r>
  </si>
  <si>
    <r>
      <rPr>
        <sz val="11"/>
        <rFont val="Times New Roman"/>
        <family val="1"/>
      </rPr>
      <t>шт/кг</t>
    </r>
  </si>
  <si>
    <r>
      <rPr>
        <sz val="11"/>
        <rFont val="Times New Roman"/>
        <family val="1"/>
      </rPr>
      <t>3/54,0</t>
    </r>
  </si>
  <si>
    <r>
      <rPr>
        <b/>
        <sz val="11"/>
        <rFont val="Times New Roman"/>
        <family val="1"/>
      </rPr>
      <t>Посев многолетних трав:</t>
    </r>
  </si>
  <si>
    <r>
      <rPr>
        <sz val="11"/>
        <rFont val="Times New Roman"/>
        <family val="1"/>
      </rPr>
      <t>Кострец  безостый</t>
    </r>
  </si>
  <si>
    <r>
      <rPr>
        <sz val="11"/>
        <rFont val="Times New Roman"/>
        <family val="1"/>
      </rPr>
      <t>кг</t>
    </r>
  </si>
  <si>
    <r>
      <rPr>
        <sz val="11"/>
        <rFont val="Times New Roman"/>
        <family val="1"/>
      </rPr>
      <t>(норма 25-28кг на 1га) 28:10000Х454,0=1,3</t>
    </r>
  </si>
  <si>
    <r>
      <rPr>
        <sz val="11"/>
        <rFont val="Times New Roman"/>
        <family val="1"/>
      </rPr>
      <t>Овсянка луговая</t>
    </r>
  </si>
  <si>
    <r>
      <rPr>
        <sz val="11"/>
        <rFont val="Times New Roman"/>
        <family val="1"/>
      </rPr>
      <t>(норма 18-22 кг на 1га) 22:10000Х454,0=1,0</t>
    </r>
  </si>
  <si>
    <r>
      <rPr>
        <sz val="11"/>
        <rFont val="Times New Roman"/>
        <family val="1"/>
      </rPr>
      <t>Ежа сборная</t>
    </r>
  </si>
  <si>
    <r>
      <rPr>
        <sz val="11"/>
        <rFont val="Times New Roman"/>
        <family val="1"/>
      </rPr>
      <t>(норма 18-20 кг на 1га) 20:10000х454,0=0,9</t>
    </r>
  </si>
  <si>
    <r>
      <rPr>
        <b/>
        <sz val="11"/>
        <rFont val="Times New Roman"/>
        <family val="1"/>
        <charset val="204"/>
      </rPr>
      <t>№
п/п</t>
    </r>
  </si>
  <si>
    <r>
      <rPr>
        <b/>
        <sz val="11"/>
        <rFont val="Times New Roman"/>
        <family val="1"/>
        <charset val="204"/>
      </rPr>
      <t>Ед.
изм.</t>
    </r>
  </si>
  <si>
    <t>Добавленный объем</t>
  </si>
  <si>
    <t>Вертикальная планировка</t>
  </si>
  <si>
    <t>Срезка грунта бульдозером</t>
  </si>
  <si>
    <t>131-23-ГП1 л3</t>
  </si>
  <si>
    <r>
      <rPr>
        <sz val="11"/>
        <color rgb="FFFF0000"/>
        <rFont val="Times New Roman"/>
        <family val="1"/>
        <charset val="204"/>
      </rPr>
      <t>Перемещение грунта в отвал бульдозером на
расстояние до 50 м</t>
    </r>
  </si>
  <si>
    <t>131-23-ГП1 л.3</t>
  </si>
  <si>
    <r>
      <rPr>
        <sz val="11"/>
        <color rgb="FFFF0000"/>
        <rFont val="Times New Roman"/>
        <family val="1"/>
        <charset val="204"/>
      </rPr>
      <t>Погрузка лишнего грунта из отвала в автосамосвалы экскаватором , ёмкость
ковша 0,65 м</t>
    </r>
  </si>
  <si>
    <t>Транспортировка  лишнего грунта  на расстояние до 10 км автосамосвалом КАМАЗ-5511 г.п. 10т</t>
  </si>
  <si>
    <t>1109,0 х 1,58=1752,2</t>
  </si>
  <si>
    <t>Планировка территории бульдозером Т-75</t>
  </si>
  <si>
    <t>м²</t>
  </si>
  <si>
    <t>1954 (по съемке геодезистов)</t>
  </si>
  <si>
    <t>2822,3 (по талонам террус 1 этап)</t>
  </si>
  <si>
    <t>удалить тонны, пересчитать в кубах</t>
  </si>
  <si>
    <t>по калькулятору</t>
  </si>
  <si>
    <r>
      <rPr>
        <b/>
        <sz val="14"/>
        <rFont val="GOST 2.304 type A"/>
        <family val="2"/>
      </rPr>
      <t>№</t>
    </r>
  </si>
  <si>
    <r>
      <rPr>
        <b/>
        <sz val="14"/>
        <rFont val="GOST 2.304 type A"/>
        <family val="2"/>
      </rPr>
      <t>Наименование вида работ</t>
    </r>
  </si>
  <si>
    <r>
      <rPr>
        <b/>
        <sz val="14"/>
        <rFont val="GOST 2.304 type A"/>
        <family val="2"/>
      </rPr>
      <t>Ед. Изм.</t>
    </r>
  </si>
  <si>
    <r>
      <rPr>
        <b/>
        <sz val="14"/>
        <rFont val="GOST 2.304 type A"/>
        <family val="2"/>
      </rPr>
      <t>Bида работ</t>
    </r>
  </si>
  <si>
    <r>
      <rPr>
        <b/>
        <sz val="14"/>
        <rFont val="GOST 2.304 type A"/>
        <family val="2"/>
      </rPr>
      <t xml:space="preserve">Ед.
</t>
    </r>
    <r>
      <rPr>
        <b/>
        <sz val="14"/>
        <rFont val="GOST 2.304 type A"/>
        <family val="2"/>
      </rPr>
      <t>измер.</t>
    </r>
  </si>
  <si>
    <r>
      <rPr>
        <b/>
        <vertAlign val="subscript"/>
        <sz val="12"/>
        <rFont val="GOST 2.304 type A"/>
        <family val="2"/>
      </rPr>
      <t>м</t>
    </r>
    <r>
      <rPr>
        <b/>
        <sz val="7"/>
        <rFont val="GOST 2.304 type A"/>
        <family val="2"/>
      </rPr>
      <t>3</t>
    </r>
  </si>
  <si>
    <r>
      <rPr>
        <b/>
        <u/>
        <sz val="12"/>
        <rFont val="GOST 2.304 type A"/>
        <family val="2"/>
      </rPr>
      <t>Монтаж ограждения</t>
    </r>
  </si>
  <si>
    <r>
      <rPr>
        <b/>
        <sz val="12"/>
        <rFont val="GOST 2.304 type A"/>
        <family val="2"/>
      </rPr>
      <t>Устройство фундаментов ограждения ФО-2 «Альбом ИЖ 31-77»</t>
    </r>
  </si>
  <si>
    <r>
      <rPr>
        <b/>
        <sz val="12"/>
        <rFont val="GOST 2.304 type A"/>
        <family val="2"/>
      </rPr>
      <t>шт. т</t>
    </r>
  </si>
  <si>
    <r>
      <rPr>
        <b/>
        <sz val="12"/>
        <rFont val="GOST 2.304 type A"/>
        <family val="2"/>
      </rPr>
      <t xml:space="preserve">27
</t>
    </r>
    <r>
      <rPr>
        <b/>
        <sz val="12"/>
        <rFont val="GOST 2.304 type A"/>
        <family val="2"/>
      </rPr>
      <t>17,01</t>
    </r>
  </si>
  <si>
    <r>
      <rPr>
        <b/>
        <sz val="12"/>
        <rFont val="GOST 2.304 type A"/>
        <family val="2"/>
      </rPr>
      <t xml:space="preserve">Устройство панелей ограждения
</t>
    </r>
    <r>
      <rPr>
        <b/>
        <sz val="12"/>
        <rFont val="GOST 2.304 type A"/>
        <family val="2"/>
      </rPr>
      <t>ПО-2 «Альбом ИЖ 31-77»</t>
    </r>
  </si>
  <si>
    <r>
      <rPr>
        <b/>
        <sz val="12"/>
        <rFont val="GOST 2.304 type A"/>
        <family val="2"/>
      </rPr>
      <t xml:space="preserve">шт.
</t>
    </r>
    <r>
      <rPr>
        <b/>
        <sz val="12"/>
        <rFont val="GOST 2.304 type A"/>
        <family val="2"/>
      </rPr>
      <t>т</t>
    </r>
  </si>
  <si>
    <r>
      <rPr>
        <b/>
        <sz val="12"/>
        <rFont val="GOST 2.304 type A"/>
        <family val="2"/>
      </rPr>
      <t xml:space="preserve">26
</t>
    </r>
    <r>
      <rPr>
        <b/>
        <sz val="12"/>
        <rFont val="GOST 2.304 type A"/>
        <family val="2"/>
      </rPr>
      <t>36,92</t>
    </r>
  </si>
  <si>
    <r>
      <rPr>
        <b/>
        <sz val="12"/>
        <rFont val="GOST 2.304 type A"/>
        <family val="2"/>
      </rPr>
      <t xml:space="preserve">Устройство кирпичной кладки из кирпича КР-р-по
</t>
    </r>
    <r>
      <rPr>
        <b/>
        <sz val="12"/>
        <rFont val="GOST 2.304 type A"/>
        <family val="2"/>
      </rPr>
      <t>250х120х88/1,4НФ/150/2,0/50</t>
    </r>
  </si>
  <si>
    <r>
      <rPr>
        <b/>
        <sz val="12"/>
        <rFont val="GOST 2.304 type A"/>
        <family val="2"/>
      </rPr>
      <t>Устройство монолитных фундаментов из бетона кл. B20, W6, F75</t>
    </r>
  </si>
  <si>
    <r>
      <rPr>
        <b/>
        <sz val="12"/>
        <rFont val="GOST 2.304 type A"/>
        <family val="2"/>
      </rPr>
      <t xml:space="preserve">Устройство щебеночной подготовки из щебня фр. 20-
</t>
    </r>
    <r>
      <rPr>
        <b/>
        <sz val="12"/>
        <rFont val="GOST 2.304 type A"/>
        <family val="2"/>
      </rPr>
      <t>40мм толщиной 200мм</t>
    </r>
  </si>
  <si>
    <r>
      <rPr>
        <b/>
        <u/>
        <sz val="12"/>
        <rFont val="GOST 2.304 type A"/>
        <family val="2"/>
      </rPr>
      <t>Земляные работы</t>
    </r>
  </si>
  <si>
    <r>
      <rPr>
        <b/>
        <sz val="12"/>
        <rFont val="GOST 2.304 type A"/>
        <family val="2"/>
      </rPr>
      <t>Разработка грунта механизированным способом</t>
    </r>
  </si>
  <si>
    <r>
      <rPr>
        <b/>
        <sz val="12"/>
        <rFont val="GOST 2.304 type A"/>
        <family val="2"/>
      </rPr>
      <t>Доработка грунта вручную</t>
    </r>
  </si>
  <si>
    <r>
      <rPr>
        <b/>
        <sz val="12"/>
        <rFont val="GOST 2.304 type A"/>
        <family val="2"/>
      </rPr>
      <t xml:space="preserve">Обратная засыпка грунта механизированным способом с
</t>
    </r>
    <r>
      <rPr>
        <b/>
        <sz val="12"/>
        <rFont val="GOST 2.304 type A"/>
        <family val="2"/>
      </rPr>
      <t>уплотнением</t>
    </r>
  </si>
  <si>
    <r>
      <rPr>
        <b/>
        <sz val="12"/>
        <rFont val="GOST 2.304 type A"/>
        <family val="2"/>
      </rPr>
      <t>Обратная засыпка грунта вручную с уплотнением</t>
    </r>
  </si>
  <si>
    <r>
      <rPr>
        <b/>
        <sz val="12"/>
        <rFont val="GOST 2.304 type A"/>
        <family val="2"/>
      </rPr>
      <t xml:space="preserve">Bывоз лишнего грунта на полигон на расстояние 30 км и
</t>
    </r>
    <r>
      <rPr>
        <b/>
        <sz val="12"/>
        <rFont val="GOST 2.304 type A"/>
        <family val="2"/>
      </rPr>
      <t>утилизация</t>
    </r>
  </si>
  <si>
    <t>Количество по РД</t>
  </si>
  <si>
    <t>плюс 9м (по рд=7+37+7=51м)</t>
  </si>
  <si>
    <t>п.м</t>
  </si>
  <si>
    <r>
      <rPr>
        <b/>
        <u/>
        <sz val="12"/>
        <color rgb="FFFF0000"/>
        <rFont val="GOST 2.304 type A"/>
        <family val="2"/>
      </rPr>
      <t>Монтаж подпорной стенки</t>
    </r>
  </si>
  <si>
    <r>
      <rPr>
        <b/>
        <sz val="12"/>
        <color rgb="FFFF0000"/>
        <rFont val="GOST 2.304 type A"/>
        <family val="2"/>
      </rPr>
      <t>Арматура Ø10А500С</t>
    </r>
  </si>
  <si>
    <r>
      <rPr>
        <b/>
        <sz val="12"/>
        <color rgb="FFFF0000"/>
        <rFont val="GOST 2.304 type A"/>
        <family val="2"/>
      </rPr>
      <t>п.м
т</t>
    </r>
  </si>
  <si>
    <r>
      <rPr>
        <b/>
        <sz val="12"/>
        <color rgb="FFFF0000"/>
        <rFont val="GOST 2.304 type A"/>
        <family val="2"/>
      </rPr>
      <t>2971,2
1,833</t>
    </r>
  </si>
  <si>
    <r>
      <rPr>
        <b/>
        <sz val="12"/>
        <color rgb="FFFF0000"/>
        <rFont val="GOST 2.304 type A"/>
        <family val="2"/>
      </rPr>
      <t>Арматура Ø10А240</t>
    </r>
  </si>
  <si>
    <r>
      <rPr>
        <b/>
        <sz val="12"/>
        <color rgb="FFFF0000"/>
        <rFont val="GOST 2.304 type A"/>
        <family val="2"/>
      </rPr>
      <t>1026,9
0,633</t>
    </r>
  </si>
  <si>
    <r>
      <rPr>
        <b/>
        <sz val="12"/>
        <color rgb="FFFF0000"/>
        <rFont val="GOST 2.304 type A"/>
        <family val="2"/>
      </rPr>
      <t>Арматура Ø8А240</t>
    </r>
  </si>
  <si>
    <r>
      <rPr>
        <b/>
        <sz val="12"/>
        <color rgb="FFFF0000"/>
        <rFont val="GOST 2.304 type A"/>
        <family val="2"/>
      </rPr>
      <t>п.м т</t>
    </r>
  </si>
  <si>
    <r>
      <rPr>
        <b/>
        <sz val="12"/>
        <color rgb="FFFF0000"/>
        <rFont val="GOST 2.304 type A"/>
        <family val="2"/>
      </rPr>
      <t>44,3
0,018</t>
    </r>
  </si>
  <si>
    <r>
      <rPr>
        <b/>
        <sz val="12"/>
        <color rgb="FFFF0000"/>
        <rFont val="GOST 2.304 type A"/>
        <family val="2"/>
      </rPr>
      <t>Устройство бетонной подготовки из бетона кл. B7,5 толщиной 100мм</t>
    </r>
  </si>
  <si>
    <r>
      <rPr>
        <b/>
        <vertAlign val="subscript"/>
        <sz val="12"/>
        <color rgb="FFFF0000"/>
        <rFont val="GOST 2.304 type A"/>
        <family val="2"/>
      </rPr>
      <t>м</t>
    </r>
    <r>
      <rPr>
        <b/>
        <sz val="7"/>
        <color rgb="FFFF0000"/>
        <rFont val="GOST 2.304 type A"/>
        <family val="2"/>
      </rPr>
      <t>3</t>
    </r>
  </si>
  <si>
    <r>
      <rPr>
        <b/>
        <sz val="12"/>
        <color rgb="FFFF0000"/>
        <rFont val="GOST 2.304 type A"/>
        <family val="2"/>
      </rPr>
      <t>Устройство подпорной стенки из бетона кл. B25, W8,
F100</t>
    </r>
  </si>
  <si>
    <r>
      <rPr>
        <b/>
        <sz val="12"/>
        <color rgb="FFFF0000"/>
        <rFont val="GOST 2.304 type A"/>
        <family val="2"/>
      </rPr>
      <t>Устройство гидроизоляции подпорной стенки - обмазать горячей битумной мастикой за 2 раза по холодной
битумной грунтовке</t>
    </r>
  </si>
  <si>
    <r>
      <rPr>
        <b/>
        <vertAlign val="subscript"/>
        <sz val="12"/>
        <color rgb="FFFF0000"/>
        <rFont val="GOST 2.304 type A"/>
        <family val="2"/>
      </rPr>
      <t>м</t>
    </r>
    <r>
      <rPr>
        <b/>
        <sz val="7"/>
        <color rgb="FFFF0000"/>
        <rFont val="GOST 2.304 type A"/>
        <family val="2"/>
      </rPr>
      <t>2</t>
    </r>
  </si>
  <si>
    <t>расчет в % соотношении</t>
  </si>
  <si>
    <t>Горловины на камеру</t>
  </si>
  <si>
    <t>Куча арматуры есть в подвале!!!</t>
  </si>
  <si>
    <t>Установка кольца КС10-10</t>
  </si>
  <si>
    <t>2*3,14*0,5*1*4+0,5*</t>
  </si>
  <si>
    <t>Стальная пластина</t>
  </si>
  <si>
    <t>1мх1мх0,1м</t>
  </si>
  <si>
    <r>
      <rPr>
        <b/>
        <sz val="12"/>
        <rFont val="Times New Roman"/>
        <family val="1"/>
      </rPr>
      <t>№ п/п</t>
    </r>
  </si>
  <si>
    <r>
      <rPr>
        <b/>
        <sz val="12"/>
        <rFont val="Times New Roman"/>
        <family val="1"/>
      </rPr>
      <t>Наименование работ</t>
    </r>
  </si>
  <si>
    <t>Укладка звеньевого пути в кривых рельсами НТ типа Р-65, деревянных шпал II типа, тип скреплений – КД65</t>
  </si>
  <si>
    <t>Единица измерения</t>
  </si>
  <si>
    <t>Примечания</t>
  </si>
  <si>
    <t>Балластировка укладываемых путей и выправляемых существующих путей щебнем с увеличением на 10 %</t>
  </si>
  <si>
    <t>примерно 3 машины</t>
  </si>
  <si>
    <t>грубо!!!!</t>
  </si>
  <si>
    <t>НВК3</t>
  </si>
  <si>
    <t>новая большая камера</t>
  </si>
  <si>
    <t>устройство колодцев в1-2, в1-2а</t>
  </si>
  <si>
    <t>трасса от колодца в1-1 до гаража</t>
  </si>
  <si>
    <t>АС2</t>
  </si>
  <si>
    <t>удлинение подпорной стенки</t>
  </si>
  <si>
    <t>горловины на камеру</t>
  </si>
  <si>
    <t>ГП1</t>
  </si>
  <si>
    <t>увеличение объемов грунта</t>
  </si>
  <si>
    <t>ПЖ</t>
  </si>
  <si>
    <t>восстановление пути (где тс3)</t>
  </si>
  <si>
    <t>подсчитано</t>
  </si>
  <si>
    <t>подсчитано грубо</t>
  </si>
  <si>
    <t>подсчитано грубо, уточняется</t>
  </si>
  <si>
    <t>№</t>
  </si>
  <si>
    <t>шифр</t>
  </si>
  <si>
    <t>доп/работы</t>
  </si>
  <si>
    <t>комментарий</t>
  </si>
  <si>
    <t>ЭС1</t>
  </si>
  <si>
    <t>консоли и лотки</t>
  </si>
  <si>
    <t>в работе</t>
  </si>
  <si>
    <t>забор на обкаточных</t>
  </si>
  <si>
    <t>КС</t>
  </si>
  <si>
    <t>ЭС2</t>
  </si>
  <si>
    <t>кабели ММЗ по стене</t>
  </si>
  <si>
    <t>2 кабеля ММЗ по стене вместо 28-28Б (286м)</t>
  </si>
  <si>
    <t>тип муфты не точен</t>
  </si>
  <si>
    <t>Прокладка кабеля АВБШвнг(А)-LS 3х70 мс-6 по вертикальным лоткам</t>
  </si>
  <si>
    <t>Прокладка кабеля АВБШвнг(А)-LS 3х70 мс-6 по существующим консолям</t>
  </si>
  <si>
    <t>Прокладка кабеля АВБШвнг(А)-LS 3х70 мс-6 в траншее в трубах</t>
  </si>
  <si>
    <t>(17+1)х1х1</t>
  </si>
  <si>
    <t>Песчаное основание</t>
  </si>
  <si>
    <t>(17+1)х1х0,1</t>
  </si>
  <si>
    <t>Обратная засыпка вручную песком</t>
  </si>
  <si>
    <t>(17+1)х1х0,3</t>
  </si>
  <si>
    <t>Обратная засыпка вручную грунтом</t>
  </si>
  <si>
    <t>18-1,8-5,4</t>
  </si>
  <si>
    <t>18-10,8</t>
  </si>
  <si>
    <t>Земляные работы</t>
  </si>
  <si>
    <t>СМР</t>
  </si>
  <si>
    <t>8+8</t>
  </si>
  <si>
    <t>(17+1)х2+4х1(подьем)</t>
  </si>
  <si>
    <t>Прокладка трубы гофрированной двустенной ПНД-110 SN12 в траншее на глубине 1 м</t>
  </si>
  <si>
    <t>Монтаж лестничного лотка вертикального 200мм</t>
  </si>
  <si>
    <t>40+32+196+12(разделка)+2%змейка</t>
  </si>
  <si>
    <t>* кабель как материал</t>
  </si>
  <si>
    <t>объем и расчет стоимости в письме 074-К от 13.10.2023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</si>
</sst>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8" formatCode="0."/>
  </numFmts>
  <fonts count="44" x14ac:knownFonts="1">
    <font>
      <sz val="10"/>
      <color rgb="FF000000"/>
      <name val="Times New Roman"/>
      <charset val="204"/>
    </font>
    <font>
      <sz val="11"/>
      <color theme="1"/>
      <name val="Calibri"/>
      <family val="2"/>
      <charset val="204"/>
      <scheme val="minor"/>
    </font>
    <font>
      <b/>
      <sz val="11"/>
      <name val="Times New Roman"/>
      <family val="1"/>
      <charset val="204"/>
    </font>
    <font>
      <b/>
      <sz val="10"/>
      <name val="Times New Roman"/>
      <family val="1"/>
      <charset val="204"/>
    </font>
    <font>
      <sz val="10"/>
      <name val="Times New Roman"/>
      <family val="1"/>
      <charset val="204"/>
    </font>
    <font>
      <b/>
      <sz val="12"/>
      <name val="Times New Roman"/>
      <family val="1"/>
      <charset val="204"/>
    </font>
    <font>
      <b/>
      <sz val="11"/>
      <name val="Times New Roman"/>
      <family val="1"/>
    </font>
    <font>
      <b/>
      <sz val="12"/>
      <name val="Times New Roman"/>
      <family val="1"/>
    </font>
    <font>
      <sz val="10"/>
      <color rgb="FF000000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1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sz val="10"/>
      <color rgb="FFFF0000"/>
      <name val="Times New Roman"/>
      <family val="1"/>
      <charset val="204"/>
    </font>
    <font>
      <b/>
      <sz val="11"/>
      <color rgb="FFFF0000"/>
      <name val="Times New Roman"/>
      <family val="1"/>
      <charset val="204"/>
    </font>
    <font>
      <b/>
      <u/>
      <sz val="11"/>
      <color rgb="FFFF0000"/>
      <name val="Times New Roman"/>
      <family val="1"/>
      <charset val="204"/>
    </font>
    <font>
      <vertAlign val="subscript"/>
      <sz val="11"/>
      <color rgb="FFFF0000"/>
      <name val="Times New Roman"/>
      <family val="1"/>
      <charset val="204"/>
    </font>
    <font>
      <b/>
      <sz val="10"/>
      <color rgb="FFFF0000"/>
      <name val="Times New Roman"/>
      <family val="1"/>
      <charset val="204"/>
    </font>
    <font>
      <sz val="8"/>
      <name val="Times New Roman"/>
      <charset val="204"/>
    </font>
    <font>
      <sz val="11"/>
      <name val="Times New Roman"/>
      <family val="1"/>
    </font>
    <font>
      <sz val="11"/>
      <color rgb="FF000000"/>
      <name val="Times New Roman"/>
      <family val="2"/>
    </font>
    <font>
      <b/>
      <sz val="10"/>
      <color rgb="FF000000"/>
      <name val="Times New Roman"/>
      <family val="1"/>
      <charset val="204"/>
    </font>
    <font>
      <b/>
      <sz val="14"/>
      <name val="GOST 2.304 type A"/>
      <family val="2"/>
      <charset val="204"/>
    </font>
    <font>
      <b/>
      <sz val="14"/>
      <name val="GOST 2.304 type A"/>
      <family val="2"/>
    </font>
    <font>
      <b/>
      <sz val="12"/>
      <name val="GOST 2.304 type A"/>
      <family val="2"/>
      <charset val="204"/>
    </font>
    <font>
      <b/>
      <u/>
      <sz val="12"/>
      <name val="GOST 2.304 type A"/>
      <family val="2"/>
    </font>
    <font>
      <sz val="12"/>
      <color rgb="FF000000"/>
      <name val="GOST 2.304 type A"/>
      <family val="2"/>
    </font>
    <font>
      <b/>
      <sz val="12"/>
      <name val="GOST 2.304 type A"/>
      <family val="2"/>
    </font>
    <font>
      <b/>
      <vertAlign val="subscript"/>
      <sz val="12"/>
      <name val="GOST 2.304 type A"/>
      <family val="2"/>
    </font>
    <font>
      <b/>
      <sz val="7"/>
      <name val="GOST 2.304 type A"/>
      <family val="2"/>
    </font>
    <font>
      <b/>
      <sz val="12"/>
      <color rgb="FF000000"/>
      <name val="GOST 2.304 type A"/>
      <family val="2"/>
    </font>
    <font>
      <b/>
      <sz val="12"/>
      <color rgb="FFFF0000"/>
      <name val="GOST 2.304 type A"/>
      <family val="2"/>
      <charset val="204"/>
    </font>
    <font>
      <b/>
      <u/>
      <sz val="12"/>
      <color rgb="FFFF0000"/>
      <name val="GOST 2.304 type A"/>
      <family val="2"/>
    </font>
    <font>
      <sz val="12"/>
      <color rgb="FFFF0000"/>
      <name val="GOST 2.304 type A"/>
      <family val="2"/>
      <charset val="204"/>
    </font>
    <font>
      <b/>
      <sz val="12"/>
      <color rgb="FFFF0000"/>
      <name val="GOST 2.304 type A"/>
      <family val="2"/>
    </font>
    <font>
      <b/>
      <vertAlign val="subscript"/>
      <sz val="12"/>
      <color rgb="FFFF0000"/>
      <name val="GOST 2.304 type A"/>
      <family val="2"/>
    </font>
    <font>
      <b/>
      <sz val="7"/>
      <color rgb="FFFF0000"/>
      <name val="GOST 2.304 type A"/>
      <family val="2"/>
    </font>
    <font>
      <sz val="8"/>
      <name val="Times New Roman"/>
      <family val="1"/>
      <charset val="204"/>
    </font>
    <font>
      <sz val="9"/>
      <color rgb="FFFF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i/>
      <sz val="11"/>
      <color rgb="FFFF0000"/>
      <name val="Times New Roman"/>
      <family val="1"/>
      <charset val="204"/>
    </font>
    <font>
      <sz val="12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3">
    <xf numFmtId="0" fontId="0" fillId="0" borderId="0"/>
    <xf numFmtId="0" fontId="8" fillId="0" borderId="0"/>
    <xf numFmtId="0" fontId="1" fillId="0" borderId="0"/>
  </cellStyleXfs>
  <cellXfs count="145">
    <xf numFmtId="0" fontId="0" fillId="0" borderId="0" xfId="0" applyFill="1" applyBorder="1" applyAlignment="1">
      <alignment horizontal="left" vertical="top"/>
    </xf>
    <xf numFmtId="0" fontId="8" fillId="0" borderId="1" xfId="1" applyBorder="1" applyAlignment="1">
      <alignment horizontal="left" vertical="center" wrapText="1"/>
    </xf>
    <xf numFmtId="0" fontId="10" fillId="0" borderId="0" xfId="0" applyFont="1" applyFill="1" applyBorder="1" applyAlignment="1">
      <alignment horizontal="center" vertical="center" wrapText="1"/>
    </xf>
    <xf numFmtId="0" fontId="10" fillId="0" borderId="10" xfId="0" applyFont="1" applyFill="1" applyBorder="1" applyAlignment="1">
      <alignment horizontal="center" vertical="center" wrapText="1"/>
    </xf>
    <xf numFmtId="0" fontId="9" fillId="0" borderId="10" xfId="0" applyFont="1" applyFill="1" applyBorder="1" applyAlignment="1">
      <alignment horizontal="center" vertical="center" wrapText="1"/>
    </xf>
    <xf numFmtId="164" fontId="12" fillId="0" borderId="10" xfId="0" applyNumberFormat="1" applyFont="1" applyFill="1" applyBorder="1" applyAlignment="1">
      <alignment horizontal="center" vertical="center" wrapText="1"/>
    </xf>
    <xf numFmtId="0" fontId="2" fillId="0" borderId="1" xfId="1" applyFont="1" applyBorder="1" applyAlignment="1">
      <alignment horizontal="center" vertical="center" wrapText="1"/>
    </xf>
    <xf numFmtId="0" fontId="2" fillId="0" borderId="2" xfId="1" applyFont="1" applyBorder="1" applyAlignment="1">
      <alignment horizontal="center" vertical="center" wrapText="1"/>
    </xf>
    <xf numFmtId="0" fontId="2" fillId="0" borderId="10" xfId="0" applyFont="1" applyFill="1" applyBorder="1" applyAlignment="1">
      <alignment horizontal="center" vertical="center" wrapText="1"/>
    </xf>
    <xf numFmtId="0" fontId="11" fillId="0" borderId="10" xfId="0" applyFont="1" applyFill="1" applyBorder="1" applyAlignment="1">
      <alignment horizontal="center" vertical="center" wrapText="1"/>
    </xf>
    <xf numFmtId="0" fontId="11" fillId="0" borderId="0" xfId="0" applyFont="1" applyFill="1" applyBorder="1" applyAlignment="1">
      <alignment horizontal="center" vertical="center" wrapText="1"/>
    </xf>
    <xf numFmtId="0" fontId="12" fillId="0" borderId="10" xfId="0" applyFont="1" applyFill="1" applyBorder="1" applyAlignment="1">
      <alignment horizontal="center" vertical="center" wrapText="1"/>
    </xf>
    <xf numFmtId="0" fontId="8" fillId="0" borderId="1" xfId="1" applyBorder="1" applyAlignment="1">
      <alignment horizontal="center" vertical="center" wrapText="1"/>
    </xf>
    <xf numFmtId="0" fontId="4" fillId="0" borderId="1" xfId="1" applyFont="1" applyBorder="1" applyAlignment="1">
      <alignment horizontal="left" vertical="center" wrapText="1"/>
    </xf>
    <xf numFmtId="0" fontId="8" fillId="0" borderId="0" xfId="1" applyAlignment="1">
      <alignment horizontal="center" vertical="center"/>
    </xf>
    <xf numFmtId="0" fontId="13" fillId="0" borderId="1" xfId="1" applyFont="1" applyBorder="1" applyAlignment="1">
      <alignment horizontal="center" vertical="center" wrapText="1"/>
    </xf>
    <xf numFmtId="4" fontId="12" fillId="0" borderId="10" xfId="0" applyNumberFormat="1" applyFont="1" applyFill="1" applyBorder="1" applyAlignment="1">
      <alignment horizontal="center" vertical="center" wrapText="1"/>
    </xf>
    <xf numFmtId="0" fontId="13" fillId="0" borderId="1" xfId="1" applyFont="1" applyBorder="1" applyAlignment="1">
      <alignment horizontal="left" vertical="center" wrapText="1"/>
    </xf>
    <xf numFmtId="0" fontId="4" fillId="0" borderId="10" xfId="1" applyFont="1" applyFill="1" applyBorder="1" applyAlignment="1">
      <alignment horizontal="center" vertical="center" wrapText="1"/>
    </xf>
    <xf numFmtId="0" fontId="4" fillId="0" borderId="0" xfId="1" applyFont="1" applyFill="1" applyAlignment="1">
      <alignment horizontal="center" vertical="center"/>
    </xf>
    <xf numFmtId="0" fontId="4" fillId="0" borderId="0" xfId="1" applyFont="1" applyFill="1" applyAlignment="1">
      <alignment horizontal="left" vertical="center"/>
    </xf>
    <xf numFmtId="0" fontId="3" fillId="0" borderId="10" xfId="1" applyFont="1" applyFill="1" applyBorder="1" applyAlignment="1">
      <alignment horizontal="center" vertical="center" wrapText="1"/>
    </xf>
    <xf numFmtId="1" fontId="3" fillId="0" borderId="10" xfId="1" applyNumberFormat="1" applyFont="1" applyFill="1" applyBorder="1" applyAlignment="1">
      <alignment horizontal="center" vertical="center" shrinkToFit="1"/>
    </xf>
    <xf numFmtId="1" fontId="4" fillId="0" borderId="10" xfId="1" applyNumberFormat="1" applyFont="1" applyFill="1" applyBorder="1" applyAlignment="1">
      <alignment horizontal="center" vertical="center" shrinkToFit="1"/>
    </xf>
    <xf numFmtId="2" fontId="4" fillId="0" borderId="10" xfId="1" applyNumberFormat="1" applyFont="1" applyFill="1" applyBorder="1" applyAlignment="1">
      <alignment horizontal="center" vertical="center" shrinkToFit="1"/>
    </xf>
    <xf numFmtId="4" fontId="11" fillId="0" borderId="10" xfId="0" applyNumberFormat="1" applyFont="1" applyFill="1" applyBorder="1" applyAlignment="1">
      <alignment horizontal="center" vertical="center" wrapText="1"/>
    </xf>
    <xf numFmtId="0" fontId="13" fillId="0" borderId="10" xfId="1" applyFont="1" applyFill="1" applyBorder="1" applyAlignment="1">
      <alignment horizontal="center" vertical="center" wrapText="1"/>
    </xf>
    <xf numFmtId="0" fontId="13" fillId="0" borderId="0" xfId="1" applyFont="1" applyFill="1" applyAlignment="1">
      <alignment horizontal="center" vertical="center"/>
    </xf>
    <xf numFmtId="0" fontId="17" fillId="0" borderId="10" xfId="1" applyFont="1" applyFill="1" applyBorder="1" applyAlignment="1">
      <alignment horizontal="left" vertical="center" wrapText="1"/>
    </xf>
    <xf numFmtId="1" fontId="13" fillId="0" borderId="10" xfId="1" applyNumberFormat="1" applyFont="1" applyFill="1" applyBorder="1" applyAlignment="1">
      <alignment horizontal="center" vertical="center" shrinkToFit="1"/>
    </xf>
    <xf numFmtId="0" fontId="13" fillId="0" borderId="10" xfId="1" applyFont="1" applyFill="1" applyBorder="1" applyAlignment="1">
      <alignment horizontal="left" vertical="center" wrapText="1"/>
    </xf>
    <xf numFmtId="164" fontId="13" fillId="0" borderId="10" xfId="1" applyNumberFormat="1" applyFont="1" applyFill="1" applyBorder="1" applyAlignment="1">
      <alignment horizontal="center" vertical="center" shrinkToFit="1"/>
    </xf>
    <xf numFmtId="2" fontId="13" fillId="0" borderId="10" xfId="1" applyNumberFormat="1" applyFont="1" applyFill="1" applyBorder="1" applyAlignment="1">
      <alignment horizontal="center" vertical="center" shrinkToFit="1"/>
    </xf>
    <xf numFmtId="9" fontId="12" fillId="0" borderId="10" xfId="0" applyNumberFormat="1" applyFont="1" applyFill="1" applyBorder="1" applyAlignment="1">
      <alignment horizontal="center" vertical="center" wrapText="1"/>
    </xf>
    <xf numFmtId="0" fontId="10" fillId="0" borderId="1" xfId="1" applyFont="1" applyBorder="1" applyAlignment="1">
      <alignment horizontal="center" vertical="center" wrapText="1"/>
    </xf>
    <xf numFmtId="0" fontId="10" fillId="0" borderId="3" xfId="1" applyFont="1" applyBorder="1" applyAlignment="1">
      <alignment horizontal="center" vertical="center" wrapText="1"/>
    </xf>
    <xf numFmtId="0" fontId="10" fillId="0" borderId="0" xfId="1" applyFont="1" applyAlignment="1">
      <alignment horizontal="left" vertical="center"/>
    </xf>
    <xf numFmtId="1" fontId="9" fillId="0" borderId="1" xfId="1" applyNumberFormat="1" applyFont="1" applyBorder="1" applyAlignment="1">
      <alignment horizontal="center" vertical="center" shrinkToFit="1"/>
    </xf>
    <xf numFmtId="1" fontId="9" fillId="0" borderId="2" xfId="1" applyNumberFormat="1" applyFont="1" applyBorder="1" applyAlignment="1">
      <alignment horizontal="center" vertical="center" shrinkToFit="1"/>
    </xf>
    <xf numFmtId="0" fontId="10" fillId="0" borderId="0" xfId="1" applyFont="1" applyAlignment="1">
      <alignment horizontal="center" vertical="center"/>
    </xf>
    <xf numFmtId="1" fontId="12" fillId="0" borderId="3" xfId="1" applyNumberFormat="1" applyFont="1" applyBorder="1" applyAlignment="1">
      <alignment horizontal="center" vertical="center" shrinkToFit="1"/>
    </xf>
    <xf numFmtId="0" fontId="12" fillId="0" borderId="1" xfId="1" applyFont="1" applyBorder="1" applyAlignment="1">
      <alignment horizontal="center" vertical="center" wrapText="1"/>
    </xf>
    <xf numFmtId="0" fontId="12" fillId="0" borderId="2" xfId="1" applyFont="1" applyBorder="1" applyAlignment="1">
      <alignment horizontal="left" vertical="center" wrapText="1"/>
    </xf>
    <xf numFmtId="0" fontId="12" fillId="0" borderId="0" xfId="1" applyFont="1" applyAlignment="1">
      <alignment horizontal="center" vertical="center"/>
    </xf>
    <xf numFmtId="1" fontId="12" fillId="0" borderId="1" xfId="1" applyNumberFormat="1" applyFont="1" applyBorder="1" applyAlignment="1">
      <alignment horizontal="center" vertical="center" shrinkToFit="1"/>
    </xf>
    <xf numFmtId="0" fontId="12" fillId="0" borderId="1" xfId="1" applyFont="1" applyBorder="1" applyAlignment="1">
      <alignment horizontal="left" vertical="center" wrapText="1"/>
    </xf>
    <xf numFmtId="0" fontId="12" fillId="0" borderId="2" xfId="1" applyFont="1" applyBorder="1" applyAlignment="1">
      <alignment horizontal="center" vertical="center" wrapText="1"/>
    </xf>
    <xf numFmtId="0" fontId="8" fillId="0" borderId="3" xfId="1" applyBorder="1" applyAlignment="1">
      <alignment horizontal="left" vertical="center" wrapText="1"/>
    </xf>
    <xf numFmtId="0" fontId="3" fillId="0" borderId="10" xfId="1" applyFont="1" applyFill="1" applyBorder="1" applyAlignment="1">
      <alignment horizontal="center" vertical="center" wrapText="1"/>
    </xf>
    <xf numFmtId="0" fontId="17" fillId="0" borderId="10" xfId="1" applyFont="1" applyFill="1" applyBorder="1" applyAlignment="1">
      <alignment horizontal="left" vertical="center" wrapText="1"/>
    </xf>
    <xf numFmtId="0" fontId="8" fillId="0" borderId="0" xfId="1" applyAlignment="1">
      <alignment horizontal="left" vertical="top"/>
    </xf>
    <xf numFmtId="0" fontId="8" fillId="0" borderId="1" xfId="1" applyBorder="1" applyAlignment="1">
      <alignment horizontal="center" vertical="top" wrapText="1"/>
    </xf>
    <xf numFmtId="0" fontId="11" fillId="0" borderId="1" xfId="1" applyFont="1" applyBorder="1" applyAlignment="1">
      <alignment horizontal="center" vertical="top" wrapText="1"/>
    </xf>
    <xf numFmtId="0" fontId="8" fillId="0" borderId="0" xfId="1" applyAlignment="1">
      <alignment horizontal="left" vertical="center" wrapText="1"/>
    </xf>
    <xf numFmtId="1" fontId="20" fillId="0" borderId="1" xfId="1" applyNumberFormat="1" applyFont="1" applyBorder="1" applyAlignment="1">
      <alignment horizontal="center" vertical="top" shrinkToFit="1"/>
    </xf>
    <xf numFmtId="0" fontId="8" fillId="0" borderId="0" xfId="1" applyAlignment="1">
      <alignment horizontal="left" wrapText="1"/>
    </xf>
    <xf numFmtId="0" fontId="2" fillId="0" borderId="1" xfId="1" applyFont="1" applyBorder="1" applyAlignment="1">
      <alignment horizontal="left" vertical="top" wrapText="1"/>
    </xf>
    <xf numFmtId="0" fontId="11" fillId="0" borderId="1" xfId="1" applyFont="1" applyBorder="1" applyAlignment="1">
      <alignment horizontal="left" vertical="top" wrapText="1"/>
    </xf>
    <xf numFmtId="164" fontId="20" fillId="0" borderId="1" xfId="1" applyNumberFormat="1" applyFont="1" applyBorder="1" applyAlignment="1">
      <alignment horizontal="center" vertical="top" shrinkToFit="1"/>
    </xf>
    <xf numFmtId="0" fontId="8" fillId="0" borderId="1" xfId="1" applyBorder="1" applyAlignment="1">
      <alignment horizontal="left" vertical="top" wrapText="1"/>
    </xf>
    <xf numFmtId="2" fontId="20" fillId="0" borderId="1" xfId="1" applyNumberFormat="1" applyFont="1" applyBorder="1" applyAlignment="1">
      <alignment horizontal="center" vertical="top" shrinkToFit="1"/>
    </xf>
    <xf numFmtId="0" fontId="21" fillId="0" borderId="1" xfId="1" applyFont="1" applyBorder="1" applyAlignment="1">
      <alignment horizontal="center" vertical="top" wrapText="1"/>
    </xf>
    <xf numFmtId="0" fontId="2" fillId="0" borderId="1" xfId="1" applyFont="1" applyBorder="1" applyAlignment="1">
      <alignment horizontal="center" vertical="top" wrapText="1"/>
    </xf>
    <xf numFmtId="0" fontId="2" fillId="0" borderId="1" xfId="1" applyFont="1" applyBorder="1" applyAlignment="1">
      <alignment horizontal="left" vertical="top" wrapText="1" indent="8"/>
    </xf>
    <xf numFmtId="0" fontId="21" fillId="0" borderId="1" xfId="1" applyFont="1" applyBorder="1" applyAlignment="1">
      <alignment horizontal="left" vertical="top" wrapText="1" indent="1"/>
    </xf>
    <xf numFmtId="0" fontId="2" fillId="0" borderId="1" xfId="1" applyFont="1" applyBorder="1" applyAlignment="1">
      <alignment horizontal="left" vertical="top" wrapText="1" indent="5"/>
    </xf>
    <xf numFmtId="0" fontId="21" fillId="0" borderId="0" xfId="1" applyFont="1" applyAlignment="1">
      <alignment horizontal="left" vertical="center" wrapText="1"/>
    </xf>
    <xf numFmtId="0" fontId="21" fillId="0" borderId="0" xfId="1" applyFont="1" applyAlignment="1">
      <alignment horizontal="left" vertical="top"/>
    </xf>
    <xf numFmtId="0" fontId="14" fillId="0" borderId="1" xfId="1" applyFont="1" applyBorder="1" applyAlignment="1">
      <alignment horizontal="left" vertical="top" wrapText="1"/>
    </xf>
    <xf numFmtId="0" fontId="13" fillId="0" borderId="0" xfId="1" applyFont="1" applyAlignment="1">
      <alignment horizontal="left" vertical="center" wrapText="1"/>
    </xf>
    <xf numFmtId="0" fontId="13" fillId="0" borderId="0" xfId="1" applyFont="1" applyAlignment="1">
      <alignment horizontal="left" vertical="top"/>
    </xf>
    <xf numFmtId="1" fontId="12" fillId="0" borderId="1" xfId="1" applyNumberFormat="1" applyFont="1" applyBorder="1" applyAlignment="1">
      <alignment horizontal="center" vertical="top" shrinkToFit="1"/>
    </xf>
    <xf numFmtId="0" fontId="12" fillId="0" borderId="1" xfId="1" applyFont="1" applyBorder="1" applyAlignment="1">
      <alignment horizontal="left" vertical="top" wrapText="1"/>
    </xf>
    <xf numFmtId="0" fontId="12" fillId="0" borderId="1" xfId="1" applyFont="1" applyBorder="1" applyAlignment="1">
      <alignment horizontal="center" vertical="top" wrapText="1"/>
    </xf>
    <xf numFmtId="164" fontId="12" fillId="0" borderId="1" xfId="1" applyNumberFormat="1" applyFont="1" applyBorder="1" applyAlignment="1">
      <alignment horizontal="center" vertical="top" shrinkToFit="1"/>
    </xf>
    <xf numFmtId="0" fontId="13" fillId="0" borderId="1" xfId="1" applyFont="1" applyBorder="1" applyAlignment="1">
      <alignment horizontal="left" vertical="top" wrapText="1"/>
    </xf>
    <xf numFmtId="164" fontId="12" fillId="0" borderId="1" xfId="1" applyNumberFormat="1" applyFont="1" applyBorder="1" applyAlignment="1">
      <alignment horizontal="center" vertical="center" shrinkToFit="1"/>
    </xf>
    <xf numFmtId="1" fontId="11" fillId="0" borderId="1" xfId="1" applyNumberFormat="1" applyFont="1" applyBorder="1" applyAlignment="1">
      <alignment horizontal="center" vertical="top" shrinkToFit="1"/>
    </xf>
    <xf numFmtId="164" fontId="11" fillId="0" borderId="1" xfId="1" applyNumberFormat="1" applyFont="1" applyBorder="1" applyAlignment="1">
      <alignment horizontal="center" vertical="top" shrinkToFit="1"/>
    </xf>
    <xf numFmtId="0" fontId="4" fillId="0" borderId="0" xfId="1" applyFont="1" applyAlignment="1">
      <alignment horizontal="left" vertical="center" wrapText="1"/>
    </xf>
    <xf numFmtId="0" fontId="4" fillId="0" borderId="0" xfId="1" applyFont="1" applyAlignment="1">
      <alignment horizontal="left" vertical="top"/>
    </xf>
    <xf numFmtId="0" fontId="17" fillId="0" borderId="1" xfId="1" applyFont="1" applyBorder="1" applyAlignment="1">
      <alignment horizontal="center" vertical="center" wrapText="1"/>
    </xf>
    <xf numFmtId="0" fontId="8" fillId="0" borderId="1" xfId="1" applyBorder="1" applyAlignment="1">
      <alignment horizontal="left" wrapText="1"/>
    </xf>
    <xf numFmtId="168" fontId="26" fillId="0" borderId="1" xfId="1" applyNumberFormat="1" applyFont="1" applyBorder="1" applyAlignment="1">
      <alignment horizontal="left" vertical="top" shrinkToFit="1"/>
    </xf>
    <xf numFmtId="0" fontId="24" fillId="0" borderId="1" xfId="1" applyFont="1" applyBorder="1" applyAlignment="1">
      <alignment horizontal="left" vertical="top" wrapText="1"/>
    </xf>
    <xf numFmtId="0" fontId="24" fillId="0" borderId="1" xfId="1" applyFont="1" applyBorder="1" applyAlignment="1">
      <alignment horizontal="center" vertical="top" wrapText="1"/>
    </xf>
    <xf numFmtId="0" fontId="24" fillId="0" borderId="1" xfId="1" applyFont="1" applyBorder="1" applyAlignment="1">
      <alignment horizontal="left" vertical="top" wrapText="1" indent="1"/>
    </xf>
    <xf numFmtId="0" fontId="22" fillId="0" borderId="4" xfId="1" applyFont="1" applyBorder="1" applyAlignment="1">
      <alignment horizontal="center" vertical="center" wrapText="1"/>
    </xf>
    <xf numFmtId="0" fontId="22" fillId="0" borderId="4" xfId="1" applyFont="1" applyBorder="1" applyAlignment="1">
      <alignment horizontal="center" vertical="top" wrapText="1"/>
    </xf>
    <xf numFmtId="0" fontId="22" fillId="0" borderId="1" xfId="1" applyFont="1" applyBorder="1" applyAlignment="1">
      <alignment horizontal="center" vertical="top" wrapText="1"/>
    </xf>
    <xf numFmtId="0" fontId="8" fillId="0" borderId="0" xfId="1" applyAlignment="1">
      <alignment horizontal="center" vertical="top"/>
    </xf>
    <xf numFmtId="0" fontId="23" fillId="0" borderId="4" xfId="1" applyFont="1" applyBorder="1" applyAlignment="1">
      <alignment horizontal="center" vertical="center" wrapText="1"/>
    </xf>
    <xf numFmtId="164" fontId="30" fillId="0" borderId="1" xfId="1" applyNumberFormat="1" applyFont="1" applyBorder="1" applyAlignment="1">
      <alignment horizontal="center" vertical="center" shrinkToFit="1"/>
    </xf>
    <xf numFmtId="0" fontId="14" fillId="0" borderId="10" xfId="0" applyFont="1" applyFill="1" applyBorder="1" applyAlignment="1">
      <alignment horizontal="center" vertical="center" wrapText="1"/>
    </xf>
    <xf numFmtId="0" fontId="13" fillId="0" borderId="1" xfId="1" applyFont="1" applyBorder="1" applyAlignment="1">
      <alignment horizontal="left" wrapText="1"/>
    </xf>
    <xf numFmtId="0" fontId="31" fillId="0" borderId="1" xfId="1" applyFont="1" applyBorder="1" applyAlignment="1">
      <alignment horizontal="left" vertical="top" wrapText="1" indent="10"/>
    </xf>
    <xf numFmtId="168" fontId="33" fillId="0" borderId="1" xfId="1" applyNumberFormat="1" applyFont="1" applyBorder="1" applyAlignment="1">
      <alignment horizontal="left" vertical="top" shrinkToFit="1"/>
    </xf>
    <xf numFmtId="0" fontId="31" fillId="0" borderId="1" xfId="1" applyFont="1" applyBorder="1" applyAlignment="1">
      <alignment horizontal="left" vertical="top" wrapText="1"/>
    </xf>
    <xf numFmtId="0" fontId="13" fillId="0" borderId="1" xfId="1" applyFont="1" applyBorder="1" applyAlignment="1">
      <alignment horizontal="center" vertical="top" wrapText="1"/>
    </xf>
    <xf numFmtId="0" fontId="31" fillId="0" borderId="1" xfId="1" applyFont="1" applyBorder="1" applyAlignment="1">
      <alignment horizontal="center" vertical="top" wrapText="1"/>
    </xf>
    <xf numFmtId="164" fontId="31" fillId="0" borderId="1" xfId="1" applyNumberFormat="1" applyFont="1" applyBorder="1" applyAlignment="1">
      <alignment horizontal="center" vertical="center" shrinkToFit="1"/>
    </xf>
    <xf numFmtId="168" fontId="33" fillId="0" borderId="1" xfId="1" applyNumberFormat="1" applyFont="1" applyBorder="1" applyAlignment="1">
      <alignment horizontal="left" vertical="center" shrinkToFit="1"/>
    </xf>
    <xf numFmtId="1" fontId="17" fillId="2" borderId="10" xfId="1" applyNumberFormat="1" applyFont="1" applyFill="1" applyBorder="1" applyAlignment="1">
      <alignment horizontal="center" vertical="center" shrinkToFit="1"/>
    </xf>
    <xf numFmtId="0" fontId="17" fillId="2" borderId="10" xfId="1" applyFont="1" applyFill="1" applyBorder="1" applyAlignment="1">
      <alignment horizontal="center" vertical="center" wrapText="1"/>
    </xf>
    <xf numFmtId="0" fontId="17" fillId="2" borderId="1" xfId="1" applyFont="1" applyFill="1" applyBorder="1" applyAlignment="1">
      <alignment horizontal="center" vertical="center" wrapText="1"/>
    </xf>
    <xf numFmtId="0" fontId="32" fillId="0" borderId="1" xfId="1" applyFont="1" applyBorder="1" applyAlignment="1">
      <alignment horizontal="left" vertical="top" wrapText="1" indent="10"/>
    </xf>
    <xf numFmtId="0" fontId="13" fillId="2" borderId="0" xfId="1" applyFont="1" applyFill="1" applyAlignment="1">
      <alignment horizontal="left" vertical="center"/>
    </xf>
    <xf numFmtId="164" fontId="31" fillId="0" borderId="1" xfId="1" applyNumberFormat="1" applyFont="1" applyBorder="1" applyAlignment="1">
      <alignment horizontal="left" vertical="center" shrinkToFit="1"/>
    </xf>
    <xf numFmtId="0" fontId="5" fillId="0" borderId="1" xfId="1" applyFont="1" applyBorder="1" applyAlignment="1">
      <alignment horizontal="center" vertical="center" wrapText="1"/>
    </xf>
    <xf numFmtId="0" fontId="7" fillId="0" borderId="1" xfId="1" applyFont="1" applyBorder="1" applyAlignment="1">
      <alignment horizontal="center" vertical="center" wrapText="1"/>
    </xf>
    <xf numFmtId="1" fontId="14" fillId="2" borderId="1" xfId="1" applyNumberFormat="1" applyFont="1" applyFill="1" applyBorder="1" applyAlignment="1">
      <alignment horizontal="center" vertical="center" shrinkToFit="1"/>
    </xf>
    <xf numFmtId="0" fontId="38" fillId="0" borderId="1" xfId="1" applyFont="1" applyBorder="1" applyAlignment="1">
      <alignment horizontal="left" vertical="center" wrapText="1"/>
    </xf>
    <xf numFmtId="0" fontId="38" fillId="0" borderId="1" xfId="1" applyFont="1" applyBorder="1" applyAlignment="1">
      <alignment horizontal="center" vertical="center" wrapText="1"/>
    </xf>
    <xf numFmtId="1" fontId="38" fillId="0" borderId="1" xfId="1" applyNumberFormat="1" applyFont="1" applyBorder="1" applyAlignment="1">
      <alignment horizontal="center" vertical="center" shrinkToFit="1"/>
    </xf>
    <xf numFmtId="1" fontId="38" fillId="0" borderId="1" xfId="1" applyNumberFormat="1" applyFont="1" applyBorder="1" applyAlignment="1">
      <alignment horizontal="center" vertical="top" shrinkToFit="1"/>
    </xf>
    <xf numFmtId="2" fontId="38" fillId="0" borderId="1" xfId="1" applyNumberFormat="1" applyFont="1" applyBorder="1" applyAlignment="1">
      <alignment horizontal="center" vertical="center" shrinkToFit="1"/>
    </xf>
    <xf numFmtId="0" fontId="40" fillId="0" borderId="0" xfId="0" applyFont="1" applyFill="1" applyBorder="1" applyAlignment="1">
      <alignment horizontal="left" vertical="top"/>
    </xf>
    <xf numFmtId="0" fontId="40" fillId="0" borderId="10" xfId="0" applyFont="1" applyFill="1" applyBorder="1" applyAlignment="1">
      <alignment horizontal="center" vertical="top"/>
    </xf>
    <xf numFmtId="0" fontId="40" fillId="0" borderId="10" xfId="0" applyFont="1" applyFill="1" applyBorder="1" applyAlignment="1">
      <alignment horizontal="left" vertical="top"/>
    </xf>
    <xf numFmtId="0" fontId="40" fillId="0" borderId="0" xfId="0" applyFont="1" applyFill="1" applyBorder="1" applyAlignment="1">
      <alignment horizontal="center" vertical="top"/>
    </xf>
    <xf numFmtId="0" fontId="40" fillId="0" borderId="10" xfId="0" applyFont="1" applyFill="1" applyBorder="1" applyAlignment="1">
      <alignment horizontal="center" vertical="center"/>
    </xf>
    <xf numFmtId="0" fontId="39" fillId="2" borderId="10" xfId="0" applyFont="1" applyFill="1" applyBorder="1" applyAlignment="1">
      <alignment horizontal="center" vertical="center"/>
    </xf>
    <xf numFmtId="0" fontId="41" fillId="0" borderId="10" xfId="0" applyFont="1" applyFill="1" applyBorder="1" applyAlignment="1">
      <alignment horizontal="left" vertical="top"/>
    </xf>
    <xf numFmtId="0" fontId="12" fillId="0" borderId="4" xfId="1" applyFont="1" applyBorder="1" applyAlignment="1">
      <alignment horizontal="center" vertical="center" wrapText="1"/>
    </xf>
    <xf numFmtId="1" fontId="12" fillId="0" borderId="4" xfId="1" applyNumberFormat="1" applyFont="1" applyBorder="1" applyAlignment="1">
      <alignment horizontal="center" vertical="center" shrinkToFit="1"/>
    </xf>
    <xf numFmtId="0" fontId="12" fillId="0" borderId="8" xfId="1" applyFont="1" applyBorder="1" applyAlignment="1">
      <alignment horizontal="center" vertical="center" wrapText="1"/>
    </xf>
    <xf numFmtId="0" fontId="14" fillId="0" borderId="2" xfId="1" applyFont="1" applyBorder="1" applyAlignment="1">
      <alignment horizontal="left" vertical="center" wrapText="1"/>
    </xf>
    <xf numFmtId="0" fontId="12" fillId="0" borderId="4" xfId="1" applyFont="1" applyBorder="1" applyAlignment="1">
      <alignment horizontal="left" vertical="center" wrapText="1"/>
    </xf>
    <xf numFmtId="164" fontId="12" fillId="0" borderId="4" xfId="1" applyNumberFormat="1" applyFont="1" applyBorder="1" applyAlignment="1">
      <alignment horizontal="center" vertical="center" shrinkToFit="1"/>
    </xf>
    <xf numFmtId="0" fontId="12" fillId="0" borderId="11" xfId="0" applyFont="1" applyFill="1" applyBorder="1" applyAlignment="1">
      <alignment horizontal="center" vertical="center" wrapText="1"/>
    </xf>
    <xf numFmtId="1" fontId="12" fillId="0" borderId="7" xfId="1" applyNumberFormat="1" applyFont="1" applyBorder="1" applyAlignment="1">
      <alignment horizontal="center" vertical="center" shrinkToFit="1"/>
    </xf>
    <xf numFmtId="0" fontId="12" fillId="0" borderId="5" xfId="1" applyFont="1" applyBorder="1" applyAlignment="1">
      <alignment horizontal="center" vertical="center" wrapText="1"/>
    </xf>
    <xf numFmtId="0" fontId="12" fillId="0" borderId="6" xfId="1" applyFont="1" applyBorder="1" applyAlignment="1">
      <alignment horizontal="left" vertical="center" wrapText="1"/>
    </xf>
    <xf numFmtId="0" fontId="12" fillId="0" borderId="12" xfId="0" applyFont="1" applyFill="1" applyBorder="1" applyAlignment="1">
      <alignment horizontal="center" vertical="center" wrapText="1"/>
    </xf>
    <xf numFmtId="0" fontId="10" fillId="0" borderId="10" xfId="1" applyFont="1" applyBorder="1" applyAlignment="1">
      <alignment horizontal="center" vertical="center"/>
    </xf>
    <xf numFmtId="0" fontId="14" fillId="0" borderId="10" xfId="1" applyFont="1" applyBorder="1" applyAlignment="1">
      <alignment horizontal="left" vertical="center"/>
    </xf>
    <xf numFmtId="0" fontId="12" fillId="0" borderId="10" xfId="1" applyFont="1" applyBorder="1" applyAlignment="1">
      <alignment horizontal="center" vertical="center"/>
    </xf>
    <xf numFmtId="0" fontId="42" fillId="0" borderId="10" xfId="1" applyFont="1" applyBorder="1" applyAlignment="1">
      <alignment horizontal="left" vertical="center" wrapText="1"/>
    </xf>
    <xf numFmtId="0" fontId="42" fillId="0" borderId="10" xfId="1" applyFont="1" applyBorder="1" applyAlignment="1">
      <alignment horizontal="center" vertical="center"/>
    </xf>
    <xf numFmtId="0" fontId="42" fillId="0" borderId="10" xfId="0" applyFont="1" applyFill="1" applyBorder="1" applyAlignment="1">
      <alignment horizontal="center" vertical="center" wrapText="1"/>
    </xf>
    <xf numFmtId="0" fontId="15" fillId="0" borderId="9" xfId="1" applyFont="1" applyBorder="1" applyAlignment="1">
      <alignment horizontal="center" vertical="center" wrapText="1"/>
    </xf>
    <xf numFmtId="0" fontId="15" fillId="0" borderId="0" xfId="1" applyFont="1" applyBorder="1" applyAlignment="1">
      <alignment horizontal="center" vertical="center" wrapText="1"/>
    </xf>
    <xf numFmtId="0" fontId="15" fillId="0" borderId="13" xfId="1" applyFont="1" applyBorder="1" applyAlignment="1">
      <alignment horizontal="center" vertical="center" wrapText="1"/>
    </xf>
    <xf numFmtId="0" fontId="15" fillId="2" borderId="2" xfId="1" applyFont="1" applyFill="1" applyBorder="1" applyAlignment="1">
      <alignment horizontal="center" vertical="center" wrapText="1"/>
    </xf>
    <xf numFmtId="0" fontId="43" fillId="0" borderId="10" xfId="0" applyFont="1" applyFill="1" applyBorder="1" applyAlignment="1">
      <alignment horizontal="left" vertical="top"/>
    </xf>
  </cellXfs>
  <cellStyles count="3">
    <cellStyle name="Обычный" xfId="0" builtinId="0"/>
    <cellStyle name="Обычный 2" xfId="1" xr:uid="{2E41EB63-8A1F-4450-8915-E4EB3750F004}"/>
    <cellStyle name="Обычный 3" xfId="2" xr:uid="{D37656C7-83CF-43E4-A55C-8BA18605560F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566057</xdr:colOff>
      <xdr:row>4</xdr:row>
      <xdr:rowOff>283029</xdr:rowOff>
    </xdr:from>
    <xdr:to>
      <xdr:col>20</xdr:col>
      <xdr:colOff>605098</xdr:colOff>
      <xdr:row>15</xdr:row>
      <xdr:rowOff>359984</xdr:rowOff>
    </xdr:to>
    <xdr:pic>
      <xdr:nvPicPr>
        <xdr:cNvPr id="2" name="Рисунок 1">
          <a:extLst>
            <a:ext uri="{FF2B5EF4-FFF2-40B4-BE49-F238E27FC236}">
              <a16:creationId xmlns:a16="http://schemas.microsoft.com/office/drawing/2014/main" id="{70D9D6B5-AD70-4492-BFF8-A5A1A6D6B38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6764000" y="1970315"/>
          <a:ext cx="6744641" cy="5465383"/>
        </a:xfrm>
        <a:prstGeom prst="rect">
          <a:avLst/>
        </a:prstGeom>
      </xdr:spPr>
    </xdr:pic>
    <xdr:clientData/>
  </xdr:twoCellAnchor>
  <xdr:twoCellAnchor editAs="oneCell">
    <xdr:from>
      <xdr:col>10</xdr:col>
      <xdr:colOff>0</xdr:colOff>
      <xdr:row>20</xdr:row>
      <xdr:rowOff>0</xdr:rowOff>
    </xdr:from>
    <xdr:to>
      <xdr:col>21</xdr:col>
      <xdr:colOff>181936</xdr:colOff>
      <xdr:row>31</xdr:row>
      <xdr:rowOff>289263</xdr:rowOff>
    </xdr:to>
    <xdr:pic>
      <xdr:nvPicPr>
        <xdr:cNvPr id="3" name="Рисунок 2">
          <a:extLst>
            <a:ext uri="{FF2B5EF4-FFF2-40B4-BE49-F238E27FC236}">
              <a16:creationId xmlns:a16="http://schemas.microsoft.com/office/drawing/2014/main" id="{22499BAF-2C43-4581-9F3D-3C94EAF2E46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6807543" y="7565571"/>
          <a:ext cx="6887536" cy="5677692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0</xdr:colOff>
      <xdr:row>9</xdr:row>
      <xdr:rowOff>0</xdr:rowOff>
    </xdr:from>
    <xdr:to>
      <xdr:col>19</xdr:col>
      <xdr:colOff>305608</xdr:colOff>
      <xdr:row>23</xdr:row>
      <xdr:rowOff>82786</xdr:rowOff>
    </xdr:to>
    <xdr:pic>
      <xdr:nvPicPr>
        <xdr:cNvPr id="2" name="Рисунок 1">
          <a:extLst>
            <a:ext uri="{FF2B5EF4-FFF2-40B4-BE49-F238E27FC236}">
              <a16:creationId xmlns:a16="http://schemas.microsoft.com/office/drawing/2014/main" id="{02AA1ACD-04C6-4D32-8BB6-191575CBC8E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3432971" y="3690257"/>
          <a:ext cx="5792008" cy="5325218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AC0C62-554A-4D35-8AB4-084E844720ED}">
  <sheetPr>
    <tabColor rgb="FF00B0F0"/>
  </sheetPr>
  <dimension ref="A1:L67"/>
  <sheetViews>
    <sheetView zoomScale="70" zoomScaleNormal="70" workbookViewId="0">
      <pane ySplit="1" topLeftCell="A2" activePane="bottomLeft" state="frozen"/>
      <selection pane="bottomLeft" activeCell="H1" sqref="H1"/>
    </sheetView>
  </sheetViews>
  <sheetFormatPr defaultRowHeight="13.8" x14ac:dyDescent="0.25"/>
  <cols>
    <col min="1" max="1" width="4.6640625" style="19" customWidth="1"/>
    <col min="2" max="2" width="10.44140625" style="19" customWidth="1"/>
    <col min="3" max="3" width="54.6640625" style="20" customWidth="1"/>
    <col min="4" max="4" width="14" style="19" customWidth="1"/>
    <col min="5" max="5" width="17.33203125" style="19" customWidth="1"/>
    <col min="6" max="6" width="29.109375" style="19" customWidth="1"/>
    <col min="7" max="7" width="39.21875" style="19" customWidth="1"/>
    <col min="8" max="8" width="19" style="10" customWidth="1"/>
    <col min="9" max="9" width="28.88671875" style="10" customWidth="1"/>
    <col min="10" max="16384" width="8.88671875" style="19"/>
  </cols>
  <sheetData>
    <row r="1" spans="1:9" ht="52.05" customHeight="1" x14ac:dyDescent="0.25">
      <c r="A1" s="21" t="s">
        <v>0</v>
      </c>
      <c r="B1" s="21" t="s">
        <v>1</v>
      </c>
      <c r="C1" s="21" t="s">
        <v>2</v>
      </c>
      <c r="D1" s="21" t="s">
        <v>3</v>
      </c>
      <c r="E1" s="21" t="s">
        <v>22</v>
      </c>
      <c r="F1" s="21" t="s">
        <v>5</v>
      </c>
      <c r="G1" s="21" t="s">
        <v>6</v>
      </c>
      <c r="H1" s="8" t="s">
        <v>133</v>
      </c>
      <c r="I1" s="8" t="s">
        <v>12</v>
      </c>
    </row>
    <row r="2" spans="1:9" ht="15.75" customHeight="1" x14ac:dyDescent="0.25">
      <c r="A2" s="22">
        <v>1</v>
      </c>
      <c r="B2" s="22">
        <v>2</v>
      </c>
      <c r="C2" s="22">
        <v>3</v>
      </c>
      <c r="D2" s="22">
        <v>4</v>
      </c>
      <c r="E2" s="22">
        <v>5</v>
      </c>
      <c r="F2" s="22">
        <v>6</v>
      </c>
      <c r="G2" s="22">
        <v>7</v>
      </c>
      <c r="H2" s="9"/>
      <c r="I2" s="9"/>
    </row>
    <row r="3" spans="1:9" ht="28.05" customHeight="1" x14ac:dyDescent="0.25">
      <c r="A3" s="48" t="s">
        <v>16</v>
      </c>
      <c r="B3" s="48"/>
      <c r="C3" s="48"/>
      <c r="D3" s="48"/>
      <c r="E3" s="48"/>
      <c r="F3" s="48"/>
      <c r="G3" s="48"/>
      <c r="H3" s="9"/>
      <c r="I3" s="9"/>
    </row>
    <row r="4" spans="1:9" ht="38.4" customHeight="1" x14ac:dyDescent="0.25">
      <c r="A4" s="102">
        <v>1</v>
      </c>
      <c r="B4" s="18"/>
      <c r="C4" s="28" t="s">
        <v>46</v>
      </c>
      <c r="D4" s="18"/>
      <c r="E4" s="18"/>
      <c r="F4" s="18"/>
      <c r="G4" s="18"/>
      <c r="H4" s="9"/>
      <c r="I4" s="9"/>
    </row>
    <row r="5" spans="1:9" s="27" customFormat="1" ht="38.4" customHeight="1" x14ac:dyDescent="0.25">
      <c r="A5" s="29"/>
      <c r="B5" s="26"/>
      <c r="C5" s="30" t="s">
        <v>54</v>
      </c>
      <c r="D5" s="26" t="s">
        <v>7</v>
      </c>
      <c r="E5" s="31"/>
      <c r="F5" s="26"/>
      <c r="G5" s="26" t="s">
        <v>56</v>
      </c>
      <c r="H5" s="16">
        <f>(3.55+1)*(4.15+1)*(0.1+2.4+0.25+0.2)</f>
        <v>69.125875000000008</v>
      </c>
      <c r="I5" s="11"/>
    </row>
    <row r="6" spans="1:9" s="27" customFormat="1" ht="38.4" customHeight="1" x14ac:dyDescent="0.25">
      <c r="A6" s="29"/>
      <c r="B6" s="26"/>
      <c r="C6" s="30" t="s">
        <v>24</v>
      </c>
      <c r="D6" s="26" t="s">
        <v>7</v>
      </c>
      <c r="E6" s="31"/>
      <c r="F6" s="26"/>
      <c r="G6" s="26" t="s">
        <v>23</v>
      </c>
      <c r="H6" s="16">
        <f>4.55*5.15*0.1</f>
        <v>2.3432500000000003</v>
      </c>
      <c r="I6" s="11"/>
    </row>
    <row r="7" spans="1:9" s="27" customFormat="1" ht="38.4" customHeight="1" x14ac:dyDescent="0.25">
      <c r="A7" s="29"/>
      <c r="B7" s="26"/>
      <c r="C7" s="30" t="s">
        <v>60</v>
      </c>
      <c r="D7" s="26" t="s">
        <v>13</v>
      </c>
      <c r="E7" s="31"/>
      <c r="F7" s="26"/>
      <c r="G7" s="26" t="s">
        <v>23</v>
      </c>
      <c r="H7" s="16">
        <f>H6</f>
        <v>2.3432500000000003</v>
      </c>
      <c r="I7" s="11"/>
    </row>
    <row r="8" spans="1:9" s="27" customFormat="1" ht="38.4" customHeight="1" x14ac:dyDescent="0.25">
      <c r="A8" s="29"/>
      <c r="B8" s="26"/>
      <c r="C8" s="30" t="s">
        <v>47</v>
      </c>
      <c r="D8" s="26" t="s">
        <v>21</v>
      </c>
      <c r="E8" s="26"/>
      <c r="F8" s="26"/>
      <c r="G8" s="26" t="s">
        <v>58</v>
      </c>
      <c r="H8" s="16">
        <f>15*4</f>
        <v>60</v>
      </c>
      <c r="I8" s="11"/>
    </row>
    <row r="9" spans="1:9" ht="38.4" customHeight="1" x14ac:dyDescent="0.25">
      <c r="A9" s="23"/>
      <c r="B9" s="18"/>
      <c r="C9" s="30" t="s">
        <v>48</v>
      </c>
      <c r="D9" s="26" t="s">
        <v>8</v>
      </c>
      <c r="E9" s="23"/>
      <c r="F9" s="18"/>
      <c r="G9" s="18"/>
      <c r="H9" s="16">
        <f>276/1000</f>
        <v>0.27600000000000002</v>
      </c>
      <c r="I9" s="11" t="s">
        <v>147</v>
      </c>
    </row>
    <row r="10" spans="1:9" s="27" customFormat="1" ht="38.4" customHeight="1" x14ac:dyDescent="0.25">
      <c r="A10" s="29"/>
      <c r="B10" s="26"/>
      <c r="C10" s="30" t="s">
        <v>59</v>
      </c>
      <c r="D10" s="26" t="s">
        <v>13</v>
      </c>
      <c r="E10" s="29"/>
      <c r="F10" s="26"/>
      <c r="G10" s="26" t="s">
        <v>61</v>
      </c>
      <c r="H10" s="16">
        <f>12.5*0.25</f>
        <v>3.125</v>
      </c>
      <c r="I10" s="11"/>
    </row>
    <row r="11" spans="1:9" s="27" customFormat="1" ht="38.4" customHeight="1" x14ac:dyDescent="0.25">
      <c r="A11" s="29"/>
      <c r="B11" s="26"/>
      <c r="C11" s="30" t="s">
        <v>62</v>
      </c>
      <c r="D11" s="26" t="s">
        <v>21</v>
      </c>
      <c r="E11" s="32"/>
      <c r="F11" s="26"/>
      <c r="G11" s="26"/>
      <c r="H11" s="11">
        <v>4</v>
      </c>
      <c r="I11" s="11"/>
    </row>
    <row r="12" spans="1:9" s="27" customFormat="1" ht="38.4" customHeight="1" x14ac:dyDescent="0.25">
      <c r="A12" s="29"/>
      <c r="B12" s="26"/>
      <c r="C12" s="30" t="s">
        <v>82</v>
      </c>
      <c r="D12" s="26" t="s">
        <v>21</v>
      </c>
      <c r="E12" s="32"/>
      <c r="F12" s="26"/>
      <c r="G12" s="26"/>
      <c r="H12" s="11">
        <v>2</v>
      </c>
      <c r="I12" s="11"/>
    </row>
    <row r="13" spans="1:9" s="27" customFormat="1" ht="38.4" customHeight="1" x14ac:dyDescent="0.25">
      <c r="A13" s="29"/>
      <c r="B13" s="26"/>
      <c r="C13" s="30" t="s">
        <v>64</v>
      </c>
      <c r="D13" s="26" t="s">
        <v>14</v>
      </c>
      <c r="E13" s="32"/>
      <c r="F13" s="26"/>
      <c r="G13" s="26" t="s">
        <v>63</v>
      </c>
      <c r="H13" s="11">
        <f>15.4+15.4*2.65</f>
        <v>56.21</v>
      </c>
      <c r="I13" s="11"/>
    </row>
    <row r="14" spans="1:9" s="27" customFormat="1" ht="38.4" customHeight="1" x14ac:dyDescent="0.25">
      <c r="A14" s="29"/>
      <c r="B14" s="26"/>
      <c r="C14" s="30" t="s">
        <v>65</v>
      </c>
      <c r="D14" s="26" t="s">
        <v>13</v>
      </c>
      <c r="E14" s="32"/>
      <c r="F14" s="26"/>
      <c r="G14" s="26" t="s">
        <v>66</v>
      </c>
      <c r="H14" s="11">
        <f>69.13-2.34-2.34-(12.5*2.65)</f>
        <v>31.324999999999989</v>
      </c>
      <c r="I14" s="11"/>
    </row>
    <row r="15" spans="1:9" s="27" customFormat="1" ht="38.4" customHeight="1" x14ac:dyDescent="0.25">
      <c r="A15" s="29"/>
      <c r="B15" s="26"/>
      <c r="C15" s="30" t="s">
        <v>75</v>
      </c>
      <c r="D15" s="26" t="s">
        <v>13</v>
      </c>
      <c r="E15" s="32"/>
      <c r="F15" s="26"/>
      <c r="G15" s="26"/>
      <c r="H15" s="16">
        <f>H5*1.6</f>
        <v>110.60140000000001</v>
      </c>
      <c r="I15" s="11"/>
    </row>
    <row r="16" spans="1:9" s="27" customFormat="1" ht="38.4" customHeight="1" x14ac:dyDescent="0.25">
      <c r="A16" s="29"/>
      <c r="B16" s="26"/>
      <c r="C16" s="28" t="s">
        <v>49</v>
      </c>
      <c r="D16" s="26"/>
      <c r="E16" s="26"/>
      <c r="F16" s="26"/>
      <c r="G16" s="26"/>
      <c r="H16" s="11"/>
      <c r="I16" s="11"/>
    </row>
    <row r="17" spans="1:9" s="27" customFormat="1" ht="38.4" customHeight="1" x14ac:dyDescent="0.25">
      <c r="A17" s="29"/>
      <c r="B17" s="26"/>
      <c r="C17" s="30" t="s">
        <v>25</v>
      </c>
      <c r="D17" s="26" t="s">
        <v>21</v>
      </c>
      <c r="E17" s="29"/>
      <c r="F17" s="26"/>
      <c r="G17" s="26"/>
      <c r="H17" s="29">
        <v>1</v>
      </c>
      <c r="I17" s="11"/>
    </row>
    <row r="18" spans="1:9" s="27" customFormat="1" ht="38.4" customHeight="1" x14ac:dyDescent="0.25">
      <c r="A18" s="29"/>
      <c r="B18" s="26"/>
      <c r="C18" s="30" t="s">
        <v>26</v>
      </c>
      <c r="D18" s="26" t="s">
        <v>21</v>
      </c>
      <c r="E18" s="32"/>
      <c r="F18" s="26"/>
      <c r="G18" s="26"/>
      <c r="H18" s="32">
        <v>4</v>
      </c>
      <c r="I18" s="11"/>
    </row>
    <row r="19" spans="1:9" s="27" customFormat="1" ht="38.4" customHeight="1" x14ac:dyDescent="0.25">
      <c r="A19" s="29"/>
      <c r="B19" s="26"/>
      <c r="C19" s="30" t="s">
        <v>27</v>
      </c>
      <c r="D19" s="26" t="s">
        <v>21</v>
      </c>
      <c r="E19" s="26"/>
      <c r="F19" s="26"/>
      <c r="G19" s="26"/>
      <c r="H19" s="26">
        <v>2</v>
      </c>
      <c r="I19" s="11"/>
    </row>
    <row r="20" spans="1:9" s="27" customFormat="1" ht="38.4" customHeight="1" x14ac:dyDescent="0.25">
      <c r="A20" s="29"/>
      <c r="B20" s="26"/>
      <c r="C20" s="30" t="s">
        <v>28</v>
      </c>
      <c r="D20" s="26" t="s">
        <v>21</v>
      </c>
      <c r="E20" s="29"/>
      <c r="F20" s="26"/>
      <c r="G20" s="26"/>
      <c r="H20" s="29">
        <v>2</v>
      </c>
      <c r="I20" s="11"/>
    </row>
    <row r="21" spans="1:9" s="27" customFormat="1" ht="38.4" customHeight="1" x14ac:dyDescent="0.25">
      <c r="A21" s="29"/>
      <c r="B21" s="26"/>
      <c r="C21" s="30" t="s">
        <v>29</v>
      </c>
      <c r="D21" s="26" t="s">
        <v>21</v>
      </c>
      <c r="E21" s="32"/>
      <c r="F21" s="26"/>
      <c r="G21" s="26"/>
      <c r="H21" s="32">
        <v>1</v>
      </c>
      <c r="I21" s="11"/>
    </row>
    <row r="22" spans="1:9" s="27" customFormat="1" ht="38.4" customHeight="1" x14ac:dyDescent="0.25">
      <c r="A22" s="29"/>
      <c r="B22" s="26"/>
      <c r="C22" s="30" t="s">
        <v>30</v>
      </c>
      <c r="D22" s="26" t="s">
        <v>21</v>
      </c>
      <c r="E22" s="26"/>
      <c r="F22" s="26"/>
      <c r="G22" s="26"/>
      <c r="H22" s="26">
        <v>4</v>
      </c>
      <c r="I22" s="11"/>
    </row>
    <row r="23" spans="1:9" s="27" customFormat="1" ht="38.4" customHeight="1" x14ac:dyDescent="0.25">
      <c r="A23" s="29"/>
      <c r="B23" s="26"/>
      <c r="C23" s="30" t="s">
        <v>31</v>
      </c>
      <c r="D23" s="26" t="s">
        <v>21</v>
      </c>
      <c r="E23" s="29"/>
      <c r="F23" s="26"/>
      <c r="G23" s="26"/>
      <c r="H23" s="29">
        <v>4</v>
      </c>
      <c r="I23" s="11"/>
    </row>
    <row r="24" spans="1:9" s="27" customFormat="1" ht="38.4" customHeight="1" x14ac:dyDescent="0.25">
      <c r="A24" s="29"/>
      <c r="B24" s="26"/>
      <c r="C24" s="30" t="s">
        <v>32</v>
      </c>
      <c r="D24" s="26" t="s">
        <v>21</v>
      </c>
      <c r="E24" s="29"/>
      <c r="F24" s="26"/>
      <c r="G24" s="26"/>
      <c r="H24" s="29">
        <v>1</v>
      </c>
      <c r="I24" s="11"/>
    </row>
    <row r="25" spans="1:9" s="27" customFormat="1" ht="38.4" customHeight="1" x14ac:dyDescent="0.25">
      <c r="A25" s="29"/>
      <c r="B25" s="26"/>
      <c r="C25" s="30" t="s">
        <v>33</v>
      </c>
      <c r="D25" s="26" t="s">
        <v>21</v>
      </c>
      <c r="E25" s="32"/>
      <c r="F25" s="26"/>
      <c r="G25" s="26"/>
      <c r="H25" s="32">
        <v>1</v>
      </c>
      <c r="I25" s="11"/>
    </row>
    <row r="26" spans="1:9" s="27" customFormat="1" ht="38.4" customHeight="1" x14ac:dyDescent="0.25">
      <c r="A26" s="29"/>
      <c r="B26" s="26"/>
      <c r="C26" s="30" t="s">
        <v>34</v>
      </c>
      <c r="D26" s="26" t="s">
        <v>21</v>
      </c>
      <c r="E26" s="26"/>
      <c r="F26" s="26"/>
      <c r="G26" s="26"/>
      <c r="H26" s="26">
        <v>3</v>
      </c>
      <c r="I26" s="11"/>
    </row>
    <row r="27" spans="1:9" s="27" customFormat="1" ht="38.4" customHeight="1" x14ac:dyDescent="0.25">
      <c r="A27" s="29"/>
      <c r="B27" s="26"/>
      <c r="C27" s="30" t="s">
        <v>35</v>
      </c>
      <c r="D27" s="26" t="s">
        <v>36</v>
      </c>
      <c r="E27" s="29"/>
      <c r="F27" s="26"/>
      <c r="G27" s="26"/>
      <c r="H27" s="29">
        <v>3</v>
      </c>
      <c r="I27" s="11"/>
    </row>
    <row r="28" spans="1:9" s="27" customFormat="1" ht="38.4" customHeight="1" x14ac:dyDescent="0.25">
      <c r="A28" s="29"/>
      <c r="B28" s="26"/>
      <c r="C28" s="30" t="s">
        <v>37</v>
      </c>
      <c r="D28" s="26" t="s">
        <v>21</v>
      </c>
      <c r="E28" s="32"/>
      <c r="F28" s="26"/>
      <c r="G28" s="26"/>
      <c r="H28" s="32">
        <v>4</v>
      </c>
      <c r="I28" s="11"/>
    </row>
    <row r="29" spans="1:9" s="27" customFormat="1" ht="38.4" customHeight="1" x14ac:dyDescent="0.25">
      <c r="A29" s="29"/>
      <c r="B29" s="26"/>
      <c r="C29" s="30" t="s">
        <v>38</v>
      </c>
      <c r="D29" s="26" t="s">
        <v>21</v>
      </c>
      <c r="E29" s="26"/>
      <c r="F29" s="26"/>
      <c r="G29" s="26"/>
      <c r="H29" s="26">
        <v>3</v>
      </c>
      <c r="I29" s="11"/>
    </row>
    <row r="30" spans="1:9" s="27" customFormat="1" ht="38.4" customHeight="1" x14ac:dyDescent="0.25">
      <c r="A30" s="29"/>
      <c r="B30" s="26"/>
      <c r="C30" s="30" t="s">
        <v>39</v>
      </c>
      <c r="D30" s="26" t="s">
        <v>21</v>
      </c>
      <c r="E30" s="29"/>
      <c r="F30" s="26"/>
      <c r="G30" s="26"/>
      <c r="H30" s="29">
        <v>9</v>
      </c>
      <c r="I30" s="11"/>
    </row>
    <row r="31" spans="1:9" s="27" customFormat="1" ht="38.4" customHeight="1" x14ac:dyDescent="0.25">
      <c r="A31" s="29"/>
      <c r="B31" s="26"/>
      <c r="C31" s="30" t="s">
        <v>40</v>
      </c>
      <c r="D31" s="26" t="s">
        <v>21</v>
      </c>
      <c r="E31" s="32"/>
      <c r="F31" s="26"/>
      <c r="G31" s="26"/>
      <c r="H31" s="32">
        <v>6</v>
      </c>
      <c r="I31" s="11"/>
    </row>
    <row r="32" spans="1:9" s="27" customFormat="1" ht="38.4" customHeight="1" x14ac:dyDescent="0.25">
      <c r="A32" s="29"/>
      <c r="B32" s="26"/>
      <c r="C32" s="30" t="s">
        <v>41</v>
      </c>
      <c r="D32" s="26" t="s">
        <v>21</v>
      </c>
      <c r="E32" s="26"/>
      <c r="F32" s="26"/>
      <c r="G32" s="26"/>
      <c r="H32" s="26">
        <v>1</v>
      </c>
      <c r="I32" s="11"/>
    </row>
    <row r="33" spans="1:12" s="27" customFormat="1" ht="38.4" customHeight="1" x14ac:dyDescent="0.25">
      <c r="A33" s="29"/>
      <c r="B33" s="26"/>
      <c r="C33" s="30" t="s">
        <v>42</v>
      </c>
      <c r="D33" s="26" t="s">
        <v>21</v>
      </c>
      <c r="E33" s="29"/>
      <c r="F33" s="26"/>
      <c r="G33" s="26"/>
      <c r="H33" s="29">
        <v>1</v>
      </c>
      <c r="I33" s="11"/>
    </row>
    <row r="34" spans="1:12" s="27" customFormat="1" ht="38.4" customHeight="1" x14ac:dyDescent="0.25">
      <c r="A34" s="29"/>
      <c r="B34" s="26"/>
      <c r="C34" s="30" t="s">
        <v>43</v>
      </c>
      <c r="D34" s="26" t="s">
        <v>21</v>
      </c>
      <c r="E34" s="32"/>
      <c r="F34" s="26"/>
      <c r="G34" s="26"/>
      <c r="H34" s="32">
        <v>1</v>
      </c>
      <c r="I34" s="11"/>
    </row>
    <row r="35" spans="1:12" s="27" customFormat="1" ht="38.4" customHeight="1" x14ac:dyDescent="0.25">
      <c r="A35" s="29"/>
      <c r="B35" s="26"/>
      <c r="C35" s="30" t="s">
        <v>44</v>
      </c>
      <c r="D35" s="26" t="s">
        <v>21</v>
      </c>
      <c r="E35" s="26"/>
      <c r="F35" s="26"/>
      <c r="G35" s="26"/>
      <c r="H35" s="26">
        <v>1</v>
      </c>
      <c r="I35" s="11"/>
    </row>
    <row r="36" spans="1:12" s="27" customFormat="1" ht="38.4" customHeight="1" x14ac:dyDescent="0.25">
      <c r="A36" s="29"/>
      <c r="B36" s="26"/>
      <c r="C36" s="30" t="s">
        <v>45</v>
      </c>
      <c r="D36" s="26" t="s">
        <v>21</v>
      </c>
      <c r="E36" s="29"/>
      <c r="F36" s="26"/>
      <c r="G36" s="26"/>
      <c r="H36" s="29">
        <v>4</v>
      </c>
      <c r="I36" s="11"/>
    </row>
    <row r="37" spans="1:12" ht="38.4" customHeight="1" x14ac:dyDescent="0.25">
      <c r="A37" s="102">
        <v>2</v>
      </c>
      <c r="B37" s="18"/>
      <c r="C37" s="28" t="s">
        <v>55</v>
      </c>
      <c r="D37" s="18"/>
      <c r="E37" s="24"/>
      <c r="F37" s="18"/>
      <c r="G37" s="18"/>
      <c r="H37" s="9"/>
      <c r="I37" s="9"/>
    </row>
    <row r="38" spans="1:12" s="27" customFormat="1" ht="38.4" customHeight="1" x14ac:dyDescent="0.25">
      <c r="A38" s="29"/>
      <c r="B38" s="26"/>
      <c r="C38" s="30" t="s">
        <v>54</v>
      </c>
      <c r="D38" s="26" t="s">
        <v>7</v>
      </c>
      <c r="E38" s="26"/>
      <c r="F38" s="26"/>
      <c r="G38" s="26" t="s">
        <v>67</v>
      </c>
      <c r="H38" s="11">
        <f>16*2*1</f>
        <v>32</v>
      </c>
      <c r="I38" s="11"/>
    </row>
    <row r="39" spans="1:12" s="27" customFormat="1" ht="38.4" customHeight="1" x14ac:dyDescent="0.25">
      <c r="A39" s="29"/>
      <c r="B39" s="26"/>
      <c r="C39" s="30" t="s">
        <v>24</v>
      </c>
      <c r="D39" s="26" t="s">
        <v>7</v>
      </c>
      <c r="E39" s="29"/>
      <c r="F39" s="26"/>
      <c r="G39" s="26" t="s">
        <v>68</v>
      </c>
      <c r="H39" s="11">
        <f>16*2*0.1</f>
        <v>3.2</v>
      </c>
      <c r="I39" s="33"/>
      <c r="L39" s="27">
        <f>0.58*4</f>
        <v>2.3199999999999998</v>
      </c>
    </row>
    <row r="40" spans="1:12" s="27" customFormat="1" ht="38.4" customHeight="1" x14ac:dyDescent="0.25">
      <c r="A40" s="29"/>
      <c r="B40" s="26"/>
      <c r="C40" s="30" t="s">
        <v>69</v>
      </c>
      <c r="D40" s="26" t="s">
        <v>70</v>
      </c>
      <c r="E40" s="32"/>
      <c r="F40" s="26"/>
      <c r="G40" s="26"/>
      <c r="H40" s="11">
        <v>16</v>
      </c>
      <c r="I40" s="11"/>
      <c r="L40" s="27" t="s">
        <v>57</v>
      </c>
    </row>
    <row r="41" spans="1:12" s="27" customFormat="1" ht="38.4" customHeight="1" x14ac:dyDescent="0.25">
      <c r="A41" s="29"/>
      <c r="B41" s="26"/>
      <c r="C41" s="30" t="s">
        <v>71</v>
      </c>
      <c r="D41" s="26" t="s">
        <v>7</v>
      </c>
      <c r="E41" s="29"/>
      <c r="F41" s="26"/>
      <c r="G41" s="26" t="s">
        <v>72</v>
      </c>
      <c r="H41" s="11">
        <f>16*2*0.3</f>
        <v>9.6</v>
      </c>
      <c r="I41" s="11"/>
    </row>
    <row r="42" spans="1:12" s="27" customFormat="1" ht="38.4" customHeight="1" x14ac:dyDescent="0.25">
      <c r="A42" s="29"/>
      <c r="B42" s="26"/>
      <c r="C42" s="30" t="s">
        <v>73</v>
      </c>
      <c r="D42" s="26" t="s">
        <v>7</v>
      </c>
      <c r="E42" s="32"/>
      <c r="F42" s="26"/>
      <c r="G42" s="26" t="s">
        <v>74</v>
      </c>
      <c r="H42" s="11">
        <f>32-3.2-16</f>
        <v>12.8</v>
      </c>
      <c r="I42" s="11"/>
    </row>
    <row r="43" spans="1:12" s="27" customFormat="1" ht="38.4" customHeight="1" x14ac:dyDescent="0.25">
      <c r="A43" s="29"/>
      <c r="B43" s="26"/>
      <c r="C43" s="30" t="s">
        <v>75</v>
      </c>
      <c r="D43" s="26" t="s">
        <v>7</v>
      </c>
      <c r="E43" s="26"/>
      <c r="F43" s="26"/>
      <c r="G43" s="26" t="s">
        <v>76</v>
      </c>
      <c r="H43" s="11">
        <f>(32-12.8)*1.6</f>
        <v>30.72</v>
      </c>
      <c r="I43" s="11"/>
    </row>
    <row r="44" spans="1:12" ht="28.95" customHeight="1" x14ac:dyDescent="0.25">
      <c r="A44" s="18"/>
      <c r="B44" s="18"/>
      <c r="C44" s="48" t="s">
        <v>17</v>
      </c>
      <c r="D44" s="48"/>
      <c r="E44" s="48"/>
      <c r="F44" s="48"/>
      <c r="G44" s="18"/>
      <c r="H44" s="9"/>
      <c r="I44" s="9"/>
    </row>
    <row r="45" spans="1:12" ht="28.95" customHeight="1" x14ac:dyDescent="0.25">
      <c r="A45" s="103">
        <v>3</v>
      </c>
      <c r="B45" s="18"/>
      <c r="C45" s="49" t="s">
        <v>91</v>
      </c>
      <c r="D45" s="49"/>
      <c r="E45" s="49"/>
      <c r="F45" s="49"/>
      <c r="G45" s="18"/>
      <c r="H45" s="9"/>
      <c r="I45" s="9"/>
    </row>
    <row r="46" spans="1:12" s="27" customFormat="1" ht="38.4" customHeight="1" x14ac:dyDescent="0.25">
      <c r="A46" s="29"/>
      <c r="B46" s="26"/>
      <c r="C46" s="30" t="s">
        <v>54</v>
      </c>
      <c r="D46" s="26" t="s">
        <v>7</v>
      </c>
      <c r="E46" s="26"/>
      <c r="F46" s="26"/>
      <c r="G46" s="26" t="s">
        <v>86</v>
      </c>
      <c r="H46" s="11">
        <f>(3*3*3)+(2.5*2.5*3)</f>
        <v>45.75</v>
      </c>
      <c r="I46" s="11"/>
    </row>
    <row r="47" spans="1:12" s="27" customFormat="1" ht="36" customHeight="1" x14ac:dyDescent="0.25">
      <c r="A47" s="29"/>
      <c r="B47" s="26"/>
      <c r="C47" s="30" t="s">
        <v>19</v>
      </c>
      <c r="D47" s="26" t="s">
        <v>13</v>
      </c>
      <c r="E47" s="26"/>
      <c r="F47" s="26"/>
      <c r="G47" s="26" t="s">
        <v>20</v>
      </c>
      <c r="H47" s="26">
        <v>2</v>
      </c>
      <c r="I47" s="11"/>
    </row>
    <row r="48" spans="1:12" s="27" customFormat="1" ht="36" customHeight="1" x14ac:dyDescent="0.25">
      <c r="A48" s="29"/>
      <c r="B48" s="26"/>
      <c r="C48" s="30" t="s">
        <v>77</v>
      </c>
      <c r="D48" s="26" t="s">
        <v>21</v>
      </c>
      <c r="E48" s="26"/>
      <c r="F48" s="26"/>
      <c r="G48" s="26"/>
      <c r="H48" s="26">
        <v>1</v>
      </c>
      <c r="I48" s="11"/>
    </row>
    <row r="49" spans="1:9" s="27" customFormat="1" ht="36" customHeight="1" x14ac:dyDescent="0.25">
      <c r="A49" s="29"/>
      <c r="B49" s="26"/>
      <c r="C49" s="30" t="s">
        <v>78</v>
      </c>
      <c r="D49" s="26" t="s">
        <v>21</v>
      </c>
      <c r="E49" s="26"/>
      <c r="F49" s="26"/>
      <c r="G49" s="26"/>
      <c r="H49" s="26">
        <v>1</v>
      </c>
      <c r="I49" s="11"/>
    </row>
    <row r="50" spans="1:9" ht="36" customHeight="1" x14ac:dyDescent="0.25">
      <c r="A50" s="29"/>
      <c r="B50" s="26"/>
      <c r="C50" s="30" t="s">
        <v>83</v>
      </c>
      <c r="D50" s="26" t="s">
        <v>21</v>
      </c>
      <c r="E50" s="26"/>
      <c r="F50" s="26"/>
      <c r="G50" s="26"/>
      <c r="H50" s="26">
        <v>3</v>
      </c>
      <c r="I50" s="11"/>
    </row>
    <row r="51" spans="1:9" ht="36" customHeight="1" x14ac:dyDescent="0.25">
      <c r="A51" s="29"/>
      <c r="B51" s="26"/>
      <c r="C51" s="30" t="s">
        <v>84</v>
      </c>
      <c r="D51" s="26" t="s">
        <v>21</v>
      </c>
      <c r="E51" s="26"/>
      <c r="F51" s="26"/>
      <c r="G51" s="26"/>
      <c r="H51" s="26">
        <v>3</v>
      </c>
      <c r="I51" s="11"/>
    </row>
    <row r="52" spans="1:9" ht="31.2" customHeight="1" x14ac:dyDescent="0.25">
      <c r="A52" s="29"/>
      <c r="B52" s="26"/>
      <c r="C52" s="30" t="s">
        <v>79</v>
      </c>
      <c r="D52" s="26" t="s">
        <v>21</v>
      </c>
      <c r="E52" s="26"/>
      <c r="F52" s="26"/>
      <c r="G52" s="26"/>
      <c r="H52" s="26">
        <v>2</v>
      </c>
      <c r="I52" s="11"/>
    </row>
    <row r="53" spans="1:9" ht="31.2" customHeight="1" x14ac:dyDescent="0.25">
      <c r="A53" s="29"/>
      <c r="B53" s="26"/>
      <c r="C53" s="30" t="s">
        <v>10</v>
      </c>
      <c r="D53" s="26" t="s">
        <v>21</v>
      </c>
      <c r="E53" s="26"/>
      <c r="F53" s="26"/>
      <c r="G53" s="26"/>
      <c r="H53" s="26">
        <v>2</v>
      </c>
      <c r="I53" s="11"/>
    </row>
    <row r="54" spans="1:9" ht="31.2" customHeight="1" x14ac:dyDescent="0.25">
      <c r="A54" s="29"/>
      <c r="B54" s="26"/>
      <c r="C54" s="30" t="s">
        <v>80</v>
      </c>
      <c r="D54" s="26" t="s">
        <v>21</v>
      </c>
      <c r="E54" s="26"/>
      <c r="F54" s="26"/>
      <c r="G54" s="26"/>
      <c r="H54" s="26">
        <v>1</v>
      </c>
      <c r="I54" s="11"/>
    </row>
    <row r="55" spans="1:9" ht="31.8" customHeight="1" x14ac:dyDescent="0.25">
      <c r="A55" s="29"/>
      <c r="B55" s="26"/>
      <c r="C55" s="30" t="s">
        <v>81</v>
      </c>
      <c r="D55" s="26" t="s">
        <v>21</v>
      </c>
      <c r="E55" s="26"/>
      <c r="F55" s="26"/>
      <c r="G55" s="26"/>
      <c r="H55" s="26">
        <v>1</v>
      </c>
      <c r="I55" s="11"/>
    </row>
    <row r="56" spans="1:9" ht="31.8" customHeight="1" x14ac:dyDescent="0.25">
      <c r="A56" s="29"/>
      <c r="B56" s="26"/>
      <c r="C56" s="30" t="s">
        <v>62</v>
      </c>
      <c r="D56" s="26" t="s">
        <v>21</v>
      </c>
      <c r="E56" s="26"/>
      <c r="F56" s="26"/>
      <c r="G56" s="26"/>
      <c r="H56" s="26">
        <v>4</v>
      </c>
      <c r="I56" s="11"/>
    </row>
    <row r="57" spans="1:9" ht="31.8" customHeight="1" x14ac:dyDescent="0.25">
      <c r="A57" s="29"/>
      <c r="B57" s="26"/>
      <c r="C57" s="30" t="s">
        <v>82</v>
      </c>
      <c r="D57" s="26" t="s">
        <v>21</v>
      </c>
      <c r="E57" s="26"/>
      <c r="F57" s="26"/>
      <c r="G57" s="26"/>
      <c r="H57" s="26">
        <v>2</v>
      </c>
      <c r="I57" s="11"/>
    </row>
    <row r="58" spans="1:9" ht="31.8" customHeight="1" x14ac:dyDescent="0.25">
      <c r="A58" s="29"/>
      <c r="B58" s="26"/>
      <c r="C58" s="30" t="s">
        <v>18</v>
      </c>
      <c r="D58" s="26" t="s">
        <v>14</v>
      </c>
      <c r="E58" s="26"/>
      <c r="F58" s="26"/>
      <c r="G58" s="26" t="s">
        <v>85</v>
      </c>
      <c r="H58" s="26">
        <f>2*3.14*1.1*3+2*3.14*0.84*3+3.14*1.1*1.1+2*3.14*0.84*0.84</f>
        <v>44.780168000000003</v>
      </c>
      <c r="I58" s="11"/>
    </row>
    <row r="59" spans="1:9" ht="31.8" customHeight="1" x14ac:dyDescent="0.25">
      <c r="A59" s="29"/>
      <c r="B59" s="26"/>
      <c r="C59" s="30" t="s">
        <v>18</v>
      </c>
      <c r="D59" s="26"/>
      <c r="E59" s="26"/>
      <c r="F59" s="26"/>
      <c r="G59" s="26"/>
      <c r="H59" s="26"/>
      <c r="I59" s="11"/>
    </row>
    <row r="60" spans="1:9" s="27" customFormat="1" ht="38.4" customHeight="1" x14ac:dyDescent="0.25">
      <c r="A60" s="29"/>
      <c r="B60" s="26"/>
      <c r="C60" s="30" t="s">
        <v>87</v>
      </c>
      <c r="D60" s="26" t="s">
        <v>7</v>
      </c>
      <c r="E60" s="26"/>
      <c r="F60" s="26"/>
      <c r="G60" s="26" t="s">
        <v>88</v>
      </c>
      <c r="H60" s="11">
        <f>45.75-3.14*1.1*1.1*3-2*3.14*0.84*0.84*3</f>
        <v>21.058295999999999</v>
      </c>
      <c r="I60" s="11"/>
    </row>
    <row r="61" spans="1:9" s="27" customFormat="1" ht="38.4" customHeight="1" x14ac:dyDescent="0.25">
      <c r="A61" s="29"/>
      <c r="B61" s="26"/>
      <c r="C61" s="30" t="s">
        <v>75</v>
      </c>
      <c r="D61" s="26" t="s">
        <v>7</v>
      </c>
      <c r="E61" s="26"/>
      <c r="F61" s="26"/>
      <c r="G61" s="26" t="s">
        <v>89</v>
      </c>
      <c r="H61" s="11">
        <f>(45.75-21.06)*1.6</f>
        <v>39.504000000000005</v>
      </c>
      <c r="I61" s="11"/>
    </row>
    <row r="62" spans="1:9" s="27" customFormat="1" ht="38.4" customHeight="1" x14ac:dyDescent="0.25">
      <c r="A62" s="29"/>
      <c r="B62" s="26"/>
      <c r="C62" s="30" t="s">
        <v>90</v>
      </c>
      <c r="D62" s="26" t="s">
        <v>21</v>
      </c>
      <c r="E62" s="26"/>
      <c r="F62" s="26"/>
      <c r="G62" s="26"/>
      <c r="H62" s="11">
        <v>2</v>
      </c>
      <c r="I62" s="11"/>
    </row>
    <row r="67" spans="3:3" x14ac:dyDescent="0.25">
      <c r="C67" s="106" t="s">
        <v>189</v>
      </c>
    </row>
  </sheetData>
  <mergeCells count="3">
    <mergeCell ref="C44:F44"/>
    <mergeCell ref="A3:G3"/>
    <mergeCell ref="C45:F45"/>
  </mergeCells>
  <phoneticPr fontId="18" type="noConversion"/>
  <pageMargins left="0.7" right="0.7" top="0.75" bottom="0.75" header="0.3" footer="0.3"/>
  <pageSetup paperSize="9" orientation="portrait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61BDA17-F231-41DD-BB42-949C3C0A6314}">
  <sheetPr>
    <tabColor rgb="FF00B0F0"/>
  </sheetPr>
  <dimension ref="A1:J26"/>
  <sheetViews>
    <sheetView zoomScale="85" zoomScaleNormal="85" workbookViewId="0">
      <pane ySplit="1" topLeftCell="A14" activePane="bottomLeft" state="frozen"/>
      <selection pane="bottomLeft" activeCell="H8" sqref="H8"/>
    </sheetView>
  </sheetViews>
  <sheetFormatPr defaultRowHeight="13.8" x14ac:dyDescent="0.25"/>
  <cols>
    <col min="1" max="1" width="8" style="50" customWidth="1"/>
    <col min="2" max="2" width="60.6640625" style="50" customWidth="1"/>
    <col min="3" max="3" width="9.33203125" style="50" customWidth="1"/>
    <col min="4" max="4" width="20.88671875" style="50" customWidth="1"/>
    <col min="5" max="5" width="12.6640625" style="50" customWidth="1"/>
    <col min="6" max="6" width="18.5546875" style="14" customWidth="1"/>
    <col min="7" max="7" width="19" style="10" customWidth="1"/>
    <col min="8" max="8" width="28.88671875" style="10" customWidth="1"/>
    <col min="9" max="16384" width="8.88671875" style="50"/>
  </cols>
  <sheetData>
    <row r="1" spans="1:10" s="90" customFormat="1" ht="36" customHeight="1" x14ac:dyDescent="0.25">
      <c r="A1" s="87" t="s">
        <v>148</v>
      </c>
      <c r="B1" s="87" t="s">
        <v>149</v>
      </c>
      <c r="C1" s="88" t="s">
        <v>150</v>
      </c>
      <c r="D1" s="89" t="s">
        <v>151</v>
      </c>
      <c r="E1" s="51" t="s">
        <v>152</v>
      </c>
      <c r="F1" s="91" t="s">
        <v>170</v>
      </c>
      <c r="G1" s="8" t="s">
        <v>133</v>
      </c>
      <c r="H1" s="8" t="s">
        <v>12</v>
      </c>
    </row>
    <row r="2" spans="1:10" s="70" customFormat="1" ht="22.95" customHeight="1" x14ac:dyDescent="0.25">
      <c r="A2" s="104">
        <v>4</v>
      </c>
      <c r="B2" s="95" t="s">
        <v>173</v>
      </c>
      <c r="C2" s="94"/>
      <c r="D2" s="94"/>
      <c r="E2" s="94"/>
      <c r="F2" s="15"/>
      <c r="G2" s="11"/>
      <c r="H2" s="93" t="s">
        <v>171</v>
      </c>
      <c r="I2" s="70">
        <f>7+37+7</f>
        <v>51</v>
      </c>
      <c r="J2" s="70">
        <v>100</v>
      </c>
    </row>
    <row r="3" spans="1:10" s="70" customFormat="1" ht="31.5" customHeight="1" x14ac:dyDescent="0.25">
      <c r="A3" s="96">
        <v>1</v>
      </c>
      <c r="B3" s="97" t="s">
        <v>174</v>
      </c>
      <c r="C3" s="98" t="s">
        <v>175</v>
      </c>
      <c r="D3" s="17"/>
      <c r="E3" s="15" t="s">
        <v>172</v>
      </c>
      <c r="F3" s="15" t="s">
        <v>176</v>
      </c>
      <c r="G3" s="16">
        <f>2971.2*J3/100</f>
        <v>524.32941176470592</v>
      </c>
      <c r="H3" s="11" t="s">
        <v>187</v>
      </c>
      <c r="I3" s="70">
        <v>9</v>
      </c>
      <c r="J3" s="70">
        <f>I3*J2/I2</f>
        <v>17.647058823529413</v>
      </c>
    </row>
    <row r="4" spans="1:10" s="70" customFormat="1" ht="31.5" customHeight="1" x14ac:dyDescent="0.25">
      <c r="A4" s="96">
        <v>2</v>
      </c>
      <c r="B4" s="97" t="s">
        <v>177</v>
      </c>
      <c r="C4" s="98" t="s">
        <v>175</v>
      </c>
      <c r="D4" s="17"/>
      <c r="E4" s="15" t="s">
        <v>172</v>
      </c>
      <c r="F4" s="15" t="s">
        <v>178</v>
      </c>
      <c r="G4" s="16">
        <f>1026.9*J3/100</f>
        <v>181.21764705882356</v>
      </c>
      <c r="H4" s="11" t="s">
        <v>187</v>
      </c>
    </row>
    <row r="5" spans="1:10" s="70" customFormat="1" ht="33" customHeight="1" x14ac:dyDescent="0.25">
      <c r="A5" s="96">
        <v>3</v>
      </c>
      <c r="B5" s="97" t="s">
        <v>179</v>
      </c>
      <c r="C5" s="99" t="s">
        <v>180</v>
      </c>
      <c r="D5" s="17"/>
      <c r="E5" s="15" t="s">
        <v>172</v>
      </c>
      <c r="F5" s="15" t="s">
        <v>181</v>
      </c>
      <c r="G5" s="16">
        <f>44.3*J3/100</f>
        <v>7.8176470588235292</v>
      </c>
      <c r="H5" s="11" t="s">
        <v>187</v>
      </c>
    </row>
    <row r="6" spans="1:10" s="70" customFormat="1" ht="27" customHeight="1" x14ac:dyDescent="0.25">
      <c r="A6" s="96">
        <v>4</v>
      </c>
      <c r="B6" s="97" t="s">
        <v>182</v>
      </c>
      <c r="C6" s="98" t="s">
        <v>183</v>
      </c>
      <c r="D6" s="17"/>
      <c r="E6" s="17"/>
      <c r="F6" s="100">
        <v>7.3</v>
      </c>
      <c r="G6" s="16">
        <f>F6*J3/100</f>
        <v>1.2882352941176471</v>
      </c>
      <c r="H6" s="11" t="s">
        <v>187</v>
      </c>
    </row>
    <row r="7" spans="1:10" s="70" customFormat="1" ht="31.5" customHeight="1" x14ac:dyDescent="0.25">
      <c r="A7" s="96">
        <v>5</v>
      </c>
      <c r="B7" s="75" t="s">
        <v>184</v>
      </c>
      <c r="C7" s="98" t="s">
        <v>183</v>
      </c>
      <c r="D7" s="17"/>
      <c r="E7" s="17"/>
      <c r="F7" s="100">
        <v>25.7</v>
      </c>
      <c r="G7" s="16">
        <f>F7*J3/100</f>
        <v>4.5352941176470587</v>
      </c>
      <c r="H7" s="11" t="s">
        <v>187</v>
      </c>
    </row>
    <row r="8" spans="1:10" s="70" customFormat="1" ht="55.2" customHeight="1" x14ac:dyDescent="0.25">
      <c r="A8" s="101">
        <v>6</v>
      </c>
      <c r="B8" s="75" t="s">
        <v>185</v>
      </c>
      <c r="C8" s="98" t="s">
        <v>186</v>
      </c>
      <c r="D8" s="17"/>
      <c r="E8" s="17"/>
      <c r="F8" s="100">
        <v>170</v>
      </c>
      <c r="G8" s="16">
        <f>F8*J3/100</f>
        <v>30</v>
      </c>
      <c r="H8" s="11" t="s">
        <v>187</v>
      </c>
    </row>
    <row r="9" spans="1:10" ht="22.95" customHeight="1" x14ac:dyDescent="0.25">
      <c r="A9" s="82"/>
      <c r="B9" s="85" t="s">
        <v>154</v>
      </c>
      <c r="C9" s="82"/>
      <c r="D9" s="82"/>
      <c r="E9" s="82"/>
      <c r="F9" s="12"/>
      <c r="G9" s="11"/>
      <c r="H9" s="11"/>
    </row>
    <row r="10" spans="1:10" ht="31.5" customHeight="1" x14ac:dyDescent="0.25">
      <c r="A10" s="83">
        <v>7</v>
      </c>
      <c r="B10" s="84" t="s">
        <v>155</v>
      </c>
      <c r="C10" s="86" t="s">
        <v>156</v>
      </c>
      <c r="D10" s="1"/>
      <c r="E10" s="1"/>
      <c r="F10" s="12" t="s">
        <v>157</v>
      </c>
      <c r="G10" s="11"/>
      <c r="H10" s="11"/>
    </row>
    <row r="11" spans="1:10" ht="31.5" customHeight="1" x14ac:dyDescent="0.25">
      <c r="A11" s="83">
        <v>8</v>
      </c>
      <c r="B11" s="59" t="s">
        <v>158</v>
      </c>
      <c r="C11" s="51" t="s">
        <v>159</v>
      </c>
      <c r="D11" s="1"/>
      <c r="E11" s="1"/>
      <c r="F11" s="12" t="s">
        <v>160</v>
      </c>
      <c r="G11" s="16"/>
      <c r="H11" s="11"/>
    </row>
    <row r="12" spans="1:10" ht="31.5" customHeight="1" x14ac:dyDescent="0.25">
      <c r="A12" s="83">
        <v>9</v>
      </c>
      <c r="B12" s="59" t="s">
        <v>161</v>
      </c>
      <c r="C12" s="51" t="s">
        <v>153</v>
      </c>
      <c r="D12" s="1"/>
      <c r="E12" s="1"/>
      <c r="F12" s="92">
        <v>1.7</v>
      </c>
      <c r="G12" s="11"/>
      <c r="H12" s="11"/>
    </row>
    <row r="13" spans="1:10" ht="27" customHeight="1" x14ac:dyDescent="0.25">
      <c r="A13" s="83">
        <v>10</v>
      </c>
      <c r="B13" s="84" t="s">
        <v>162</v>
      </c>
      <c r="C13" s="51" t="s">
        <v>153</v>
      </c>
      <c r="D13" s="1"/>
      <c r="E13" s="1"/>
      <c r="F13" s="92">
        <v>2.5</v>
      </c>
      <c r="G13" s="11"/>
      <c r="H13" s="11"/>
    </row>
    <row r="14" spans="1:10" ht="31.5" customHeight="1" x14ac:dyDescent="0.25">
      <c r="A14" s="83">
        <v>11</v>
      </c>
      <c r="B14" s="59" t="s">
        <v>163</v>
      </c>
      <c r="C14" s="51" t="s">
        <v>153</v>
      </c>
      <c r="D14" s="1"/>
      <c r="E14" s="1"/>
      <c r="F14" s="92">
        <v>6.4</v>
      </c>
      <c r="G14" s="11"/>
      <c r="H14" s="11"/>
    </row>
    <row r="15" spans="1:10" ht="22.95" customHeight="1" x14ac:dyDescent="0.25">
      <c r="A15" s="82"/>
      <c r="B15" s="85" t="s">
        <v>164</v>
      </c>
      <c r="C15" s="82"/>
      <c r="D15" s="82"/>
      <c r="E15" s="82"/>
      <c r="F15" s="12"/>
      <c r="G15" s="11"/>
      <c r="H15" s="11"/>
    </row>
    <row r="16" spans="1:10" ht="22.95" customHeight="1" x14ac:dyDescent="0.25">
      <c r="A16" s="83">
        <v>12</v>
      </c>
      <c r="B16" s="84" t="s">
        <v>165</v>
      </c>
      <c r="C16" s="51" t="s">
        <v>153</v>
      </c>
      <c r="D16" s="82"/>
      <c r="E16" s="82"/>
      <c r="F16" s="92">
        <v>247.1</v>
      </c>
      <c r="G16" s="16"/>
      <c r="H16" s="11"/>
    </row>
    <row r="17" spans="1:8" ht="24" customHeight="1" x14ac:dyDescent="0.25">
      <c r="A17" s="83">
        <v>13</v>
      </c>
      <c r="B17" s="84" t="s">
        <v>166</v>
      </c>
      <c r="C17" s="51" t="s">
        <v>153</v>
      </c>
      <c r="D17" s="82"/>
      <c r="E17" s="82"/>
      <c r="F17" s="92">
        <v>4.9000000000000004</v>
      </c>
      <c r="G17" s="11"/>
      <c r="H17" s="11"/>
    </row>
    <row r="18" spans="1:8" ht="31.5" customHeight="1" x14ac:dyDescent="0.25">
      <c r="A18" s="83">
        <v>14</v>
      </c>
      <c r="B18" s="59" t="s">
        <v>167</v>
      </c>
      <c r="C18" s="51" t="s">
        <v>153</v>
      </c>
      <c r="D18" s="1"/>
      <c r="E18" s="1"/>
      <c r="F18" s="92">
        <v>148.80000000000001</v>
      </c>
      <c r="G18" s="29"/>
      <c r="H18" s="11"/>
    </row>
    <row r="19" spans="1:8" ht="24" customHeight="1" x14ac:dyDescent="0.25">
      <c r="A19" s="83">
        <v>15</v>
      </c>
      <c r="B19" s="84" t="s">
        <v>168</v>
      </c>
      <c r="C19" s="51" t="s">
        <v>153</v>
      </c>
      <c r="D19" s="82"/>
      <c r="E19" s="82"/>
      <c r="F19" s="92">
        <v>49.6</v>
      </c>
      <c r="G19" s="32"/>
      <c r="H19" s="11"/>
    </row>
    <row r="20" spans="1:8" ht="31.5" customHeight="1" x14ac:dyDescent="0.25">
      <c r="A20" s="83">
        <v>16</v>
      </c>
      <c r="B20" s="59" t="s">
        <v>169</v>
      </c>
      <c r="C20" s="51" t="s">
        <v>153</v>
      </c>
      <c r="D20" s="1"/>
      <c r="E20" s="1"/>
      <c r="F20" s="92">
        <v>53.6</v>
      </c>
      <c r="G20" s="26"/>
      <c r="H20" s="11"/>
    </row>
    <row r="21" spans="1:8" s="70" customFormat="1" ht="22.95" customHeight="1" x14ac:dyDescent="0.25">
      <c r="A21" s="104">
        <v>5</v>
      </c>
      <c r="B21" s="105" t="s">
        <v>188</v>
      </c>
      <c r="C21" s="94"/>
      <c r="D21" s="94"/>
      <c r="E21" s="94"/>
      <c r="F21" s="15"/>
      <c r="G21" s="11"/>
      <c r="H21" s="93"/>
    </row>
    <row r="22" spans="1:8" ht="39" customHeight="1" x14ac:dyDescent="0.25">
      <c r="A22" s="101"/>
      <c r="B22" s="107" t="s">
        <v>192</v>
      </c>
      <c r="C22" s="100" t="s">
        <v>21</v>
      </c>
      <c r="D22" s="100"/>
      <c r="E22" s="100"/>
      <c r="F22" s="100"/>
      <c r="G22" s="100">
        <v>1</v>
      </c>
      <c r="H22" s="100" t="s">
        <v>193</v>
      </c>
    </row>
    <row r="23" spans="1:8" ht="42" customHeight="1" x14ac:dyDescent="0.25">
      <c r="A23" s="101"/>
      <c r="B23" s="107" t="s">
        <v>190</v>
      </c>
      <c r="C23" s="100" t="s">
        <v>21</v>
      </c>
      <c r="D23" s="100"/>
      <c r="E23" s="100"/>
      <c r="F23" s="100"/>
      <c r="G23" s="100">
        <v>4</v>
      </c>
      <c r="H23" s="100"/>
    </row>
    <row r="24" spans="1:8" ht="42" customHeight="1" x14ac:dyDescent="0.25">
      <c r="A24" s="101"/>
      <c r="B24" s="107" t="s">
        <v>62</v>
      </c>
      <c r="C24" s="100" t="s">
        <v>21</v>
      </c>
      <c r="D24" s="100"/>
      <c r="E24" s="100"/>
      <c r="F24" s="100"/>
      <c r="G24" s="100">
        <v>2</v>
      </c>
      <c r="H24" s="100"/>
    </row>
    <row r="25" spans="1:8" ht="42" customHeight="1" x14ac:dyDescent="0.25">
      <c r="A25" s="101"/>
      <c r="B25" s="107" t="s">
        <v>18</v>
      </c>
      <c r="C25" s="100" t="s">
        <v>14</v>
      </c>
      <c r="D25" s="100"/>
      <c r="E25" s="100"/>
      <c r="F25" s="100"/>
      <c r="G25" s="100">
        <f>2*3.14*0.5*1*4+0.5</f>
        <v>13.06</v>
      </c>
      <c r="H25" s="100" t="s">
        <v>191</v>
      </c>
    </row>
    <row r="26" spans="1:8" ht="42" customHeight="1" x14ac:dyDescent="0.25">
      <c r="A26" s="101"/>
      <c r="B26" s="107" t="s">
        <v>82</v>
      </c>
      <c r="C26" s="100" t="s">
        <v>21</v>
      </c>
      <c r="D26" s="100"/>
      <c r="E26" s="100"/>
      <c r="F26" s="100"/>
      <c r="G26" s="100">
        <v>2</v>
      </c>
      <c r="H26" s="100"/>
    </row>
  </sheetData>
  <phoneticPr fontId="37" type="noConversion"/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06964F-F0D4-4346-A2CD-087173A7EF46}">
  <sheetPr>
    <tabColor rgb="FF00B0F0"/>
  </sheetPr>
  <dimension ref="A1:J24"/>
  <sheetViews>
    <sheetView zoomScale="85" zoomScaleNormal="85" workbookViewId="0">
      <pane ySplit="1" topLeftCell="A17" activePane="bottomLeft" state="frozen"/>
      <selection pane="bottomLeft" activeCell="H8" sqref="H8"/>
    </sheetView>
  </sheetViews>
  <sheetFormatPr defaultRowHeight="13.8" x14ac:dyDescent="0.25"/>
  <cols>
    <col min="1" max="1" width="8" style="50" customWidth="1"/>
    <col min="2" max="2" width="13.44140625" style="50" customWidth="1"/>
    <col min="3" max="3" width="52.44140625" style="50" customWidth="1"/>
    <col min="4" max="4" width="10.44140625" style="50" customWidth="1"/>
    <col min="5" max="5" width="17.77734375" style="50" customWidth="1"/>
    <col min="6" max="6" width="23.33203125" style="50" customWidth="1"/>
    <col min="7" max="7" width="37.5546875" style="50" customWidth="1"/>
    <col min="8" max="8" width="19" style="10" customWidth="1"/>
    <col min="9" max="9" width="28.88671875" style="10" customWidth="1"/>
    <col min="10" max="10" width="14" style="50" customWidth="1"/>
    <col min="11" max="16384" width="8.88671875" style="50"/>
  </cols>
  <sheetData>
    <row r="1" spans="1:10" s="67" customFormat="1" ht="31.5" customHeight="1" x14ac:dyDescent="0.25">
      <c r="A1" s="61" t="s">
        <v>131</v>
      </c>
      <c r="B1" s="62" t="s">
        <v>1</v>
      </c>
      <c r="C1" s="63" t="s">
        <v>2</v>
      </c>
      <c r="D1" s="64" t="s">
        <v>132</v>
      </c>
      <c r="E1" s="62" t="s">
        <v>22</v>
      </c>
      <c r="F1" s="62" t="s">
        <v>5</v>
      </c>
      <c r="G1" s="65" t="s">
        <v>6</v>
      </c>
      <c r="H1" s="8" t="s">
        <v>133</v>
      </c>
      <c r="I1" s="8" t="s">
        <v>12</v>
      </c>
      <c r="J1" s="66"/>
    </row>
    <row r="2" spans="1:10" ht="15.75" customHeight="1" x14ac:dyDescent="0.25">
      <c r="A2" s="54">
        <v>1</v>
      </c>
      <c r="B2" s="54">
        <v>2</v>
      </c>
      <c r="C2" s="54">
        <v>3</v>
      </c>
      <c r="D2" s="54">
        <v>4</v>
      </c>
      <c r="E2" s="54">
        <v>5</v>
      </c>
      <c r="F2" s="54">
        <v>6</v>
      </c>
      <c r="G2" s="54">
        <v>7</v>
      </c>
      <c r="H2" s="9"/>
      <c r="I2" s="9"/>
      <c r="J2" s="55"/>
    </row>
    <row r="3" spans="1:10" s="70" customFormat="1" ht="24" customHeight="1" x14ac:dyDescent="0.25">
      <c r="A3" s="81">
        <v>6</v>
      </c>
      <c r="B3" s="17"/>
      <c r="C3" s="68" t="s">
        <v>134</v>
      </c>
      <c r="D3" s="17"/>
      <c r="E3" s="17"/>
      <c r="F3" s="17"/>
      <c r="G3" s="17"/>
      <c r="H3" s="11"/>
      <c r="I3" s="11"/>
      <c r="J3" s="69"/>
    </row>
    <row r="4" spans="1:10" s="70" customFormat="1" ht="24" customHeight="1" x14ac:dyDescent="0.25">
      <c r="A4" s="71">
        <v>1</v>
      </c>
      <c r="B4" s="17"/>
      <c r="C4" s="72" t="s">
        <v>135</v>
      </c>
      <c r="D4" s="73" t="s">
        <v>7</v>
      </c>
      <c r="E4" s="74">
        <v>1109</v>
      </c>
      <c r="F4" s="73" t="s">
        <v>136</v>
      </c>
      <c r="G4" s="17"/>
      <c r="H4" s="5">
        <f>1954-E4</f>
        <v>845</v>
      </c>
      <c r="I4" s="11" t="s">
        <v>144</v>
      </c>
      <c r="J4" s="69"/>
    </row>
    <row r="5" spans="1:10" s="70" customFormat="1" ht="31.5" customHeight="1" x14ac:dyDescent="0.25">
      <c r="A5" s="71">
        <v>2</v>
      </c>
      <c r="B5" s="17"/>
      <c r="C5" s="75" t="s">
        <v>137</v>
      </c>
      <c r="D5" s="73" t="s">
        <v>7</v>
      </c>
      <c r="E5" s="74">
        <v>1109</v>
      </c>
      <c r="F5" s="73" t="s">
        <v>138</v>
      </c>
      <c r="G5" s="17"/>
      <c r="H5" s="16">
        <f>H4</f>
        <v>845</v>
      </c>
      <c r="I5" s="11"/>
      <c r="J5" s="69"/>
    </row>
    <row r="6" spans="1:10" s="70" customFormat="1" ht="37.950000000000003" customHeight="1" x14ac:dyDescent="0.25">
      <c r="A6" s="44">
        <v>3</v>
      </c>
      <c r="B6" s="17"/>
      <c r="C6" s="75" t="s">
        <v>139</v>
      </c>
      <c r="D6" s="41" t="s">
        <v>7</v>
      </c>
      <c r="E6" s="76">
        <v>1109</v>
      </c>
      <c r="F6" s="41" t="s">
        <v>138</v>
      </c>
      <c r="G6" s="17"/>
      <c r="H6" s="16">
        <f>H4</f>
        <v>845</v>
      </c>
      <c r="I6" s="11"/>
      <c r="J6" s="69"/>
    </row>
    <row r="7" spans="1:10" s="70" customFormat="1" ht="39" customHeight="1" x14ac:dyDescent="0.25">
      <c r="A7" s="71">
        <v>4</v>
      </c>
      <c r="B7" s="17"/>
      <c r="C7" s="72" t="s">
        <v>140</v>
      </c>
      <c r="D7" s="41" t="s">
        <v>8</v>
      </c>
      <c r="E7" s="76">
        <v>1752.2</v>
      </c>
      <c r="F7" s="41" t="s">
        <v>138</v>
      </c>
      <c r="G7" s="45" t="s">
        <v>141</v>
      </c>
      <c r="H7" s="16">
        <f>-E7</f>
        <v>-1752.2</v>
      </c>
      <c r="I7" s="11" t="s">
        <v>146</v>
      </c>
      <c r="J7" s="69"/>
    </row>
    <row r="8" spans="1:10" s="70" customFormat="1" ht="39" customHeight="1" x14ac:dyDescent="0.25">
      <c r="A8" s="71">
        <v>4</v>
      </c>
      <c r="B8" s="17"/>
      <c r="C8" s="72" t="s">
        <v>140</v>
      </c>
      <c r="D8" s="41" t="s">
        <v>13</v>
      </c>
      <c r="E8" s="76">
        <v>0</v>
      </c>
      <c r="F8" s="41"/>
      <c r="G8" s="45"/>
      <c r="H8" s="16">
        <v>2822.3</v>
      </c>
      <c r="I8" s="11" t="s">
        <v>145</v>
      </c>
      <c r="J8" s="69"/>
    </row>
    <row r="9" spans="1:10" s="80" customFormat="1" ht="24" customHeight="1" x14ac:dyDescent="0.25">
      <c r="A9" s="77">
        <v>5</v>
      </c>
      <c r="B9" s="13"/>
      <c r="C9" s="57" t="s">
        <v>142</v>
      </c>
      <c r="D9" s="52" t="s">
        <v>143</v>
      </c>
      <c r="E9" s="78">
        <v>2637</v>
      </c>
      <c r="F9" s="52" t="s">
        <v>138</v>
      </c>
      <c r="G9" s="13"/>
      <c r="H9" s="25"/>
      <c r="I9" s="9"/>
      <c r="J9" s="79"/>
    </row>
    <row r="10" spans="1:10" ht="31.5" customHeight="1" x14ac:dyDescent="0.25">
      <c r="A10" s="54">
        <v>6</v>
      </c>
      <c r="B10" s="1"/>
      <c r="C10" s="59" t="s">
        <v>95</v>
      </c>
      <c r="D10" s="1"/>
      <c r="E10" s="1"/>
      <c r="F10" s="52" t="s">
        <v>93</v>
      </c>
      <c r="G10" s="1"/>
      <c r="H10" s="16"/>
      <c r="I10" s="9"/>
      <c r="J10" s="53"/>
    </row>
    <row r="11" spans="1:10" ht="25.95" customHeight="1" x14ac:dyDescent="0.25">
      <c r="A11" s="54">
        <v>7</v>
      </c>
      <c r="B11" s="1"/>
      <c r="C11" s="57" t="s">
        <v>96</v>
      </c>
      <c r="D11" s="52" t="s">
        <v>92</v>
      </c>
      <c r="E11" s="60">
        <v>493.58</v>
      </c>
      <c r="F11" s="52" t="s">
        <v>93</v>
      </c>
      <c r="G11" s="57" t="s">
        <v>97</v>
      </c>
      <c r="H11" s="16"/>
      <c r="I11" s="11"/>
      <c r="J11" s="53"/>
    </row>
    <row r="12" spans="1:10" ht="25.95" customHeight="1" x14ac:dyDescent="0.25">
      <c r="A12" s="54">
        <v>8</v>
      </c>
      <c r="B12" s="1"/>
      <c r="C12" s="57" t="s">
        <v>98</v>
      </c>
      <c r="D12" s="52" t="s">
        <v>92</v>
      </c>
      <c r="E12" s="58">
        <v>493</v>
      </c>
      <c r="F12" s="52" t="s">
        <v>93</v>
      </c>
      <c r="G12" s="57" t="s">
        <v>97</v>
      </c>
      <c r="H12" s="11"/>
      <c r="I12" s="11"/>
      <c r="J12" s="53"/>
    </row>
    <row r="13" spans="1:10" ht="25.95" customHeight="1" x14ac:dyDescent="0.25">
      <c r="A13" s="54">
        <v>9</v>
      </c>
      <c r="B13" s="1"/>
      <c r="C13" s="57" t="s">
        <v>99</v>
      </c>
      <c r="D13" s="52" t="s">
        <v>100</v>
      </c>
      <c r="E13" s="52" t="s">
        <v>101</v>
      </c>
      <c r="F13" s="52" t="s">
        <v>93</v>
      </c>
      <c r="G13" s="57" t="s">
        <v>102</v>
      </c>
      <c r="H13" s="11"/>
      <c r="I13" s="11"/>
      <c r="J13" s="53"/>
    </row>
    <row r="14" spans="1:10" ht="24" customHeight="1" x14ac:dyDescent="0.25">
      <c r="A14" s="54">
        <v>10</v>
      </c>
      <c r="B14" s="1"/>
      <c r="C14" s="57" t="s">
        <v>103</v>
      </c>
      <c r="D14" s="52" t="s">
        <v>92</v>
      </c>
      <c r="E14" s="52" t="s">
        <v>104</v>
      </c>
      <c r="F14" s="52" t="s">
        <v>93</v>
      </c>
      <c r="G14" s="57" t="s">
        <v>105</v>
      </c>
      <c r="H14" s="11"/>
      <c r="I14" s="11"/>
      <c r="J14" s="53"/>
    </row>
    <row r="15" spans="1:10" ht="31.5" customHeight="1" x14ac:dyDescent="0.25">
      <c r="A15" s="54">
        <v>11</v>
      </c>
      <c r="B15" s="1"/>
      <c r="C15" s="59" t="s">
        <v>106</v>
      </c>
      <c r="D15" s="52" t="s">
        <v>92</v>
      </c>
      <c r="E15" s="58">
        <v>141.69999999999999</v>
      </c>
      <c r="F15" s="52" t="s">
        <v>93</v>
      </c>
      <c r="G15" s="57" t="s">
        <v>107</v>
      </c>
      <c r="H15" s="11"/>
      <c r="I15" s="11"/>
      <c r="J15" s="53"/>
    </row>
    <row r="16" spans="1:10" ht="25.95" customHeight="1" x14ac:dyDescent="0.25">
      <c r="A16" s="54">
        <v>12</v>
      </c>
      <c r="B16" s="1"/>
      <c r="C16" s="57" t="s">
        <v>108</v>
      </c>
      <c r="D16" s="52" t="s">
        <v>92</v>
      </c>
      <c r="E16" s="52" t="s">
        <v>109</v>
      </c>
      <c r="F16" s="52" t="s">
        <v>93</v>
      </c>
      <c r="G16" s="57" t="s">
        <v>110</v>
      </c>
      <c r="H16" s="16"/>
      <c r="I16" s="11"/>
      <c r="J16" s="53"/>
    </row>
    <row r="17" spans="1:10" ht="31.5" customHeight="1" x14ac:dyDescent="0.25">
      <c r="A17" s="54">
        <v>13</v>
      </c>
      <c r="B17" s="1"/>
      <c r="C17" s="59" t="s">
        <v>111</v>
      </c>
      <c r="D17" s="52" t="s">
        <v>112</v>
      </c>
      <c r="E17" s="52" t="s">
        <v>113</v>
      </c>
      <c r="F17" s="52" t="s">
        <v>93</v>
      </c>
      <c r="G17" s="57" t="s">
        <v>114</v>
      </c>
      <c r="H17" s="11"/>
      <c r="I17" s="11"/>
      <c r="J17" s="53"/>
    </row>
    <row r="18" spans="1:10" ht="25.95" customHeight="1" x14ac:dyDescent="0.25">
      <c r="A18" s="54">
        <v>14</v>
      </c>
      <c r="B18" s="1"/>
      <c r="C18" s="56" t="s">
        <v>115</v>
      </c>
      <c r="D18" s="52" t="s">
        <v>116</v>
      </c>
      <c r="E18" s="54">
        <v>3</v>
      </c>
      <c r="F18" s="1"/>
      <c r="G18" s="1"/>
      <c r="H18" s="29"/>
      <c r="I18" s="11"/>
      <c r="J18" s="53"/>
    </row>
    <row r="19" spans="1:10" ht="25.95" customHeight="1" x14ac:dyDescent="0.25">
      <c r="A19" s="54">
        <v>15</v>
      </c>
      <c r="B19" s="1"/>
      <c r="C19" s="57" t="s">
        <v>117</v>
      </c>
      <c r="D19" s="52" t="s">
        <v>118</v>
      </c>
      <c r="E19" s="52" t="s">
        <v>119</v>
      </c>
      <c r="F19" s="1"/>
      <c r="G19" s="1"/>
      <c r="H19" s="32"/>
      <c r="I19" s="11"/>
      <c r="J19" s="53"/>
    </row>
    <row r="20" spans="1:10" ht="24" customHeight="1" x14ac:dyDescent="0.25">
      <c r="A20" s="54">
        <v>16</v>
      </c>
      <c r="B20" s="1"/>
      <c r="C20" s="57" t="s">
        <v>120</v>
      </c>
      <c r="D20" s="52" t="s">
        <v>121</v>
      </c>
      <c r="E20" s="52" t="s">
        <v>122</v>
      </c>
      <c r="F20" s="1"/>
      <c r="G20" s="1"/>
      <c r="H20" s="26"/>
      <c r="I20" s="11"/>
      <c r="J20" s="53"/>
    </row>
    <row r="21" spans="1:10" ht="24" customHeight="1" x14ac:dyDescent="0.25">
      <c r="A21" s="54">
        <v>17</v>
      </c>
      <c r="B21" s="1"/>
      <c r="C21" s="56" t="s">
        <v>123</v>
      </c>
      <c r="D21" s="52" t="s">
        <v>94</v>
      </c>
      <c r="E21" s="58">
        <v>454</v>
      </c>
      <c r="F21" s="52" t="s">
        <v>93</v>
      </c>
      <c r="G21" s="1"/>
      <c r="H21" s="29"/>
      <c r="I21" s="11"/>
      <c r="J21" s="53"/>
    </row>
    <row r="22" spans="1:10" ht="24" customHeight="1" x14ac:dyDescent="0.25">
      <c r="A22" s="47"/>
      <c r="B22" s="1"/>
      <c r="C22" s="57" t="s">
        <v>124</v>
      </c>
      <c r="D22" s="52" t="s">
        <v>125</v>
      </c>
      <c r="E22" s="58">
        <v>1.3</v>
      </c>
      <c r="F22" s="52" t="s">
        <v>93</v>
      </c>
      <c r="G22" s="57" t="s">
        <v>126</v>
      </c>
      <c r="H22" s="32"/>
      <c r="I22" s="11"/>
      <c r="J22" s="53"/>
    </row>
    <row r="23" spans="1:10" ht="24" customHeight="1" x14ac:dyDescent="0.25">
      <c r="A23" s="47"/>
      <c r="B23" s="1"/>
      <c r="C23" s="57" t="s">
        <v>127</v>
      </c>
      <c r="D23" s="52" t="s">
        <v>125</v>
      </c>
      <c r="E23" s="58">
        <v>1</v>
      </c>
      <c r="F23" s="52" t="s">
        <v>93</v>
      </c>
      <c r="G23" s="57" t="s">
        <v>128</v>
      </c>
      <c r="H23" s="26"/>
      <c r="I23" s="11"/>
      <c r="J23" s="53"/>
    </row>
    <row r="24" spans="1:10" ht="24.75" customHeight="1" x14ac:dyDescent="0.25">
      <c r="A24" s="47"/>
      <c r="B24" s="1"/>
      <c r="C24" s="57" t="s">
        <v>129</v>
      </c>
      <c r="D24" s="52" t="s">
        <v>125</v>
      </c>
      <c r="E24" s="58">
        <v>0.9</v>
      </c>
      <c r="F24" s="52" t="s">
        <v>93</v>
      </c>
      <c r="G24" s="57" t="s">
        <v>130</v>
      </c>
      <c r="H24" s="29"/>
      <c r="I24" s="11"/>
      <c r="J24" s="53"/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9BF1C10-5A77-4031-AF20-2B2D349F500B}">
  <sheetPr>
    <tabColor rgb="FF00B0F0"/>
  </sheetPr>
  <dimension ref="A1:E25"/>
  <sheetViews>
    <sheetView workbookViewId="0">
      <pane ySplit="1" topLeftCell="A2" activePane="bottomLeft" state="frozen"/>
      <selection pane="bottomLeft" activeCell="B3" sqref="B3"/>
    </sheetView>
  </sheetViews>
  <sheetFormatPr defaultRowHeight="13.8" x14ac:dyDescent="0.25"/>
  <cols>
    <col min="1" max="1" width="8" style="50" customWidth="1"/>
    <col min="2" max="2" width="67.5546875" style="50" customWidth="1"/>
    <col min="3" max="3" width="13" style="50" customWidth="1"/>
    <col min="4" max="4" width="12.6640625" style="50" customWidth="1"/>
    <col min="5" max="5" width="18.6640625" style="50" customWidth="1"/>
    <col min="6" max="16384" width="8.88671875" style="50"/>
  </cols>
  <sheetData>
    <row r="1" spans="1:5" ht="42" customHeight="1" x14ac:dyDescent="0.25">
      <c r="A1" s="108" t="s">
        <v>194</v>
      </c>
      <c r="B1" s="108" t="s">
        <v>195</v>
      </c>
      <c r="C1" s="109" t="s">
        <v>197</v>
      </c>
      <c r="D1" s="109" t="s">
        <v>133</v>
      </c>
      <c r="E1" s="109" t="s">
        <v>198</v>
      </c>
    </row>
    <row r="2" spans="1:5" s="70" customFormat="1" ht="57.6" customHeight="1" x14ac:dyDescent="0.25">
      <c r="A2" s="110">
        <v>7</v>
      </c>
      <c r="B2" s="111" t="s">
        <v>196</v>
      </c>
      <c r="C2" s="112" t="s">
        <v>50</v>
      </c>
      <c r="D2" s="113">
        <v>30</v>
      </c>
      <c r="E2" s="15" t="s">
        <v>201</v>
      </c>
    </row>
    <row r="3" spans="1:5" s="70" customFormat="1" ht="57.6" customHeight="1" x14ac:dyDescent="0.25">
      <c r="A3" s="114"/>
      <c r="B3" s="111" t="s">
        <v>199</v>
      </c>
      <c r="C3" s="112" t="s">
        <v>7</v>
      </c>
      <c r="D3" s="115">
        <v>60</v>
      </c>
      <c r="E3" s="112" t="s">
        <v>200</v>
      </c>
    </row>
    <row r="4" spans="1:5" ht="13.2" x14ac:dyDescent="0.25"/>
    <row r="5" spans="1:5" ht="13.2" x14ac:dyDescent="0.25"/>
    <row r="6" spans="1:5" ht="13.2" x14ac:dyDescent="0.25"/>
    <row r="7" spans="1:5" ht="13.2" x14ac:dyDescent="0.25"/>
    <row r="8" spans="1:5" ht="13.2" x14ac:dyDescent="0.25"/>
    <row r="9" spans="1:5" ht="13.2" x14ac:dyDescent="0.25"/>
    <row r="10" spans="1:5" ht="13.2" x14ac:dyDescent="0.25"/>
    <row r="11" spans="1:5" ht="13.2" x14ac:dyDescent="0.25"/>
    <row r="12" spans="1:5" ht="13.2" x14ac:dyDescent="0.25"/>
    <row r="13" spans="1:5" ht="13.2" x14ac:dyDescent="0.25"/>
    <row r="14" spans="1:5" ht="13.2" x14ac:dyDescent="0.25"/>
    <row r="15" spans="1:5" ht="13.2" x14ac:dyDescent="0.25"/>
    <row r="16" spans="1:5" ht="13.2" x14ac:dyDescent="0.25"/>
    <row r="17" ht="13.2" x14ac:dyDescent="0.25"/>
    <row r="25" ht="13.2" x14ac:dyDescent="0.25"/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C797DC-17BF-442A-B3BA-E42CE24EB2AF}">
  <sheetPr>
    <tabColor rgb="FF00B0F0"/>
  </sheetPr>
  <dimension ref="A1:I18"/>
  <sheetViews>
    <sheetView zoomScaleNormal="100" workbookViewId="0">
      <pane ySplit="1" topLeftCell="A5" activePane="bottomLeft" state="frozen"/>
      <selection pane="bottomLeft" activeCell="A3" sqref="A3"/>
    </sheetView>
  </sheetViews>
  <sheetFormatPr defaultRowHeight="13.8" x14ac:dyDescent="0.25"/>
  <cols>
    <col min="1" max="1" width="9.33203125" style="39" customWidth="1"/>
    <col min="2" max="2" width="10.44140625" style="39" customWidth="1"/>
    <col min="3" max="3" width="47.5546875" style="36" customWidth="1"/>
    <col min="4" max="4" width="12.6640625" style="39" customWidth="1"/>
    <col min="5" max="5" width="17.33203125" style="39" customWidth="1"/>
    <col min="6" max="6" width="17.77734375" style="39" customWidth="1"/>
    <col min="7" max="7" width="35.33203125" style="39" customWidth="1"/>
    <col min="8" max="8" width="19" style="2" customWidth="1"/>
    <col min="9" max="9" width="22.33203125" style="2" customWidth="1"/>
    <col min="10" max="16384" width="8.88671875" style="39"/>
  </cols>
  <sheetData>
    <row r="1" spans="1:9" ht="52.95" customHeight="1" x14ac:dyDescent="0.25">
      <c r="A1" s="6" t="s">
        <v>0</v>
      </c>
      <c r="B1" s="6" t="s">
        <v>1</v>
      </c>
      <c r="C1" s="7" t="s">
        <v>2</v>
      </c>
      <c r="D1" s="6" t="s">
        <v>3</v>
      </c>
      <c r="E1" s="6" t="s">
        <v>4</v>
      </c>
      <c r="F1" s="6" t="s">
        <v>5</v>
      </c>
      <c r="G1" s="6" t="s">
        <v>6</v>
      </c>
      <c r="H1" s="8" t="s">
        <v>133</v>
      </c>
      <c r="I1" s="4" t="s">
        <v>12</v>
      </c>
    </row>
    <row r="2" spans="1:9" ht="15.75" customHeight="1" x14ac:dyDescent="0.25">
      <c r="A2" s="37">
        <v>1</v>
      </c>
      <c r="B2" s="37">
        <v>2</v>
      </c>
      <c r="C2" s="38">
        <v>3</v>
      </c>
      <c r="D2" s="37">
        <v>4</v>
      </c>
      <c r="E2" s="37">
        <v>5</v>
      </c>
      <c r="F2" s="37">
        <v>6</v>
      </c>
      <c r="G2" s="37">
        <v>7</v>
      </c>
      <c r="H2" s="3"/>
      <c r="I2" s="3"/>
    </row>
    <row r="3" spans="1:9" ht="21" customHeight="1" x14ac:dyDescent="0.25">
      <c r="A3" s="143">
        <v>10</v>
      </c>
      <c r="B3" s="140" t="s">
        <v>227</v>
      </c>
      <c r="C3" s="141"/>
      <c r="D3" s="141"/>
      <c r="E3" s="141"/>
      <c r="F3" s="141"/>
      <c r="G3" s="141"/>
      <c r="H3" s="141"/>
      <c r="I3" s="142"/>
    </row>
    <row r="4" spans="1:9" ht="17.25" customHeight="1" x14ac:dyDescent="0.25">
      <c r="A4" s="35"/>
      <c r="B4" s="34"/>
      <c r="C4" s="126" t="s">
        <v>240</v>
      </c>
      <c r="D4" s="34"/>
      <c r="E4" s="34"/>
      <c r="F4" s="34"/>
      <c r="G4" s="34"/>
      <c r="H4" s="3"/>
      <c r="I4" s="3"/>
    </row>
    <row r="5" spans="1:9" s="43" customFormat="1" ht="28.8" customHeight="1" x14ac:dyDescent="0.25">
      <c r="A5" s="40"/>
      <c r="B5" s="41"/>
      <c r="C5" s="42" t="s">
        <v>11</v>
      </c>
      <c r="D5" s="123" t="s">
        <v>15</v>
      </c>
      <c r="E5" s="124"/>
      <c r="F5" s="123"/>
      <c r="G5" s="123" t="s">
        <v>232</v>
      </c>
      <c r="H5" s="11">
        <f>18</f>
        <v>18</v>
      </c>
      <c r="I5" s="11"/>
    </row>
    <row r="6" spans="1:9" s="43" customFormat="1" ht="28.8" customHeight="1" x14ac:dyDescent="0.25">
      <c r="A6" s="40"/>
      <c r="B6" s="41"/>
      <c r="C6" s="42" t="s">
        <v>233</v>
      </c>
      <c r="D6" s="123" t="s">
        <v>15</v>
      </c>
      <c r="E6" s="124"/>
      <c r="F6" s="123"/>
      <c r="G6" s="123" t="s">
        <v>234</v>
      </c>
      <c r="H6" s="11">
        <f>18*0.1</f>
        <v>1.8</v>
      </c>
      <c r="I6" s="11"/>
    </row>
    <row r="7" spans="1:9" s="43" customFormat="1" ht="22.95" customHeight="1" x14ac:dyDescent="0.25">
      <c r="A7" s="44"/>
      <c r="B7" s="41"/>
      <c r="C7" s="45" t="s">
        <v>235</v>
      </c>
      <c r="D7" s="46" t="s">
        <v>15</v>
      </c>
      <c r="E7" s="76"/>
      <c r="F7" s="41"/>
      <c r="G7" s="123" t="s">
        <v>236</v>
      </c>
      <c r="H7" s="11">
        <f>H5*0.3</f>
        <v>5.3999999999999995</v>
      </c>
      <c r="I7" s="11"/>
    </row>
    <row r="8" spans="1:9" s="43" customFormat="1" ht="22.95" customHeight="1" x14ac:dyDescent="0.25">
      <c r="A8" s="44"/>
      <c r="B8" s="41"/>
      <c r="C8" s="45" t="s">
        <v>237</v>
      </c>
      <c r="D8" s="46" t="s">
        <v>15</v>
      </c>
      <c r="E8" s="76"/>
      <c r="F8" s="41"/>
      <c r="G8" s="123" t="s">
        <v>238</v>
      </c>
      <c r="H8" s="11">
        <f>18-1.8-5.4</f>
        <v>10.799999999999999</v>
      </c>
      <c r="I8" s="11"/>
    </row>
    <row r="9" spans="1:9" s="43" customFormat="1" ht="28.05" customHeight="1" x14ac:dyDescent="0.25">
      <c r="A9" s="124"/>
      <c r="B9" s="123"/>
      <c r="C9" s="127" t="s">
        <v>51</v>
      </c>
      <c r="D9" s="125" t="s">
        <v>15</v>
      </c>
      <c r="E9" s="128"/>
      <c r="F9" s="123"/>
      <c r="G9" s="123" t="s">
        <v>239</v>
      </c>
      <c r="H9" s="129">
        <f>H5-H8</f>
        <v>7.2000000000000011</v>
      </c>
      <c r="I9" s="129"/>
    </row>
    <row r="10" spans="1:9" x14ac:dyDescent="0.25">
      <c r="A10" s="134"/>
      <c r="B10" s="134"/>
      <c r="C10" s="135" t="s">
        <v>241</v>
      </c>
      <c r="D10" s="134"/>
      <c r="E10" s="134"/>
      <c r="F10" s="134"/>
      <c r="G10" s="134"/>
      <c r="H10" s="3"/>
      <c r="I10" s="3"/>
    </row>
    <row r="11" spans="1:9" s="43" customFormat="1" ht="46.95" customHeight="1" x14ac:dyDescent="0.25">
      <c r="A11" s="130"/>
      <c r="B11" s="131"/>
      <c r="C11" s="132" t="s">
        <v>244</v>
      </c>
      <c r="D11" s="131" t="s">
        <v>50</v>
      </c>
      <c r="E11" s="131"/>
      <c r="F11" s="131"/>
      <c r="G11" s="131" t="s">
        <v>243</v>
      </c>
      <c r="H11" s="133">
        <f>36+4</f>
        <v>40</v>
      </c>
      <c r="I11" s="133"/>
    </row>
    <row r="12" spans="1:9" s="43" customFormat="1" ht="46.95" customHeight="1" x14ac:dyDescent="0.25">
      <c r="A12" s="130"/>
      <c r="B12" s="131"/>
      <c r="C12" s="132" t="s">
        <v>231</v>
      </c>
      <c r="D12" s="131" t="s">
        <v>50</v>
      </c>
      <c r="E12" s="131"/>
      <c r="F12" s="131"/>
      <c r="G12" s="131"/>
      <c r="H12" s="133">
        <v>40</v>
      </c>
      <c r="I12" s="133"/>
    </row>
    <row r="13" spans="1:9" s="43" customFormat="1" ht="46.95" customHeight="1" x14ac:dyDescent="0.25">
      <c r="A13" s="40"/>
      <c r="B13" s="41"/>
      <c r="C13" s="42" t="s">
        <v>245</v>
      </c>
      <c r="D13" s="41" t="s">
        <v>50</v>
      </c>
      <c r="E13" s="41"/>
      <c r="F13" s="41"/>
      <c r="G13" s="41" t="s">
        <v>242</v>
      </c>
      <c r="H13" s="11">
        <v>16</v>
      </c>
      <c r="I13" s="11"/>
    </row>
    <row r="14" spans="1:9" s="43" customFormat="1" ht="46.95" customHeight="1" x14ac:dyDescent="0.25">
      <c r="A14" s="40"/>
      <c r="B14" s="41"/>
      <c r="C14" s="42" t="s">
        <v>229</v>
      </c>
      <c r="D14" s="41" t="s">
        <v>50</v>
      </c>
      <c r="E14" s="41"/>
      <c r="F14" s="41"/>
      <c r="G14" s="41"/>
      <c r="H14" s="11">
        <v>32</v>
      </c>
      <c r="I14" s="11"/>
    </row>
    <row r="15" spans="1:9" s="43" customFormat="1" ht="34.5" customHeight="1" x14ac:dyDescent="0.25">
      <c r="A15" s="40"/>
      <c r="B15" s="41"/>
      <c r="C15" s="42" t="s">
        <v>230</v>
      </c>
      <c r="D15" s="41" t="s">
        <v>50</v>
      </c>
      <c r="E15" s="44"/>
      <c r="F15" s="41"/>
      <c r="G15" s="41"/>
      <c r="H15" s="11">
        <v>196</v>
      </c>
      <c r="I15" s="11"/>
    </row>
    <row r="16" spans="1:9" s="43" customFormat="1" ht="27" customHeight="1" x14ac:dyDescent="0.25">
      <c r="A16" s="40"/>
      <c r="B16" s="41"/>
      <c r="C16" s="42" t="s">
        <v>52</v>
      </c>
      <c r="D16" s="41" t="s">
        <v>9</v>
      </c>
      <c r="E16" s="44"/>
      <c r="F16" s="41"/>
      <c r="G16" s="41"/>
      <c r="H16" s="11">
        <v>1</v>
      </c>
      <c r="I16" s="11"/>
    </row>
    <row r="17" spans="1:9" s="43" customFormat="1" ht="34.5" customHeight="1" x14ac:dyDescent="0.25">
      <c r="A17" s="40"/>
      <c r="B17" s="41"/>
      <c r="C17" s="42" t="s">
        <v>53</v>
      </c>
      <c r="D17" s="41" t="s">
        <v>9</v>
      </c>
      <c r="E17" s="44"/>
      <c r="F17" s="41"/>
      <c r="G17" s="41"/>
      <c r="H17" s="11">
        <v>4</v>
      </c>
      <c r="I17" s="11" t="s">
        <v>228</v>
      </c>
    </row>
    <row r="18" spans="1:9" x14ac:dyDescent="0.25">
      <c r="A18" s="136"/>
      <c r="B18" s="136"/>
      <c r="C18" s="137" t="s">
        <v>247</v>
      </c>
      <c r="D18" s="138"/>
      <c r="E18" s="138"/>
      <c r="F18" s="138"/>
      <c r="G18" s="138" t="s">
        <v>246</v>
      </c>
      <c r="H18" s="139">
        <f>(40+32+196+12)*1.02</f>
        <v>285.60000000000002</v>
      </c>
      <c r="I18" s="11"/>
    </row>
  </sheetData>
  <mergeCells count="1">
    <mergeCell ref="B3:I3"/>
  </mergeCells>
  <phoneticPr fontId="37" type="noConversion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418A5C-B7EE-4D22-B2F2-797D8438EF23}">
  <sheetPr>
    <tabColor rgb="FFFFFF00"/>
  </sheetPr>
  <dimension ref="A1:D21"/>
  <sheetViews>
    <sheetView tabSelected="1" zoomScale="115" zoomScaleNormal="115" workbookViewId="0">
      <pane ySplit="1" topLeftCell="A2" activePane="bottomLeft" state="frozen"/>
      <selection pane="bottomLeft" activeCell="A17" sqref="A17:XFD17"/>
    </sheetView>
  </sheetViews>
  <sheetFormatPr defaultRowHeight="15.6" x14ac:dyDescent="0.25"/>
  <cols>
    <col min="1" max="1" width="5.44140625" style="119" customWidth="1"/>
    <col min="2" max="2" width="9.77734375" style="116" customWidth="1"/>
    <col min="3" max="3" width="40.109375" style="116" customWidth="1"/>
    <col min="4" max="4" width="62.5546875" style="116" customWidth="1"/>
    <col min="5" max="16384" width="8.88671875" style="116"/>
  </cols>
  <sheetData>
    <row r="1" spans="1:4" x14ac:dyDescent="0.25">
      <c r="A1" s="121" t="s">
        <v>216</v>
      </c>
      <c r="B1" s="121" t="s">
        <v>217</v>
      </c>
      <c r="C1" s="121" t="s">
        <v>218</v>
      </c>
      <c r="D1" s="121" t="s">
        <v>219</v>
      </c>
    </row>
    <row r="2" spans="1:4" x14ac:dyDescent="0.25">
      <c r="A2" s="117">
        <v>1</v>
      </c>
      <c r="B2" s="120" t="s">
        <v>202</v>
      </c>
      <c r="C2" s="118" t="s">
        <v>203</v>
      </c>
      <c r="D2" s="118" t="s">
        <v>214</v>
      </c>
    </row>
    <row r="3" spans="1:4" x14ac:dyDescent="0.25">
      <c r="A3" s="117">
        <v>2</v>
      </c>
      <c r="B3" s="120" t="s">
        <v>202</v>
      </c>
      <c r="C3" s="118" t="s">
        <v>205</v>
      </c>
      <c r="D3" s="118" t="s">
        <v>214</v>
      </c>
    </row>
    <row r="4" spans="1:4" x14ac:dyDescent="0.25">
      <c r="A4" s="117">
        <v>3</v>
      </c>
      <c r="B4" s="120" t="s">
        <v>202</v>
      </c>
      <c r="C4" s="118" t="s">
        <v>204</v>
      </c>
      <c r="D4" s="118" t="s">
        <v>214</v>
      </c>
    </row>
    <row r="5" spans="1:4" x14ac:dyDescent="0.25">
      <c r="A5" s="117">
        <v>4</v>
      </c>
      <c r="B5" s="120" t="s">
        <v>206</v>
      </c>
      <c r="C5" s="118" t="s">
        <v>207</v>
      </c>
      <c r="D5" s="118" t="s">
        <v>214</v>
      </c>
    </row>
    <row r="6" spans="1:4" x14ac:dyDescent="0.25">
      <c r="A6" s="117">
        <v>5</v>
      </c>
      <c r="B6" s="120" t="s">
        <v>206</v>
      </c>
      <c r="C6" s="118" t="s">
        <v>208</v>
      </c>
      <c r="D6" s="118" t="s">
        <v>214</v>
      </c>
    </row>
    <row r="7" spans="1:4" x14ac:dyDescent="0.25">
      <c r="A7" s="117">
        <v>6</v>
      </c>
      <c r="B7" s="120" t="s">
        <v>209</v>
      </c>
      <c r="C7" s="118" t="s">
        <v>210</v>
      </c>
      <c r="D7" s="118" t="s">
        <v>213</v>
      </c>
    </row>
    <row r="8" spans="1:4" x14ac:dyDescent="0.25">
      <c r="A8" s="117">
        <v>7</v>
      </c>
      <c r="B8" s="120" t="s">
        <v>211</v>
      </c>
      <c r="C8" s="118" t="s">
        <v>212</v>
      </c>
      <c r="D8" s="122" t="s">
        <v>215</v>
      </c>
    </row>
    <row r="9" spans="1:4" x14ac:dyDescent="0.25">
      <c r="A9" s="117">
        <v>8</v>
      </c>
      <c r="B9" s="120" t="s">
        <v>220</v>
      </c>
      <c r="C9" s="118" t="s">
        <v>221</v>
      </c>
      <c r="D9" s="122" t="s">
        <v>222</v>
      </c>
    </row>
    <row r="10" spans="1:4" x14ac:dyDescent="0.25">
      <c r="A10" s="117">
        <v>9</v>
      </c>
      <c r="B10" s="120" t="s">
        <v>224</v>
      </c>
      <c r="C10" s="118" t="s">
        <v>223</v>
      </c>
      <c r="D10" s="144" t="s">
        <v>248</v>
      </c>
    </row>
    <row r="11" spans="1:4" x14ac:dyDescent="0.25">
      <c r="A11" s="117">
        <v>10</v>
      </c>
      <c r="B11" s="120" t="s">
        <v>225</v>
      </c>
      <c r="C11" s="118" t="s">
        <v>226</v>
      </c>
      <c r="D11" s="118" t="s">
        <v>214</v>
      </c>
    </row>
    <row r="12" spans="1:4" x14ac:dyDescent="0.25">
      <c r="A12" s="117">
        <v>11</v>
      </c>
      <c r="B12" s="120"/>
      <c r="C12" s="118"/>
      <c r="D12" s="118"/>
    </row>
    <row r="13" spans="1:4" x14ac:dyDescent="0.25">
      <c r="A13" s="117">
        <v>12</v>
      </c>
      <c r="B13" s="120"/>
      <c r="C13" s="118"/>
      <c r="D13" s="118"/>
    </row>
    <row r="14" spans="1:4" x14ac:dyDescent="0.25">
      <c r="A14" s="117">
        <v>13</v>
      </c>
      <c r="B14" s="120"/>
      <c r="C14" s="118"/>
      <c r="D14" s="118"/>
    </row>
    <row r="15" spans="1:4" x14ac:dyDescent="0.25">
      <c r="A15" s="117">
        <v>14</v>
      </c>
      <c r="B15" s="120"/>
      <c r="C15" s="118"/>
      <c r="D15" s="118"/>
    </row>
    <row r="16" spans="1:4" x14ac:dyDescent="0.25">
      <c r="A16" s="117">
        <v>15</v>
      </c>
      <c r="B16" s="120"/>
      <c r="C16" s="118"/>
      <c r="D16" s="118"/>
    </row>
    <row r="17" spans="1:4" x14ac:dyDescent="0.25">
      <c r="A17" s="117">
        <v>16</v>
      </c>
      <c r="B17" s="120"/>
      <c r="C17" s="118"/>
      <c r="D17" s="118"/>
    </row>
    <row r="18" spans="1:4" x14ac:dyDescent="0.25">
      <c r="A18" s="117">
        <v>17</v>
      </c>
      <c r="B18" s="120"/>
      <c r="C18" s="118"/>
      <c r="D18" s="118"/>
    </row>
    <row r="19" spans="1:4" x14ac:dyDescent="0.25">
      <c r="A19" s="117">
        <v>18</v>
      </c>
      <c r="B19" s="120"/>
      <c r="C19" s="118"/>
      <c r="D19" s="118"/>
    </row>
    <row r="20" spans="1:4" x14ac:dyDescent="0.25">
      <c r="A20" s="117">
        <v>19</v>
      </c>
      <c r="B20" s="120"/>
      <c r="C20" s="118"/>
      <c r="D20" s="118"/>
    </row>
    <row r="21" spans="1:4" x14ac:dyDescent="0.25">
      <c r="A21" s="117">
        <v>20</v>
      </c>
      <c r="B21" s="120"/>
      <c r="C21" s="118"/>
      <c r="D21" s="118"/>
    </row>
  </sheetData>
  <phoneticPr fontId="37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6</vt:i4>
      </vt:variant>
    </vt:vector>
  </HeadingPairs>
  <TitlesOfParts>
    <vt:vector size="6" baseType="lpstr">
      <vt:lpstr>НВК3</vt:lpstr>
      <vt:lpstr>АС2</vt:lpstr>
      <vt:lpstr>ГП1</vt:lpstr>
      <vt:lpstr>ПЖ</vt:lpstr>
      <vt:lpstr>ЭС2</vt:lpstr>
      <vt:lpstr>СВОД допов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ydanilova</dc:creator>
  <cp:lastModifiedBy>Admin</cp:lastModifiedBy>
  <dcterms:created xsi:type="dcterms:W3CDTF">2023-10-02T08:41:55Z</dcterms:created>
  <dcterms:modified xsi:type="dcterms:W3CDTF">2023-10-16T13:22:22Z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reated">
    <vt:filetime>2023-04-07T00:00:00Z</vt:filetime>
  </property>
  <property fmtid="{D5CDD505-2E9C-101B-9397-08002B2CF9AE}" pid="3" name="Creator">
    <vt:lpwstr>PScript5.dll Version 5.2.2</vt:lpwstr>
  </property>
  <property fmtid="{D5CDD505-2E9C-101B-9397-08002B2CF9AE}" pid="4" name="LastSaved">
    <vt:filetime>2023-10-02T00:00:00Z</vt:filetime>
  </property>
  <property fmtid="{D5CDD505-2E9C-101B-9397-08002B2CF9AE}" pid="5" name="Producer">
    <vt:lpwstr>Acrobat Distiller 10.0.1 (Windows)</vt:lpwstr>
  </property>
</Properties>
</file>