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сключение объемов\"/>
    </mc:Choice>
  </mc:AlternateContent>
  <xr:revisionPtr revIDLastSave="0" documentId="13_ncr:1_{C5ED2961-961E-4B94-B95E-F8D71C1C4363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искл-свод" sheetId="27" r:id="rId1"/>
    <sheet name="СМР трнсбрдр (2)" sheetId="24" r:id="rId2"/>
    <sheet name="мат трнсбрдр (2)" sheetId="25" r:id="rId3"/>
    <sheet name="СМР комм-ции 417" sheetId="12" r:id="rId4"/>
    <sheet name="мат комм-ции 417" sheetId="7" r:id="rId5"/>
    <sheet name="СМР ГСН" sheetId="16" r:id="rId6"/>
    <sheet name="мат ГСН" sheetId="17" r:id="rId7"/>
  </sheets>
  <definedNames>
    <definedName name="_xlnm._FilterDatabase" localSheetId="3" hidden="1">'СМР комм-ции 417'!$A$1:$E$386</definedName>
    <definedName name="_xlnm._FilterDatabase" localSheetId="1" hidden="1">'СМР трнсбрдр (2)'!$A$1:$E$236</definedName>
    <definedName name="_xlnm.Print_Area" localSheetId="4">'мат комм-ции 417'!$A$1:$D$280</definedName>
    <definedName name="_xlnm.Print_Area" localSheetId="2">'мат трнсбрдр (2)'!$A$1:$D$301</definedName>
    <definedName name="_xlnm.Print_Area" localSheetId="5">'СМР ГСН'!$A$1:$D$42</definedName>
    <definedName name="_xlnm.Print_Area" localSheetId="3">'СМР комм-ции 417'!$A$1:$D$386</definedName>
    <definedName name="_xlnm.Print_Area" localSheetId="1">'СМР трнсбрдр (2)'!$A$1:$D$236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7" l="1"/>
  <c r="G211" i="7"/>
  <c r="G208" i="7"/>
  <c r="G207" i="7"/>
  <c r="G206" i="7"/>
  <c r="G202" i="7"/>
  <c r="G195" i="7"/>
  <c r="G194" i="7"/>
  <c r="G174" i="7"/>
  <c r="G175" i="7"/>
  <c r="G176" i="7"/>
  <c r="G177" i="7"/>
  <c r="G178" i="7"/>
  <c r="G179" i="7"/>
  <c r="G180" i="7"/>
  <c r="G181" i="7"/>
  <c r="G182" i="7"/>
  <c r="G184" i="7"/>
  <c r="G173" i="7"/>
  <c r="G130" i="7"/>
  <c r="G124" i="7"/>
  <c r="G123" i="7"/>
  <c r="G119" i="7"/>
  <c r="G94" i="7"/>
  <c r="G95" i="7"/>
  <c r="G96" i="7"/>
  <c r="G97" i="7"/>
  <c r="G98" i="7"/>
  <c r="G102" i="7"/>
  <c r="G103" i="7"/>
  <c r="G104" i="7"/>
  <c r="G252" i="12"/>
  <c r="G253" i="12"/>
  <c r="G254" i="12"/>
  <c r="G251" i="12"/>
  <c r="G245" i="12"/>
  <c r="G246" i="12"/>
  <c r="G247" i="12"/>
  <c r="G244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6" i="12"/>
  <c r="G237" i="12"/>
  <c r="G238" i="12"/>
  <c r="G239" i="12"/>
  <c r="G240" i="12"/>
  <c r="G241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14" i="12"/>
  <c r="G129" i="24"/>
  <c r="G130" i="24"/>
  <c r="G131" i="24"/>
  <c r="G132" i="24"/>
  <c r="G133" i="24"/>
  <c r="G134" i="24"/>
  <c r="G135" i="24"/>
  <c r="G136" i="24"/>
  <c r="G128" i="24"/>
  <c r="G10" i="17" l="1"/>
  <c r="G16" i="17"/>
  <c r="G9" i="17"/>
  <c r="G20" i="17" l="1"/>
  <c r="G19" i="17"/>
  <c r="D288" i="25"/>
  <c r="D286" i="25"/>
  <c r="D285" i="25"/>
  <c r="D283" i="25"/>
  <c r="D275" i="25"/>
  <c r="D274" i="25"/>
  <c r="D273" i="25"/>
  <c r="D272" i="25"/>
  <c r="D271" i="25"/>
  <c r="D270" i="25"/>
  <c r="D269" i="25"/>
  <c r="D268" i="25"/>
  <c r="D265" i="25"/>
  <c r="D264" i="25"/>
  <c r="D248" i="25"/>
  <c r="D244" i="25"/>
  <c r="D243" i="25"/>
  <c r="D240" i="25"/>
  <c r="D239" i="25"/>
  <c r="D238" i="25"/>
  <c r="D237" i="25"/>
  <c r="D236" i="25"/>
  <c r="D235" i="25"/>
  <c r="D234" i="25"/>
  <c r="D233" i="25"/>
  <c r="D232" i="25"/>
  <c r="D231" i="25"/>
  <c r="D230" i="25"/>
  <c r="D229" i="25"/>
  <c r="D228" i="25"/>
  <c r="D227" i="25"/>
  <c r="D220" i="25"/>
  <c r="D219" i="25"/>
  <c r="D202" i="25"/>
  <c r="D199" i="25"/>
  <c r="D195" i="25"/>
  <c r="D190" i="25"/>
  <c r="D174" i="25"/>
  <c r="D173" i="25"/>
  <c r="D172" i="25"/>
  <c r="D161" i="25"/>
  <c r="G161" i="25" s="1"/>
  <c r="D140" i="25"/>
  <c r="D139" i="25"/>
  <c r="D138" i="25"/>
  <c r="D137" i="25"/>
  <c r="D136" i="25"/>
  <c r="D135" i="25"/>
  <c r="D134" i="25"/>
  <c r="D133" i="25"/>
  <c r="D132" i="25"/>
  <c r="D131" i="25"/>
  <c r="D130" i="25"/>
  <c r="D129" i="25"/>
  <c r="D128" i="25"/>
  <c r="D124" i="25"/>
  <c r="D123" i="25"/>
  <c r="D120" i="25"/>
  <c r="D111" i="25"/>
  <c r="D110" i="25"/>
  <c r="D108" i="25"/>
  <c r="D92" i="25"/>
  <c r="D91" i="25"/>
  <c r="D89" i="25"/>
  <c r="D88" i="25"/>
  <c r="D87" i="25"/>
  <c r="D83" i="25"/>
  <c r="D82" i="25"/>
  <c r="D81" i="25"/>
  <c r="D80" i="25"/>
  <c r="D79" i="25"/>
  <c r="D78" i="25"/>
  <c r="D77" i="25"/>
  <c r="D76" i="25"/>
  <c r="D75" i="25"/>
  <c r="D74" i="25"/>
  <c r="D73" i="25"/>
  <c r="D71" i="25"/>
  <c r="D70" i="25"/>
  <c r="D69" i="25"/>
  <c r="D68" i="25"/>
  <c r="D67" i="25"/>
  <c r="D66" i="25"/>
  <c r="D65" i="25"/>
  <c r="D64" i="25"/>
  <c r="D63" i="25"/>
  <c r="D57" i="25"/>
  <c r="D56" i="25"/>
  <c r="D55" i="25"/>
  <c r="D54" i="25"/>
  <c r="D53" i="25"/>
  <c r="D52" i="25"/>
  <c r="D49" i="25"/>
  <c r="D48" i="25"/>
  <c r="D47" i="25"/>
  <c r="D46" i="25"/>
  <c r="D45" i="25"/>
  <c r="D44" i="25"/>
  <c r="D43" i="25"/>
  <c r="D39" i="25"/>
  <c r="D38" i="25"/>
  <c r="D37" i="25"/>
  <c r="D36" i="25"/>
  <c r="D35" i="25"/>
  <c r="D31" i="25"/>
  <c r="D30" i="25"/>
  <c r="D29" i="25"/>
  <c r="D28" i="25"/>
  <c r="D27" i="25"/>
  <c r="D26" i="25"/>
  <c r="D25" i="25"/>
  <c r="D24" i="25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D224" i="24"/>
  <c r="D210" i="24"/>
  <c r="D159" i="24"/>
  <c r="D158" i="24"/>
  <c r="D157" i="24"/>
  <c r="D156" i="24"/>
  <c r="D155" i="24"/>
  <c r="D154" i="24"/>
  <c r="D153" i="24"/>
  <c r="D110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A145" i="24" l="1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A264" i="25" l="1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9" i="17"/>
  <c r="A10" i="17" s="1"/>
  <c r="A11" i="17" s="1"/>
  <c r="A12" i="17" s="1"/>
  <c r="A13" i="17" s="1"/>
  <c r="A14" i="17" s="1"/>
  <c r="D32" i="16"/>
  <c r="A8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A16" i="17" l="1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D385" i="12" l="1"/>
  <c r="D384" i="12"/>
  <c r="D368" i="12"/>
  <c r="D367" i="12"/>
  <c r="D356" i="12"/>
  <c r="D355" i="12"/>
  <c r="D343" i="12"/>
  <c r="D342" i="12"/>
  <c r="D326" i="12"/>
  <c r="D224" i="7"/>
  <c r="D222" i="7"/>
  <c r="D295" i="12"/>
  <c r="D294" i="12"/>
  <c r="D199" i="7"/>
  <c r="D89" i="7"/>
  <c r="D90" i="7"/>
  <c r="D88" i="7"/>
  <c r="D87" i="7"/>
  <c r="D72" i="7"/>
  <c r="D71" i="7"/>
  <c r="D70" i="7"/>
  <c r="D50" i="7"/>
  <c r="D49" i="7"/>
  <c r="D48" i="7"/>
  <c r="D110" i="12"/>
  <c r="D37" i="7"/>
  <c r="D36" i="7"/>
  <c r="D35" i="7"/>
  <c r="D122" i="7" l="1"/>
  <c r="D133" i="7"/>
  <c r="D191" i="7"/>
  <c r="D183" i="7"/>
  <c r="G183" i="7" s="1"/>
  <c r="D170" i="7"/>
  <c r="D163" i="7"/>
  <c r="D144" i="7"/>
  <c r="D119" i="7"/>
  <c r="D258" i="12"/>
  <c r="D235" i="12"/>
  <c r="D213" i="12"/>
  <c r="D195" i="12"/>
  <c r="D194" i="12"/>
  <c r="D168" i="12"/>
  <c r="D167" i="12"/>
  <c r="D190" i="12"/>
  <c r="D164" i="12"/>
  <c r="G235" i="12" l="1"/>
  <c r="A7" i="12" l="1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D207" i="7"/>
  <c r="D194" i="7"/>
  <c r="D114" i="7"/>
  <c r="D113" i="7"/>
  <c r="D112" i="7"/>
  <c r="D106" i="7"/>
  <c r="D101" i="7"/>
  <c r="G101" i="7" s="1"/>
  <c r="D100" i="7"/>
  <c r="G100" i="7" s="1"/>
  <c r="D99" i="7"/>
  <c r="G99" i="7" s="1"/>
  <c r="D93" i="7"/>
  <c r="G93" i="7" s="1"/>
  <c r="D19" i="7"/>
  <c r="D18" i="7"/>
  <c r="D17" i="7"/>
  <c r="D16" i="7"/>
  <c r="D15" i="7"/>
  <c r="D14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l="1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A74" i="12" l="1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32" i="7" l="1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A45" i="7" l="1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194" i="7" l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211" i="7" l="1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A221" i="7" l="1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47" i="7"/>
  <c r="A250" i="7" s="1"/>
  <c r="A251" i="7" s="1"/>
  <c r="A252" i="7" l="1"/>
  <c r="A257" i="7" s="1"/>
  <c r="A258" i="7" s="1"/>
  <c r="A259" i="7" s="1"/>
  <c r="A253" i="7"/>
  <c r="A254" i="7" s="1"/>
  <c r="A255" i="7" s="1"/>
  <c r="A329" i="12"/>
  <c r="A332" i="12" l="1"/>
  <c r="A333" i="12" s="1"/>
  <c r="A334" i="12" s="1"/>
  <c r="A335" i="12" s="1"/>
  <c r="A264" i="7"/>
  <c r="A265" i="7" s="1"/>
  <c r="A267" i="7" s="1"/>
  <c r="A268" i="7" s="1"/>
  <c r="A272" i="7"/>
  <c r="A273" i="7" s="1"/>
  <c r="A260" i="7"/>
  <c r="A261" i="7" s="1"/>
  <c r="A262" i="7" s="1"/>
  <c r="A336" i="12"/>
  <c r="A337" i="12" s="1"/>
  <c r="A339" i="12" s="1"/>
  <c r="A340" i="12" s="1"/>
  <c r="A266" i="7" l="1"/>
  <c r="A271" i="7"/>
  <c r="A269" i="7"/>
  <c r="A274" i="7"/>
  <c r="A275" i="7" s="1"/>
  <c r="A276" i="7" s="1"/>
  <c r="A277" i="7" s="1"/>
  <c r="A278" i="7" s="1"/>
  <c r="A279" i="7" s="1"/>
  <c r="A341" i="12"/>
  <c r="A342" i="12" s="1"/>
  <c r="A343" i="12" s="1"/>
  <c r="A345" i="12"/>
  <c r="A346" i="12" s="1"/>
  <c r="A347" i="12" s="1"/>
  <c r="A348" i="12" s="1"/>
  <c r="A352" i="12" s="1"/>
  <c r="A353" i="12" s="1"/>
  <c r="A349" i="12" l="1"/>
  <c r="A350" i="12" s="1"/>
  <c r="A354" i="12"/>
  <c r="A355" i="12"/>
  <c r="A356" i="12" s="1"/>
  <c r="A358" i="12" s="1"/>
  <c r="A359" i="12" s="1"/>
  <c r="A360" i="12" s="1"/>
  <c r="A370" i="12"/>
  <c r="A371" i="12" l="1"/>
  <c r="A372" i="12" s="1"/>
  <c r="A373" i="12" s="1"/>
  <c r="A374" i="12" s="1"/>
  <c r="A375" i="12" s="1"/>
  <c r="A376" i="12" s="1"/>
  <c r="A377" i="12" s="1"/>
  <c r="A378" i="12" s="1"/>
  <c r="A379" i="12" s="1"/>
  <c r="A381" i="12" s="1"/>
  <c r="A364" i="12"/>
  <c r="A365" i="12" s="1"/>
  <c r="A366" i="12" s="1"/>
  <c r="A361" i="12"/>
  <c r="A362" i="12" s="1"/>
  <c r="A367" i="12" l="1"/>
  <c r="A368" i="12" s="1"/>
  <c r="A382" i="12"/>
  <c r="A384" i="12" l="1"/>
  <c r="A385" i="12" s="1"/>
  <c r="A383" i="12"/>
</calcChain>
</file>

<file path=xl/sharedStrings.xml><?xml version="1.0" encoding="utf-8"?>
<sst xmlns="http://schemas.openxmlformats.org/spreadsheetml/2006/main" count="2434" uniqueCount="881">
  <si>
    <t>Щебень</t>
  </si>
  <si>
    <t>Песок</t>
  </si>
  <si>
    <t>м3</t>
  </si>
  <si>
    <t>м</t>
  </si>
  <si>
    <t>Наименование материалов</t>
  </si>
  <si>
    <t>Кол-во</t>
  </si>
  <si>
    <t>компл.</t>
  </si>
  <si>
    <t>шт.</t>
  </si>
  <si>
    <t>№ п/п</t>
  </si>
  <si>
    <t>Наименование работ и затрат</t>
  </si>
  <si>
    <t>Ед. изм.</t>
  </si>
  <si>
    <t>Кол-во единиц</t>
  </si>
  <si>
    <t>Ед.изм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</si>
  <si>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</si>
  <si>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</si>
  <si>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</si>
  <si>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</si>
  <si>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</si>
  <si>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</si>
  <si>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</si>
  <si>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</si>
  <si>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</si>
  <si>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</si>
  <si>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</si>
  <si>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</si>
  <si>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</si>
  <si>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</si>
  <si>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</si>
  <si>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</si>
  <si>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</si>
  <si>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</si>
  <si>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</si>
  <si>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</si>
  <si>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</si>
  <si>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</si>
  <si>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</si>
  <si>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</si>
  <si>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</si>
  <si>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</si>
  <si>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</si>
  <si>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</si>
  <si>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</si>
  <si>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</si>
  <si>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</si>
  <si>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</si>
  <si>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</si>
  <si>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</si>
  <si>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</si>
  <si>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</si>
  <si>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</si>
  <si>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</si>
  <si>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</si>
  <si>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</si>
  <si>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</si>
  <si>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</si>
  <si>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</si>
  <si>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</si>
  <si>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</si>
  <si>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</si>
  <si>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</si>
  <si>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</si>
  <si>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</si>
  <si>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</si>
  <si>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</si>
  <si>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</si>
  <si>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</si>
  <si>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</si>
  <si>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</si>
  <si>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</si>
  <si>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</si>
  <si>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</si>
  <si>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</si>
  <si>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</si>
  <si>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</si>
  <si>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</si>
  <si>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</si>
  <si>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</si>
  <si>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</si>
  <si>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</si>
  <si>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</si>
  <si>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</si>
  <si>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</si>
  <si>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</si>
  <si>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</si>
  <si>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</si>
  <si>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</si>
  <si>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</si>
  <si>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</si>
  <si>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</si>
  <si>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</si>
  <si>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</si>
  <si>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</si>
  <si>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</si>
  <si>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</si>
  <si>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</si>
  <si>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</si>
  <si>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</si>
  <si>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</si>
  <si>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</si>
  <si>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</si>
  <si>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</si>
  <si>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</si>
  <si>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</si>
  <si>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</si>
  <si>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</si>
  <si>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</si>
  <si>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</si>
  <si>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</si>
  <si>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</si>
  <si>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</si>
  <si>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</si>
  <si>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</si>
  <si>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</si>
  <si>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</si>
  <si>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</si>
  <si>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</si>
  <si>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</si>
  <si>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</si>
  <si>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</si>
  <si>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</si>
  <si>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</si>
  <si>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</si>
  <si>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</si>
  <si>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</si>
  <si>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</si>
  <si>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</si>
  <si>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</si>
  <si>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</si>
  <si>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</si>
  <si>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</si>
  <si>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</si>
  <si>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</si>
  <si>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</si>
  <si>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</si>
  <si>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</si>
  <si>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</si>
  <si>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</si>
  <si>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</si>
  <si>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</si>
  <si>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</si>
  <si>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</si>
  <si>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</si>
  <si>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</si>
  <si>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</si>
  <si>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</si>
  <si>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</si>
  <si>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</si>
  <si>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</si>
  <si>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</si>
  <si>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</si>
  <si>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</si>
  <si>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</si>
  <si>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</si>
  <si>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</si>
  <si>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</si>
  <si>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</si>
  <si>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</si>
  <si>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</si>
  <si>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</si>
  <si>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</si>
  <si>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</si>
  <si>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</si>
  <si>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</si>
  <si>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</si>
  <si>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</si>
  <si>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</si>
  <si>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</si>
  <si>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</si>
  <si>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</si>
  <si>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</si>
  <si>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</si>
  <si>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</si>
  <si>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</si>
  <si>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</si>
  <si>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</si>
  <si>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</si>
  <si>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</si>
  <si>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</si>
  <si>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</si>
  <si>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</si>
  <si>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</si>
  <si>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</si>
  <si>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</si>
  <si>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</si>
  <si>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</si>
  <si>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</si>
  <si>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</si>
  <si>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</si>
  <si>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</si>
  <si>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</si>
  <si>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м2</t>
  </si>
  <si>
    <t xml:space="preserve">Итого 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</si>
  <si>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</si>
  <si>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</si>
  <si>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</si>
  <si>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</si>
  <si>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</si>
  <si>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</si>
  <si>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</si>
  <si>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</si>
  <si>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</si>
  <si>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</si>
  <si>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</si>
  <si>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</si>
  <si>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</si>
  <si>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</si>
  <si>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</si>
  <si>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</si>
  <si>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</si>
  <si>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</si>
  <si>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</si>
  <si>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</si>
  <si>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</si>
  <si>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</si>
  <si>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</si>
  <si>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</si>
  <si>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</si>
  <si>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</si>
  <si>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</si>
  <si>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</si>
  <si>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</si>
  <si>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</si>
  <si>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</si>
  <si>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</si>
  <si>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</si>
  <si>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</si>
  <si>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</si>
  <si>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</si>
  <si>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</si>
  <si>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</si>
  <si>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</si>
  <si>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</si>
  <si>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</si>
  <si>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</si>
  <si>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</si>
  <si>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</si>
  <si>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</si>
  <si>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</si>
  <si>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</si>
  <si>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</si>
  <si>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</si>
  <si>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</si>
  <si>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</si>
  <si>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</si>
  <si>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</si>
  <si>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</si>
  <si>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</si>
  <si>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</si>
  <si>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</si>
  <si>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</si>
  <si>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</si>
  <si>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</si>
  <si>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</si>
  <si>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</si>
  <si>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</si>
  <si>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</si>
  <si>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</si>
  <si>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</si>
  <si>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</si>
  <si>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</si>
  <si>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</si>
  <si>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</si>
  <si>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</si>
  <si>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</si>
  <si>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</si>
  <si>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</si>
  <si>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</si>
  <si>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</si>
  <si>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</si>
  <si>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</si>
  <si>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</si>
  <si>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</si>
  <si>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</si>
  <si>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</si>
  <si>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</si>
  <si>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</si>
  <si>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</si>
  <si>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</si>
  <si>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</si>
  <si>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</si>
  <si>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</si>
  <si>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</si>
  <si>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</si>
  <si>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</si>
  <si>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</si>
  <si>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</si>
  <si>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</si>
  <si>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</si>
  <si>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</si>
  <si>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</si>
  <si>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</si>
  <si>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</si>
  <si>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</si>
  <si>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</si>
  <si>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</si>
  <si>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</si>
  <si>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</si>
  <si>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</si>
  <si>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</si>
  <si>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</si>
  <si>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</si>
  <si>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</si>
  <si>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</si>
  <si>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</si>
  <si>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</si>
  <si>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</si>
  <si>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</si>
  <si>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</si>
  <si>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</si>
  <si>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</si>
  <si>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</si>
  <si>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</si>
  <si>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</si>
  <si>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</si>
  <si>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</si>
  <si>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</si>
  <si>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</si>
  <si>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</si>
  <si>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</si>
  <si>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</si>
  <si>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</si>
  <si>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</si>
  <si>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</si>
  <si>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</si>
  <si>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</si>
  <si>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</si>
  <si>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</si>
  <si>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</si>
  <si>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</si>
  <si>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</si>
  <si>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</si>
  <si>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</si>
  <si>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</si>
  <si>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</si>
  <si>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</si>
  <si>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</si>
  <si>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</si>
  <si>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</si>
  <si>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</si>
  <si>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</si>
  <si>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</si>
  <si>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</si>
  <si>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</si>
  <si>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</si>
  <si>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136,5</t>
  </si>
  <si>
    <t>Праймер Технониколь №1</t>
  </si>
  <si>
    <t>Битумная мастикаТехнониколь №24</t>
  </si>
  <si>
    <t>145,7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</si>
  <si>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</si>
  <si>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</si>
  <si>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</si>
  <si>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</si>
  <si>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</si>
  <si>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</si>
  <si>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</si>
  <si>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</si>
  <si>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</si>
  <si>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</si>
  <si>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</si>
  <si>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>7</t>
  </si>
  <si>
    <t xml:space="preserve">Плита перекрытия ПП 10-2 </t>
  </si>
  <si>
    <t xml:space="preserve">Кольцо стеновое КС 10.9 </t>
  </si>
  <si>
    <t>14</t>
  </si>
  <si>
    <t>109,9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</si>
  <si>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</si>
  <si>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</si>
  <si>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</si>
  <si>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</si>
  <si>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</si>
  <si>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</si>
  <si>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</si>
  <si>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</si>
  <si>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</si>
  <si>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</si>
  <si>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</si>
  <si>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</si>
  <si>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</si>
  <si>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</si>
  <si>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</si>
  <si>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</si>
  <si>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</si>
  <si>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</si>
  <si>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</si>
  <si>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</si>
  <si>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</si>
  <si>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</si>
  <si>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</si>
  <si>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</si>
  <si>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</si>
  <si>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</si>
  <si>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</si>
  <si>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</si>
  <si>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</si>
  <si>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</si>
  <si>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</si>
  <si>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</si>
  <si>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</si>
  <si>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</si>
  <si>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</si>
  <si>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</si>
  <si>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</si>
  <si>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</si>
  <si>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</si>
  <si>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</si>
  <si>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</si>
  <si>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</si>
  <si>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</si>
  <si>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</si>
  <si>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</si>
  <si>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</si>
  <si>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</si>
  <si>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</si>
  <si>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</si>
  <si>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</si>
  <si>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</si>
  <si>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</si>
  <si>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</si>
  <si>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</si>
  <si>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</si>
  <si>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</si>
  <si>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</si>
  <si>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</si>
  <si>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</si>
  <si>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</si>
  <si>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</si>
  <si>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</si>
  <si>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</si>
  <si>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</si>
  <si>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</si>
  <si>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</si>
  <si>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</si>
  <si>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</si>
  <si>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</si>
  <si>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</si>
  <si>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</si>
  <si>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</si>
  <si>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</si>
  <si>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</si>
  <si>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</si>
  <si>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</si>
  <si>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</si>
  <si>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</si>
  <si>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</si>
  <si>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</si>
  <si>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</si>
  <si>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</si>
  <si>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</si>
  <si>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</si>
  <si>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</si>
  <si>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</si>
  <si>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</si>
  <si>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</si>
  <si>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</si>
  <si>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Ед изм</t>
  </si>
  <si>
    <t>Демонтажные работы</t>
  </si>
  <si>
    <t>Гравийно-песчаная подушка</t>
  </si>
  <si>
    <t>Итого</t>
  </si>
  <si>
    <t>Цементно-песчаный раствор М100</t>
  </si>
  <si>
    <t>Плита днища ПН 15</t>
  </si>
  <si>
    <t>1</t>
  </si>
  <si>
    <t>2</t>
  </si>
  <si>
    <t>23</t>
  </si>
  <si>
    <t>Грунтовка Праймер Технониколь №1</t>
  </si>
  <si>
    <t>Щебень фракции 20-40 мм, М600</t>
  </si>
  <si>
    <t>6</t>
  </si>
  <si>
    <t>Фланец свободный стальной Dу 300 мм (для труб ∅315 мм)</t>
  </si>
  <si>
    <t>Втулка ПЭ100 SDR 17 под фланец d=315 мм PN10 кгс/см2</t>
  </si>
  <si>
    <t>Прокладка из паронита А-300-10 для фланца ∅300 мм, PN1,0 МПа, исп. А</t>
  </si>
  <si>
    <t>Болт М20х80 (24 шт.)</t>
  </si>
  <si>
    <t>Шайба М20 (48 шт.)</t>
  </si>
  <si>
    <t>Пена двухкомпонентная огнезащитная DN1201</t>
  </si>
  <si>
    <t>15</t>
  </si>
  <si>
    <t>Транспортировка демонтированных ж/б элементов на расстояние 25 км автосамосвалами</t>
  </si>
  <si>
    <t>Установка муфты защитной полиэтиленовой L=150,0 мм D=365 мм для прохода труб сквозь бетонную стену колодца (для труб D=315 мм)</t>
  </si>
  <si>
    <t>Погрузка демонтированных элементов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</si>
  <si>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</si>
  <si>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</si>
  <si>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</si>
  <si>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</si>
  <si>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</si>
  <si>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</si>
  <si>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</si>
  <si>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</si>
  <si>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</si>
  <si>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</si>
  <si>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</si>
  <si>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</si>
  <si>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</si>
  <si>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</si>
  <si>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</si>
  <si>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</si>
  <si>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</si>
  <si>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</si>
  <si>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</si>
  <si>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</si>
  <si>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</si>
  <si>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</si>
  <si>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</si>
  <si>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</si>
  <si>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</si>
  <si>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</si>
  <si>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</si>
  <si>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</si>
  <si>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</si>
  <si>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</si>
  <si>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</si>
  <si>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</si>
  <si>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</si>
  <si>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</si>
  <si>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</si>
  <si>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</si>
  <si>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</si>
  <si>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</si>
  <si>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</si>
  <si>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</si>
  <si>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</si>
  <si>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</si>
  <si>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</si>
  <si>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</si>
  <si>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</si>
  <si>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</si>
  <si>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</si>
  <si>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</si>
  <si>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</si>
  <si>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</si>
  <si>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</si>
  <si>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</si>
  <si>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</si>
  <si>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</si>
  <si>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</si>
  <si>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</si>
  <si>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</si>
  <si>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</si>
  <si>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</si>
  <si>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</si>
  <si>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</si>
  <si>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</si>
  <si>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</si>
  <si>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</si>
  <si>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</si>
  <si>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</si>
  <si>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</si>
  <si>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</si>
  <si>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</si>
  <si>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</si>
  <si>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</si>
  <si>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</si>
  <si>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</si>
  <si>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</si>
  <si>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</si>
  <si>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</si>
  <si>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</si>
  <si>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</si>
  <si>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</si>
  <si>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</si>
  <si>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</si>
  <si>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</si>
  <si>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</si>
  <si>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</si>
  <si>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</si>
  <si>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</si>
  <si>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</si>
  <si>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</si>
  <si>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</si>
  <si>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</si>
  <si>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</si>
  <si>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</si>
  <si>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</si>
  <si>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</si>
  <si>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</si>
  <si>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</si>
  <si>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</si>
  <si>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</si>
  <si>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</si>
  <si>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</si>
  <si>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</si>
  <si>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</si>
  <si>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</si>
  <si>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</si>
  <si>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</si>
  <si>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</si>
  <si>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</si>
  <si>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</si>
  <si>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</si>
  <si>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</si>
  <si>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</si>
  <si>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</si>
  <si>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</si>
  <si>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</si>
  <si>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</si>
  <si>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</si>
  <si>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</si>
  <si>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</si>
  <si>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</si>
  <si>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</si>
  <si>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</si>
  <si>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</si>
  <si>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</si>
  <si>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</si>
  <si>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</si>
  <si>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</si>
  <si>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</si>
  <si>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</si>
  <si>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</si>
  <si>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</si>
  <si>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</si>
  <si>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</si>
  <si>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</si>
  <si>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</si>
  <si>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</si>
  <si>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</si>
  <si>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</si>
  <si>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</si>
  <si>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</si>
  <si>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</si>
  <si>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</si>
  <si>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</si>
  <si>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</si>
  <si>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</si>
  <si>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</si>
  <si>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</si>
  <si>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</si>
  <si>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</si>
  <si>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</si>
  <si>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</si>
  <si>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</si>
  <si>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</si>
  <si>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</si>
  <si>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</si>
  <si>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</si>
  <si>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</si>
  <si>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</si>
  <si>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</si>
  <si>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</si>
  <si>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</si>
  <si>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</si>
  <si>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</si>
  <si>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</si>
  <si>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</si>
  <si>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</si>
  <si>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</si>
  <si>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</si>
  <si>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</si>
  <si>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</si>
  <si>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</si>
  <si>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</si>
  <si>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</si>
  <si>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</si>
  <si>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</si>
  <si>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</si>
  <si>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</si>
  <si>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</si>
  <si>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</si>
  <si>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</si>
  <si>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</si>
  <si>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</si>
  <si>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</si>
  <si>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</si>
  <si>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</si>
  <si>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</si>
  <si>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</si>
  <si>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</si>
  <si>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</si>
  <si>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</si>
  <si>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</si>
  <si>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</si>
  <si>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</si>
  <si>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</si>
  <si>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</si>
  <si>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</si>
  <si>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</si>
  <si>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</si>
  <si>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</si>
  <si>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</si>
  <si>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</si>
  <si>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</si>
  <si>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</si>
  <si>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</si>
  <si>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</si>
  <si>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</si>
  <si>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</si>
  <si>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</si>
  <si>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</si>
  <si>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</si>
  <si>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</si>
  <si>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</si>
  <si>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</si>
  <si>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</si>
  <si>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</si>
  <si>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</si>
  <si>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</si>
  <si>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</si>
  <si>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</si>
  <si>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</si>
  <si>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</si>
  <si>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</si>
  <si>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9,7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</si>
  <si>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</si>
  <si>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</si>
  <si>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19,5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</si>
  <si>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</si>
  <si>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</si>
  <si>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</si>
  <si>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</si>
  <si>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</si>
  <si>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</si>
  <si>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</si>
  <si>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</si>
  <si>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</si>
  <si>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</si>
  <si>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</si>
  <si>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</si>
  <si>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</si>
  <si>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</si>
  <si>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</si>
  <si>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</si>
  <si>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</si>
  <si>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</si>
  <si>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</si>
  <si>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</si>
  <si>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</si>
  <si>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</si>
  <si>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</si>
  <si>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</si>
  <si>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</si>
  <si>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</si>
  <si>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</si>
  <si>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</si>
  <si>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</si>
  <si>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</si>
  <si>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</si>
  <si>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</si>
  <si>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</si>
  <si>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</si>
  <si>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</si>
  <si>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</si>
  <si>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</si>
  <si>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</si>
  <si>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</si>
  <si>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</si>
  <si>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</si>
  <si>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</si>
  <si>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</si>
  <si>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</si>
  <si>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</si>
  <si>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</si>
  <si>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</si>
  <si>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</si>
  <si>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</si>
  <si>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</si>
  <si>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</si>
  <si>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</si>
  <si>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</si>
  <si>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</si>
  <si>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</si>
  <si>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</si>
  <si>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</si>
  <si>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</si>
  <si>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</si>
  <si>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</si>
  <si>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</si>
  <si>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</si>
  <si>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</si>
  <si>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</si>
  <si>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</si>
  <si>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</si>
  <si>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</si>
  <si>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</si>
  <si>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</si>
  <si>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</si>
  <si>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</si>
  <si>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</si>
  <si>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</si>
  <si>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</si>
  <si>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</si>
  <si>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</si>
  <si>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</si>
  <si>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</si>
  <si>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</si>
  <si>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</si>
  <si>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</si>
  <si>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</si>
  <si>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</si>
  <si>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</si>
  <si>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</si>
  <si>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</si>
  <si>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</si>
  <si>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</si>
  <si>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</si>
  <si>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</si>
  <si>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</si>
  <si>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</si>
  <si>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</si>
  <si>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</si>
  <si>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</si>
  <si>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</si>
  <si>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</si>
  <si>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</si>
  <si>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</si>
  <si>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</si>
  <si>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</si>
  <si>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</si>
  <si>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</si>
  <si>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</si>
  <si>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</si>
  <si>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</si>
  <si>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</si>
  <si>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</si>
  <si>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</si>
  <si>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</si>
  <si>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</si>
  <si>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</si>
  <si>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</si>
  <si>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</si>
  <si>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</si>
  <si>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</si>
  <si>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</si>
  <si>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</si>
  <si>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</si>
  <si>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</si>
  <si>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</si>
  <si>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</si>
  <si>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</si>
  <si>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</si>
  <si>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</si>
  <si>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</si>
  <si>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</si>
  <si>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</si>
  <si>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</si>
  <si>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</si>
  <si>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</si>
  <si>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</si>
  <si>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</si>
  <si>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</si>
  <si>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</si>
  <si>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</si>
  <si>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</si>
  <si>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</si>
  <si>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</si>
  <si>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</si>
  <si>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</si>
  <si>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</si>
  <si>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</si>
  <si>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</si>
  <si>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</si>
  <si>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</si>
  <si>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</si>
  <si>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</si>
  <si>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</si>
  <si>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</si>
  <si>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</si>
  <si>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</si>
  <si>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</si>
  <si>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</si>
  <si>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</si>
  <si>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</si>
  <si>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</si>
  <si>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</si>
  <si>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</si>
  <si>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</si>
  <si>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</si>
  <si>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</si>
  <si>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</si>
  <si>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</si>
  <si>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</si>
  <si>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</si>
  <si>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</si>
  <si>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</si>
  <si>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Установка опознавательного столбика с табличкой</t>
  </si>
  <si>
    <t>Герметизация стыков манжетами</t>
  </si>
  <si>
    <t>Изоляция стального соединения</t>
  </si>
  <si>
    <t>Устройство заделки футляра цемент м-400 (3 футляра)</t>
  </si>
  <si>
    <t>Отвозка демонтированного оборудования самосвалами на расстояние до 1 км</t>
  </si>
  <si>
    <t>Исключенный объем</t>
  </si>
  <si>
    <t>6. ГСН минус 42м трассы</t>
  </si>
  <si>
    <t>Изменения</t>
  </si>
  <si>
    <t>1. НВК5 - К1 9-9б исключен</t>
  </si>
  <si>
    <t>2. НВК5 - К2 24-25 исключен</t>
  </si>
  <si>
    <t>3. НВК5 - труба на участке 26-27 исключена</t>
  </si>
  <si>
    <t>4. НВК3 В1-26-В1-27 исключен</t>
  </si>
  <si>
    <t>5. НВК1 футляр под трансбордером исключен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</si>
</sst>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  <numFmt numFmtId="167" formatCode="0.0000"/>
    <numFmt numFmtId="168" formatCode="0.00000"/>
    <numFmt numFmtId="169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64" fontId="0" fillId="0" borderId="0" xfId="1" applyNumberFormat="1" applyFont="1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0" fontId="5" fillId="0" borderId="1" xfId="3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6" fontId="4" fillId="0" borderId="1" xfId="0" applyNumberFormat="1" applyFont="1" applyBorder="1" applyAlignment="1">
      <alignment vertical="center" wrapText="1"/>
    </xf>
    <xf numFmtId="167" fontId="4" fillId="0" borderId="1" xfId="0" applyNumberFormat="1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3" applyFont="1" applyBorder="1" applyAlignment="1">
      <alignment horizontal="left" vertical="center" wrapText="1"/>
    </xf>
    <xf numFmtId="168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vertical="center" wrapText="1"/>
    </xf>
    <xf numFmtId="1" fontId="7" fillId="3" borderId="1" xfId="0" applyNumberFormat="1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167" fontId="11" fillId="0" borderId="0" xfId="0" applyNumberFormat="1" applyFont="1" applyBorder="1" applyAlignment="1">
      <alignment horizontal="right" vertical="center" wrapText="1"/>
    </xf>
    <xf numFmtId="1" fontId="11" fillId="0" borderId="0" xfId="0" applyNumberFormat="1" applyFont="1" applyBorder="1" applyAlignment="1">
      <alignment horizontal="right" vertical="center" wrapText="1"/>
    </xf>
    <xf numFmtId="1" fontId="4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5" fillId="4" borderId="3" xfId="0" applyFont="1" applyFill="1" applyBorder="1" applyAlignment="1">
      <alignment horizontal="left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0" fillId="5" borderId="0" xfId="0" applyFill="1"/>
    <xf numFmtId="49" fontId="4" fillId="3" borderId="1" xfId="2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2" applyFont="1" applyFill="1" applyBorder="1" applyAlignment="1">
      <alignment horizontal="center" vertical="center" wrapText="1"/>
    </xf>
    <xf numFmtId="1" fontId="4" fillId="3" borderId="1" xfId="2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vertical="center" wrapText="1"/>
    </xf>
    <xf numFmtId="0" fontId="4" fillId="3" borderId="1" xfId="2" applyNumberFormat="1" applyFont="1" applyFill="1" applyBorder="1" applyAlignment="1">
      <alignment horizontal="right" vertical="center"/>
    </xf>
    <xf numFmtId="2" fontId="4" fillId="3" borderId="1" xfId="2" applyNumberFormat="1" applyFont="1" applyFill="1" applyBorder="1" applyAlignment="1">
      <alignment horizontal="right" vertical="center"/>
    </xf>
    <xf numFmtId="164" fontId="12" fillId="0" borderId="0" xfId="1" applyNumberFormat="1" applyFont="1" applyAlignment="1">
      <alignment vertical="center"/>
    </xf>
    <xf numFmtId="164" fontId="12" fillId="0" borderId="0" xfId="1" applyNumberFormat="1" applyFont="1" applyAlignment="1">
      <alignment horizontal="left" vertical="center"/>
    </xf>
    <xf numFmtId="2" fontId="4" fillId="3" borderId="1" xfId="0" applyNumberFormat="1" applyFont="1" applyFill="1" applyBorder="1" applyAlignment="1">
      <alignment horizontal="right" vertical="center" wrapText="1"/>
    </xf>
    <xf numFmtId="0" fontId="6" fillId="3" borderId="1" xfId="3" applyFont="1" applyFill="1" applyBorder="1" applyAlignment="1">
      <alignment horizontal="left" vertical="center" wrapText="1"/>
    </xf>
    <xf numFmtId="167" fontId="11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0" fontId="4" fillId="3" borderId="3" xfId="3" applyFont="1" applyFill="1" applyBorder="1" applyAlignment="1">
      <alignment horizontal="left" vertical="center" wrapText="1"/>
    </xf>
    <xf numFmtId="165" fontId="4" fillId="3" borderId="4" xfId="0" applyNumberFormat="1" applyFont="1" applyFill="1" applyBorder="1" applyAlignment="1">
      <alignment vertical="center" wrapText="1"/>
    </xf>
    <xf numFmtId="1" fontId="4" fillId="3" borderId="2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64" fontId="10" fillId="0" borderId="0" xfId="1" applyNumberFormat="1" applyFont="1"/>
    <xf numFmtId="49" fontId="5" fillId="3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vertical="center" wrapText="1"/>
    </xf>
    <xf numFmtId="166" fontId="4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4" fillId="0" borderId="3" xfId="3" applyFont="1" applyFill="1" applyBorder="1" applyAlignment="1">
      <alignment horizontal="left" vertical="center" wrapText="1"/>
    </xf>
    <xf numFmtId="0" fontId="0" fillId="0" borderId="0" xfId="0" applyFill="1"/>
    <xf numFmtId="0" fontId="1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vertical="center" wrapText="1"/>
    </xf>
    <xf numFmtId="164" fontId="0" fillId="0" borderId="0" xfId="1" applyNumberFormat="1" applyFont="1" applyFill="1"/>
    <xf numFmtId="1" fontId="7" fillId="0" borderId="1" xfId="0" applyNumberFormat="1" applyFont="1" applyFill="1" applyBorder="1" applyAlignment="1">
      <alignment vertical="center" wrapText="1"/>
    </xf>
    <xf numFmtId="164" fontId="10" fillId="0" borderId="0" xfId="1" applyNumberFormat="1" applyFont="1" applyFill="1"/>
    <xf numFmtId="0" fontId="7" fillId="0" borderId="1" xfId="3" applyFont="1" applyBorder="1" applyAlignment="1">
      <alignment horizontal="left" vertical="center" wrapText="1"/>
    </xf>
    <xf numFmtId="167" fontId="11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1" fillId="0" borderId="0" xfId="0" applyNumberFormat="1" applyFont="1" applyFill="1" applyBorder="1" applyAlignment="1">
      <alignment horizontal="right" vertical="center" wrapText="1"/>
    </xf>
    <xf numFmtId="0" fontId="0" fillId="0" borderId="11" xfId="0" applyFill="1" applyBorder="1"/>
    <xf numFmtId="167" fontId="11" fillId="0" borderId="11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10" fillId="0" borderId="0" xfId="0" applyFont="1" applyFill="1" applyAlignment="1">
      <alignment horizontal="left"/>
    </xf>
    <xf numFmtId="9" fontId="0" fillId="0" borderId="0" xfId="0" applyNumberFormat="1"/>
    <xf numFmtId="165" fontId="7" fillId="0" borderId="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1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3" fontId="7" fillId="0" borderId="1" xfId="2" applyNumberFormat="1" applyFont="1" applyFill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1" xfId="3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7" fontId="7" fillId="0" borderId="1" xfId="0" applyNumberFormat="1" applyFont="1" applyFill="1" applyBorder="1" applyAlignment="1">
      <alignment horizontal="right" vertical="center" wrapText="1"/>
    </xf>
    <xf numFmtId="49" fontId="7" fillId="0" borderId="1" xfId="2" applyNumberFormat="1" applyFont="1" applyFill="1" applyBorder="1" applyAlignment="1">
      <alignment horizontal="right" vertical="center"/>
    </xf>
    <xf numFmtId="0" fontId="15" fillId="0" borderId="1" xfId="3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left" vertical="center" wrapText="1"/>
    </xf>
    <xf numFmtId="1" fontId="7" fillId="0" borderId="7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12" fillId="0" borderId="0" xfId="1" applyNumberFormat="1" applyFont="1" applyAlignment="1"/>
    <xf numFmtId="0" fontId="9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4" fontId="5" fillId="0" borderId="1" xfId="2" applyNumberFormat="1" applyFont="1" applyFill="1" applyBorder="1" applyAlignment="1">
      <alignment horizontal="right" vertical="center"/>
    </xf>
    <xf numFmtId="4" fontId="4" fillId="0" borderId="1" xfId="1" applyNumberFormat="1" applyFont="1" applyFill="1" applyBorder="1" applyAlignment="1">
      <alignment horizontal="right" vertical="center" wrapText="1"/>
    </xf>
    <xf numFmtId="4" fontId="9" fillId="0" borderId="1" xfId="1" applyNumberFormat="1" applyFont="1" applyFill="1" applyBorder="1" applyAlignment="1">
      <alignment horizontal="right" vertical="center" wrapText="1"/>
    </xf>
    <xf numFmtId="4" fontId="0" fillId="0" borderId="0" xfId="1" applyNumberFormat="1" applyFont="1" applyFill="1" applyAlignment="1">
      <alignment horizontal="right"/>
    </xf>
    <xf numFmtId="0" fontId="9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 vertical="center" wrapText="1"/>
    </xf>
    <xf numFmtId="1" fontId="9" fillId="3" borderId="1" xfId="0" applyNumberFormat="1" applyFont="1" applyFill="1" applyBorder="1" applyAlignment="1">
      <alignment vertical="center" wrapText="1"/>
    </xf>
    <xf numFmtId="0" fontId="9" fillId="3" borderId="1" xfId="3" applyFont="1" applyFill="1" applyBorder="1" applyAlignment="1">
      <alignment horizontal="left" vertical="center" wrapText="1"/>
    </xf>
    <xf numFmtId="2" fontId="9" fillId="3" borderId="1" xfId="0" applyNumberFormat="1" applyFont="1" applyFill="1" applyBorder="1" applyAlignment="1">
      <alignment vertical="center" wrapText="1"/>
    </xf>
    <xf numFmtId="165" fontId="9" fillId="3" borderId="1" xfId="0" applyNumberFormat="1" applyFont="1" applyFill="1" applyBorder="1" applyAlignment="1">
      <alignment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1" fontId="9" fillId="3" borderId="1" xfId="0" applyNumberFormat="1" applyFont="1" applyFill="1" applyBorder="1" applyAlignment="1">
      <alignment horizontal="right" vertical="center" wrapText="1"/>
    </xf>
    <xf numFmtId="49" fontId="9" fillId="0" borderId="1" xfId="2" applyNumberFormat="1" applyFont="1" applyBorder="1" applyAlignment="1">
      <alignment horizontal="right" vertical="center"/>
    </xf>
    <xf numFmtId="2" fontId="9" fillId="0" borderId="1" xfId="2" applyNumberFormat="1" applyFont="1" applyBorder="1" applyAlignment="1">
      <alignment horizontal="right" vertical="center"/>
    </xf>
    <xf numFmtId="1" fontId="9" fillId="0" borderId="1" xfId="2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center" vertical="center" wrapText="1"/>
    </xf>
    <xf numFmtId="169" fontId="9" fillId="0" borderId="1" xfId="2" applyNumberFormat="1" applyFont="1" applyFill="1" applyBorder="1" applyAlignment="1">
      <alignment horizontal="center" vertical="center"/>
    </xf>
    <xf numFmtId="3" fontId="9" fillId="0" borderId="1" xfId="2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vertical="center" wrapText="1"/>
    </xf>
    <xf numFmtId="165" fontId="9" fillId="0" borderId="1" xfId="2" applyNumberFormat="1" applyFont="1" applyFill="1" applyBorder="1" applyAlignment="1">
      <alignment horizontal="center" vertical="center"/>
    </xf>
    <xf numFmtId="2" fontId="9" fillId="0" borderId="1" xfId="2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1" fontId="9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165" fontId="9" fillId="0" borderId="1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/>
    </xf>
    <xf numFmtId="0" fontId="17" fillId="0" borderId="0" xfId="0" applyFont="1"/>
    <xf numFmtId="0" fontId="17" fillId="3" borderId="0" xfId="0" applyFont="1" applyFill="1"/>
    <xf numFmtId="0" fontId="18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vertical="center" wrapText="1"/>
    </xf>
    <xf numFmtId="164" fontId="10" fillId="2" borderId="0" xfId="1" applyNumberFormat="1" applyFont="1" applyFill="1"/>
    <xf numFmtId="0" fontId="10" fillId="2" borderId="0" xfId="0" applyFont="1" applyFill="1"/>
    <xf numFmtId="4" fontId="9" fillId="2" borderId="1" xfId="1" applyNumberFormat="1" applyFont="1" applyFill="1" applyBorder="1" applyAlignment="1">
      <alignment horizontal="right" vertical="center" wrapText="1"/>
    </xf>
    <xf numFmtId="0" fontId="9" fillId="2" borderId="1" xfId="3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vertical="center" wrapText="1"/>
    </xf>
    <xf numFmtId="2" fontId="10" fillId="0" borderId="0" xfId="0" applyNumberFormat="1" applyFont="1"/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2" fontId="10" fillId="2" borderId="0" xfId="0" applyNumberFormat="1" applyFont="1" applyFill="1"/>
    <xf numFmtId="0" fontId="9" fillId="2" borderId="3" xfId="3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vertical="center" wrapText="1"/>
    </xf>
    <xf numFmtId="49" fontId="9" fillId="2" borderId="1" xfId="2" applyNumberFormat="1" applyFont="1" applyFill="1" applyBorder="1" applyAlignment="1">
      <alignment horizontal="right" vertical="center"/>
    </xf>
    <xf numFmtId="2" fontId="9" fillId="2" borderId="1" xfId="2" applyNumberFormat="1" applyFont="1" applyFill="1" applyBorder="1" applyAlignment="1">
      <alignment horizontal="right" vertical="center"/>
    </xf>
    <xf numFmtId="0" fontId="5" fillId="0" borderId="3" xfId="3" applyFont="1" applyBorder="1" applyAlignment="1">
      <alignment horizontal="right" vertical="center" wrapText="1"/>
    </xf>
    <xf numFmtId="0" fontId="5" fillId="0" borderId="8" xfId="3" applyFont="1" applyBorder="1" applyAlignment="1">
      <alignment horizontal="right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3" applyFont="1" applyBorder="1" applyAlignment="1">
      <alignment horizontal="right" vertical="center" wrapText="1"/>
    </xf>
    <xf numFmtId="0" fontId="5" fillId="0" borderId="13" xfId="3" applyFont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right" vertical="top" wrapText="1"/>
    </xf>
    <xf numFmtId="49" fontId="5" fillId="4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3" xfId="2" applyFont="1" applyBorder="1" applyAlignment="1">
      <alignment horizontal="right" vertical="center" wrapText="1"/>
    </xf>
    <xf numFmtId="0" fontId="5" fillId="0" borderId="8" xfId="2" applyFont="1" applyBorder="1" applyAlignment="1">
      <alignment horizontal="right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</cellXfs>
  <cellStyles count="8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3" xfId="4" xr:uid="{B6AFEC63-6265-4098-B4FF-6BF5B63D7B41}"/>
    <cellStyle name="Обычный 3 2" xfId="5" xr:uid="{7AA60CEE-8F2B-41CF-80CC-51C416DA671A}"/>
    <cellStyle name="Процентный 2" xfId="7" xr:uid="{C1D0BC98-73A8-42C9-B7F9-2086EAD2072A}"/>
    <cellStyle name="Финансовый" xfId="1" builtinId="3"/>
    <cellStyle name="Финансовый 2" xfId="6" xr:uid="{BE5EC491-EBA1-4F18-9DB1-AC47B99DE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4429125</xdr:colOff>
      <xdr:row>0</xdr:row>
      <xdr:rowOff>0</xdr:rowOff>
    </xdr:from>
    <xdr:to>
      <xdr:col>5</xdr:col>
      <xdr:colOff>439616</xdr:colOff>
      <xdr:row>34</xdr:row>
      <xdr:rowOff>33246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C6948EF-43C9-479B-B3AD-56875553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0"/>
          <a:ext cx="10507541" cy="6186396"/>
        </a:xfrm>
        <a:prstGeom prst="rect">
          <a:avLst/>
        </a:prstGeom>
      </xdr:spPr>
    </xdr:pic>
    <xdr:clientData/>
  </xdr:twoCellAnchor>
  <xdr:twoCellAnchor editAs="oneCell">
    <xdr:from>
      <xdr:col>2</xdr:col>
      <xdr:colOff>502920</xdr:colOff>
      <xdr:row>35</xdr:row>
      <xdr:rowOff>72390</xdr:rowOff>
    </xdr:from>
    <xdr:to>
      <xdr:col>5</xdr:col>
      <xdr:colOff>456002</xdr:colOff>
      <xdr:row>57</xdr:row>
      <xdr:rowOff>59608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1E355F2-5C68-4C72-B9EC-3A3735520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85045" y="6406515"/>
          <a:ext cx="5068007" cy="3968668"/>
        </a:xfrm>
        <a:prstGeom prst="rect">
          <a:avLst/>
        </a:prstGeom>
      </xdr:spPr>
    </xdr:pic>
    <xdr:clientData/>
  </xdr:twoCellAnchor>
  <xdr:twoCellAnchor editAs="oneCell">
    <xdr:from>
      <xdr:col>0</xdr:col>
      <xdr:colOff>5038725</xdr:colOff>
      <xdr:row>36</xdr:row>
      <xdr:rowOff>19050</xdr:rowOff>
    </xdr:from>
    <xdr:to>
      <xdr:col>1</xdr:col>
      <xdr:colOff>3555290</xdr:colOff>
      <xdr:row>53</xdr:row>
      <xdr:rowOff>114741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E04D06C-DBF6-48AA-A4EF-D991121D8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38725" y="6534150"/>
          <a:ext cx="4002965" cy="3172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3DEE-1D93-4683-8B32-D4B38578C3CF}">
  <sheetPr>
    <tabColor rgb="FFFF0000"/>
  </sheetPr>
  <dimension ref="A4:A12"/>
  <sheetViews>
    <sheetView tabSelected="1" zoomScale="85" zoomScaleNormal="85" workbookViewId="0">
      <selection activeCell="A8" sqref="A8"/>
    </sheetView>
  </sheetViews>
  <sheetFormatPr defaultRowHeight="14.4" x14ac:dyDescent="0.3"/>
  <cols>
    <col min="1" max="1" width="80" customWidth="1"/>
    <col min="2" max="3" width="56.77734375" customWidth="1"/>
  </cols>
  <sheetData>
    <row r="4" spans="1:1" x14ac:dyDescent="0.3">
      <c r="A4" s="183" t="s">
        <v>875</v>
      </c>
    </row>
    <row r="5" spans="1:1" x14ac:dyDescent="0.3">
      <c r="A5" s="184" t="s">
        <v>876</v>
      </c>
    </row>
    <row r="6" spans="1:1" x14ac:dyDescent="0.3">
      <c r="A6" s="184" t="s">
        <v>877</v>
      </c>
    </row>
    <row r="7" spans="1:1" x14ac:dyDescent="0.3">
      <c r="A7" s="184" t="s">
        <v>878</v>
      </c>
    </row>
    <row r="8" spans="1:1" x14ac:dyDescent="0.3">
      <c r="A8" s="184" t="s">
        <v>879</v>
      </c>
    </row>
    <row r="9" spans="1:1" x14ac:dyDescent="0.3">
      <c r="A9" s="184" t="s">
        <v>880</v>
      </c>
    </row>
    <row r="10" spans="1:1" x14ac:dyDescent="0.3">
      <c r="A10" s="184" t="s">
        <v>874</v>
      </c>
    </row>
    <row r="11" spans="1:1" x14ac:dyDescent="0.3">
      <c r="A11" s="60"/>
    </row>
    <row r="12" spans="1:1" x14ac:dyDescent="0.3">
      <c r="A12" s="6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H236"/>
  <sheetViews>
    <sheetView topLeftCell="A112" zoomScaleNormal="100" zoomScaleSheetLayoutView="70" workbookViewId="0">
      <selection activeCell="A127" sqref="A127:XFD136"/>
    </sheetView>
  </sheetViews>
  <sheetFormatPr defaultColWidth="8.88671875" defaultRowHeight="14.4" x14ac:dyDescent="0.3"/>
  <cols>
    <col min="2" max="2" width="61.6640625" customWidth="1"/>
    <col min="5" max="5" width="10.44140625" style="3" customWidth="1"/>
    <col min="7" max="7" width="17" style="148" customWidth="1"/>
  </cols>
  <sheetData>
    <row r="1" spans="1:8" ht="14.55" customHeight="1" x14ac:dyDescent="0.3">
      <c r="A1" s="210" t="s">
        <v>8</v>
      </c>
      <c r="B1" s="213" t="s">
        <v>4</v>
      </c>
      <c r="C1" s="216" t="s">
        <v>12</v>
      </c>
      <c r="D1" s="216" t="s">
        <v>5</v>
      </c>
      <c r="G1" s="207" t="s">
        <v>873</v>
      </c>
    </row>
    <row r="2" spans="1:8" ht="14.55" customHeight="1" x14ac:dyDescent="0.3">
      <c r="A2" s="211"/>
      <c r="B2" s="214"/>
      <c r="C2" s="216"/>
      <c r="D2" s="216"/>
      <c r="G2" s="207"/>
      <c r="H2" s="116"/>
    </row>
    <row r="3" spans="1:8" ht="56.1" customHeight="1" x14ac:dyDescent="0.3">
      <c r="A3" s="212"/>
      <c r="B3" s="215"/>
      <c r="C3" s="216"/>
      <c r="D3" s="216"/>
      <c r="G3" s="207"/>
      <c r="H3" s="116"/>
    </row>
    <row r="4" spans="1:8" x14ac:dyDescent="0.3">
      <c r="A4" s="32">
        <v>1</v>
      </c>
      <c r="B4" s="33">
        <v>2</v>
      </c>
      <c r="C4" s="33">
        <v>3</v>
      </c>
      <c r="D4" s="33">
        <v>4</v>
      </c>
      <c r="E4"/>
      <c r="G4" s="145"/>
      <c r="H4" s="116"/>
    </row>
    <row r="5" spans="1:8" ht="20.25" customHeight="1" x14ac:dyDescent="0.3">
      <c r="A5" s="45"/>
      <c r="B5" s="208" t="s">
        <v>13</v>
      </c>
      <c r="C5" s="209"/>
      <c r="D5" s="209"/>
      <c r="G5" s="146"/>
    </row>
    <row r="6" spans="1:8" ht="20.25" customHeight="1" x14ac:dyDescent="0.3">
      <c r="A6" s="95"/>
      <c r="B6" s="6" t="s">
        <v>192</v>
      </c>
      <c r="C6" s="7"/>
      <c r="D6" s="7"/>
      <c r="G6" s="146"/>
    </row>
    <row r="7" spans="1:8" x14ac:dyDescent="0.3">
      <c r="A7" s="8">
        <v>1</v>
      </c>
      <c r="B7" s="9" t="s">
        <v>193</v>
      </c>
      <c r="C7" s="14" t="s">
        <v>2</v>
      </c>
      <c r="D7" s="11">
        <v>1080</v>
      </c>
      <c r="G7" s="146"/>
    </row>
    <row r="8" spans="1:8" x14ac:dyDescent="0.3">
      <c r="A8" s="8">
        <f>A7+1</f>
        <v>2</v>
      </c>
      <c r="B8" s="9" t="s">
        <v>194</v>
      </c>
      <c r="C8" s="14" t="s">
        <v>2</v>
      </c>
      <c r="D8" s="11">
        <v>20</v>
      </c>
      <c r="G8" s="146"/>
    </row>
    <row r="9" spans="1:8" x14ac:dyDescent="0.3">
      <c r="A9" s="8">
        <f>A8+1</f>
        <v>3</v>
      </c>
      <c r="B9" s="9" t="s">
        <v>195</v>
      </c>
      <c r="C9" s="8" t="s">
        <v>20</v>
      </c>
      <c r="D9" s="11">
        <v>1744</v>
      </c>
      <c r="G9" s="146"/>
    </row>
    <row r="10" spans="1:8" x14ac:dyDescent="0.3">
      <c r="A10" s="8">
        <f t="shared" ref="A10:A15" si="0">A9+1</f>
        <v>4</v>
      </c>
      <c r="B10" s="9" t="s">
        <v>196</v>
      </c>
      <c r="C10" s="8" t="s">
        <v>2</v>
      </c>
      <c r="D10" s="11">
        <v>1090</v>
      </c>
      <c r="G10" s="146"/>
    </row>
    <row r="11" spans="1:8" x14ac:dyDescent="0.3">
      <c r="A11" s="8">
        <f t="shared" si="0"/>
        <v>5</v>
      </c>
      <c r="B11" s="9" t="s">
        <v>197</v>
      </c>
      <c r="C11" s="8" t="s">
        <v>190</v>
      </c>
      <c r="D11" s="11">
        <v>1030</v>
      </c>
      <c r="G11" s="146"/>
    </row>
    <row r="12" spans="1:8" x14ac:dyDescent="0.3">
      <c r="A12" s="8">
        <f t="shared" si="0"/>
        <v>6</v>
      </c>
      <c r="B12" s="9" t="s">
        <v>198</v>
      </c>
      <c r="C12" s="8" t="s">
        <v>190</v>
      </c>
      <c r="D12" s="11">
        <v>10</v>
      </c>
      <c r="G12" s="146"/>
    </row>
    <row r="13" spans="1:8" ht="19.5" customHeight="1" x14ac:dyDescent="0.3">
      <c r="A13" s="8">
        <f t="shared" si="0"/>
        <v>7</v>
      </c>
      <c r="B13" s="9" t="s">
        <v>199</v>
      </c>
      <c r="C13" s="8" t="s">
        <v>2</v>
      </c>
      <c r="D13" s="11">
        <v>8</v>
      </c>
      <c r="G13" s="146"/>
    </row>
    <row r="14" spans="1:8" x14ac:dyDescent="0.3">
      <c r="A14" s="8">
        <f t="shared" si="0"/>
        <v>8</v>
      </c>
      <c r="B14" s="9" t="s">
        <v>200</v>
      </c>
      <c r="C14" s="8" t="s">
        <v>2</v>
      </c>
      <c r="D14" s="11">
        <v>2</v>
      </c>
      <c r="G14" s="146"/>
    </row>
    <row r="15" spans="1:8" x14ac:dyDescent="0.3">
      <c r="A15" s="8">
        <f t="shared" si="0"/>
        <v>9</v>
      </c>
      <c r="B15" s="9" t="s">
        <v>201</v>
      </c>
      <c r="C15" s="8" t="s">
        <v>2</v>
      </c>
      <c r="D15" s="11">
        <v>10</v>
      </c>
      <c r="G15" s="146"/>
    </row>
    <row r="16" spans="1:8" x14ac:dyDescent="0.3">
      <c r="A16" s="8"/>
      <c r="B16" s="6" t="s">
        <v>14</v>
      </c>
      <c r="C16" s="8"/>
      <c r="D16" s="11"/>
      <c r="G16" s="146"/>
    </row>
    <row r="17" spans="1:7" x14ac:dyDescent="0.3">
      <c r="A17" s="8">
        <f>A15+1</f>
        <v>10</v>
      </c>
      <c r="B17" s="9" t="s">
        <v>202</v>
      </c>
      <c r="C17" s="8" t="s">
        <v>2</v>
      </c>
      <c r="D17" s="11">
        <v>168</v>
      </c>
      <c r="G17" s="146"/>
    </row>
    <row r="18" spans="1:7" ht="27.6" x14ac:dyDescent="0.3">
      <c r="A18" s="8">
        <f>A17+1</f>
        <v>11</v>
      </c>
      <c r="B18" s="9" t="s">
        <v>203</v>
      </c>
      <c r="C18" s="8" t="s">
        <v>190</v>
      </c>
      <c r="D18" s="11">
        <v>1030</v>
      </c>
      <c r="G18" s="146"/>
    </row>
    <row r="19" spans="1:7" x14ac:dyDescent="0.3">
      <c r="A19" s="8">
        <f>A18+1</f>
        <v>12</v>
      </c>
      <c r="B19" s="9" t="s">
        <v>204</v>
      </c>
      <c r="C19" s="8" t="s">
        <v>190</v>
      </c>
      <c r="D19" s="11">
        <v>1030</v>
      </c>
      <c r="G19" s="146"/>
    </row>
    <row r="20" spans="1:7" x14ac:dyDescent="0.3">
      <c r="A20" s="8">
        <f>A19+1</f>
        <v>13</v>
      </c>
      <c r="B20" s="9" t="s">
        <v>205</v>
      </c>
      <c r="C20" s="8" t="s">
        <v>2</v>
      </c>
      <c r="D20" s="11">
        <v>121</v>
      </c>
      <c r="G20" s="146"/>
    </row>
    <row r="21" spans="1:7" ht="27.6" x14ac:dyDescent="0.3">
      <c r="A21" s="8">
        <f>A20+1</f>
        <v>14</v>
      </c>
      <c r="B21" s="9" t="s">
        <v>206</v>
      </c>
      <c r="C21" s="8" t="s">
        <v>190</v>
      </c>
      <c r="D21" s="11">
        <v>770</v>
      </c>
      <c r="G21" s="146"/>
    </row>
    <row r="22" spans="1:7" x14ac:dyDescent="0.3">
      <c r="A22" s="8">
        <f t="shared" ref="A22:A23" si="1">A21+1</f>
        <v>15</v>
      </c>
      <c r="B22" s="9" t="s">
        <v>207</v>
      </c>
      <c r="C22" s="8" t="s">
        <v>190</v>
      </c>
      <c r="D22" s="11">
        <v>150</v>
      </c>
      <c r="G22" s="146"/>
    </row>
    <row r="23" spans="1:7" x14ac:dyDescent="0.3">
      <c r="A23" s="8">
        <f t="shared" si="1"/>
        <v>16</v>
      </c>
      <c r="B23" s="9" t="s">
        <v>208</v>
      </c>
      <c r="C23" s="8" t="s">
        <v>3</v>
      </c>
      <c r="D23" s="11">
        <v>100</v>
      </c>
      <c r="G23" s="146"/>
    </row>
    <row r="24" spans="1:7" x14ac:dyDescent="0.3">
      <c r="A24" s="8"/>
      <c r="B24" s="6" t="s">
        <v>25</v>
      </c>
      <c r="C24" s="8"/>
      <c r="D24" s="11"/>
      <c r="G24" s="146"/>
    </row>
    <row r="25" spans="1:7" ht="27.6" x14ac:dyDescent="0.3">
      <c r="A25" s="8">
        <f>A23+1</f>
        <v>17</v>
      </c>
      <c r="B25" s="9" t="s">
        <v>209</v>
      </c>
      <c r="C25" s="8" t="s">
        <v>3</v>
      </c>
      <c r="D25" s="11">
        <v>156</v>
      </c>
      <c r="G25" s="146"/>
    </row>
    <row r="26" spans="1:7" x14ac:dyDescent="0.3">
      <c r="A26" s="95"/>
      <c r="B26" s="6" t="s">
        <v>32</v>
      </c>
      <c r="C26" s="7"/>
      <c r="D26" s="7"/>
      <c r="G26" s="146"/>
    </row>
    <row r="27" spans="1:7" x14ac:dyDescent="0.3">
      <c r="A27" s="8"/>
      <c r="B27" s="13" t="s">
        <v>210</v>
      </c>
      <c r="C27" s="14"/>
      <c r="D27" s="15"/>
      <c r="G27" s="146"/>
    </row>
    <row r="28" spans="1:7" x14ac:dyDescent="0.3">
      <c r="A28" s="8">
        <f>A25+1</f>
        <v>18</v>
      </c>
      <c r="B28" s="9" t="s">
        <v>211</v>
      </c>
      <c r="C28" s="8" t="s">
        <v>2</v>
      </c>
      <c r="D28" s="10">
        <v>1.92</v>
      </c>
      <c r="G28" s="146"/>
    </row>
    <row r="29" spans="1:7" x14ac:dyDescent="0.3">
      <c r="A29" s="8">
        <f t="shared" ref="A29:A37" si="2">A28+1</f>
        <v>19</v>
      </c>
      <c r="B29" s="9" t="s">
        <v>212</v>
      </c>
      <c r="C29" s="8" t="s">
        <v>2</v>
      </c>
      <c r="D29" s="10">
        <v>7.2</v>
      </c>
      <c r="G29" s="146"/>
    </row>
    <row r="30" spans="1:7" x14ac:dyDescent="0.3">
      <c r="A30" s="8">
        <f t="shared" si="2"/>
        <v>20</v>
      </c>
      <c r="B30" s="9" t="s">
        <v>213</v>
      </c>
      <c r="C30" s="8" t="s">
        <v>20</v>
      </c>
      <c r="D30" s="17">
        <v>0.13239999999999999</v>
      </c>
      <c r="G30" s="146"/>
    </row>
    <row r="31" spans="1:7" x14ac:dyDescent="0.3">
      <c r="A31" s="8">
        <f t="shared" si="2"/>
        <v>21</v>
      </c>
      <c r="B31" s="9" t="s">
        <v>214</v>
      </c>
      <c r="C31" s="8" t="s">
        <v>190</v>
      </c>
      <c r="D31" s="10">
        <v>35.840000000000003</v>
      </c>
      <c r="G31" s="146"/>
    </row>
    <row r="32" spans="1:7" x14ac:dyDescent="0.3">
      <c r="A32" s="8"/>
      <c r="B32" s="13" t="s">
        <v>44</v>
      </c>
      <c r="C32" s="8"/>
      <c r="D32" s="10"/>
      <c r="G32" s="146"/>
    </row>
    <row r="33" spans="1:7" x14ac:dyDescent="0.3">
      <c r="A33" s="8">
        <f>A31+1</f>
        <v>22</v>
      </c>
      <c r="B33" s="9" t="s">
        <v>211</v>
      </c>
      <c r="C33" s="8" t="s">
        <v>2</v>
      </c>
      <c r="D33" s="10">
        <v>1.8</v>
      </c>
      <c r="G33" s="146"/>
    </row>
    <row r="34" spans="1:7" x14ac:dyDescent="0.3">
      <c r="A34" s="8">
        <f t="shared" si="2"/>
        <v>23</v>
      </c>
      <c r="B34" s="9" t="s">
        <v>212</v>
      </c>
      <c r="C34" s="8" t="s">
        <v>2</v>
      </c>
      <c r="D34" s="10">
        <v>3.6</v>
      </c>
      <c r="G34" s="146"/>
    </row>
    <row r="35" spans="1:7" x14ac:dyDescent="0.3">
      <c r="A35" s="8">
        <f t="shared" si="2"/>
        <v>24</v>
      </c>
      <c r="B35" s="9" t="s">
        <v>215</v>
      </c>
      <c r="C35" s="8" t="s">
        <v>20</v>
      </c>
      <c r="D35" s="17">
        <v>0.12640000000000001</v>
      </c>
      <c r="G35" s="146"/>
    </row>
    <row r="36" spans="1:7" x14ac:dyDescent="0.3">
      <c r="A36" s="8">
        <f t="shared" si="2"/>
        <v>25</v>
      </c>
      <c r="B36" s="9" t="s">
        <v>216</v>
      </c>
      <c r="C36" s="8" t="s">
        <v>20</v>
      </c>
      <c r="D36" s="21">
        <v>0.20216000000000001</v>
      </c>
      <c r="G36" s="146"/>
    </row>
    <row r="37" spans="1:7" x14ac:dyDescent="0.3">
      <c r="A37" s="8">
        <f t="shared" si="2"/>
        <v>26</v>
      </c>
      <c r="B37" s="9" t="s">
        <v>214</v>
      </c>
      <c r="C37" s="8" t="s">
        <v>190</v>
      </c>
      <c r="D37" s="10">
        <v>26.4</v>
      </c>
      <c r="G37" s="146"/>
    </row>
    <row r="38" spans="1:7" x14ac:dyDescent="0.3">
      <c r="A38" s="8"/>
      <c r="B38" s="6" t="s">
        <v>64</v>
      </c>
      <c r="C38" s="14"/>
      <c r="D38" s="15"/>
      <c r="G38" s="146"/>
    </row>
    <row r="39" spans="1:7" x14ac:dyDescent="0.3">
      <c r="A39" s="8"/>
      <c r="B39" s="13" t="s">
        <v>65</v>
      </c>
      <c r="C39" s="14"/>
      <c r="D39" s="15"/>
      <c r="G39" s="146"/>
    </row>
    <row r="40" spans="1:7" x14ac:dyDescent="0.3">
      <c r="A40" s="8">
        <f>A37+1</f>
        <v>27</v>
      </c>
      <c r="B40" s="9" t="s">
        <v>217</v>
      </c>
      <c r="C40" s="8" t="s">
        <v>20</v>
      </c>
      <c r="D40" s="16">
        <v>2.2160000000000002</v>
      </c>
      <c r="G40" s="146"/>
    </row>
    <row r="41" spans="1:7" x14ac:dyDescent="0.3">
      <c r="A41" s="8">
        <f>A40+1</f>
        <v>28</v>
      </c>
      <c r="B41" s="9" t="s">
        <v>218</v>
      </c>
      <c r="C41" s="8" t="s">
        <v>190</v>
      </c>
      <c r="D41" s="12">
        <v>55.4</v>
      </c>
      <c r="G41" s="146"/>
    </row>
    <row r="42" spans="1:7" x14ac:dyDescent="0.3">
      <c r="A42" s="8">
        <f t="shared" ref="A42:A44" si="3">A41+1</f>
        <v>29</v>
      </c>
      <c r="B42" s="9" t="s">
        <v>219</v>
      </c>
      <c r="C42" s="8" t="s">
        <v>190</v>
      </c>
      <c r="D42" s="12">
        <v>55.4</v>
      </c>
      <c r="G42" s="146"/>
    </row>
    <row r="43" spans="1:7" x14ac:dyDescent="0.3">
      <c r="A43" s="8">
        <f t="shared" si="3"/>
        <v>30</v>
      </c>
      <c r="B43" s="9" t="s">
        <v>220</v>
      </c>
      <c r="C43" s="14" t="s">
        <v>190</v>
      </c>
      <c r="D43" s="10">
        <v>1.08</v>
      </c>
      <c r="G43" s="146"/>
    </row>
    <row r="44" spans="1:7" x14ac:dyDescent="0.3">
      <c r="A44" s="8">
        <f t="shared" si="3"/>
        <v>31</v>
      </c>
      <c r="B44" s="9" t="s">
        <v>221</v>
      </c>
      <c r="C44" s="14" t="s">
        <v>2</v>
      </c>
      <c r="D44" s="10">
        <v>0.84</v>
      </c>
      <c r="G44" s="146"/>
    </row>
    <row r="45" spans="1:7" x14ac:dyDescent="0.3">
      <c r="A45" s="8"/>
      <c r="B45" s="13" t="s">
        <v>222</v>
      </c>
      <c r="C45" s="14"/>
      <c r="D45" s="47"/>
      <c r="G45" s="146"/>
    </row>
    <row r="46" spans="1:7" x14ac:dyDescent="0.3">
      <c r="A46" s="8">
        <f>A44+1</f>
        <v>32</v>
      </c>
      <c r="B46" s="9" t="s">
        <v>223</v>
      </c>
      <c r="C46" s="14" t="s">
        <v>20</v>
      </c>
      <c r="D46" s="21">
        <v>2.5645500000000001</v>
      </c>
      <c r="G46" s="146"/>
    </row>
    <row r="47" spans="1:7" x14ac:dyDescent="0.3">
      <c r="A47" s="8">
        <f t="shared" ref="A47:A53" si="4">A46+1</f>
        <v>33</v>
      </c>
      <c r="B47" s="9" t="s">
        <v>218</v>
      </c>
      <c r="C47" s="8" t="s">
        <v>190</v>
      </c>
      <c r="D47" s="11">
        <v>65</v>
      </c>
      <c r="G47" s="146"/>
    </row>
    <row r="48" spans="1:7" x14ac:dyDescent="0.3">
      <c r="A48" s="8">
        <f t="shared" si="4"/>
        <v>34</v>
      </c>
      <c r="B48" s="9" t="s">
        <v>219</v>
      </c>
      <c r="C48" s="8" t="s">
        <v>190</v>
      </c>
      <c r="D48" s="11">
        <v>65</v>
      </c>
      <c r="G48" s="146"/>
    </row>
    <row r="49" spans="1:7" x14ac:dyDescent="0.3">
      <c r="A49" s="8"/>
      <c r="B49" s="6" t="s">
        <v>95</v>
      </c>
      <c r="C49" s="14"/>
      <c r="D49" s="47"/>
      <c r="G49" s="146"/>
    </row>
    <row r="50" spans="1:7" x14ac:dyDescent="0.3">
      <c r="A50" s="8"/>
      <c r="B50" s="13" t="s">
        <v>96</v>
      </c>
      <c r="C50" s="14"/>
      <c r="D50" s="47"/>
      <c r="G50" s="146"/>
    </row>
    <row r="51" spans="1:7" x14ac:dyDescent="0.3">
      <c r="A51" s="8">
        <f>A48+1</f>
        <v>35</v>
      </c>
      <c r="B51" s="9" t="s">
        <v>211</v>
      </c>
      <c r="C51" s="8" t="s">
        <v>2</v>
      </c>
      <c r="D51" s="10">
        <v>0.11</v>
      </c>
      <c r="G51" s="146"/>
    </row>
    <row r="52" spans="1:7" x14ac:dyDescent="0.3">
      <c r="A52" s="8">
        <f t="shared" si="4"/>
        <v>36</v>
      </c>
      <c r="B52" s="9" t="s">
        <v>224</v>
      </c>
      <c r="C52" s="8" t="s">
        <v>2</v>
      </c>
      <c r="D52" s="10">
        <v>0.5</v>
      </c>
      <c r="G52" s="146"/>
    </row>
    <row r="53" spans="1:7" x14ac:dyDescent="0.3">
      <c r="A53" s="8">
        <f t="shared" si="4"/>
        <v>37</v>
      </c>
      <c r="B53" s="9" t="s">
        <v>225</v>
      </c>
      <c r="C53" s="8" t="s">
        <v>20</v>
      </c>
      <c r="D53" s="16">
        <v>0.20300000000000001</v>
      </c>
      <c r="G53" s="146"/>
    </row>
    <row r="54" spans="1:7" x14ac:dyDescent="0.3">
      <c r="A54" s="8"/>
      <c r="B54" s="13" t="s">
        <v>101</v>
      </c>
      <c r="C54" s="14"/>
      <c r="D54" s="10"/>
      <c r="G54" s="146"/>
    </row>
    <row r="55" spans="1:7" x14ac:dyDescent="0.3">
      <c r="A55" s="8">
        <f>A53+1</f>
        <v>38</v>
      </c>
      <c r="B55" s="9" t="s">
        <v>226</v>
      </c>
      <c r="C55" s="14" t="s">
        <v>3</v>
      </c>
      <c r="D55" s="11">
        <v>12</v>
      </c>
      <c r="G55" s="146"/>
    </row>
    <row r="56" spans="1:7" x14ac:dyDescent="0.3">
      <c r="A56" s="8">
        <f t="shared" ref="A56:A61" si="5">A55+1</f>
        <v>39</v>
      </c>
      <c r="B56" s="9" t="s">
        <v>227</v>
      </c>
      <c r="C56" s="14" t="s">
        <v>3</v>
      </c>
      <c r="D56" s="10">
        <v>9.56</v>
      </c>
      <c r="G56" s="146"/>
    </row>
    <row r="57" spans="1:7" x14ac:dyDescent="0.3">
      <c r="A57" s="8">
        <f t="shared" si="5"/>
        <v>40</v>
      </c>
      <c r="B57" s="9" t="s">
        <v>228</v>
      </c>
      <c r="C57" s="14" t="s">
        <v>190</v>
      </c>
      <c r="D57" s="10">
        <v>8.6</v>
      </c>
      <c r="G57" s="146"/>
    </row>
    <row r="58" spans="1:7" x14ac:dyDescent="0.3">
      <c r="A58" s="8">
        <f t="shared" si="5"/>
        <v>41</v>
      </c>
      <c r="B58" s="9" t="s">
        <v>229</v>
      </c>
      <c r="C58" s="14" t="s">
        <v>190</v>
      </c>
      <c r="D58" s="10">
        <v>8.6</v>
      </c>
      <c r="G58" s="146"/>
    </row>
    <row r="59" spans="1:7" x14ac:dyDescent="0.3">
      <c r="A59" s="8">
        <f t="shared" si="5"/>
        <v>42</v>
      </c>
      <c r="B59" s="9" t="s">
        <v>230</v>
      </c>
      <c r="C59" s="14" t="s">
        <v>190</v>
      </c>
      <c r="D59" s="10">
        <v>8.6</v>
      </c>
      <c r="G59" s="146"/>
    </row>
    <row r="60" spans="1:7" x14ac:dyDescent="0.3">
      <c r="A60" s="8">
        <f t="shared" si="5"/>
        <v>43</v>
      </c>
      <c r="B60" s="9" t="s">
        <v>231</v>
      </c>
      <c r="C60" s="14" t="s">
        <v>190</v>
      </c>
      <c r="D60" s="10">
        <v>8.6</v>
      </c>
      <c r="G60" s="146"/>
    </row>
    <row r="61" spans="1:7" x14ac:dyDescent="0.3">
      <c r="A61" s="8">
        <f t="shared" si="5"/>
        <v>44</v>
      </c>
      <c r="B61" s="9" t="s">
        <v>232</v>
      </c>
      <c r="C61" s="14" t="s">
        <v>190</v>
      </c>
      <c r="D61" s="10">
        <v>8.6</v>
      </c>
      <c r="G61" s="146"/>
    </row>
    <row r="62" spans="1:7" ht="22.5" customHeight="1" x14ac:dyDescent="0.3">
      <c r="A62" s="45"/>
      <c r="B62" s="208" t="s">
        <v>122</v>
      </c>
      <c r="C62" s="209"/>
      <c r="D62" s="209"/>
      <c r="G62" s="146"/>
    </row>
    <row r="63" spans="1:7" x14ac:dyDescent="0.3">
      <c r="A63" s="8"/>
      <c r="B63" s="6" t="s">
        <v>123</v>
      </c>
      <c r="C63" s="14"/>
      <c r="D63" s="15"/>
      <c r="G63" s="146"/>
    </row>
    <row r="64" spans="1:7" x14ac:dyDescent="0.3">
      <c r="A64" s="8">
        <f>A61+1</f>
        <v>45</v>
      </c>
      <c r="B64" s="9" t="s">
        <v>233</v>
      </c>
      <c r="C64" s="8" t="s">
        <v>2</v>
      </c>
      <c r="D64" s="10">
        <v>6.4</v>
      </c>
      <c r="G64" s="146"/>
    </row>
    <row r="65" spans="1:7" x14ac:dyDescent="0.3">
      <c r="A65" s="8">
        <f t="shared" ref="A65:A82" si="6">A64+1</f>
        <v>46</v>
      </c>
      <c r="B65" s="9" t="s">
        <v>234</v>
      </c>
      <c r="C65" s="8" t="s">
        <v>3</v>
      </c>
      <c r="D65" s="11">
        <v>65</v>
      </c>
      <c r="G65" s="146"/>
    </row>
    <row r="66" spans="1:7" x14ac:dyDescent="0.3">
      <c r="A66" s="8">
        <f t="shared" si="6"/>
        <v>47</v>
      </c>
      <c r="B66" s="9" t="s">
        <v>235</v>
      </c>
      <c r="C66" s="8" t="s">
        <v>190</v>
      </c>
      <c r="D66" s="10">
        <v>50.49</v>
      </c>
      <c r="G66" s="146"/>
    </row>
    <row r="67" spans="1:7" x14ac:dyDescent="0.3">
      <c r="A67" s="8"/>
      <c r="B67" s="13" t="s">
        <v>236</v>
      </c>
      <c r="C67" s="14"/>
      <c r="D67" s="10"/>
      <c r="G67" s="146"/>
    </row>
    <row r="68" spans="1:7" x14ac:dyDescent="0.3">
      <c r="A68" s="8">
        <f>A66+1</f>
        <v>48</v>
      </c>
      <c r="B68" s="9" t="s">
        <v>237</v>
      </c>
      <c r="C68" s="8" t="s">
        <v>2</v>
      </c>
      <c r="D68" s="10">
        <v>3.75</v>
      </c>
      <c r="G68" s="146"/>
    </row>
    <row r="69" spans="1:7" x14ac:dyDescent="0.3">
      <c r="A69" s="8">
        <f t="shared" si="6"/>
        <v>49</v>
      </c>
      <c r="B69" s="9" t="s">
        <v>238</v>
      </c>
      <c r="C69" s="8" t="s">
        <v>2</v>
      </c>
      <c r="D69" s="10">
        <v>1.25</v>
      </c>
      <c r="G69" s="146"/>
    </row>
    <row r="70" spans="1:7" x14ac:dyDescent="0.3">
      <c r="A70" s="8">
        <f t="shared" si="6"/>
        <v>50</v>
      </c>
      <c r="B70" s="9" t="s">
        <v>239</v>
      </c>
      <c r="C70" s="8" t="s">
        <v>2</v>
      </c>
      <c r="D70" s="10">
        <v>2.2000000000000002</v>
      </c>
      <c r="G70" s="146"/>
    </row>
    <row r="71" spans="1:7" x14ac:dyDescent="0.3">
      <c r="A71" s="8">
        <f t="shared" si="6"/>
        <v>51</v>
      </c>
      <c r="B71" s="9" t="s">
        <v>235</v>
      </c>
      <c r="C71" s="8" t="s">
        <v>190</v>
      </c>
      <c r="D71" s="10">
        <v>7.62</v>
      </c>
      <c r="G71" s="146"/>
    </row>
    <row r="72" spans="1:7" x14ac:dyDescent="0.3">
      <c r="A72" s="8">
        <f t="shared" si="6"/>
        <v>52</v>
      </c>
      <c r="B72" s="9" t="s">
        <v>240</v>
      </c>
      <c r="C72" s="8" t="s">
        <v>2</v>
      </c>
      <c r="D72" s="10">
        <v>1.7</v>
      </c>
      <c r="G72" s="146"/>
    </row>
    <row r="73" spans="1:7" x14ac:dyDescent="0.3">
      <c r="A73" s="8">
        <f t="shared" si="6"/>
        <v>53</v>
      </c>
      <c r="B73" s="9" t="s">
        <v>241</v>
      </c>
      <c r="C73" s="8" t="s">
        <v>190</v>
      </c>
      <c r="D73" s="10">
        <v>0.71440000000000003</v>
      </c>
      <c r="G73" s="146"/>
    </row>
    <row r="74" spans="1:7" x14ac:dyDescent="0.3">
      <c r="A74" s="8"/>
      <c r="B74" s="6" t="s">
        <v>133</v>
      </c>
      <c r="C74" s="14"/>
      <c r="D74" s="15"/>
      <c r="G74" s="146"/>
    </row>
    <row r="75" spans="1:7" x14ac:dyDescent="0.3">
      <c r="A75" s="8">
        <f>A73+1</f>
        <v>54</v>
      </c>
      <c r="B75" s="9" t="s">
        <v>242</v>
      </c>
      <c r="C75" s="8" t="s">
        <v>2</v>
      </c>
      <c r="D75" s="11">
        <v>230</v>
      </c>
      <c r="G75" s="146"/>
    </row>
    <row r="76" spans="1:7" x14ac:dyDescent="0.3">
      <c r="A76" s="8">
        <f t="shared" si="6"/>
        <v>55</v>
      </c>
      <c r="B76" s="9" t="s">
        <v>194</v>
      </c>
      <c r="C76" s="14" t="s">
        <v>2</v>
      </c>
      <c r="D76" s="10">
        <v>2.92</v>
      </c>
      <c r="G76" s="146"/>
    </row>
    <row r="77" spans="1:7" x14ac:dyDescent="0.3">
      <c r="A77" s="8">
        <f t="shared" si="6"/>
        <v>56</v>
      </c>
      <c r="B77" s="9" t="s">
        <v>243</v>
      </c>
      <c r="C77" s="14" t="s">
        <v>20</v>
      </c>
      <c r="D77" s="10">
        <v>41.12</v>
      </c>
      <c r="G77" s="146"/>
    </row>
    <row r="78" spans="1:7" ht="20.25" customHeight="1" x14ac:dyDescent="0.3">
      <c r="A78" s="8">
        <f t="shared" si="6"/>
        <v>57</v>
      </c>
      <c r="B78" s="9" t="s">
        <v>199</v>
      </c>
      <c r="C78" s="14" t="s">
        <v>2</v>
      </c>
      <c r="D78" s="11">
        <v>200</v>
      </c>
      <c r="G78" s="146"/>
    </row>
    <row r="79" spans="1:7" x14ac:dyDescent="0.3">
      <c r="A79" s="8">
        <f t="shared" si="6"/>
        <v>58</v>
      </c>
      <c r="B79" s="9" t="s">
        <v>200</v>
      </c>
      <c r="C79" s="14" t="s">
        <v>2</v>
      </c>
      <c r="D79" s="10">
        <v>7.22</v>
      </c>
      <c r="G79" s="146"/>
    </row>
    <row r="80" spans="1:7" x14ac:dyDescent="0.3">
      <c r="A80" s="8">
        <f t="shared" si="6"/>
        <v>59</v>
      </c>
      <c r="B80" s="9" t="s">
        <v>211</v>
      </c>
      <c r="C80" s="14" t="s">
        <v>2</v>
      </c>
      <c r="D80" s="10">
        <v>7.3</v>
      </c>
      <c r="G80" s="146"/>
    </row>
    <row r="81" spans="1:7" x14ac:dyDescent="0.3">
      <c r="A81" s="8">
        <f t="shared" si="6"/>
        <v>60</v>
      </c>
      <c r="B81" s="9" t="s">
        <v>244</v>
      </c>
      <c r="C81" s="14" t="s">
        <v>2</v>
      </c>
      <c r="D81" s="10">
        <v>25.7</v>
      </c>
      <c r="G81" s="146"/>
    </row>
    <row r="82" spans="1:7" x14ac:dyDescent="0.3">
      <c r="A82" s="8">
        <f t="shared" si="6"/>
        <v>61</v>
      </c>
      <c r="B82" s="9" t="s">
        <v>235</v>
      </c>
      <c r="C82" s="8" t="s">
        <v>190</v>
      </c>
      <c r="D82" s="10">
        <v>269.14999999999998</v>
      </c>
      <c r="G82" s="146"/>
    </row>
    <row r="83" spans="1:7" ht="19.5" customHeight="1" x14ac:dyDescent="0.3">
      <c r="A83" s="45"/>
      <c r="B83" s="208" t="s">
        <v>145</v>
      </c>
      <c r="C83" s="209"/>
      <c r="D83" s="209"/>
      <c r="G83" s="146"/>
    </row>
    <row r="84" spans="1:7" x14ac:dyDescent="0.3">
      <c r="A84" s="8"/>
      <c r="B84" s="6" t="s">
        <v>245</v>
      </c>
      <c r="C84" s="14"/>
      <c r="D84" s="15"/>
      <c r="G84" s="146"/>
    </row>
    <row r="85" spans="1:7" x14ac:dyDescent="0.3">
      <c r="A85" s="8">
        <f>A82+1</f>
        <v>62</v>
      </c>
      <c r="B85" s="9" t="s">
        <v>246</v>
      </c>
      <c r="C85" s="14" t="s">
        <v>2</v>
      </c>
      <c r="D85" s="11">
        <v>1109</v>
      </c>
      <c r="G85" s="146"/>
    </row>
    <row r="86" spans="1:7" x14ac:dyDescent="0.3">
      <c r="A86" s="8">
        <f>A85+1</f>
        <v>63</v>
      </c>
      <c r="B86" s="9" t="s">
        <v>247</v>
      </c>
      <c r="C86" s="14" t="s">
        <v>2</v>
      </c>
      <c r="D86" s="11">
        <v>1109</v>
      </c>
      <c r="G86" s="146"/>
    </row>
    <row r="87" spans="1:7" x14ac:dyDescent="0.3">
      <c r="A87" s="8">
        <f t="shared" ref="A87:A90" si="7">A86+1</f>
        <v>64</v>
      </c>
      <c r="B87" s="9" t="s">
        <v>196</v>
      </c>
      <c r="C87" s="14" t="s">
        <v>2</v>
      </c>
      <c r="D87" s="11">
        <v>1109</v>
      </c>
      <c r="G87" s="146"/>
    </row>
    <row r="88" spans="1:7" x14ac:dyDescent="0.3">
      <c r="A88" s="8">
        <f t="shared" si="7"/>
        <v>65</v>
      </c>
      <c r="B88" s="9" t="s">
        <v>248</v>
      </c>
      <c r="C88" s="14" t="s">
        <v>2</v>
      </c>
      <c r="D88" s="11">
        <v>1109</v>
      </c>
      <c r="G88" s="146"/>
    </row>
    <row r="89" spans="1:7" ht="27.6" x14ac:dyDescent="0.3">
      <c r="A89" s="8">
        <f t="shared" si="7"/>
        <v>66</v>
      </c>
      <c r="B89" s="9" t="s">
        <v>249</v>
      </c>
      <c r="C89" s="8" t="s">
        <v>20</v>
      </c>
      <c r="D89" s="12">
        <v>1752.2</v>
      </c>
      <c r="G89" s="146"/>
    </row>
    <row r="90" spans="1:7" x14ac:dyDescent="0.3">
      <c r="A90" s="8">
        <f t="shared" si="7"/>
        <v>67</v>
      </c>
      <c r="B90" s="9" t="s">
        <v>250</v>
      </c>
      <c r="C90" s="14" t="s">
        <v>190</v>
      </c>
      <c r="D90" s="11">
        <v>2637</v>
      </c>
      <c r="G90" s="146"/>
    </row>
    <row r="91" spans="1:7" x14ac:dyDescent="0.3">
      <c r="A91" s="8"/>
      <c r="B91" s="6" t="s">
        <v>146</v>
      </c>
      <c r="C91" s="14"/>
      <c r="D91" s="15"/>
      <c r="G91" s="146"/>
    </row>
    <row r="92" spans="1:7" x14ac:dyDescent="0.3">
      <c r="A92" s="8">
        <f>A90+1</f>
        <v>68</v>
      </c>
      <c r="B92" s="9" t="s">
        <v>251</v>
      </c>
      <c r="C92" s="14" t="s">
        <v>2</v>
      </c>
      <c r="D92" s="10">
        <v>493.58</v>
      </c>
      <c r="G92" s="146"/>
    </row>
    <row r="93" spans="1:7" x14ac:dyDescent="0.3">
      <c r="A93" s="8">
        <f>A92+1</f>
        <v>69</v>
      </c>
      <c r="B93" s="9" t="s">
        <v>252</v>
      </c>
      <c r="C93" s="14" t="s">
        <v>2</v>
      </c>
      <c r="D93" s="11">
        <v>493</v>
      </c>
      <c r="G93" s="146"/>
    </row>
    <row r="94" spans="1:7" x14ac:dyDescent="0.3">
      <c r="A94" s="151">
        <f t="shared" ref="A94:A99" si="8">A93+1</f>
        <v>70</v>
      </c>
      <c r="B94" s="9" t="s">
        <v>253</v>
      </c>
      <c r="C94" s="14" t="s">
        <v>20</v>
      </c>
      <c r="D94" s="11">
        <v>780</v>
      </c>
      <c r="G94" s="146"/>
    </row>
    <row r="95" spans="1:7" x14ac:dyDescent="0.3">
      <c r="A95" s="8">
        <f t="shared" si="8"/>
        <v>71</v>
      </c>
      <c r="B95" s="9" t="s">
        <v>254</v>
      </c>
      <c r="C95" s="14" t="s">
        <v>2</v>
      </c>
      <c r="D95" s="11">
        <v>281</v>
      </c>
      <c r="G95" s="146"/>
    </row>
    <row r="96" spans="1:7" x14ac:dyDescent="0.3">
      <c r="A96" s="8">
        <f t="shared" si="8"/>
        <v>72</v>
      </c>
      <c r="B96" s="9" t="s">
        <v>255</v>
      </c>
      <c r="C96" s="14" t="s">
        <v>2</v>
      </c>
      <c r="D96" s="12">
        <v>141.69999999999999</v>
      </c>
      <c r="G96" s="146"/>
    </row>
    <row r="97" spans="1:7" ht="27.6" x14ac:dyDescent="0.3">
      <c r="A97" s="8">
        <f t="shared" si="8"/>
        <v>73</v>
      </c>
      <c r="B97" s="9" t="s">
        <v>256</v>
      </c>
      <c r="C97" s="14" t="s">
        <v>2</v>
      </c>
      <c r="D97" s="12">
        <v>71.5</v>
      </c>
      <c r="G97" s="146"/>
    </row>
    <row r="98" spans="1:7" x14ac:dyDescent="0.3">
      <c r="A98" s="8">
        <f t="shared" si="8"/>
        <v>74</v>
      </c>
      <c r="B98" s="9" t="s">
        <v>257</v>
      </c>
      <c r="C98" s="14" t="s">
        <v>20</v>
      </c>
      <c r="D98" s="12">
        <v>1.4</v>
      </c>
      <c r="G98" s="146"/>
    </row>
    <row r="99" spans="1:7" x14ac:dyDescent="0.3">
      <c r="A99" s="8">
        <f t="shared" si="8"/>
        <v>75</v>
      </c>
      <c r="B99" s="9" t="s">
        <v>258</v>
      </c>
      <c r="C99" s="14" t="s">
        <v>190</v>
      </c>
      <c r="D99" s="11">
        <v>851</v>
      </c>
      <c r="G99" s="146"/>
    </row>
    <row r="100" spans="1:7" x14ac:dyDescent="0.3">
      <c r="A100" s="86"/>
      <c r="B100" s="94" t="s">
        <v>475</v>
      </c>
      <c r="C100" s="90"/>
      <c r="D100" s="92"/>
      <c r="G100" s="146"/>
    </row>
    <row r="101" spans="1:7" ht="27.6" x14ac:dyDescent="0.3">
      <c r="A101" s="86">
        <f>A99+1</f>
        <v>76</v>
      </c>
      <c r="B101" s="99" t="s">
        <v>476</v>
      </c>
      <c r="C101" s="86" t="s">
        <v>7</v>
      </c>
      <c r="D101" s="92">
        <v>3</v>
      </c>
      <c r="G101" s="146"/>
    </row>
    <row r="102" spans="1:7" x14ac:dyDescent="0.3">
      <c r="A102" s="86">
        <f>A101+1</f>
        <v>77</v>
      </c>
      <c r="B102" s="99" t="s">
        <v>477</v>
      </c>
      <c r="C102" s="86" t="s">
        <v>7</v>
      </c>
      <c r="D102" s="92">
        <v>3</v>
      </c>
      <c r="G102" s="146"/>
    </row>
    <row r="103" spans="1:7" x14ac:dyDescent="0.3">
      <c r="A103" s="8"/>
      <c r="B103" s="6" t="s">
        <v>152</v>
      </c>
      <c r="C103" s="14"/>
      <c r="D103" s="11"/>
      <c r="G103" s="146"/>
    </row>
    <row r="104" spans="1:7" x14ac:dyDescent="0.3">
      <c r="A104" s="8">
        <f>A102+1</f>
        <v>78</v>
      </c>
      <c r="B104" s="9" t="s">
        <v>259</v>
      </c>
      <c r="C104" s="14" t="s">
        <v>190</v>
      </c>
      <c r="D104" s="11">
        <v>454</v>
      </c>
      <c r="G104" s="146"/>
    </row>
    <row r="105" spans="1:7" ht="27.6" x14ac:dyDescent="0.3">
      <c r="A105" s="8">
        <f>A104+1</f>
        <v>79</v>
      </c>
      <c r="B105" s="9" t="s">
        <v>260</v>
      </c>
      <c r="C105" s="14" t="s">
        <v>190</v>
      </c>
      <c r="D105" s="11">
        <v>454</v>
      </c>
      <c r="G105" s="146"/>
    </row>
    <row r="106" spans="1:7" x14ac:dyDescent="0.3">
      <c r="A106" s="8">
        <f>A105+1</f>
        <v>80</v>
      </c>
      <c r="B106" s="9" t="s">
        <v>261</v>
      </c>
      <c r="C106" s="14" t="s">
        <v>190</v>
      </c>
      <c r="D106" s="11">
        <v>454</v>
      </c>
      <c r="G106" s="146"/>
    </row>
    <row r="107" spans="1:7" ht="22.5" customHeight="1" x14ac:dyDescent="0.3">
      <c r="A107" s="45"/>
      <c r="B107" s="208" t="s">
        <v>156</v>
      </c>
      <c r="C107" s="209"/>
      <c r="D107" s="209"/>
      <c r="G107" s="146"/>
    </row>
    <row r="108" spans="1:7" x14ac:dyDescent="0.3">
      <c r="A108" s="8"/>
      <c r="B108" s="6" t="s">
        <v>262</v>
      </c>
      <c r="C108" s="14"/>
      <c r="D108" s="11"/>
      <c r="G108" s="146"/>
    </row>
    <row r="109" spans="1:7" x14ac:dyDescent="0.3">
      <c r="A109" s="8"/>
      <c r="B109" s="6" t="s">
        <v>263</v>
      </c>
      <c r="C109" s="14"/>
      <c r="D109" s="11"/>
      <c r="G109" s="146"/>
    </row>
    <row r="110" spans="1:7" x14ac:dyDescent="0.3">
      <c r="A110" s="8">
        <f>A106+1</f>
        <v>81</v>
      </c>
      <c r="B110" s="9" t="s">
        <v>264</v>
      </c>
      <c r="C110" s="8" t="s">
        <v>2</v>
      </c>
      <c r="D110" s="11">
        <f>60+168</f>
        <v>228</v>
      </c>
      <c r="G110" s="146"/>
    </row>
    <row r="111" spans="1:7" x14ac:dyDescent="0.3">
      <c r="A111" s="8">
        <f>A110+1</f>
        <v>82</v>
      </c>
      <c r="B111" s="9" t="s">
        <v>237</v>
      </c>
      <c r="C111" s="8" t="s">
        <v>2</v>
      </c>
      <c r="D111" s="11">
        <v>182</v>
      </c>
      <c r="G111" s="146"/>
    </row>
    <row r="112" spans="1:7" x14ac:dyDescent="0.3">
      <c r="A112" s="8">
        <f t="shared" ref="A112:A116" si="9">A111+1</f>
        <v>83</v>
      </c>
      <c r="B112" s="9" t="s">
        <v>265</v>
      </c>
      <c r="C112" s="8" t="s">
        <v>2</v>
      </c>
      <c r="D112" s="11">
        <v>2</v>
      </c>
      <c r="G112" s="146"/>
    </row>
    <row r="113" spans="1:7" x14ac:dyDescent="0.3">
      <c r="A113" s="8">
        <f t="shared" si="9"/>
        <v>84</v>
      </c>
      <c r="B113" s="9" t="s">
        <v>266</v>
      </c>
      <c r="C113" s="8" t="s">
        <v>2</v>
      </c>
      <c r="D113" s="11">
        <v>360</v>
      </c>
      <c r="G113" s="146"/>
    </row>
    <row r="114" spans="1:7" x14ac:dyDescent="0.3">
      <c r="A114" s="8">
        <f t="shared" si="9"/>
        <v>85</v>
      </c>
      <c r="B114" s="9" t="s">
        <v>267</v>
      </c>
      <c r="C114" s="8" t="s">
        <v>2</v>
      </c>
      <c r="D114" s="11">
        <v>28</v>
      </c>
      <c r="G114" s="146"/>
    </row>
    <row r="115" spans="1:7" x14ac:dyDescent="0.3">
      <c r="A115" s="8">
        <f t="shared" si="9"/>
        <v>86</v>
      </c>
      <c r="B115" s="9" t="s">
        <v>268</v>
      </c>
      <c r="C115" s="8" t="s">
        <v>20</v>
      </c>
      <c r="D115" s="12">
        <v>52.8</v>
      </c>
      <c r="G115" s="146"/>
    </row>
    <row r="116" spans="1:7" x14ac:dyDescent="0.3">
      <c r="A116" s="151">
        <f t="shared" si="9"/>
        <v>87</v>
      </c>
      <c r="B116" s="9" t="s">
        <v>253</v>
      </c>
      <c r="C116" s="8" t="s">
        <v>20</v>
      </c>
      <c r="D116" s="12">
        <v>52.8</v>
      </c>
      <c r="G116" s="146"/>
    </row>
    <row r="117" spans="1:7" x14ac:dyDescent="0.3">
      <c r="A117" s="8"/>
      <c r="B117" s="6" t="s">
        <v>269</v>
      </c>
      <c r="C117" s="8"/>
      <c r="D117" s="12"/>
      <c r="G117" s="146"/>
    </row>
    <row r="118" spans="1:7" x14ac:dyDescent="0.3">
      <c r="A118" s="8">
        <f>A116+1</f>
        <v>88</v>
      </c>
      <c r="B118" s="9" t="s">
        <v>270</v>
      </c>
      <c r="C118" s="8" t="s">
        <v>2</v>
      </c>
      <c r="D118" s="12">
        <v>0.8</v>
      </c>
      <c r="G118" s="146"/>
    </row>
    <row r="119" spans="1:7" x14ac:dyDescent="0.3">
      <c r="A119" s="8">
        <f>A118+1</f>
        <v>89</v>
      </c>
      <c r="B119" s="9" t="s">
        <v>271</v>
      </c>
      <c r="C119" s="8" t="s">
        <v>2</v>
      </c>
      <c r="D119" s="11">
        <v>3</v>
      </c>
      <c r="G119" s="146"/>
    </row>
    <row r="120" spans="1:7" x14ac:dyDescent="0.3">
      <c r="A120" s="8">
        <f>A119+1</f>
        <v>90</v>
      </c>
      <c r="B120" s="9" t="s">
        <v>272</v>
      </c>
      <c r="C120" s="8" t="s">
        <v>2</v>
      </c>
      <c r="D120" s="11">
        <v>9</v>
      </c>
      <c r="G120" s="146"/>
    </row>
    <row r="121" spans="1:7" x14ac:dyDescent="0.3">
      <c r="A121" s="8"/>
      <c r="B121" s="6" t="s">
        <v>273</v>
      </c>
      <c r="C121" s="8"/>
      <c r="D121" s="11"/>
      <c r="G121" s="146"/>
    </row>
    <row r="122" spans="1:7" ht="27.6" x14ac:dyDescent="0.3">
      <c r="A122" s="8">
        <f>A120+1</f>
        <v>91</v>
      </c>
      <c r="B122" s="9" t="s">
        <v>274</v>
      </c>
      <c r="C122" s="8" t="s">
        <v>3</v>
      </c>
      <c r="D122" s="11">
        <v>29</v>
      </c>
      <c r="G122" s="146"/>
    </row>
    <row r="123" spans="1:7" x14ac:dyDescent="0.3">
      <c r="A123" s="8"/>
      <c r="B123" s="6" t="s">
        <v>275</v>
      </c>
      <c r="C123" s="8"/>
      <c r="D123" s="11"/>
      <c r="G123" s="146"/>
    </row>
    <row r="124" spans="1:7" ht="27.6" x14ac:dyDescent="0.3">
      <c r="A124" s="8">
        <f>A122+1</f>
        <v>92</v>
      </c>
      <c r="B124" s="9" t="s">
        <v>276</v>
      </c>
      <c r="C124" s="8" t="s">
        <v>2</v>
      </c>
      <c r="D124" s="10">
        <v>3.24</v>
      </c>
      <c r="G124" s="146"/>
    </row>
    <row r="125" spans="1:7" x14ac:dyDescent="0.3">
      <c r="A125" s="8">
        <f>A124+1</f>
        <v>93</v>
      </c>
      <c r="B125" s="9" t="s">
        <v>277</v>
      </c>
      <c r="C125" s="8" t="s">
        <v>2</v>
      </c>
      <c r="D125" s="12">
        <v>3.5</v>
      </c>
      <c r="G125" s="146"/>
    </row>
    <row r="126" spans="1:7" x14ac:dyDescent="0.3">
      <c r="A126" s="8">
        <f>A125+1</f>
        <v>94</v>
      </c>
      <c r="B126" s="9" t="s">
        <v>278</v>
      </c>
      <c r="C126" s="8" t="s">
        <v>20</v>
      </c>
      <c r="D126" s="17">
        <v>7.4999999999999997E-3</v>
      </c>
      <c r="G126" s="146"/>
    </row>
    <row r="127" spans="1:7" s="189" customFormat="1" ht="27.6" x14ac:dyDescent="0.3">
      <c r="A127" s="185"/>
      <c r="B127" s="186" t="s">
        <v>279</v>
      </c>
      <c r="C127" s="185"/>
      <c r="D127" s="187"/>
      <c r="E127" s="188"/>
      <c r="G127" s="190"/>
    </row>
    <row r="128" spans="1:7" s="189" customFormat="1" x14ac:dyDescent="0.3">
      <c r="A128" s="185">
        <f>A126+1</f>
        <v>95</v>
      </c>
      <c r="B128" s="191" t="s">
        <v>264</v>
      </c>
      <c r="C128" s="185" t="s">
        <v>2</v>
      </c>
      <c r="D128" s="187">
        <v>332</v>
      </c>
      <c r="E128" s="188"/>
      <c r="G128" s="190">
        <f t="shared" ref="G128:G136" si="10">D128</f>
        <v>332</v>
      </c>
    </row>
    <row r="129" spans="1:7" s="189" customFormat="1" x14ac:dyDescent="0.3">
      <c r="A129" s="185">
        <f>A128+1</f>
        <v>96</v>
      </c>
      <c r="B129" s="191" t="s">
        <v>237</v>
      </c>
      <c r="C129" s="185" t="s">
        <v>2</v>
      </c>
      <c r="D129" s="187">
        <v>10</v>
      </c>
      <c r="E129" s="188"/>
      <c r="G129" s="190">
        <f t="shared" si="10"/>
        <v>10</v>
      </c>
    </row>
    <row r="130" spans="1:7" s="189" customFormat="1" x14ac:dyDescent="0.3">
      <c r="A130" s="185">
        <f t="shared" ref="A130:A136" si="11">A129+1</f>
        <v>97</v>
      </c>
      <c r="B130" s="191" t="s">
        <v>280</v>
      </c>
      <c r="C130" s="185" t="s">
        <v>3</v>
      </c>
      <c r="D130" s="187">
        <v>27</v>
      </c>
      <c r="E130" s="188"/>
      <c r="G130" s="190">
        <f t="shared" si="10"/>
        <v>27</v>
      </c>
    </row>
    <row r="131" spans="1:7" s="189" customFormat="1" ht="27.6" x14ac:dyDescent="0.3">
      <c r="A131" s="185">
        <f t="shared" si="11"/>
        <v>98</v>
      </c>
      <c r="B131" s="191" t="s">
        <v>281</v>
      </c>
      <c r="C131" s="185" t="s">
        <v>3</v>
      </c>
      <c r="D131" s="187">
        <v>27</v>
      </c>
      <c r="E131" s="188"/>
      <c r="G131" s="190">
        <f t="shared" si="10"/>
        <v>27</v>
      </c>
    </row>
    <row r="132" spans="1:7" s="189" customFormat="1" x14ac:dyDescent="0.3">
      <c r="A132" s="185">
        <f t="shared" si="11"/>
        <v>99</v>
      </c>
      <c r="B132" s="191" t="s">
        <v>282</v>
      </c>
      <c r="C132" s="185" t="s">
        <v>3</v>
      </c>
      <c r="D132" s="187">
        <v>27</v>
      </c>
      <c r="E132" s="188"/>
      <c r="G132" s="190">
        <f t="shared" si="10"/>
        <v>27</v>
      </c>
    </row>
    <row r="133" spans="1:7" s="189" customFormat="1" x14ac:dyDescent="0.3">
      <c r="A133" s="185">
        <f t="shared" si="11"/>
        <v>100</v>
      </c>
      <c r="B133" s="191" t="s">
        <v>266</v>
      </c>
      <c r="C133" s="185" t="s">
        <v>2</v>
      </c>
      <c r="D133" s="187">
        <v>321</v>
      </c>
      <c r="E133" s="188"/>
      <c r="G133" s="190">
        <f t="shared" si="10"/>
        <v>321</v>
      </c>
    </row>
    <row r="134" spans="1:7" s="189" customFormat="1" x14ac:dyDescent="0.3">
      <c r="A134" s="185">
        <f t="shared" si="11"/>
        <v>101</v>
      </c>
      <c r="B134" s="191" t="s">
        <v>267</v>
      </c>
      <c r="C134" s="185" t="s">
        <v>2</v>
      </c>
      <c r="D134" s="187">
        <v>17</v>
      </c>
      <c r="E134" s="188"/>
      <c r="G134" s="190">
        <f t="shared" si="10"/>
        <v>17</v>
      </c>
    </row>
    <row r="135" spans="1:7" s="189" customFormat="1" x14ac:dyDescent="0.3">
      <c r="A135" s="185">
        <f t="shared" si="11"/>
        <v>102</v>
      </c>
      <c r="B135" s="191" t="s">
        <v>268</v>
      </c>
      <c r="C135" s="185" t="s">
        <v>20</v>
      </c>
      <c r="D135" s="192">
        <v>6.4</v>
      </c>
      <c r="E135" s="188"/>
      <c r="G135" s="190">
        <f t="shared" si="10"/>
        <v>6.4</v>
      </c>
    </row>
    <row r="136" spans="1:7" s="189" customFormat="1" x14ac:dyDescent="0.3">
      <c r="A136" s="185">
        <f t="shared" si="11"/>
        <v>103</v>
      </c>
      <c r="B136" s="191" t="s">
        <v>253</v>
      </c>
      <c r="C136" s="185" t="s">
        <v>20</v>
      </c>
      <c r="D136" s="192">
        <v>6.4</v>
      </c>
      <c r="E136" s="188"/>
      <c r="G136" s="190">
        <f t="shared" si="10"/>
        <v>6.4</v>
      </c>
    </row>
    <row r="137" spans="1:7" ht="21" customHeight="1" x14ac:dyDescent="0.3">
      <c r="A137" s="45"/>
      <c r="B137" s="208" t="s">
        <v>180</v>
      </c>
      <c r="C137" s="209"/>
      <c r="D137" s="209"/>
      <c r="G137" s="146"/>
    </row>
    <row r="138" spans="1:7" x14ac:dyDescent="0.3">
      <c r="A138" s="8"/>
      <c r="B138" s="6" t="s">
        <v>262</v>
      </c>
      <c r="C138" s="14"/>
      <c r="D138" s="11"/>
      <c r="G138" s="146"/>
    </row>
    <row r="139" spans="1:7" x14ac:dyDescent="0.3">
      <c r="A139" s="8"/>
      <c r="B139" s="6" t="s">
        <v>454</v>
      </c>
      <c r="C139" s="8"/>
      <c r="D139" s="12"/>
      <c r="G139" s="146"/>
    </row>
    <row r="140" spans="1:7" x14ac:dyDescent="0.3">
      <c r="A140" s="8">
        <f>A136+1</f>
        <v>104</v>
      </c>
      <c r="B140" s="9" t="s">
        <v>283</v>
      </c>
      <c r="C140" s="8" t="s">
        <v>2</v>
      </c>
      <c r="D140" s="12">
        <v>5.4</v>
      </c>
      <c r="G140" s="146"/>
    </row>
    <row r="141" spans="1:7" x14ac:dyDescent="0.3">
      <c r="A141" s="8">
        <f>A140+1</f>
        <v>105</v>
      </c>
      <c r="B141" s="9" t="s">
        <v>284</v>
      </c>
      <c r="C141" s="8" t="s">
        <v>20</v>
      </c>
      <c r="D141" s="54">
        <v>2.06</v>
      </c>
      <c r="G141" s="146"/>
    </row>
    <row r="142" spans="1:7" x14ac:dyDescent="0.3">
      <c r="A142" s="24">
        <f t="shared" ref="A142:A145" si="12">A141+1</f>
        <v>106</v>
      </c>
      <c r="B142" s="62" t="s">
        <v>480</v>
      </c>
      <c r="C142" s="24" t="s">
        <v>20</v>
      </c>
      <c r="D142" s="54">
        <v>1.95</v>
      </c>
      <c r="G142" s="146"/>
    </row>
    <row r="143" spans="1:7" x14ac:dyDescent="0.3">
      <c r="A143" s="8">
        <f t="shared" si="12"/>
        <v>107</v>
      </c>
      <c r="B143" s="9" t="s">
        <v>285</v>
      </c>
      <c r="C143" s="8" t="s">
        <v>20</v>
      </c>
      <c r="D143" s="54">
        <v>1.65</v>
      </c>
      <c r="G143" s="146"/>
    </row>
    <row r="144" spans="1:7" x14ac:dyDescent="0.3">
      <c r="A144" s="8">
        <f t="shared" si="12"/>
        <v>108</v>
      </c>
      <c r="B144" s="9" t="s">
        <v>286</v>
      </c>
      <c r="C144" s="8" t="s">
        <v>20</v>
      </c>
      <c r="D144" s="54">
        <v>20</v>
      </c>
      <c r="G144" s="146"/>
    </row>
    <row r="145" spans="1:7" x14ac:dyDescent="0.3">
      <c r="A145" s="8">
        <f t="shared" si="12"/>
        <v>109</v>
      </c>
      <c r="B145" s="20" t="s">
        <v>196</v>
      </c>
      <c r="C145" s="8" t="s">
        <v>2</v>
      </c>
      <c r="D145" s="54">
        <v>20</v>
      </c>
      <c r="G145" s="146"/>
    </row>
    <row r="146" spans="1:7" x14ac:dyDescent="0.3">
      <c r="A146" s="8"/>
      <c r="B146" s="48" t="s">
        <v>263</v>
      </c>
      <c r="C146" s="14"/>
      <c r="D146" s="55"/>
      <c r="G146" s="146"/>
    </row>
    <row r="147" spans="1:7" ht="19.5" customHeight="1" x14ac:dyDescent="0.3">
      <c r="A147" s="8">
        <f>A144+1</f>
        <v>109</v>
      </c>
      <c r="B147" s="9" t="s">
        <v>264</v>
      </c>
      <c r="C147" s="8" t="s">
        <v>2</v>
      </c>
      <c r="D147" s="55">
        <v>77.400000000000006</v>
      </c>
      <c r="G147" s="146"/>
    </row>
    <row r="148" spans="1:7" x14ac:dyDescent="0.3">
      <c r="A148" s="8">
        <f>A147+1</f>
        <v>110</v>
      </c>
      <c r="B148" s="9" t="s">
        <v>265</v>
      </c>
      <c r="C148" s="8" t="s">
        <v>2</v>
      </c>
      <c r="D148" s="55">
        <v>1.5</v>
      </c>
      <c r="G148" s="146"/>
    </row>
    <row r="149" spans="1:7" x14ac:dyDescent="0.3">
      <c r="A149" s="8">
        <f t="shared" ref="A149:A151" si="13">A148+1</f>
        <v>111</v>
      </c>
      <c r="B149" s="9" t="s">
        <v>287</v>
      </c>
      <c r="C149" s="8" t="s">
        <v>2</v>
      </c>
      <c r="D149" s="55">
        <v>80.099999999999994</v>
      </c>
      <c r="G149" s="146"/>
    </row>
    <row r="150" spans="1:7" x14ac:dyDescent="0.3">
      <c r="A150" s="8">
        <f t="shared" si="13"/>
        <v>112</v>
      </c>
      <c r="B150" s="9" t="s">
        <v>288</v>
      </c>
      <c r="C150" s="8" t="s">
        <v>2</v>
      </c>
      <c r="D150" s="55">
        <v>4.2</v>
      </c>
      <c r="G150" s="146"/>
    </row>
    <row r="151" spans="1:7" x14ac:dyDescent="0.3">
      <c r="A151" s="8">
        <f t="shared" si="13"/>
        <v>113</v>
      </c>
      <c r="B151" s="9" t="s">
        <v>289</v>
      </c>
      <c r="C151" s="8" t="s">
        <v>20</v>
      </c>
      <c r="D151" s="54">
        <v>8.64</v>
      </c>
      <c r="G151" s="146"/>
    </row>
    <row r="152" spans="1:7" x14ac:dyDescent="0.3">
      <c r="A152" s="8"/>
      <c r="B152" s="6" t="s">
        <v>263</v>
      </c>
      <c r="C152" s="14"/>
      <c r="D152" s="35"/>
      <c r="G152" s="146"/>
    </row>
    <row r="153" spans="1:7" ht="23.25" customHeight="1" x14ac:dyDescent="0.3">
      <c r="A153" s="8">
        <f>A151+1</f>
        <v>114</v>
      </c>
      <c r="B153" s="9" t="s">
        <v>264</v>
      </c>
      <c r="C153" s="8" t="s">
        <v>2</v>
      </c>
      <c r="D153" s="55">
        <f>490.6+217.7</f>
        <v>708.3</v>
      </c>
      <c r="G153" s="146"/>
    </row>
    <row r="154" spans="1:7" ht="21" customHeight="1" x14ac:dyDescent="0.3">
      <c r="A154" s="8">
        <f>A153+1</f>
        <v>115</v>
      </c>
      <c r="B154" s="9" t="s">
        <v>265</v>
      </c>
      <c r="C154" s="8" t="s">
        <v>2</v>
      </c>
      <c r="D154" s="55">
        <f>14.72+3.81</f>
        <v>18.53</v>
      </c>
      <c r="G154" s="146"/>
    </row>
    <row r="155" spans="1:7" ht="19.5" customHeight="1" x14ac:dyDescent="0.3">
      <c r="A155" s="8">
        <f t="shared" ref="A155:A159" si="14">A154+1</f>
        <v>116</v>
      </c>
      <c r="B155" s="9" t="s">
        <v>290</v>
      </c>
      <c r="C155" s="8" t="s">
        <v>2</v>
      </c>
      <c r="D155" s="55">
        <f>337.86+170.18</f>
        <v>508.04</v>
      </c>
      <c r="G155" s="146"/>
    </row>
    <row r="156" spans="1:7" x14ac:dyDescent="0.3">
      <c r="A156" s="8">
        <f t="shared" si="14"/>
        <v>117</v>
      </c>
      <c r="B156" s="9" t="s">
        <v>267</v>
      </c>
      <c r="C156" s="8" t="s">
        <v>2</v>
      </c>
      <c r="D156" s="35">
        <f>84.46+42.54</f>
        <v>127</v>
      </c>
      <c r="G156" s="146"/>
    </row>
    <row r="157" spans="1:7" x14ac:dyDescent="0.3">
      <c r="A157" s="8">
        <f t="shared" si="14"/>
        <v>118</v>
      </c>
      <c r="B157" s="9" t="s">
        <v>268</v>
      </c>
      <c r="C157" s="8" t="s">
        <v>20</v>
      </c>
      <c r="D157" s="55">
        <f>132.8+14.1</f>
        <v>146.9</v>
      </c>
      <c r="G157" s="146"/>
    </row>
    <row r="158" spans="1:7" x14ac:dyDescent="0.3">
      <c r="A158" s="8">
        <f t="shared" si="14"/>
        <v>119</v>
      </c>
      <c r="B158" s="9" t="s">
        <v>291</v>
      </c>
      <c r="C158" s="8" t="s">
        <v>20</v>
      </c>
      <c r="D158" s="55">
        <f t="shared" ref="D158:D159" si="15">132.8+14.1</f>
        <v>146.9</v>
      </c>
      <c r="G158" s="146"/>
    </row>
    <row r="159" spans="1:7" x14ac:dyDescent="0.3">
      <c r="A159" s="8">
        <f t="shared" si="14"/>
        <v>120</v>
      </c>
      <c r="B159" s="20" t="s">
        <v>196</v>
      </c>
      <c r="C159" s="8" t="s">
        <v>2</v>
      </c>
      <c r="D159" s="55">
        <f t="shared" si="15"/>
        <v>146.9</v>
      </c>
      <c r="G159" s="146"/>
    </row>
    <row r="160" spans="1:7" ht="27.6" x14ac:dyDescent="0.3">
      <c r="A160" s="8"/>
      <c r="B160" s="6" t="s">
        <v>493</v>
      </c>
      <c r="C160" s="8"/>
      <c r="D160" s="12"/>
      <c r="G160" s="146"/>
    </row>
    <row r="161" spans="1:7" ht="41.4" x14ac:dyDescent="0.3">
      <c r="A161" s="8">
        <f>A159+1</f>
        <v>121</v>
      </c>
      <c r="B161" s="9" t="s">
        <v>292</v>
      </c>
      <c r="C161" s="8" t="s">
        <v>7</v>
      </c>
      <c r="D161" s="35">
        <v>11</v>
      </c>
      <c r="G161" s="146"/>
    </row>
    <row r="162" spans="1:7" ht="41.4" x14ac:dyDescent="0.3">
      <c r="A162" s="8">
        <f t="shared" ref="A162:A202" si="16">A161+1</f>
        <v>122</v>
      </c>
      <c r="B162" s="9" t="s">
        <v>293</v>
      </c>
      <c r="C162" s="8" t="s">
        <v>7</v>
      </c>
      <c r="D162" s="35">
        <v>43</v>
      </c>
      <c r="G162" s="146"/>
    </row>
    <row r="163" spans="1:7" ht="41.4" x14ac:dyDescent="0.3">
      <c r="A163" s="8">
        <f t="shared" si="16"/>
        <v>123</v>
      </c>
      <c r="B163" s="9" t="s">
        <v>294</v>
      </c>
      <c r="C163" s="8" t="s">
        <v>7</v>
      </c>
      <c r="D163" s="35">
        <v>14</v>
      </c>
      <c r="G163" s="146"/>
    </row>
    <row r="164" spans="1:7" ht="27.6" x14ac:dyDescent="0.3">
      <c r="A164" s="8">
        <f t="shared" si="16"/>
        <v>124</v>
      </c>
      <c r="B164" s="9" t="s">
        <v>295</v>
      </c>
      <c r="C164" s="8" t="s">
        <v>2</v>
      </c>
      <c r="D164" s="54">
        <v>0.02</v>
      </c>
      <c r="G164" s="146"/>
    </row>
    <row r="165" spans="1:7" ht="27.6" x14ac:dyDescent="0.3">
      <c r="A165" s="8">
        <f t="shared" si="16"/>
        <v>125</v>
      </c>
      <c r="B165" s="9" t="s">
        <v>296</v>
      </c>
      <c r="C165" s="8" t="s">
        <v>2</v>
      </c>
      <c r="D165" s="54">
        <v>5.63</v>
      </c>
      <c r="G165" s="146"/>
    </row>
    <row r="166" spans="1:7" ht="27.6" x14ac:dyDescent="0.3">
      <c r="A166" s="24">
        <f t="shared" si="16"/>
        <v>126</v>
      </c>
      <c r="B166" s="62" t="s">
        <v>481</v>
      </c>
      <c r="C166" s="24" t="s">
        <v>190</v>
      </c>
      <c r="D166" s="54">
        <v>171.64</v>
      </c>
      <c r="G166" s="146"/>
    </row>
    <row r="167" spans="1:7" ht="27.6" x14ac:dyDescent="0.3">
      <c r="A167" s="24">
        <f t="shared" si="16"/>
        <v>127</v>
      </c>
      <c r="B167" s="62" t="s">
        <v>482</v>
      </c>
      <c r="C167" s="67" t="s">
        <v>190</v>
      </c>
      <c r="D167" s="54">
        <v>171.64</v>
      </c>
      <c r="G167" s="146"/>
    </row>
    <row r="168" spans="1:7" ht="27.6" x14ac:dyDescent="0.3">
      <c r="A168" s="24">
        <f t="shared" si="16"/>
        <v>128</v>
      </c>
      <c r="B168" s="62" t="s">
        <v>483</v>
      </c>
      <c r="C168" s="24" t="s">
        <v>190</v>
      </c>
      <c r="D168" s="54">
        <v>171.64</v>
      </c>
      <c r="G168" s="146"/>
    </row>
    <row r="169" spans="1:7" ht="27.6" x14ac:dyDescent="0.3">
      <c r="A169" s="86">
        <f t="shared" si="16"/>
        <v>129</v>
      </c>
      <c r="B169" s="88" t="s">
        <v>618</v>
      </c>
      <c r="C169" s="86" t="s">
        <v>2</v>
      </c>
      <c r="D169" s="87">
        <v>0.34</v>
      </c>
      <c r="E169" s="51"/>
      <c r="G169" s="146"/>
    </row>
    <row r="170" spans="1:7" ht="27.6" x14ac:dyDescent="0.3">
      <c r="A170" s="86">
        <f t="shared" si="16"/>
        <v>130</v>
      </c>
      <c r="B170" s="88" t="s">
        <v>484</v>
      </c>
      <c r="C170" s="86" t="s">
        <v>2</v>
      </c>
      <c r="D170" s="87">
        <v>0.62</v>
      </c>
      <c r="G170" s="146"/>
    </row>
    <row r="171" spans="1:7" ht="27.6" x14ac:dyDescent="0.3">
      <c r="A171" s="24">
        <f t="shared" si="16"/>
        <v>131</v>
      </c>
      <c r="B171" s="62" t="s">
        <v>481</v>
      </c>
      <c r="C171" s="24" t="s">
        <v>190</v>
      </c>
      <c r="D171" s="54">
        <v>0.8</v>
      </c>
      <c r="G171" s="146"/>
    </row>
    <row r="172" spans="1:7" ht="27.6" x14ac:dyDescent="0.3">
      <c r="A172" s="24">
        <f t="shared" si="16"/>
        <v>132</v>
      </c>
      <c r="B172" s="62" t="s">
        <v>482</v>
      </c>
      <c r="C172" s="67" t="s">
        <v>190</v>
      </c>
      <c r="D172" s="54">
        <v>3.8</v>
      </c>
      <c r="G172" s="146"/>
    </row>
    <row r="173" spans="1:7" ht="27.6" x14ac:dyDescent="0.3">
      <c r="A173" s="24">
        <f t="shared" si="16"/>
        <v>133</v>
      </c>
      <c r="B173" s="62" t="s">
        <v>483</v>
      </c>
      <c r="C173" s="24" t="s">
        <v>190</v>
      </c>
      <c r="D173" s="54">
        <v>3.8</v>
      </c>
      <c r="G173" s="146"/>
    </row>
    <row r="174" spans="1:7" x14ac:dyDescent="0.3">
      <c r="A174" s="24">
        <f t="shared" si="16"/>
        <v>134</v>
      </c>
      <c r="B174" s="62" t="s">
        <v>485</v>
      </c>
      <c r="C174" s="24" t="s">
        <v>2</v>
      </c>
      <c r="D174" s="54">
        <v>1.5</v>
      </c>
      <c r="G174" s="146"/>
    </row>
    <row r="175" spans="1:7" ht="27.6" x14ac:dyDescent="0.3">
      <c r="A175" s="102">
        <f t="shared" si="16"/>
        <v>135</v>
      </c>
      <c r="B175" s="103" t="s">
        <v>486</v>
      </c>
      <c r="C175" s="102" t="s">
        <v>2</v>
      </c>
      <c r="D175" s="104">
        <v>0.16</v>
      </c>
      <c r="G175" s="146"/>
    </row>
    <row r="176" spans="1:7" x14ac:dyDescent="0.3">
      <c r="A176" s="102">
        <f t="shared" si="16"/>
        <v>136</v>
      </c>
      <c r="B176" s="103" t="s">
        <v>487</v>
      </c>
      <c r="C176" s="102" t="s">
        <v>2</v>
      </c>
      <c r="D176" s="104">
        <v>0.6</v>
      </c>
      <c r="G176" s="146"/>
    </row>
    <row r="177" spans="1:7" ht="27.6" x14ac:dyDescent="0.3">
      <c r="A177" s="24">
        <f t="shared" si="16"/>
        <v>137</v>
      </c>
      <c r="B177" s="62" t="s">
        <v>481</v>
      </c>
      <c r="C177" s="24" t="s">
        <v>190</v>
      </c>
      <c r="D177" s="54">
        <v>4.5</v>
      </c>
      <c r="G177" s="146"/>
    </row>
    <row r="178" spans="1:7" ht="27.6" x14ac:dyDescent="0.3">
      <c r="A178" s="24">
        <f t="shared" si="16"/>
        <v>138</v>
      </c>
      <c r="B178" s="62" t="s">
        <v>482</v>
      </c>
      <c r="C178" s="67" t="s">
        <v>190</v>
      </c>
      <c r="D178" s="54">
        <v>4.5</v>
      </c>
      <c r="G178" s="146"/>
    </row>
    <row r="179" spans="1:7" ht="27.6" x14ac:dyDescent="0.3">
      <c r="A179" s="24">
        <f t="shared" si="16"/>
        <v>139</v>
      </c>
      <c r="B179" s="62" t="s">
        <v>483</v>
      </c>
      <c r="C179" s="24" t="s">
        <v>190</v>
      </c>
      <c r="D179" s="54">
        <v>4.5</v>
      </c>
      <c r="G179" s="146"/>
    </row>
    <row r="180" spans="1:7" x14ac:dyDescent="0.3">
      <c r="A180" s="86">
        <f t="shared" si="16"/>
        <v>140</v>
      </c>
      <c r="B180" s="88" t="s">
        <v>488</v>
      </c>
      <c r="C180" s="86" t="s">
        <v>2</v>
      </c>
      <c r="D180" s="87">
        <v>0.08</v>
      </c>
      <c r="G180" s="146"/>
    </row>
    <row r="181" spans="1:7" x14ac:dyDescent="0.3">
      <c r="A181" s="86">
        <f t="shared" si="16"/>
        <v>141</v>
      </c>
      <c r="B181" s="88" t="s">
        <v>492</v>
      </c>
      <c r="C181" s="86" t="s">
        <v>7</v>
      </c>
      <c r="D181" s="92">
        <v>1</v>
      </c>
      <c r="G181" s="146"/>
    </row>
    <row r="182" spans="1:7" x14ac:dyDescent="0.3">
      <c r="A182" s="86">
        <f t="shared" si="16"/>
        <v>142</v>
      </c>
      <c r="B182" s="88" t="s">
        <v>800</v>
      </c>
      <c r="C182" s="86" t="s">
        <v>35</v>
      </c>
      <c r="D182" s="87">
        <v>138.83000000000001</v>
      </c>
      <c r="G182" s="146"/>
    </row>
    <row r="183" spans="1:7" x14ac:dyDescent="0.3">
      <c r="A183" s="86">
        <f t="shared" si="16"/>
        <v>143</v>
      </c>
      <c r="B183" s="88" t="s">
        <v>491</v>
      </c>
      <c r="C183" s="86" t="s">
        <v>35</v>
      </c>
      <c r="D183" s="87">
        <v>45</v>
      </c>
      <c r="G183" s="146"/>
    </row>
    <row r="184" spans="1:7" x14ac:dyDescent="0.3">
      <c r="A184" s="24"/>
      <c r="B184" s="53" t="s">
        <v>494</v>
      </c>
      <c r="C184" s="24"/>
      <c r="D184" s="54"/>
      <c r="G184" s="146"/>
    </row>
    <row r="185" spans="1:7" s="100" customFormat="1" x14ac:dyDescent="0.3">
      <c r="A185" s="86">
        <f>A183+1</f>
        <v>144</v>
      </c>
      <c r="B185" s="88" t="s">
        <v>495</v>
      </c>
      <c r="C185" s="86" t="s">
        <v>2</v>
      </c>
      <c r="D185" s="87">
        <v>9.9</v>
      </c>
      <c r="E185" s="105"/>
      <c r="G185" s="146"/>
    </row>
    <row r="186" spans="1:7" x14ac:dyDescent="0.3">
      <c r="A186" s="24">
        <f>A185+1</f>
        <v>145</v>
      </c>
      <c r="B186" s="62" t="s">
        <v>496</v>
      </c>
      <c r="C186" s="24" t="s">
        <v>2</v>
      </c>
      <c r="D186" s="54">
        <v>1.7</v>
      </c>
      <c r="G186" s="146"/>
    </row>
    <row r="187" spans="1:7" s="100" customFormat="1" x14ac:dyDescent="0.3">
      <c r="A187" s="86">
        <f t="shared" ref="A187:A192" si="17">A186+1</f>
        <v>146</v>
      </c>
      <c r="B187" s="88" t="s">
        <v>801</v>
      </c>
      <c r="C187" s="102" t="s">
        <v>7</v>
      </c>
      <c r="D187" s="106">
        <v>3</v>
      </c>
      <c r="E187" s="107"/>
      <c r="G187" s="146"/>
    </row>
    <row r="188" spans="1:7" s="100" customFormat="1" x14ac:dyDescent="0.3">
      <c r="A188" s="86">
        <f t="shared" si="17"/>
        <v>147</v>
      </c>
      <c r="B188" s="88" t="s">
        <v>802</v>
      </c>
      <c r="C188" s="102" t="s">
        <v>7</v>
      </c>
      <c r="D188" s="106">
        <v>2</v>
      </c>
      <c r="E188" s="107"/>
      <c r="G188" s="146"/>
    </row>
    <row r="189" spans="1:7" s="100" customFormat="1" x14ac:dyDescent="0.3">
      <c r="A189" s="86">
        <f t="shared" si="17"/>
        <v>148</v>
      </c>
      <c r="B189" s="88" t="s">
        <v>803</v>
      </c>
      <c r="C189" s="102" t="s">
        <v>7</v>
      </c>
      <c r="D189" s="106">
        <v>1</v>
      </c>
      <c r="E189" s="107"/>
      <c r="G189" s="146"/>
    </row>
    <row r="190" spans="1:7" s="100" customFormat="1" x14ac:dyDescent="0.3">
      <c r="A190" s="86">
        <f t="shared" si="17"/>
        <v>149</v>
      </c>
      <c r="B190" s="88" t="s">
        <v>497</v>
      </c>
      <c r="C190" s="86" t="s">
        <v>7</v>
      </c>
      <c r="D190" s="92">
        <v>2</v>
      </c>
      <c r="E190" s="105"/>
      <c r="G190" s="146"/>
    </row>
    <row r="191" spans="1:7" s="100" customFormat="1" x14ac:dyDescent="0.3">
      <c r="A191" s="86">
        <f t="shared" si="17"/>
        <v>150</v>
      </c>
      <c r="B191" s="88" t="s">
        <v>498</v>
      </c>
      <c r="C191" s="86" t="s">
        <v>7</v>
      </c>
      <c r="D191" s="92">
        <v>2</v>
      </c>
      <c r="E191" s="105"/>
      <c r="G191" s="146"/>
    </row>
    <row r="192" spans="1:7" s="100" customFormat="1" x14ac:dyDescent="0.3">
      <c r="A192" s="86">
        <f t="shared" si="17"/>
        <v>151</v>
      </c>
      <c r="B192" s="88" t="s">
        <v>499</v>
      </c>
      <c r="C192" s="86" t="s">
        <v>7</v>
      </c>
      <c r="D192" s="92">
        <v>2</v>
      </c>
      <c r="E192" s="105"/>
      <c r="G192" s="146"/>
    </row>
    <row r="193" spans="1:7" s="100" customFormat="1" ht="27.6" x14ac:dyDescent="0.3">
      <c r="A193" s="86">
        <f>A192+1</f>
        <v>152</v>
      </c>
      <c r="B193" s="88" t="s">
        <v>500</v>
      </c>
      <c r="C193" s="86" t="s">
        <v>7</v>
      </c>
      <c r="D193" s="92">
        <v>2</v>
      </c>
      <c r="E193" s="105"/>
      <c r="G193" s="146"/>
    </row>
    <row r="194" spans="1:7" s="100" customFormat="1" ht="27.6" x14ac:dyDescent="0.3">
      <c r="A194" s="86">
        <f t="shared" ref="A194:A196" si="18">A193+1</f>
        <v>153</v>
      </c>
      <c r="B194" s="88" t="s">
        <v>501</v>
      </c>
      <c r="C194" s="86" t="s">
        <v>7</v>
      </c>
      <c r="D194" s="92">
        <v>2</v>
      </c>
      <c r="E194" s="105"/>
      <c r="G194" s="146"/>
    </row>
    <row r="195" spans="1:7" s="100" customFormat="1" ht="27.6" x14ac:dyDescent="0.3">
      <c r="A195" s="86">
        <f t="shared" si="18"/>
        <v>154</v>
      </c>
      <c r="B195" s="88" t="s">
        <v>502</v>
      </c>
      <c r="C195" s="86" t="s">
        <v>7</v>
      </c>
      <c r="D195" s="92">
        <v>2</v>
      </c>
      <c r="E195" s="105"/>
      <c r="G195" s="146"/>
    </row>
    <row r="196" spans="1:7" s="100" customFormat="1" ht="27.6" x14ac:dyDescent="0.3">
      <c r="A196" s="86">
        <f t="shared" si="18"/>
        <v>155</v>
      </c>
      <c r="B196" s="88" t="s">
        <v>503</v>
      </c>
      <c r="C196" s="86" t="s">
        <v>7</v>
      </c>
      <c r="D196" s="92">
        <v>2</v>
      </c>
      <c r="E196" s="105"/>
      <c r="G196" s="146"/>
    </row>
    <row r="197" spans="1:7" s="100" customFormat="1" x14ac:dyDescent="0.3">
      <c r="A197" s="86">
        <f>A196+1</f>
        <v>156</v>
      </c>
      <c r="B197" s="88" t="s">
        <v>504</v>
      </c>
      <c r="C197" s="86" t="s">
        <v>20</v>
      </c>
      <c r="D197" s="93">
        <v>7.8E-2</v>
      </c>
      <c r="E197" s="105"/>
      <c r="G197" s="146"/>
    </row>
    <row r="198" spans="1:7" ht="27.6" x14ac:dyDescent="0.3">
      <c r="A198" s="24">
        <f t="shared" si="16"/>
        <v>157</v>
      </c>
      <c r="B198" s="62" t="s">
        <v>482</v>
      </c>
      <c r="C198" s="24" t="s">
        <v>190</v>
      </c>
      <c r="D198" s="54">
        <v>54.1</v>
      </c>
      <c r="G198" s="146"/>
    </row>
    <row r="199" spans="1:7" ht="27.6" x14ac:dyDescent="0.3">
      <c r="A199" s="24">
        <f t="shared" si="16"/>
        <v>158</v>
      </c>
      <c r="B199" s="62" t="s">
        <v>483</v>
      </c>
      <c r="C199" s="24" t="s">
        <v>190</v>
      </c>
      <c r="D199" s="54">
        <v>54.1</v>
      </c>
      <c r="G199" s="146"/>
    </row>
    <row r="200" spans="1:7" ht="27.6" x14ac:dyDescent="0.3">
      <c r="A200" s="8">
        <f t="shared" si="16"/>
        <v>159</v>
      </c>
      <c r="B200" s="9" t="s">
        <v>297</v>
      </c>
      <c r="C200" s="8" t="s">
        <v>190</v>
      </c>
      <c r="D200" s="35">
        <v>2</v>
      </c>
      <c r="G200" s="146"/>
    </row>
    <row r="201" spans="1:7" x14ac:dyDescent="0.3">
      <c r="A201" s="8">
        <f t="shared" si="16"/>
        <v>160</v>
      </c>
      <c r="B201" s="9" t="s">
        <v>298</v>
      </c>
      <c r="C201" s="8" t="s">
        <v>190</v>
      </c>
      <c r="D201" s="35">
        <v>2</v>
      </c>
      <c r="G201" s="146"/>
    </row>
    <row r="202" spans="1:7" ht="27.6" x14ac:dyDescent="0.3">
      <c r="A202" s="8">
        <f t="shared" si="16"/>
        <v>161</v>
      </c>
      <c r="B202" s="9" t="s">
        <v>299</v>
      </c>
      <c r="C202" s="8" t="s">
        <v>2</v>
      </c>
      <c r="D202" s="12">
        <v>0.2</v>
      </c>
      <c r="G202" s="146"/>
    </row>
    <row r="203" spans="1:7" ht="27.6" x14ac:dyDescent="0.3">
      <c r="A203" s="86">
        <f>A202+1</f>
        <v>162</v>
      </c>
      <c r="B203" s="88" t="s">
        <v>505</v>
      </c>
      <c r="C203" s="86" t="s">
        <v>2</v>
      </c>
      <c r="D203" s="93">
        <v>0.621</v>
      </c>
      <c r="G203" s="146"/>
    </row>
    <row r="204" spans="1:7" ht="27.6" x14ac:dyDescent="0.3">
      <c r="A204" s="86">
        <f>A203+1</f>
        <v>163</v>
      </c>
      <c r="B204" s="88" t="s">
        <v>506</v>
      </c>
      <c r="C204" s="86" t="s">
        <v>508</v>
      </c>
      <c r="D204" s="87">
        <v>23.55</v>
      </c>
      <c r="G204" s="146"/>
    </row>
    <row r="205" spans="1:7" x14ac:dyDescent="0.3">
      <c r="A205" s="86">
        <f>A204+1</f>
        <v>164</v>
      </c>
      <c r="B205" s="88" t="s">
        <v>507</v>
      </c>
      <c r="C205" s="86" t="s">
        <v>190</v>
      </c>
      <c r="D205" s="87">
        <v>0.3</v>
      </c>
      <c r="G205" s="146"/>
    </row>
    <row r="206" spans="1:7" x14ac:dyDescent="0.3">
      <c r="A206" s="8"/>
      <c r="B206" s="6" t="s">
        <v>185</v>
      </c>
      <c r="C206" s="8"/>
      <c r="D206" s="12"/>
      <c r="G206" s="146"/>
    </row>
    <row r="207" spans="1:7" ht="41.4" x14ac:dyDescent="0.3">
      <c r="A207" s="26">
        <f>A205+1</f>
        <v>165</v>
      </c>
      <c r="B207" s="108" t="s">
        <v>509</v>
      </c>
      <c r="C207" s="8" t="s">
        <v>3</v>
      </c>
      <c r="D207" s="55">
        <v>115</v>
      </c>
      <c r="E207" s="140"/>
      <c r="G207" s="146"/>
    </row>
    <row r="208" spans="1:7" x14ac:dyDescent="0.3">
      <c r="A208" s="26">
        <f>A207+1</f>
        <v>166</v>
      </c>
      <c r="B208" s="108" t="s">
        <v>627</v>
      </c>
      <c r="C208" s="8" t="s">
        <v>7</v>
      </c>
      <c r="D208" s="12">
        <v>24</v>
      </c>
      <c r="E208" s="56"/>
      <c r="G208" s="146"/>
    </row>
    <row r="209" spans="1:7" x14ac:dyDescent="0.3">
      <c r="A209" s="26">
        <f t="shared" ref="A209:A211" si="19">A208+1</f>
        <v>167</v>
      </c>
      <c r="B209" s="108" t="s">
        <v>628</v>
      </c>
      <c r="C209" s="8" t="s">
        <v>7</v>
      </c>
      <c r="D209" s="12">
        <v>24</v>
      </c>
      <c r="E209" s="56"/>
      <c r="G209" s="146"/>
    </row>
    <row r="210" spans="1:7" ht="19.5" customHeight="1" x14ac:dyDescent="0.3">
      <c r="A210" s="86">
        <f t="shared" si="19"/>
        <v>168</v>
      </c>
      <c r="B210" s="88" t="s">
        <v>595</v>
      </c>
      <c r="C210" s="86" t="s">
        <v>6</v>
      </c>
      <c r="D210" s="89">
        <f>12+12</f>
        <v>24</v>
      </c>
      <c r="E210" s="84"/>
      <c r="G210" s="146"/>
    </row>
    <row r="211" spans="1:7" ht="41.4" x14ac:dyDescent="0.3">
      <c r="A211" s="86">
        <f t="shared" si="19"/>
        <v>169</v>
      </c>
      <c r="B211" s="88" t="s">
        <v>804</v>
      </c>
      <c r="C211" s="86" t="s">
        <v>3</v>
      </c>
      <c r="D211" s="89">
        <v>11</v>
      </c>
      <c r="G211" s="146"/>
    </row>
    <row r="212" spans="1:7" ht="27.6" x14ac:dyDescent="0.3">
      <c r="A212" s="86">
        <f>A211+1</f>
        <v>170</v>
      </c>
      <c r="B212" s="88" t="s">
        <v>510</v>
      </c>
      <c r="C212" s="86" t="s">
        <v>3</v>
      </c>
      <c r="D212" s="89">
        <v>10.5</v>
      </c>
      <c r="E212" s="74"/>
      <c r="G212" s="146"/>
    </row>
    <row r="213" spans="1:7" x14ac:dyDescent="0.3">
      <c r="A213" s="24">
        <f>A212+1</f>
        <v>171</v>
      </c>
      <c r="B213" s="62" t="s">
        <v>511</v>
      </c>
      <c r="C213" s="24" t="s">
        <v>7</v>
      </c>
      <c r="D213" s="35">
        <v>16</v>
      </c>
      <c r="E213" s="75"/>
      <c r="G213" s="146"/>
    </row>
    <row r="214" spans="1:7" x14ac:dyDescent="0.3">
      <c r="A214" s="86">
        <f>A213+1</f>
        <v>172</v>
      </c>
      <c r="B214" s="88" t="s">
        <v>512</v>
      </c>
      <c r="C214" s="86" t="s">
        <v>7</v>
      </c>
      <c r="D214" s="92">
        <v>6</v>
      </c>
      <c r="E214" s="75"/>
      <c r="G214" s="146"/>
    </row>
    <row r="215" spans="1:7" x14ac:dyDescent="0.3">
      <c r="A215" s="86">
        <f>A214+1</f>
        <v>173</v>
      </c>
      <c r="B215" s="88" t="s">
        <v>513</v>
      </c>
      <c r="C215" s="86" t="s">
        <v>7</v>
      </c>
      <c r="D215" s="92">
        <v>8</v>
      </c>
      <c r="G215" s="146"/>
    </row>
    <row r="216" spans="1:7" ht="27.6" x14ac:dyDescent="0.3">
      <c r="A216" s="86">
        <f t="shared" ref="A216:A224" si="20">A215+1</f>
        <v>174</v>
      </c>
      <c r="B216" s="88" t="s">
        <v>514</v>
      </c>
      <c r="C216" s="86" t="s">
        <v>7</v>
      </c>
      <c r="D216" s="92">
        <v>4</v>
      </c>
      <c r="G216" s="146"/>
    </row>
    <row r="217" spans="1:7" ht="27.6" x14ac:dyDescent="0.3">
      <c r="A217" s="86">
        <f t="shared" si="20"/>
        <v>175</v>
      </c>
      <c r="B217" s="88" t="s">
        <v>515</v>
      </c>
      <c r="C217" s="86" t="s">
        <v>7</v>
      </c>
      <c r="D217" s="92">
        <v>2</v>
      </c>
      <c r="G217" s="146"/>
    </row>
    <row r="218" spans="1:7" ht="27.6" x14ac:dyDescent="0.3">
      <c r="A218" s="86">
        <f t="shared" si="20"/>
        <v>176</v>
      </c>
      <c r="B218" s="88" t="s">
        <v>516</v>
      </c>
      <c r="C218" s="86" t="s">
        <v>7</v>
      </c>
      <c r="D218" s="92">
        <v>4</v>
      </c>
      <c r="G218" s="146"/>
    </row>
    <row r="219" spans="1:7" x14ac:dyDescent="0.3">
      <c r="A219" s="86">
        <f t="shared" si="20"/>
        <v>177</v>
      </c>
      <c r="B219" s="88" t="s">
        <v>517</v>
      </c>
      <c r="C219" s="86" t="s">
        <v>7</v>
      </c>
      <c r="D219" s="92">
        <v>2</v>
      </c>
      <c r="G219" s="146"/>
    </row>
    <row r="220" spans="1:7" x14ac:dyDescent="0.3">
      <c r="A220" s="86">
        <f t="shared" si="20"/>
        <v>178</v>
      </c>
      <c r="B220" s="88" t="s">
        <v>518</v>
      </c>
      <c r="C220" s="86" t="s">
        <v>3</v>
      </c>
      <c r="D220" s="89">
        <v>2.2999999999999998</v>
      </c>
      <c r="G220" s="146"/>
    </row>
    <row r="221" spans="1:7" x14ac:dyDescent="0.3">
      <c r="A221" s="86">
        <f t="shared" si="20"/>
        <v>179</v>
      </c>
      <c r="B221" s="88" t="s">
        <v>519</v>
      </c>
      <c r="C221" s="86" t="s">
        <v>7</v>
      </c>
      <c r="D221" s="92">
        <v>1</v>
      </c>
      <c r="G221" s="146"/>
    </row>
    <row r="222" spans="1:7" x14ac:dyDescent="0.3">
      <c r="A222" s="86">
        <f t="shared" si="20"/>
        <v>180</v>
      </c>
      <c r="B222" s="88" t="s">
        <v>520</v>
      </c>
      <c r="C222" s="86" t="s">
        <v>7</v>
      </c>
      <c r="D222" s="92">
        <v>4</v>
      </c>
      <c r="E222" s="84"/>
      <c r="G222" s="146"/>
    </row>
    <row r="223" spans="1:7" x14ac:dyDescent="0.3">
      <c r="A223" s="86">
        <f t="shared" si="20"/>
        <v>181</v>
      </c>
      <c r="B223" s="88" t="s">
        <v>588</v>
      </c>
      <c r="C223" s="86" t="s">
        <v>6</v>
      </c>
      <c r="D223" s="92">
        <v>4</v>
      </c>
      <c r="E223" s="84"/>
      <c r="G223" s="146"/>
    </row>
    <row r="224" spans="1:7" x14ac:dyDescent="0.3">
      <c r="A224" s="24">
        <f t="shared" si="20"/>
        <v>182</v>
      </c>
      <c r="B224" s="62" t="s">
        <v>521</v>
      </c>
      <c r="C224" s="24" t="s">
        <v>2</v>
      </c>
      <c r="D224" s="55">
        <f>0.31+0.34+0.27+0.403</f>
        <v>1.323</v>
      </c>
      <c r="G224" s="146"/>
    </row>
    <row r="225" spans="1:7" x14ac:dyDescent="0.3">
      <c r="A225" s="86">
        <f>A224+1</f>
        <v>183</v>
      </c>
      <c r="B225" s="88" t="s">
        <v>499</v>
      </c>
      <c r="C225" s="86" t="s">
        <v>7</v>
      </c>
      <c r="D225" s="92">
        <v>1</v>
      </c>
      <c r="G225" s="146"/>
    </row>
    <row r="226" spans="1:7" x14ac:dyDescent="0.3">
      <c r="A226" s="86">
        <f>A225+1</f>
        <v>184</v>
      </c>
      <c r="B226" s="88" t="s">
        <v>528</v>
      </c>
      <c r="C226" s="86" t="s">
        <v>2</v>
      </c>
      <c r="D226" s="87">
        <v>0.28000000000000003</v>
      </c>
      <c r="G226" s="146"/>
    </row>
    <row r="227" spans="1:7" x14ac:dyDescent="0.3">
      <c r="A227" s="86">
        <f t="shared" ref="A227:A235" si="21">A226+1</f>
        <v>185</v>
      </c>
      <c r="B227" s="88" t="s">
        <v>529</v>
      </c>
      <c r="C227" s="86" t="s">
        <v>2</v>
      </c>
      <c r="D227" s="87">
        <v>0.05</v>
      </c>
      <c r="E227" s="84"/>
      <c r="G227" s="146"/>
    </row>
    <row r="228" spans="1:7" x14ac:dyDescent="0.3">
      <c r="A228" s="86">
        <f t="shared" si="21"/>
        <v>186</v>
      </c>
      <c r="B228" s="88" t="s">
        <v>530</v>
      </c>
      <c r="C228" s="86" t="s">
        <v>2</v>
      </c>
      <c r="D228" s="89">
        <v>0.3</v>
      </c>
      <c r="G228" s="146"/>
    </row>
    <row r="229" spans="1:7" x14ac:dyDescent="0.3">
      <c r="A229" s="86">
        <f t="shared" si="21"/>
        <v>187</v>
      </c>
      <c r="B229" s="88" t="s">
        <v>531</v>
      </c>
      <c r="C229" s="86" t="s">
        <v>20</v>
      </c>
      <c r="D229" s="93">
        <v>0.123</v>
      </c>
      <c r="G229" s="146"/>
    </row>
    <row r="230" spans="1:7" x14ac:dyDescent="0.3">
      <c r="A230" s="86">
        <f t="shared" si="21"/>
        <v>188</v>
      </c>
      <c r="B230" s="88" t="s">
        <v>533</v>
      </c>
      <c r="C230" s="86" t="s">
        <v>7</v>
      </c>
      <c r="D230" s="92">
        <v>3</v>
      </c>
      <c r="G230" s="146"/>
    </row>
    <row r="231" spans="1:7" x14ac:dyDescent="0.3">
      <c r="A231" s="86">
        <f t="shared" si="21"/>
        <v>189</v>
      </c>
      <c r="B231" s="88" t="s">
        <v>527</v>
      </c>
      <c r="C231" s="86" t="s">
        <v>2</v>
      </c>
      <c r="D231" s="87">
        <v>0.02</v>
      </c>
      <c r="G231" s="146"/>
    </row>
    <row r="232" spans="1:7" x14ac:dyDescent="0.3">
      <c r="A232" s="86">
        <f t="shared" si="21"/>
        <v>190</v>
      </c>
      <c r="B232" s="88" t="s">
        <v>805</v>
      </c>
      <c r="C232" s="86" t="s">
        <v>2</v>
      </c>
      <c r="D232" s="93">
        <v>4.3890000000000002</v>
      </c>
      <c r="G232" s="146"/>
    </row>
    <row r="233" spans="1:7" x14ac:dyDescent="0.3">
      <c r="A233" s="24">
        <f t="shared" si="21"/>
        <v>191</v>
      </c>
      <c r="B233" s="62" t="s">
        <v>525</v>
      </c>
      <c r="C233" s="24" t="s">
        <v>190</v>
      </c>
      <c r="D233" s="54">
        <v>41.6</v>
      </c>
      <c r="G233" s="146"/>
    </row>
    <row r="234" spans="1:7" x14ac:dyDescent="0.3">
      <c r="A234" s="24">
        <f t="shared" si="21"/>
        <v>192</v>
      </c>
      <c r="B234" s="62" t="s">
        <v>526</v>
      </c>
      <c r="C234" s="24" t="s">
        <v>190</v>
      </c>
      <c r="D234" s="54">
        <v>41.6</v>
      </c>
      <c r="G234" s="146"/>
    </row>
    <row r="235" spans="1:7" x14ac:dyDescent="0.3">
      <c r="A235" s="86">
        <f t="shared" si="21"/>
        <v>193</v>
      </c>
      <c r="B235" s="88" t="s">
        <v>532</v>
      </c>
      <c r="C235" s="86" t="s">
        <v>20</v>
      </c>
      <c r="D235" s="93">
        <v>0.13300000000000001</v>
      </c>
      <c r="G235" s="146"/>
    </row>
    <row r="236" spans="1:7" x14ac:dyDescent="0.3">
      <c r="A236" s="205" t="s">
        <v>456</v>
      </c>
      <c r="B236" s="206"/>
      <c r="C236" s="206"/>
      <c r="D236" s="206"/>
      <c r="G236" s="144"/>
    </row>
  </sheetData>
  <autoFilter ref="A1:E236" xr:uid="{00000000-0001-0000-0200-000000000000}"/>
  <mergeCells count="11">
    <mergeCell ref="A236:D236"/>
    <mergeCell ref="G1:G3"/>
    <mergeCell ref="B5:D5"/>
    <mergeCell ref="B62:D62"/>
    <mergeCell ref="B83:D83"/>
    <mergeCell ref="B107:D107"/>
    <mergeCell ref="B137:D137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301"/>
  <sheetViews>
    <sheetView topLeftCell="A154" zoomScale="85" zoomScaleNormal="85" zoomScaleSheetLayoutView="85" workbookViewId="0">
      <selection activeCell="A161" sqref="A161:XFD161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2" customWidth="1"/>
    <col min="7" max="7" width="17" style="148" customWidth="1"/>
  </cols>
  <sheetData>
    <row r="1" spans="1:8" ht="14.55" customHeight="1" x14ac:dyDescent="0.3">
      <c r="A1" s="210" t="s">
        <v>8</v>
      </c>
      <c r="B1" s="213" t="s">
        <v>4</v>
      </c>
      <c r="C1" s="216" t="s">
        <v>12</v>
      </c>
      <c r="D1" s="216" t="s">
        <v>5</v>
      </c>
      <c r="G1" s="207" t="s">
        <v>873</v>
      </c>
    </row>
    <row r="2" spans="1:8" ht="14.55" customHeight="1" x14ac:dyDescent="0.3">
      <c r="A2" s="211"/>
      <c r="B2" s="214"/>
      <c r="C2" s="216"/>
      <c r="D2" s="216"/>
      <c r="G2" s="207"/>
      <c r="H2" s="116"/>
    </row>
    <row r="3" spans="1:8" ht="27.6" customHeight="1" x14ac:dyDescent="0.3">
      <c r="A3" s="212"/>
      <c r="B3" s="215"/>
      <c r="C3" s="216"/>
      <c r="D3" s="216"/>
      <c r="G3" s="207"/>
      <c r="H3" s="116"/>
    </row>
    <row r="4" spans="1:8" x14ac:dyDescent="0.3">
      <c r="A4" s="32">
        <v>1</v>
      </c>
      <c r="B4" s="33">
        <v>2</v>
      </c>
      <c r="C4" s="33">
        <v>3</v>
      </c>
      <c r="D4" s="33">
        <v>4</v>
      </c>
      <c r="G4" s="145"/>
      <c r="H4" s="116"/>
    </row>
    <row r="5" spans="1:8" ht="20.25" customHeight="1" x14ac:dyDescent="0.3">
      <c r="A5" s="45"/>
      <c r="B5" s="208" t="s">
        <v>13</v>
      </c>
      <c r="C5" s="209"/>
      <c r="D5" s="209"/>
      <c r="G5" s="146"/>
    </row>
    <row r="6" spans="1:8" x14ac:dyDescent="0.3">
      <c r="A6" s="95"/>
      <c r="B6" s="6" t="s">
        <v>14</v>
      </c>
      <c r="C6" s="7"/>
      <c r="D6" s="7"/>
      <c r="G6" s="146"/>
    </row>
    <row r="7" spans="1:8" x14ac:dyDescent="0.3">
      <c r="A7" s="8">
        <v>1</v>
      </c>
      <c r="B7" s="9" t="s">
        <v>15</v>
      </c>
      <c r="C7" s="8" t="s">
        <v>2</v>
      </c>
      <c r="D7" s="10">
        <v>218.4</v>
      </c>
      <c r="G7" s="146"/>
    </row>
    <row r="8" spans="1:8" x14ac:dyDescent="0.3">
      <c r="A8" s="8">
        <f>A7+1</f>
        <v>2</v>
      </c>
      <c r="B8" s="9" t="s">
        <v>16</v>
      </c>
      <c r="C8" s="8" t="s">
        <v>2</v>
      </c>
      <c r="D8" s="10">
        <v>370.8</v>
      </c>
      <c r="G8" s="146"/>
    </row>
    <row r="9" spans="1:8" x14ac:dyDescent="0.3">
      <c r="A9" s="8">
        <f>A8+1</f>
        <v>3</v>
      </c>
      <c r="B9" s="9" t="s">
        <v>17</v>
      </c>
      <c r="C9" s="8" t="s">
        <v>2</v>
      </c>
      <c r="D9" s="10">
        <v>337.22199999999998</v>
      </c>
      <c r="G9" s="146"/>
    </row>
    <row r="10" spans="1:8" x14ac:dyDescent="0.3">
      <c r="A10" s="8">
        <f t="shared" ref="A10:A14" si="0">A9+1</f>
        <v>4</v>
      </c>
      <c r="B10" s="9" t="s">
        <v>18</v>
      </c>
      <c r="C10" s="8" t="s">
        <v>2</v>
      </c>
      <c r="D10" s="10">
        <v>141.57</v>
      </c>
      <c r="G10" s="146"/>
    </row>
    <row r="11" spans="1:8" x14ac:dyDescent="0.3">
      <c r="A11" s="8">
        <f t="shared" si="0"/>
        <v>5</v>
      </c>
      <c r="B11" s="9" t="s">
        <v>19</v>
      </c>
      <c r="C11" s="8" t="s">
        <v>20</v>
      </c>
      <c r="D11" s="10">
        <v>123.17</v>
      </c>
      <c r="G11" s="146"/>
    </row>
    <row r="12" spans="1:8" x14ac:dyDescent="0.3">
      <c r="A12" s="8">
        <f t="shared" si="0"/>
        <v>6</v>
      </c>
      <c r="B12" s="9" t="s">
        <v>21</v>
      </c>
      <c r="C12" s="8" t="s">
        <v>7</v>
      </c>
      <c r="D12" s="11">
        <v>100</v>
      </c>
      <c r="G12" s="146"/>
    </row>
    <row r="13" spans="1:8" x14ac:dyDescent="0.3">
      <c r="A13" s="8">
        <f t="shared" si="0"/>
        <v>7</v>
      </c>
      <c r="B13" s="9" t="s">
        <v>22</v>
      </c>
      <c r="C13" s="8" t="s">
        <v>2</v>
      </c>
      <c r="D13" s="12">
        <v>5.9</v>
      </c>
      <c r="G13" s="146"/>
    </row>
    <row r="14" spans="1:8" ht="27.6" x14ac:dyDescent="0.3">
      <c r="A14" s="8">
        <f t="shared" si="0"/>
        <v>8</v>
      </c>
      <c r="B14" s="9" t="s">
        <v>23</v>
      </c>
      <c r="C14" s="8" t="s">
        <v>24</v>
      </c>
      <c r="D14" s="11">
        <v>1</v>
      </c>
      <c r="G14" s="146"/>
    </row>
    <row r="15" spans="1:8" x14ac:dyDescent="0.3">
      <c r="A15" s="95"/>
      <c r="B15" s="6" t="s">
        <v>25</v>
      </c>
      <c r="C15" s="7"/>
      <c r="D15" s="7"/>
      <c r="G15" s="146"/>
    </row>
    <row r="16" spans="1:8" x14ac:dyDescent="0.3">
      <c r="A16" s="8">
        <f>A14+1</f>
        <v>9</v>
      </c>
      <c r="B16" s="9" t="s">
        <v>26</v>
      </c>
      <c r="C16" s="8" t="s">
        <v>7</v>
      </c>
      <c r="D16" s="11">
        <v>284</v>
      </c>
      <c r="G16" s="146"/>
    </row>
    <row r="17" spans="1:7" x14ac:dyDescent="0.3">
      <c r="A17" s="8">
        <f>A16+1</f>
        <v>10</v>
      </c>
      <c r="B17" s="9" t="s">
        <v>27</v>
      </c>
      <c r="C17" s="8" t="s">
        <v>7</v>
      </c>
      <c r="D17" s="11">
        <v>16</v>
      </c>
      <c r="G17" s="146"/>
    </row>
    <row r="18" spans="1:7" x14ac:dyDescent="0.3">
      <c r="A18" s="8">
        <f t="shared" ref="A18:A21" si="1">A17+1</f>
        <v>11</v>
      </c>
      <c r="B18" s="9" t="s">
        <v>28</v>
      </c>
      <c r="C18" s="8" t="s">
        <v>20</v>
      </c>
      <c r="D18" s="10">
        <v>4.04</v>
      </c>
      <c r="G18" s="146"/>
    </row>
    <row r="19" spans="1:7" x14ac:dyDescent="0.3">
      <c r="A19" s="8">
        <f t="shared" si="1"/>
        <v>12</v>
      </c>
      <c r="B19" s="9" t="s">
        <v>29</v>
      </c>
      <c r="C19" s="8" t="s">
        <v>7</v>
      </c>
      <c r="D19" s="11">
        <v>574</v>
      </c>
      <c r="G19" s="146"/>
    </row>
    <row r="20" spans="1:7" x14ac:dyDescent="0.3">
      <c r="A20" s="8">
        <f t="shared" si="1"/>
        <v>13</v>
      </c>
      <c r="B20" s="9" t="s">
        <v>30</v>
      </c>
      <c r="C20" s="8" t="s">
        <v>7</v>
      </c>
      <c r="D20" s="11">
        <v>574</v>
      </c>
      <c r="G20" s="146"/>
    </row>
    <row r="21" spans="1:7" ht="27.6" x14ac:dyDescent="0.3">
      <c r="A21" s="8">
        <f t="shared" si="1"/>
        <v>14</v>
      </c>
      <c r="B21" s="9" t="s">
        <v>31</v>
      </c>
      <c r="C21" s="8" t="s">
        <v>24</v>
      </c>
      <c r="D21" s="11">
        <v>1</v>
      </c>
      <c r="G21" s="146"/>
    </row>
    <row r="22" spans="1:7" x14ac:dyDescent="0.3">
      <c r="A22" s="95"/>
      <c r="B22" s="6" t="s">
        <v>32</v>
      </c>
      <c r="C22" s="7"/>
      <c r="D22" s="7"/>
      <c r="G22" s="146"/>
    </row>
    <row r="23" spans="1:7" x14ac:dyDescent="0.3">
      <c r="A23" s="8"/>
      <c r="B23" s="13" t="s">
        <v>33</v>
      </c>
      <c r="C23" s="14"/>
      <c r="D23" s="15"/>
      <c r="G23" s="146"/>
    </row>
    <row r="24" spans="1:7" x14ac:dyDescent="0.3">
      <c r="A24" s="8">
        <f>A21+1</f>
        <v>15</v>
      </c>
      <c r="B24" s="9" t="s">
        <v>34</v>
      </c>
      <c r="C24" s="8" t="s">
        <v>35</v>
      </c>
      <c r="D24" s="10">
        <f>10*1.73*4*2</f>
        <v>138.4</v>
      </c>
      <c r="G24" s="146"/>
    </row>
    <row r="25" spans="1:7" x14ac:dyDescent="0.3">
      <c r="A25" s="8">
        <f>A24+1</f>
        <v>16</v>
      </c>
      <c r="B25" s="9" t="s">
        <v>36</v>
      </c>
      <c r="C25" s="8" t="s">
        <v>35</v>
      </c>
      <c r="D25" s="16">
        <f>8*2.524*4</f>
        <v>80.768000000000001</v>
      </c>
      <c r="G25" s="146"/>
    </row>
    <row r="26" spans="1:7" x14ac:dyDescent="0.3">
      <c r="A26" s="8">
        <f t="shared" ref="A26:A32" si="2">A25+1</f>
        <v>17</v>
      </c>
      <c r="B26" s="9" t="s">
        <v>37</v>
      </c>
      <c r="C26" s="8" t="s">
        <v>35</v>
      </c>
      <c r="D26" s="16">
        <f>4*1.191*4</f>
        <v>19.056000000000001</v>
      </c>
      <c r="G26" s="146"/>
    </row>
    <row r="27" spans="1:7" x14ac:dyDescent="0.3">
      <c r="A27" s="8">
        <f t="shared" si="2"/>
        <v>18</v>
      </c>
      <c r="B27" s="9" t="s">
        <v>37</v>
      </c>
      <c r="C27" s="8" t="s">
        <v>35</v>
      </c>
      <c r="D27" s="10">
        <f>4*0.86*4</f>
        <v>13.76</v>
      </c>
      <c r="G27" s="146"/>
    </row>
    <row r="28" spans="1:7" x14ac:dyDescent="0.3">
      <c r="A28" s="8">
        <f t="shared" si="2"/>
        <v>19</v>
      </c>
      <c r="B28" s="9" t="s">
        <v>38</v>
      </c>
      <c r="C28" s="8" t="s">
        <v>35</v>
      </c>
      <c r="D28" s="10">
        <f>4*6.77*4</f>
        <v>108.32</v>
      </c>
      <c r="G28" s="146"/>
    </row>
    <row r="29" spans="1:7" x14ac:dyDescent="0.3">
      <c r="A29" s="8">
        <f t="shared" si="2"/>
        <v>20</v>
      </c>
      <c r="B29" s="9" t="s">
        <v>39</v>
      </c>
      <c r="C29" s="8" t="s">
        <v>35</v>
      </c>
      <c r="D29" s="10">
        <f>(2+2)*1.51*4</f>
        <v>24.16</v>
      </c>
      <c r="G29" s="146"/>
    </row>
    <row r="30" spans="1:7" x14ac:dyDescent="0.3">
      <c r="A30" s="8">
        <f t="shared" si="2"/>
        <v>21</v>
      </c>
      <c r="B30" s="9" t="s">
        <v>40</v>
      </c>
      <c r="C30" s="8" t="s">
        <v>2</v>
      </c>
      <c r="D30" s="16">
        <f>1.8*4*1.015</f>
        <v>7.3079999999999998</v>
      </c>
      <c r="G30" s="146"/>
    </row>
    <row r="31" spans="1:7" x14ac:dyDescent="0.3">
      <c r="A31" s="8">
        <f t="shared" si="2"/>
        <v>22</v>
      </c>
      <c r="B31" s="9" t="s">
        <v>41</v>
      </c>
      <c r="C31" s="8" t="s">
        <v>2</v>
      </c>
      <c r="D31" s="17">
        <f>0.48*4*1.02</f>
        <v>1.9583999999999999</v>
      </c>
      <c r="G31" s="146"/>
    </row>
    <row r="32" spans="1:7" x14ac:dyDescent="0.3">
      <c r="A32" s="8">
        <f t="shared" si="2"/>
        <v>23</v>
      </c>
      <c r="B32" s="9" t="s">
        <v>42</v>
      </c>
      <c r="C32" s="8" t="s">
        <v>35</v>
      </c>
      <c r="D32" s="16">
        <v>86.016000000000005</v>
      </c>
      <c r="G32" s="146"/>
    </row>
    <row r="33" spans="1:7" ht="27.6" x14ac:dyDescent="0.3">
      <c r="A33" s="8">
        <f>A32+1</f>
        <v>24</v>
      </c>
      <c r="B33" s="9" t="s">
        <v>43</v>
      </c>
      <c r="C33" s="8" t="s">
        <v>24</v>
      </c>
      <c r="D33" s="11">
        <v>1</v>
      </c>
      <c r="G33" s="146"/>
    </row>
    <row r="34" spans="1:7" x14ac:dyDescent="0.3">
      <c r="A34" s="8"/>
      <c r="B34" s="13" t="s">
        <v>44</v>
      </c>
      <c r="C34" s="8"/>
      <c r="D34" s="11"/>
      <c r="G34" s="146"/>
    </row>
    <row r="35" spans="1:7" x14ac:dyDescent="0.3">
      <c r="A35" s="8">
        <f>A33+1</f>
        <v>25</v>
      </c>
      <c r="B35" s="9" t="s">
        <v>45</v>
      </c>
      <c r="C35" s="8" t="s">
        <v>35</v>
      </c>
      <c r="D35" s="16">
        <f>12*2.618*4</f>
        <v>125.66399999999999</v>
      </c>
      <c r="G35" s="146"/>
    </row>
    <row r="36" spans="1:7" x14ac:dyDescent="0.3">
      <c r="A36" s="8">
        <f>A35+1</f>
        <v>26</v>
      </c>
      <c r="B36" s="9" t="s">
        <v>46</v>
      </c>
      <c r="C36" s="8" t="s">
        <v>35</v>
      </c>
      <c r="D36" s="10">
        <f>30*1.02*4</f>
        <v>122.4</v>
      </c>
      <c r="G36" s="146"/>
    </row>
    <row r="37" spans="1:7" x14ac:dyDescent="0.3">
      <c r="A37" s="8">
        <f t="shared" ref="A37:A42" si="3">A36+1</f>
        <v>27</v>
      </c>
      <c r="B37" s="9" t="s">
        <v>47</v>
      </c>
      <c r="C37" s="8" t="s">
        <v>35</v>
      </c>
      <c r="D37" s="16">
        <f>(42+4)*0.371*4</f>
        <v>68.263999999999996</v>
      </c>
      <c r="G37" s="146"/>
    </row>
    <row r="38" spans="1:7" x14ac:dyDescent="0.3">
      <c r="A38" s="8">
        <f t="shared" si="3"/>
        <v>28</v>
      </c>
      <c r="B38" s="9" t="s">
        <v>40</v>
      </c>
      <c r="C38" s="8" t="s">
        <v>2</v>
      </c>
      <c r="D38" s="16">
        <f>0.9*4*1.015</f>
        <v>3.6539999999999999</v>
      </c>
      <c r="G38" s="146"/>
    </row>
    <row r="39" spans="1:7" x14ac:dyDescent="0.3">
      <c r="A39" s="8">
        <f t="shared" si="3"/>
        <v>29</v>
      </c>
      <c r="B39" s="9" t="s">
        <v>41</v>
      </c>
      <c r="C39" s="8" t="s">
        <v>2</v>
      </c>
      <c r="D39" s="16">
        <f>0.45*4*1.02</f>
        <v>1.8360000000000001</v>
      </c>
      <c r="G39" s="146"/>
    </row>
    <row r="40" spans="1:7" x14ac:dyDescent="0.3">
      <c r="A40" s="8">
        <f t="shared" si="3"/>
        <v>30</v>
      </c>
      <c r="B40" s="9" t="s">
        <v>42</v>
      </c>
      <c r="C40" s="8" t="s">
        <v>35</v>
      </c>
      <c r="D40" s="10">
        <v>63.36</v>
      </c>
      <c r="G40" s="146"/>
    </row>
    <row r="41" spans="1:7" ht="27.6" x14ac:dyDescent="0.3">
      <c r="A41" s="8">
        <f t="shared" si="3"/>
        <v>31</v>
      </c>
      <c r="B41" s="9" t="s">
        <v>48</v>
      </c>
      <c r="C41" s="8" t="s">
        <v>24</v>
      </c>
      <c r="D41" s="11">
        <v>1</v>
      </c>
      <c r="G41" s="146"/>
    </row>
    <row r="42" spans="1:7" x14ac:dyDescent="0.3">
      <c r="A42" s="8">
        <f t="shared" si="3"/>
        <v>32</v>
      </c>
      <c r="B42" s="18" t="s">
        <v>49</v>
      </c>
      <c r="C42" s="8"/>
      <c r="D42" s="11"/>
      <c r="G42" s="146"/>
    </row>
    <row r="43" spans="1:7" x14ac:dyDescent="0.3">
      <c r="A43" s="19" t="s">
        <v>50</v>
      </c>
      <c r="B43" s="9" t="s">
        <v>51</v>
      </c>
      <c r="C43" s="8" t="s">
        <v>35</v>
      </c>
      <c r="D43" s="10">
        <f>1*10.73*2*4</f>
        <v>85.84</v>
      </c>
      <c r="G43" s="146"/>
    </row>
    <row r="44" spans="1:7" x14ac:dyDescent="0.3">
      <c r="A44" s="19" t="s">
        <v>52</v>
      </c>
      <c r="B44" s="9" t="s">
        <v>53</v>
      </c>
      <c r="C44" s="8" t="s">
        <v>35</v>
      </c>
      <c r="D44" s="10">
        <f>1*11.3*2*4</f>
        <v>90.4</v>
      </c>
      <c r="G44" s="146"/>
    </row>
    <row r="45" spans="1:7" x14ac:dyDescent="0.3">
      <c r="A45" s="19" t="s">
        <v>54</v>
      </c>
      <c r="B45" s="9" t="s">
        <v>55</v>
      </c>
      <c r="C45" s="8" t="s">
        <v>35</v>
      </c>
      <c r="D45" s="10">
        <f>2*5.54*2*4</f>
        <v>88.64</v>
      </c>
      <c r="G45" s="146"/>
    </row>
    <row r="46" spans="1:7" x14ac:dyDescent="0.3">
      <c r="A46" s="19" t="s">
        <v>56</v>
      </c>
      <c r="B46" s="9" t="s">
        <v>57</v>
      </c>
      <c r="C46" s="8" t="s">
        <v>35</v>
      </c>
      <c r="D46" s="10">
        <f>1*3.46*2*4</f>
        <v>27.68</v>
      </c>
      <c r="G46" s="146"/>
    </row>
    <row r="47" spans="1:7" x14ac:dyDescent="0.3">
      <c r="A47" s="19" t="s">
        <v>58</v>
      </c>
      <c r="B47" s="9" t="s">
        <v>59</v>
      </c>
      <c r="C47" s="8" t="s">
        <v>35</v>
      </c>
      <c r="D47" s="10">
        <f>9*0.31*2*4</f>
        <v>22.32</v>
      </c>
      <c r="G47" s="146"/>
    </row>
    <row r="48" spans="1:7" x14ac:dyDescent="0.3">
      <c r="A48" s="19" t="s">
        <v>60</v>
      </c>
      <c r="B48" s="9" t="s">
        <v>61</v>
      </c>
      <c r="C48" s="8" t="s">
        <v>35</v>
      </c>
      <c r="D48" s="10">
        <f>9*0.19*2*4</f>
        <v>13.68</v>
      </c>
      <c r="G48" s="146"/>
    </row>
    <row r="49" spans="1:7" x14ac:dyDescent="0.3">
      <c r="A49" s="19" t="s">
        <v>62</v>
      </c>
      <c r="B49" s="9" t="s">
        <v>63</v>
      </c>
      <c r="C49" s="8" t="s">
        <v>35</v>
      </c>
      <c r="D49" s="10">
        <f>16*0.3</f>
        <v>4.8</v>
      </c>
      <c r="G49" s="146"/>
    </row>
    <row r="50" spans="1:7" x14ac:dyDescent="0.3">
      <c r="A50" s="8"/>
      <c r="B50" s="6" t="s">
        <v>64</v>
      </c>
      <c r="C50" s="8"/>
      <c r="D50" s="11"/>
      <c r="G50" s="146"/>
    </row>
    <row r="51" spans="1:7" x14ac:dyDescent="0.3">
      <c r="A51" s="8"/>
      <c r="B51" s="13" t="s">
        <v>65</v>
      </c>
      <c r="C51" s="8"/>
      <c r="D51" s="11"/>
      <c r="G51" s="146"/>
    </row>
    <row r="52" spans="1:7" x14ac:dyDescent="0.3">
      <c r="A52" s="8">
        <f>A42+1</f>
        <v>33</v>
      </c>
      <c r="B52" s="9" t="s">
        <v>66</v>
      </c>
      <c r="C52" s="8" t="s">
        <v>35</v>
      </c>
      <c r="D52" s="10">
        <f>0.9*5.8*4</f>
        <v>20.88</v>
      </c>
      <c r="G52" s="146"/>
    </row>
    <row r="53" spans="1:7" x14ac:dyDescent="0.3">
      <c r="A53" s="8">
        <f>A52+1</f>
        <v>34</v>
      </c>
      <c r="B53" s="9" t="s">
        <v>67</v>
      </c>
      <c r="C53" s="8" t="s">
        <v>35</v>
      </c>
      <c r="D53" s="10">
        <f>7.5*59.07*4</f>
        <v>1772.1</v>
      </c>
      <c r="G53" s="146"/>
    </row>
    <row r="54" spans="1:7" x14ac:dyDescent="0.3">
      <c r="A54" s="8">
        <f t="shared" ref="A54:A61" si="4">A53+1</f>
        <v>35</v>
      </c>
      <c r="B54" s="9" t="s">
        <v>68</v>
      </c>
      <c r="C54" s="8" t="s">
        <v>35</v>
      </c>
      <c r="D54" s="10">
        <f>0.27*235.5*4</f>
        <v>254.34</v>
      </c>
      <c r="G54" s="146"/>
    </row>
    <row r="55" spans="1:7" x14ac:dyDescent="0.3">
      <c r="A55" s="8">
        <f t="shared" si="4"/>
        <v>36</v>
      </c>
      <c r="B55" s="9" t="s">
        <v>69</v>
      </c>
      <c r="C55" s="8" t="s">
        <v>35</v>
      </c>
      <c r="D55" s="10">
        <f>0.53*94.2*4</f>
        <v>199.70400000000001</v>
      </c>
      <c r="G55" s="146"/>
    </row>
    <row r="56" spans="1:7" x14ac:dyDescent="0.3">
      <c r="A56" s="8">
        <f t="shared" si="4"/>
        <v>37</v>
      </c>
      <c r="B56" s="9" t="s">
        <v>70</v>
      </c>
      <c r="C56" s="8" t="s">
        <v>35</v>
      </c>
      <c r="D56" s="10">
        <f>0.07*39.25*4</f>
        <v>10.99</v>
      </c>
      <c r="G56" s="146"/>
    </row>
    <row r="57" spans="1:7" x14ac:dyDescent="0.3">
      <c r="A57" s="8">
        <f t="shared" si="4"/>
        <v>38</v>
      </c>
      <c r="B57" s="9" t="s">
        <v>71</v>
      </c>
      <c r="C57" s="8" t="s">
        <v>2</v>
      </c>
      <c r="D57" s="17">
        <f>0.21*4*1.015</f>
        <v>0.85259999999999991</v>
      </c>
      <c r="G57" s="146"/>
    </row>
    <row r="58" spans="1:7" x14ac:dyDescent="0.3">
      <c r="A58" s="8">
        <f t="shared" si="4"/>
        <v>39</v>
      </c>
      <c r="B58" s="9" t="s">
        <v>72</v>
      </c>
      <c r="C58" s="8" t="s">
        <v>2</v>
      </c>
      <c r="D58" s="16">
        <v>8.7999999999999995E-2</v>
      </c>
      <c r="G58" s="146"/>
    </row>
    <row r="59" spans="1:7" x14ac:dyDescent="0.3">
      <c r="A59" s="8">
        <f t="shared" si="4"/>
        <v>40</v>
      </c>
      <c r="B59" s="9" t="s">
        <v>73</v>
      </c>
      <c r="C59" s="8" t="s">
        <v>35</v>
      </c>
      <c r="D59" s="10">
        <v>9.9600000000000009</v>
      </c>
      <c r="G59" s="146"/>
    </row>
    <row r="60" spans="1:7" x14ac:dyDescent="0.3">
      <c r="A60" s="8">
        <f t="shared" si="4"/>
        <v>41</v>
      </c>
      <c r="B60" s="9" t="s">
        <v>74</v>
      </c>
      <c r="C60" s="8" t="s">
        <v>35</v>
      </c>
      <c r="D60" s="10">
        <v>9.9600000000000009</v>
      </c>
      <c r="G60" s="146"/>
    </row>
    <row r="61" spans="1:7" ht="27.6" x14ac:dyDescent="0.3">
      <c r="A61" s="8">
        <f t="shared" si="4"/>
        <v>42</v>
      </c>
      <c r="B61" s="9" t="s">
        <v>43</v>
      </c>
      <c r="C61" s="8"/>
      <c r="D61" s="11">
        <v>1</v>
      </c>
      <c r="G61" s="146"/>
    </row>
    <row r="62" spans="1:7" x14ac:dyDescent="0.3">
      <c r="A62" s="8"/>
      <c r="B62" s="13" t="s">
        <v>75</v>
      </c>
      <c r="C62" s="8"/>
      <c r="D62" s="11"/>
      <c r="G62" s="146"/>
    </row>
    <row r="63" spans="1:7" x14ac:dyDescent="0.3">
      <c r="A63" s="8">
        <f>A61+1</f>
        <v>43</v>
      </c>
      <c r="B63" s="9" t="s">
        <v>76</v>
      </c>
      <c r="C63" s="8" t="s">
        <v>35</v>
      </c>
      <c r="D63" s="10">
        <f>75.6*5.8*2</f>
        <v>876.95999999999992</v>
      </c>
      <c r="G63" s="146"/>
    </row>
    <row r="64" spans="1:7" x14ac:dyDescent="0.3">
      <c r="A64" s="8">
        <f>A63+1</f>
        <v>44</v>
      </c>
      <c r="B64" s="9" t="s">
        <v>77</v>
      </c>
      <c r="C64" s="8" t="s">
        <v>35</v>
      </c>
      <c r="D64" s="10">
        <f>121.2*3.05*2</f>
        <v>739.31999999999994</v>
      </c>
      <c r="G64" s="146"/>
    </row>
    <row r="65" spans="1:7" x14ac:dyDescent="0.3">
      <c r="A65" s="8">
        <f t="shared" ref="A65:A71" si="5">A64+1</f>
        <v>45</v>
      </c>
      <c r="B65" s="9" t="s">
        <v>78</v>
      </c>
      <c r="C65" s="8" t="s">
        <v>35</v>
      </c>
      <c r="D65" s="10">
        <f>0.15*125.6*2</f>
        <v>37.68</v>
      </c>
      <c r="G65" s="146"/>
    </row>
    <row r="66" spans="1:7" x14ac:dyDescent="0.3">
      <c r="A66" s="8">
        <f t="shared" si="5"/>
        <v>46</v>
      </c>
      <c r="B66" s="9" t="s">
        <v>79</v>
      </c>
      <c r="C66" s="8" t="s">
        <v>35</v>
      </c>
      <c r="D66" s="10">
        <f>0.24*78.5*2</f>
        <v>37.68</v>
      </c>
      <c r="G66" s="146"/>
    </row>
    <row r="67" spans="1:7" x14ac:dyDescent="0.3">
      <c r="A67" s="8">
        <f t="shared" si="5"/>
        <v>47</v>
      </c>
      <c r="B67" s="9" t="s">
        <v>80</v>
      </c>
      <c r="C67" s="8" t="s">
        <v>35</v>
      </c>
      <c r="D67" s="10">
        <f>1.62*39.25*2</f>
        <v>127.17</v>
      </c>
      <c r="G67" s="146"/>
    </row>
    <row r="68" spans="1:7" x14ac:dyDescent="0.3">
      <c r="A68" s="8">
        <f t="shared" si="5"/>
        <v>48</v>
      </c>
      <c r="B68" s="9" t="s">
        <v>81</v>
      </c>
      <c r="C68" s="8" t="s">
        <v>35</v>
      </c>
      <c r="D68" s="10">
        <f>16*0.137</f>
        <v>2.1920000000000002</v>
      </c>
      <c r="G68" s="146"/>
    </row>
    <row r="69" spans="1:7" x14ac:dyDescent="0.3">
      <c r="A69" s="8">
        <f t="shared" si="5"/>
        <v>49</v>
      </c>
      <c r="B69" s="9" t="s">
        <v>82</v>
      </c>
      <c r="C69" s="8" t="s">
        <v>35</v>
      </c>
      <c r="D69" s="10">
        <f>16*0.032</f>
        <v>0.51200000000000001</v>
      </c>
      <c r="G69" s="146"/>
    </row>
    <row r="70" spans="1:7" x14ac:dyDescent="0.3">
      <c r="A70" s="8">
        <f t="shared" si="5"/>
        <v>50</v>
      </c>
      <c r="B70" s="9" t="s">
        <v>83</v>
      </c>
      <c r="C70" s="8" t="s">
        <v>35</v>
      </c>
      <c r="D70" s="10">
        <f>16*0.013</f>
        <v>0.20799999999999999</v>
      </c>
      <c r="G70" s="146"/>
    </row>
    <row r="71" spans="1:7" x14ac:dyDescent="0.3">
      <c r="A71" s="8">
        <f t="shared" si="5"/>
        <v>51</v>
      </c>
      <c r="B71" s="9" t="s">
        <v>84</v>
      </c>
      <c r="C71" s="8" t="s">
        <v>35</v>
      </c>
      <c r="D71" s="10">
        <f>16*0.006</f>
        <v>9.6000000000000002E-2</v>
      </c>
      <c r="G71" s="146"/>
    </row>
    <row r="72" spans="1:7" x14ac:dyDescent="0.3">
      <c r="A72" s="8"/>
      <c r="B72" s="13" t="s">
        <v>85</v>
      </c>
      <c r="C72" s="8"/>
      <c r="D72" s="11"/>
      <c r="G72" s="146"/>
    </row>
    <row r="73" spans="1:7" x14ac:dyDescent="0.3">
      <c r="A73" s="8">
        <f>A71+1</f>
        <v>52</v>
      </c>
      <c r="B73" s="9" t="s">
        <v>86</v>
      </c>
      <c r="C73" s="8" t="s">
        <v>35</v>
      </c>
      <c r="D73" s="10">
        <f>56.4*5.8</f>
        <v>327.12</v>
      </c>
      <c r="G73" s="146"/>
    </row>
    <row r="74" spans="1:7" x14ac:dyDescent="0.3">
      <c r="A74" s="8">
        <f>A73+1</f>
        <v>53</v>
      </c>
      <c r="B74" s="9" t="s">
        <v>87</v>
      </c>
      <c r="C74" s="8" t="s">
        <v>35</v>
      </c>
      <c r="D74" s="10">
        <f>107.7*3.05</f>
        <v>328.48500000000001</v>
      </c>
      <c r="G74" s="146"/>
    </row>
    <row r="75" spans="1:7" x14ac:dyDescent="0.3">
      <c r="A75" s="8">
        <f t="shared" ref="A75:A84" si="6">A74+1</f>
        <v>54</v>
      </c>
      <c r="B75" s="9" t="s">
        <v>88</v>
      </c>
      <c r="C75" s="8" t="s">
        <v>35</v>
      </c>
      <c r="D75" s="10">
        <f>0.15*125.6</f>
        <v>18.84</v>
      </c>
      <c r="G75" s="146"/>
    </row>
    <row r="76" spans="1:7" x14ac:dyDescent="0.3">
      <c r="A76" s="8">
        <f t="shared" si="6"/>
        <v>55</v>
      </c>
      <c r="B76" s="9" t="s">
        <v>89</v>
      </c>
      <c r="C76" s="8" t="s">
        <v>35</v>
      </c>
      <c r="D76" s="10">
        <f>0.24*78.5</f>
        <v>18.84</v>
      </c>
      <c r="G76" s="146"/>
    </row>
    <row r="77" spans="1:7" x14ac:dyDescent="0.3">
      <c r="A77" s="8">
        <f t="shared" si="6"/>
        <v>56</v>
      </c>
      <c r="B77" s="9" t="s">
        <v>90</v>
      </c>
      <c r="C77" s="8" t="s">
        <v>35</v>
      </c>
      <c r="D77" s="10">
        <f>1.62*39.25*2</f>
        <v>127.17</v>
      </c>
      <c r="G77" s="146"/>
    </row>
    <row r="78" spans="1:7" x14ac:dyDescent="0.3">
      <c r="A78" s="8">
        <f t="shared" si="6"/>
        <v>57</v>
      </c>
      <c r="B78" s="9" t="s">
        <v>91</v>
      </c>
      <c r="C78" s="8" t="s">
        <v>35</v>
      </c>
      <c r="D78" s="10">
        <f>8*0.137</f>
        <v>1.0960000000000001</v>
      </c>
      <c r="G78" s="146"/>
    </row>
    <row r="79" spans="1:7" x14ac:dyDescent="0.3">
      <c r="A79" s="8">
        <f t="shared" si="6"/>
        <v>58</v>
      </c>
      <c r="B79" s="9" t="s">
        <v>92</v>
      </c>
      <c r="C79" s="8" t="s">
        <v>35</v>
      </c>
      <c r="D79" s="10">
        <f>8*0.032</f>
        <v>0.25600000000000001</v>
      </c>
      <c r="G79" s="146"/>
    </row>
    <row r="80" spans="1:7" x14ac:dyDescent="0.3">
      <c r="A80" s="8">
        <f t="shared" si="6"/>
        <v>59</v>
      </c>
      <c r="B80" s="9" t="s">
        <v>93</v>
      </c>
      <c r="C80" s="8" t="s">
        <v>35</v>
      </c>
      <c r="D80" s="10">
        <f>8*0.013</f>
        <v>0.104</v>
      </c>
      <c r="G80" s="146"/>
    </row>
    <row r="81" spans="1:7" x14ac:dyDescent="0.3">
      <c r="A81" s="8">
        <f t="shared" si="6"/>
        <v>60</v>
      </c>
      <c r="B81" s="9" t="s">
        <v>94</v>
      </c>
      <c r="C81" s="8" t="s">
        <v>35</v>
      </c>
      <c r="D81" s="10">
        <f>8*0.006</f>
        <v>4.8000000000000001E-2</v>
      </c>
      <c r="G81" s="146"/>
    </row>
    <row r="82" spans="1:7" x14ac:dyDescent="0.3">
      <c r="A82" s="8">
        <f t="shared" si="6"/>
        <v>61</v>
      </c>
      <c r="B82" s="9" t="s">
        <v>73</v>
      </c>
      <c r="C82" s="8" t="s">
        <v>35</v>
      </c>
      <c r="D82" s="10">
        <f>5.85*2</f>
        <v>11.7</v>
      </c>
      <c r="G82" s="146"/>
    </row>
    <row r="83" spans="1:7" x14ac:dyDescent="0.3">
      <c r="A83" s="8">
        <f t="shared" si="6"/>
        <v>62</v>
      </c>
      <c r="B83" s="9" t="s">
        <v>74</v>
      </c>
      <c r="C83" s="8" t="s">
        <v>35</v>
      </c>
      <c r="D83" s="10">
        <f>5.85*2</f>
        <v>11.7</v>
      </c>
      <c r="G83" s="146"/>
    </row>
    <row r="84" spans="1:7" ht="27.6" x14ac:dyDescent="0.3">
      <c r="A84" s="8">
        <f t="shared" si="6"/>
        <v>63</v>
      </c>
      <c r="B84" s="9" t="s">
        <v>43</v>
      </c>
      <c r="C84" s="8" t="s">
        <v>24</v>
      </c>
      <c r="D84" s="11">
        <v>1</v>
      </c>
      <c r="G84" s="146"/>
    </row>
    <row r="85" spans="1:7" x14ac:dyDescent="0.3">
      <c r="A85" s="8"/>
      <c r="B85" s="6" t="s">
        <v>95</v>
      </c>
      <c r="C85" s="8"/>
      <c r="D85" s="11"/>
      <c r="G85" s="146"/>
    </row>
    <row r="86" spans="1:7" x14ac:dyDescent="0.3">
      <c r="A86" s="8"/>
      <c r="B86" s="13" t="s">
        <v>96</v>
      </c>
      <c r="C86" s="8"/>
      <c r="D86" s="11"/>
      <c r="G86" s="146"/>
    </row>
    <row r="87" spans="1:7" x14ac:dyDescent="0.3">
      <c r="A87" s="8">
        <f>A84+1</f>
        <v>64</v>
      </c>
      <c r="B87" s="9" t="s">
        <v>97</v>
      </c>
      <c r="C87" s="8" t="s">
        <v>35</v>
      </c>
      <c r="D87" s="10">
        <f>10*0.059</f>
        <v>0.59</v>
      </c>
      <c r="G87" s="146"/>
    </row>
    <row r="88" spans="1:7" x14ac:dyDescent="0.3">
      <c r="A88" s="8">
        <f>A87+1</f>
        <v>65</v>
      </c>
      <c r="B88" s="9" t="s">
        <v>98</v>
      </c>
      <c r="C88" s="8" t="s">
        <v>35</v>
      </c>
      <c r="D88" s="10">
        <f>2*1.36</f>
        <v>2.72</v>
      </c>
      <c r="G88" s="146"/>
    </row>
    <row r="89" spans="1:7" x14ac:dyDescent="0.3">
      <c r="A89" s="8">
        <f t="shared" ref="A89:A93" si="7">A88+1</f>
        <v>66</v>
      </c>
      <c r="B89" s="9" t="s">
        <v>99</v>
      </c>
      <c r="C89" s="8" t="s">
        <v>35</v>
      </c>
      <c r="D89" s="12">
        <f>12.6</f>
        <v>12.6</v>
      </c>
      <c r="G89" s="146"/>
    </row>
    <row r="90" spans="1:7" x14ac:dyDescent="0.3">
      <c r="A90" s="8">
        <f t="shared" si="7"/>
        <v>67</v>
      </c>
      <c r="B90" s="9" t="s">
        <v>100</v>
      </c>
      <c r="C90" s="8" t="s">
        <v>35</v>
      </c>
      <c r="D90" s="12">
        <v>20.3</v>
      </c>
      <c r="G90" s="146"/>
    </row>
    <row r="91" spans="1:7" x14ac:dyDescent="0.3">
      <c r="A91" s="8">
        <f t="shared" si="7"/>
        <v>68</v>
      </c>
      <c r="B91" s="9" t="s">
        <v>40</v>
      </c>
      <c r="C91" s="8" t="s">
        <v>2</v>
      </c>
      <c r="D91" s="17">
        <f>0.5*1.015</f>
        <v>0.50749999999999995</v>
      </c>
      <c r="G91" s="146"/>
    </row>
    <row r="92" spans="1:7" x14ac:dyDescent="0.3">
      <c r="A92" s="8">
        <f t="shared" si="7"/>
        <v>69</v>
      </c>
      <c r="B92" s="9" t="s">
        <v>41</v>
      </c>
      <c r="C92" s="8" t="s">
        <v>2</v>
      </c>
      <c r="D92" s="17">
        <f>0.11*1.02</f>
        <v>0.11220000000000001</v>
      </c>
      <c r="G92" s="146"/>
    </row>
    <row r="93" spans="1:7" ht="27.6" x14ac:dyDescent="0.3">
      <c r="A93" s="8">
        <f t="shared" si="7"/>
        <v>70</v>
      </c>
      <c r="B93" s="9" t="s">
        <v>43</v>
      </c>
      <c r="C93" s="8" t="s">
        <v>24</v>
      </c>
      <c r="D93" s="11">
        <v>1</v>
      </c>
      <c r="G93" s="146"/>
    </row>
    <row r="94" spans="1:7" x14ac:dyDescent="0.3">
      <c r="A94" s="8"/>
      <c r="B94" s="13" t="s">
        <v>101</v>
      </c>
      <c r="C94" s="8"/>
      <c r="D94" s="11"/>
      <c r="G94" s="146"/>
    </row>
    <row r="95" spans="1:7" ht="27.6" x14ac:dyDescent="0.3">
      <c r="A95" s="8">
        <f>A93+1</f>
        <v>71</v>
      </c>
      <c r="B95" s="9" t="s">
        <v>102</v>
      </c>
      <c r="C95" s="8" t="s">
        <v>7</v>
      </c>
      <c r="D95" s="11">
        <v>1</v>
      </c>
      <c r="G95" s="146"/>
    </row>
    <row r="96" spans="1:7" ht="27.6" x14ac:dyDescent="0.3">
      <c r="A96" s="8">
        <f>A95+1</f>
        <v>72</v>
      </c>
      <c r="B96" s="9" t="s">
        <v>103</v>
      </c>
      <c r="C96" s="8" t="s">
        <v>7</v>
      </c>
      <c r="D96" s="11">
        <v>1</v>
      </c>
      <c r="G96" s="146"/>
    </row>
    <row r="97" spans="1:7" ht="27.6" x14ac:dyDescent="0.3">
      <c r="A97" s="8">
        <f t="shared" ref="A97:A114" si="8">A96+1</f>
        <v>73</v>
      </c>
      <c r="B97" s="9" t="s">
        <v>104</v>
      </c>
      <c r="C97" s="8" t="s">
        <v>7</v>
      </c>
      <c r="D97" s="11">
        <v>1</v>
      </c>
      <c r="G97" s="146"/>
    </row>
    <row r="98" spans="1:7" ht="27.6" x14ac:dyDescent="0.3">
      <c r="A98" s="8">
        <f t="shared" si="8"/>
        <v>74</v>
      </c>
      <c r="B98" s="9" t="s">
        <v>105</v>
      </c>
      <c r="C98" s="8" t="s">
        <v>7</v>
      </c>
      <c r="D98" s="11">
        <v>1</v>
      </c>
      <c r="G98" s="146"/>
    </row>
    <row r="99" spans="1:7" ht="27.6" x14ac:dyDescent="0.3">
      <c r="A99" s="8">
        <f t="shared" si="8"/>
        <v>75</v>
      </c>
      <c r="B99" s="9" t="s">
        <v>106</v>
      </c>
      <c r="C99" s="8" t="s">
        <v>7</v>
      </c>
      <c r="D99" s="11">
        <v>1</v>
      </c>
      <c r="G99" s="146"/>
    </row>
    <row r="100" spans="1:7" ht="27.6" x14ac:dyDescent="0.3">
      <c r="A100" s="8">
        <f t="shared" si="8"/>
        <v>76</v>
      </c>
      <c r="B100" s="9" t="s">
        <v>107</v>
      </c>
      <c r="C100" s="8" t="s">
        <v>7</v>
      </c>
      <c r="D100" s="11">
        <v>1</v>
      </c>
      <c r="G100" s="146"/>
    </row>
    <row r="101" spans="1:7" ht="27.6" x14ac:dyDescent="0.3">
      <c r="A101" s="8">
        <f t="shared" si="8"/>
        <v>77</v>
      </c>
      <c r="B101" s="9" t="s">
        <v>108</v>
      </c>
      <c r="C101" s="8" t="s">
        <v>7</v>
      </c>
      <c r="D101" s="11">
        <v>1</v>
      </c>
      <c r="G101" s="146"/>
    </row>
    <row r="102" spans="1:7" ht="27.6" x14ac:dyDescent="0.3">
      <c r="A102" s="8">
        <f t="shared" si="8"/>
        <v>78</v>
      </c>
      <c r="B102" s="9" t="s">
        <v>109</v>
      </c>
      <c r="C102" s="8" t="s">
        <v>7</v>
      </c>
      <c r="D102" s="11">
        <v>1</v>
      </c>
      <c r="G102" s="146"/>
    </row>
    <row r="103" spans="1:7" ht="27.6" x14ac:dyDescent="0.3">
      <c r="A103" s="8">
        <f t="shared" si="8"/>
        <v>79</v>
      </c>
      <c r="B103" s="9" t="s">
        <v>110</v>
      </c>
      <c r="C103" s="8" t="s">
        <v>7</v>
      </c>
      <c r="D103" s="11">
        <v>1</v>
      </c>
      <c r="G103" s="146"/>
    </row>
    <row r="104" spans="1:7" ht="27.6" x14ac:dyDescent="0.3">
      <c r="A104" s="8">
        <f t="shared" si="8"/>
        <v>80</v>
      </c>
      <c r="B104" s="9" t="s">
        <v>111</v>
      </c>
      <c r="C104" s="8" t="s">
        <v>7</v>
      </c>
      <c r="D104" s="11">
        <v>1</v>
      </c>
      <c r="G104" s="146"/>
    </row>
    <row r="105" spans="1:7" ht="27.6" x14ac:dyDescent="0.3">
      <c r="A105" s="8">
        <f t="shared" si="8"/>
        <v>81</v>
      </c>
      <c r="B105" s="9" t="s">
        <v>112</v>
      </c>
      <c r="C105" s="8" t="s">
        <v>7</v>
      </c>
      <c r="D105" s="11">
        <v>1</v>
      </c>
      <c r="G105" s="146"/>
    </row>
    <row r="106" spans="1:7" ht="27.6" x14ac:dyDescent="0.3">
      <c r="A106" s="8">
        <f t="shared" si="8"/>
        <v>82</v>
      </c>
      <c r="B106" s="9" t="s">
        <v>113</v>
      </c>
      <c r="C106" s="8" t="s">
        <v>7</v>
      </c>
      <c r="D106" s="11">
        <v>1</v>
      </c>
      <c r="G106" s="146"/>
    </row>
    <row r="107" spans="1:7" ht="27.6" x14ac:dyDescent="0.3">
      <c r="A107" s="8">
        <f t="shared" si="8"/>
        <v>83</v>
      </c>
      <c r="B107" s="9" t="s">
        <v>114</v>
      </c>
      <c r="C107" s="8" t="s">
        <v>7</v>
      </c>
      <c r="D107" s="11">
        <v>26</v>
      </c>
      <c r="G107" s="146"/>
    </row>
    <row r="108" spans="1:7" x14ac:dyDescent="0.3">
      <c r="A108" s="8">
        <f t="shared" si="8"/>
        <v>84</v>
      </c>
      <c r="B108" s="9" t="s">
        <v>115</v>
      </c>
      <c r="C108" s="8" t="s">
        <v>35</v>
      </c>
      <c r="D108" s="11">
        <f>8*10</f>
        <v>80</v>
      </c>
      <c r="G108" s="146"/>
    </row>
    <row r="109" spans="1:7" x14ac:dyDescent="0.3">
      <c r="A109" s="8">
        <f t="shared" si="8"/>
        <v>85</v>
      </c>
      <c r="B109" s="9" t="s">
        <v>116</v>
      </c>
      <c r="C109" s="8" t="s">
        <v>35</v>
      </c>
      <c r="D109" s="12">
        <v>8.1999999999999993</v>
      </c>
      <c r="G109" s="146"/>
    </row>
    <row r="110" spans="1:7" x14ac:dyDescent="0.3">
      <c r="A110" s="8">
        <f t="shared" si="8"/>
        <v>86</v>
      </c>
      <c r="B110" s="9" t="s">
        <v>117</v>
      </c>
      <c r="C110" s="8" t="s">
        <v>3</v>
      </c>
      <c r="D110" s="17">
        <f>2.49*2*1.01</f>
        <v>5.0298000000000007</v>
      </c>
      <c r="G110" s="146"/>
    </row>
    <row r="111" spans="1:7" x14ac:dyDescent="0.3">
      <c r="A111" s="8">
        <f t="shared" si="8"/>
        <v>87</v>
      </c>
      <c r="B111" s="9" t="s">
        <v>118</v>
      </c>
      <c r="C111" s="8" t="s">
        <v>3</v>
      </c>
      <c r="D111" s="17">
        <f>2.29*2*1.01</f>
        <v>4.6257999999999999</v>
      </c>
      <c r="G111" s="146"/>
    </row>
    <row r="112" spans="1:7" x14ac:dyDescent="0.3">
      <c r="A112" s="8">
        <f t="shared" si="8"/>
        <v>88</v>
      </c>
      <c r="B112" s="20" t="s">
        <v>119</v>
      </c>
      <c r="C112" s="8" t="s">
        <v>35</v>
      </c>
      <c r="D112" s="16">
        <v>2.7519999999999998</v>
      </c>
      <c r="G112" s="146"/>
    </row>
    <row r="113" spans="1:7" x14ac:dyDescent="0.3">
      <c r="A113" s="8">
        <f t="shared" si="8"/>
        <v>89</v>
      </c>
      <c r="B113" s="9" t="s">
        <v>120</v>
      </c>
      <c r="C113" s="8" t="s">
        <v>35</v>
      </c>
      <c r="D113" s="10">
        <v>1.29</v>
      </c>
      <c r="G113" s="146"/>
    </row>
    <row r="114" spans="1:7" ht="27.6" x14ac:dyDescent="0.3">
      <c r="A114" s="8">
        <f t="shared" si="8"/>
        <v>90</v>
      </c>
      <c r="B114" s="9" t="s">
        <v>121</v>
      </c>
      <c r="C114" s="8" t="s">
        <v>35</v>
      </c>
      <c r="D114" s="10">
        <v>2.81</v>
      </c>
      <c r="G114" s="146"/>
    </row>
    <row r="115" spans="1:7" x14ac:dyDescent="0.3">
      <c r="A115" s="45"/>
      <c r="B115" s="208" t="s">
        <v>122</v>
      </c>
      <c r="C115" s="209"/>
      <c r="D115" s="209"/>
      <c r="G115" s="146"/>
    </row>
    <row r="116" spans="1:7" x14ac:dyDescent="0.3">
      <c r="A116" s="8"/>
      <c r="B116" s="6" t="s">
        <v>123</v>
      </c>
      <c r="C116" s="14"/>
      <c r="D116" s="15"/>
      <c r="G116" s="146"/>
    </row>
    <row r="117" spans="1:7" x14ac:dyDescent="0.3">
      <c r="A117" s="8">
        <f>A114+1</f>
        <v>91</v>
      </c>
      <c r="B117" s="9" t="s">
        <v>124</v>
      </c>
      <c r="C117" s="8" t="s">
        <v>2</v>
      </c>
      <c r="D117" s="10">
        <v>7.36</v>
      </c>
      <c r="G117" s="146"/>
    </row>
    <row r="118" spans="1:7" x14ac:dyDescent="0.3">
      <c r="A118" s="8">
        <f t="shared" ref="A118:A143" si="9">A117+1</f>
        <v>92</v>
      </c>
      <c r="B118" s="9" t="s">
        <v>125</v>
      </c>
      <c r="C118" s="14" t="s">
        <v>7</v>
      </c>
      <c r="D118" s="11">
        <v>26</v>
      </c>
      <c r="G118" s="146"/>
    </row>
    <row r="119" spans="1:7" x14ac:dyDescent="0.3">
      <c r="A119" s="8">
        <f t="shared" si="9"/>
        <v>93</v>
      </c>
      <c r="B119" s="9" t="s">
        <v>126</v>
      </c>
      <c r="C119" s="14" t="s">
        <v>7</v>
      </c>
      <c r="D119" s="11">
        <v>27</v>
      </c>
      <c r="G119" s="146"/>
    </row>
    <row r="120" spans="1:7" x14ac:dyDescent="0.3">
      <c r="A120" s="8">
        <f t="shared" si="9"/>
        <v>94</v>
      </c>
      <c r="B120" s="9" t="s">
        <v>127</v>
      </c>
      <c r="C120" s="14" t="s">
        <v>2</v>
      </c>
      <c r="D120" s="16">
        <f>2.5*1.014</f>
        <v>2.5350000000000001</v>
      </c>
      <c r="G120" s="146"/>
    </row>
    <row r="121" spans="1:7" x14ac:dyDescent="0.3">
      <c r="A121" s="8">
        <f t="shared" si="9"/>
        <v>95</v>
      </c>
      <c r="B121" s="9" t="s">
        <v>128</v>
      </c>
      <c r="C121" s="14" t="s">
        <v>7</v>
      </c>
      <c r="D121" s="11">
        <v>646</v>
      </c>
      <c r="G121" s="146"/>
    </row>
    <row r="122" spans="1:7" ht="21.75" customHeight="1" x14ac:dyDescent="0.3">
      <c r="A122" s="8">
        <f t="shared" si="9"/>
        <v>96</v>
      </c>
      <c r="B122" s="9" t="s">
        <v>129</v>
      </c>
      <c r="C122" s="8" t="s">
        <v>2</v>
      </c>
      <c r="D122" s="16">
        <v>0.40799999999999997</v>
      </c>
      <c r="G122" s="146"/>
    </row>
    <row r="123" spans="1:7" x14ac:dyDescent="0.3">
      <c r="A123" s="8">
        <f t="shared" si="9"/>
        <v>97</v>
      </c>
      <c r="B123" s="9" t="s">
        <v>130</v>
      </c>
      <c r="C123" s="14" t="s">
        <v>35</v>
      </c>
      <c r="D123" s="17">
        <f>8.0784+1.12192</f>
        <v>9.2003199999999996</v>
      </c>
      <c r="G123" s="146"/>
    </row>
    <row r="124" spans="1:7" x14ac:dyDescent="0.3">
      <c r="A124" s="8">
        <f t="shared" si="9"/>
        <v>98</v>
      </c>
      <c r="B124" s="9" t="s">
        <v>131</v>
      </c>
      <c r="C124" s="14" t="s">
        <v>35</v>
      </c>
      <c r="D124" s="16">
        <f>121.176+0.018288</f>
        <v>121.194288</v>
      </c>
      <c r="G124" s="146"/>
    </row>
    <row r="125" spans="1:7" x14ac:dyDescent="0.3">
      <c r="A125" s="8">
        <f t="shared" si="9"/>
        <v>99</v>
      </c>
      <c r="B125" s="9" t="s">
        <v>132</v>
      </c>
      <c r="C125" s="14" t="s">
        <v>2</v>
      </c>
      <c r="D125" s="21">
        <v>1.45738E-2</v>
      </c>
      <c r="G125" s="146"/>
    </row>
    <row r="126" spans="1:7" ht="27.6" x14ac:dyDescent="0.3">
      <c r="A126" s="8">
        <f t="shared" si="9"/>
        <v>100</v>
      </c>
      <c r="B126" s="9" t="s">
        <v>43</v>
      </c>
      <c r="C126" s="8" t="s">
        <v>24</v>
      </c>
      <c r="D126" s="11">
        <v>1</v>
      </c>
      <c r="G126" s="146"/>
    </row>
    <row r="127" spans="1:7" x14ac:dyDescent="0.3">
      <c r="A127" s="8"/>
      <c r="B127" s="6" t="s">
        <v>133</v>
      </c>
      <c r="C127" s="14"/>
      <c r="D127" s="15"/>
      <c r="G127" s="147"/>
    </row>
    <row r="128" spans="1:7" ht="16.5" customHeight="1" x14ac:dyDescent="0.3">
      <c r="A128" s="8">
        <f>A126+1</f>
        <v>101</v>
      </c>
      <c r="B128" s="9" t="s">
        <v>134</v>
      </c>
      <c r="C128" s="8" t="s">
        <v>35</v>
      </c>
      <c r="D128" s="16">
        <f>255*1.314</f>
        <v>335.07</v>
      </c>
      <c r="G128" s="147"/>
    </row>
    <row r="129" spans="1:7" ht="16.5" customHeight="1" x14ac:dyDescent="0.3">
      <c r="A129" s="8">
        <f t="shared" si="9"/>
        <v>102</v>
      </c>
      <c r="B129" s="9" t="s">
        <v>135</v>
      </c>
      <c r="C129" s="8" t="s">
        <v>35</v>
      </c>
      <c r="D129" s="16">
        <f>255*1.067</f>
        <v>272.08499999999998</v>
      </c>
      <c r="G129" s="147"/>
    </row>
    <row r="130" spans="1:7" ht="16.5" customHeight="1" x14ac:dyDescent="0.3">
      <c r="A130" s="8">
        <f t="shared" si="9"/>
        <v>103</v>
      </c>
      <c r="B130" s="9" t="s">
        <v>136</v>
      </c>
      <c r="C130" s="8" t="s">
        <v>35</v>
      </c>
      <c r="D130" s="16">
        <f>512*0.716</f>
        <v>366.59199999999998</v>
      </c>
      <c r="G130" s="147"/>
    </row>
    <row r="131" spans="1:7" ht="16.5" customHeight="1" x14ac:dyDescent="0.3">
      <c r="A131" s="8">
        <f t="shared" si="9"/>
        <v>104</v>
      </c>
      <c r="B131" s="9" t="s">
        <v>137</v>
      </c>
      <c r="C131" s="8" t="s">
        <v>35</v>
      </c>
      <c r="D131" s="16">
        <f>12*4.911</f>
        <v>58.931999999999995</v>
      </c>
      <c r="G131" s="147"/>
    </row>
    <row r="132" spans="1:7" ht="16.5" customHeight="1" x14ac:dyDescent="0.3">
      <c r="A132" s="8">
        <f t="shared" si="9"/>
        <v>105</v>
      </c>
      <c r="B132" s="9" t="s">
        <v>138</v>
      </c>
      <c r="C132" s="8" t="s">
        <v>35</v>
      </c>
      <c r="D132" s="16">
        <f>14*4.294</f>
        <v>60.115999999999993</v>
      </c>
      <c r="G132" s="147"/>
    </row>
    <row r="133" spans="1:7" ht="16.5" customHeight="1" x14ac:dyDescent="0.3">
      <c r="A133" s="8">
        <f t="shared" si="9"/>
        <v>106</v>
      </c>
      <c r="B133" s="9" t="s">
        <v>139</v>
      </c>
      <c r="C133" s="8" t="s">
        <v>35</v>
      </c>
      <c r="D133" s="16">
        <f>1200*0.617</f>
        <v>740.4</v>
      </c>
      <c r="G133" s="147"/>
    </row>
    <row r="134" spans="1:7" ht="16.5" customHeight="1" x14ac:dyDescent="0.3">
      <c r="A134" s="8">
        <f t="shared" si="9"/>
        <v>107</v>
      </c>
      <c r="B134" s="9" t="s">
        <v>140</v>
      </c>
      <c r="C134" s="8" t="s">
        <v>35</v>
      </c>
      <c r="D134" s="16">
        <f>134*0.558</f>
        <v>74.772000000000006</v>
      </c>
      <c r="G134" s="147"/>
    </row>
    <row r="135" spans="1:7" ht="16.5" customHeight="1" x14ac:dyDescent="0.3">
      <c r="A135" s="8">
        <f t="shared" si="9"/>
        <v>108</v>
      </c>
      <c r="B135" s="9" t="s">
        <v>141</v>
      </c>
      <c r="C135" s="8" t="s">
        <v>35</v>
      </c>
      <c r="D135" s="16">
        <f>256*0.546</f>
        <v>139.77600000000001</v>
      </c>
      <c r="G135" s="147"/>
    </row>
    <row r="136" spans="1:7" ht="16.5" customHeight="1" x14ac:dyDescent="0.3">
      <c r="A136" s="8">
        <f t="shared" si="9"/>
        <v>109</v>
      </c>
      <c r="B136" s="9" t="s">
        <v>142</v>
      </c>
      <c r="C136" s="8" t="s">
        <v>35</v>
      </c>
      <c r="D136" s="16">
        <f>510*0.552</f>
        <v>281.52000000000004</v>
      </c>
      <c r="G136" s="147"/>
    </row>
    <row r="137" spans="1:7" ht="16.5" customHeight="1" x14ac:dyDescent="0.3">
      <c r="A137" s="8">
        <f t="shared" si="9"/>
        <v>110</v>
      </c>
      <c r="B137" s="9" t="s">
        <v>143</v>
      </c>
      <c r="C137" s="8" t="s">
        <v>35</v>
      </c>
      <c r="D137" s="16">
        <f>265*0.518</f>
        <v>137.27000000000001</v>
      </c>
      <c r="G137" s="146"/>
    </row>
    <row r="138" spans="1:7" ht="16.5" customHeight="1" x14ac:dyDescent="0.3">
      <c r="A138" s="8">
        <f t="shared" si="9"/>
        <v>111</v>
      </c>
      <c r="B138" s="9" t="s">
        <v>144</v>
      </c>
      <c r="C138" s="8" t="s">
        <v>35</v>
      </c>
      <c r="D138" s="16">
        <f>177*0.099</f>
        <v>17.523</v>
      </c>
      <c r="G138" s="146"/>
    </row>
    <row r="139" spans="1:7" x14ac:dyDescent="0.3">
      <c r="A139" s="8">
        <f t="shared" si="9"/>
        <v>112</v>
      </c>
      <c r="B139" s="9" t="s">
        <v>40</v>
      </c>
      <c r="C139" s="8" t="s">
        <v>2</v>
      </c>
      <c r="D139" s="17">
        <f>25.7*1.015</f>
        <v>26.085499999999996</v>
      </c>
      <c r="G139" s="146"/>
    </row>
    <row r="140" spans="1:7" x14ac:dyDescent="0.3">
      <c r="A140" s="8">
        <f t="shared" si="9"/>
        <v>113</v>
      </c>
      <c r="B140" s="9" t="s">
        <v>41</v>
      </c>
      <c r="C140" s="8" t="s">
        <v>2</v>
      </c>
      <c r="D140" s="16">
        <f>7.3*1.02</f>
        <v>7.4459999999999997</v>
      </c>
      <c r="G140" s="146"/>
    </row>
    <row r="141" spans="1:7" x14ac:dyDescent="0.3">
      <c r="A141" s="8">
        <f t="shared" si="9"/>
        <v>114</v>
      </c>
      <c r="B141" s="9" t="s">
        <v>130</v>
      </c>
      <c r="C141" s="14" t="s">
        <v>35</v>
      </c>
      <c r="D141" s="16">
        <v>43.064</v>
      </c>
      <c r="G141" s="146"/>
    </row>
    <row r="142" spans="1:7" x14ac:dyDescent="0.3">
      <c r="A142" s="8">
        <f t="shared" si="9"/>
        <v>115</v>
      </c>
      <c r="B142" s="9" t="s">
        <v>131</v>
      </c>
      <c r="C142" s="14" t="s">
        <v>35</v>
      </c>
      <c r="D142" s="10">
        <v>645.96</v>
      </c>
      <c r="G142" s="146"/>
    </row>
    <row r="143" spans="1:7" ht="27.6" x14ac:dyDescent="0.3">
      <c r="A143" s="8">
        <f t="shared" si="9"/>
        <v>116</v>
      </c>
      <c r="B143" s="9" t="s">
        <v>43</v>
      </c>
      <c r="C143" s="8" t="s">
        <v>24</v>
      </c>
      <c r="D143" s="11">
        <v>1</v>
      </c>
      <c r="G143" s="146"/>
    </row>
    <row r="144" spans="1:7" x14ac:dyDescent="0.3">
      <c r="A144" s="46"/>
      <c r="B144" s="208" t="s">
        <v>145</v>
      </c>
      <c r="C144" s="209"/>
      <c r="D144" s="209"/>
      <c r="G144" s="146"/>
    </row>
    <row r="145" spans="1:7" ht="21" customHeight="1" x14ac:dyDescent="0.3">
      <c r="A145" s="8"/>
      <c r="B145" s="6" t="s">
        <v>146</v>
      </c>
      <c r="C145" s="14"/>
      <c r="D145" s="15"/>
      <c r="G145" s="146"/>
    </row>
    <row r="146" spans="1:7" ht="20.25" customHeight="1" x14ac:dyDescent="0.3">
      <c r="A146" s="8">
        <f>A143+1</f>
        <v>117</v>
      </c>
      <c r="B146" s="9" t="s">
        <v>147</v>
      </c>
      <c r="C146" s="8" t="s">
        <v>2</v>
      </c>
      <c r="D146" s="11">
        <v>281</v>
      </c>
      <c r="G146" s="146"/>
    </row>
    <row r="147" spans="1:7" ht="20.25" customHeight="1" x14ac:dyDescent="0.3">
      <c r="A147" s="8">
        <f>A146+1</f>
        <v>118</v>
      </c>
      <c r="B147" s="9" t="s">
        <v>148</v>
      </c>
      <c r="C147" s="14" t="s">
        <v>2</v>
      </c>
      <c r="D147" s="10">
        <v>141.69999999999999</v>
      </c>
      <c r="G147" s="146"/>
    </row>
    <row r="148" spans="1:7" x14ac:dyDescent="0.3">
      <c r="A148" s="8">
        <f t="shared" ref="A148:A150" si="10">A147+1</f>
        <v>119</v>
      </c>
      <c r="B148" s="9" t="s">
        <v>149</v>
      </c>
      <c r="C148" s="14" t="s">
        <v>2</v>
      </c>
      <c r="D148" s="10">
        <v>71.5</v>
      </c>
      <c r="G148" s="146"/>
    </row>
    <row r="149" spans="1:7" ht="19.5" customHeight="1" x14ac:dyDescent="0.3">
      <c r="A149" s="8">
        <f t="shared" si="10"/>
        <v>120</v>
      </c>
      <c r="B149" s="9" t="s">
        <v>150</v>
      </c>
      <c r="C149" s="8" t="s">
        <v>20</v>
      </c>
      <c r="D149" s="10">
        <v>104.8</v>
      </c>
      <c r="G149" s="146"/>
    </row>
    <row r="150" spans="1:7" x14ac:dyDescent="0.3">
      <c r="A150" s="8">
        <f t="shared" si="10"/>
        <v>121</v>
      </c>
      <c r="B150" s="9" t="s">
        <v>151</v>
      </c>
      <c r="C150" s="8" t="s">
        <v>20</v>
      </c>
      <c r="D150" s="10">
        <v>1.4</v>
      </c>
      <c r="G150" s="146"/>
    </row>
    <row r="151" spans="1:7" x14ac:dyDescent="0.3">
      <c r="A151" s="86"/>
      <c r="B151" s="94" t="s">
        <v>475</v>
      </c>
      <c r="C151" s="90"/>
      <c r="D151" s="92"/>
      <c r="E151" s="3"/>
      <c r="G151" s="146"/>
    </row>
    <row r="152" spans="1:7" x14ac:dyDescent="0.3">
      <c r="A152" s="86">
        <f>A150+1</f>
        <v>122</v>
      </c>
      <c r="B152" s="99" t="s">
        <v>478</v>
      </c>
      <c r="C152" s="86" t="s">
        <v>7</v>
      </c>
      <c r="D152" s="92">
        <v>3</v>
      </c>
      <c r="E152" s="3"/>
      <c r="G152" s="146"/>
    </row>
    <row r="153" spans="1:7" x14ac:dyDescent="0.3">
      <c r="A153" s="86">
        <f>A152+1</f>
        <v>123</v>
      </c>
      <c r="B153" s="99" t="s">
        <v>479</v>
      </c>
      <c r="C153" s="86" t="s">
        <v>7</v>
      </c>
      <c r="D153" s="92">
        <v>3</v>
      </c>
      <c r="E153" s="3"/>
      <c r="G153" s="146"/>
    </row>
    <row r="154" spans="1:7" ht="19.5" customHeight="1" x14ac:dyDescent="0.3">
      <c r="A154" s="8"/>
      <c r="B154" s="6" t="s">
        <v>152</v>
      </c>
      <c r="C154" s="14"/>
      <c r="D154" s="10"/>
      <c r="G154" s="146"/>
    </row>
    <row r="155" spans="1:7" ht="18.75" customHeight="1" x14ac:dyDescent="0.3">
      <c r="A155" s="8">
        <f>A153+1</f>
        <v>124</v>
      </c>
      <c r="B155" s="9" t="s">
        <v>153</v>
      </c>
      <c r="C155" s="14" t="s">
        <v>35</v>
      </c>
      <c r="D155" s="10">
        <v>1.3</v>
      </c>
      <c r="G155" s="146"/>
    </row>
    <row r="156" spans="1:7" ht="18.75" customHeight="1" x14ac:dyDescent="0.3">
      <c r="A156" s="8">
        <f>A155+1</f>
        <v>125</v>
      </c>
      <c r="B156" s="9" t="s">
        <v>154</v>
      </c>
      <c r="C156" s="14" t="s">
        <v>35</v>
      </c>
      <c r="D156" s="10">
        <v>1</v>
      </c>
      <c r="G156" s="146"/>
    </row>
    <row r="157" spans="1:7" ht="18.75" customHeight="1" x14ac:dyDescent="0.3">
      <c r="A157" s="8">
        <f t="shared" ref="A157:A158" si="11">A156+1</f>
        <v>126</v>
      </c>
      <c r="B157" s="9" t="s">
        <v>155</v>
      </c>
      <c r="C157" s="14" t="s">
        <v>35</v>
      </c>
      <c r="D157" s="10">
        <v>0.9</v>
      </c>
      <c r="G157" s="146"/>
    </row>
    <row r="158" spans="1:7" ht="27.6" x14ac:dyDescent="0.3">
      <c r="A158" s="8">
        <f t="shared" si="11"/>
        <v>127</v>
      </c>
      <c r="B158" s="9" t="s">
        <v>43</v>
      </c>
      <c r="C158" s="8" t="s">
        <v>24</v>
      </c>
      <c r="D158" s="11">
        <v>1</v>
      </c>
      <c r="G158" s="146"/>
    </row>
    <row r="159" spans="1:7" ht="22.5" customHeight="1" x14ac:dyDescent="0.3">
      <c r="A159" s="45"/>
      <c r="B159" s="208" t="s">
        <v>156</v>
      </c>
      <c r="C159" s="209"/>
      <c r="D159" s="209"/>
      <c r="G159" s="146"/>
    </row>
    <row r="160" spans="1:7" ht="27.6" x14ac:dyDescent="0.3">
      <c r="A160" s="8">
        <f>A158+1</f>
        <v>128</v>
      </c>
      <c r="B160" s="9" t="s">
        <v>157</v>
      </c>
      <c r="C160" s="14" t="s">
        <v>3</v>
      </c>
      <c r="D160" s="11">
        <v>29</v>
      </c>
      <c r="G160" s="146"/>
    </row>
    <row r="161" spans="1:7" s="189" customFormat="1" ht="27.6" x14ac:dyDescent="0.3">
      <c r="A161" s="185">
        <f>A160+1</f>
        <v>129</v>
      </c>
      <c r="B161" s="191" t="s">
        <v>158</v>
      </c>
      <c r="C161" s="193" t="s">
        <v>3</v>
      </c>
      <c r="D161" s="194">
        <f>27*1.01</f>
        <v>27.27</v>
      </c>
      <c r="G161" s="190">
        <f>D161</f>
        <v>27.27</v>
      </c>
    </row>
    <row r="162" spans="1:7" x14ac:dyDescent="0.3">
      <c r="A162" s="8">
        <f t="shared" ref="A162:A182" si="12">A161+1</f>
        <v>130</v>
      </c>
      <c r="B162" s="9" t="s">
        <v>159</v>
      </c>
      <c r="C162" s="14" t="s">
        <v>7</v>
      </c>
      <c r="D162" s="11">
        <v>1</v>
      </c>
      <c r="G162" s="146"/>
    </row>
    <row r="163" spans="1:7" x14ac:dyDescent="0.3">
      <c r="A163" s="8">
        <f t="shared" si="12"/>
        <v>131</v>
      </c>
      <c r="B163" s="9" t="s">
        <v>160</v>
      </c>
      <c r="C163" s="14" t="s">
        <v>7</v>
      </c>
      <c r="D163" s="11">
        <v>1</v>
      </c>
      <c r="G163" s="146"/>
    </row>
    <row r="164" spans="1:7" x14ac:dyDescent="0.3">
      <c r="A164" s="8">
        <f t="shared" si="12"/>
        <v>132</v>
      </c>
      <c r="B164" s="9" t="s">
        <v>161</v>
      </c>
      <c r="C164" s="14" t="s">
        <v>7</v>
      </c>
      <c r="D164" s="11">
        <v>1</v>
      </c>
      <c r="G164" s="146"/>
    </row>
    <row r="165" spans="1:7" x14ac:dyDescent="0.3">
      <c r="A165" s="8">
        <f t="shared" si="12"/>
        <v>133</v>
      </c>
      <c r="B165" s="9" t="s">
        <v>162</v>
      </c>
      <c r="C165" s="14" t="s">
        <v>7</v>
      </c>
      <c r="D165" s="11">
        <v>3</v>
      </c>
      <c r="G165" s="146"/>
    </row>
    <row r="166" spans="1:7" x14ac:dyDescent="0.3">
      <c r="A166" s="8">
        <f t="shared" si="12"/>
        <v>134</v>
      </c>
      <c r="B166" s="9" t="s">
        <v>163</v>
      </c>
      <c r="C166" s="14" t="s">
        <v>7</v>
      </c>
      <c r="D166" s="11">
        <v>1</v>
      </c>
      <c r="G166" s="146"/>
    </row>
    <row r="167" spans="1:7" x14ac:dyDescent="0.3">
      <c r="A167" s="8">
        <f t="shared" si="12"/>
        <v>135</v>
      </c>
      <c r="B167" s="9" t="s">
        <v>164</v>
      </c>
      <c r="C167" s="14" t="s">
        <v>7</v>
      </c>
      <c r="D167" s="11">
        <v>1</v>
      </c>
      <c r="G167" s="146"/>
    </row>
    <row r="168" spans="1:7" ht="27.6" x14ac:dyDescent="0.3">
      <c r="A168" s="8">
        <f t="shared" si="12"/>
        <v>136</v>
      </c>
      <c r="B168" s="9" t="s">
        <v>165</v>
      </c>
      <c r="C168" s="14" t="s">
        <v>7</v>
      </c>
      <c r="D168" s="11">
        <v>1</v>
      </c>
      <c r="G168" s="146"/>
    </row>
    <row r="169" spans="1:7" ht="27.6" x14ac:dyDescent="0.3">
      <c r="A169" s="8">
        <f t="shared" si="12"/>
        <v>137</v>
      </c>
      <c r="B169" s="9" t="s">
        <v>166</v>
      </c>
      <c r="C169" s="14" t="s">
        <v>35</v>
      </c>
      <c r="D169" s="10">
        <v>16.13</v>
      </c>
      <c r="G169" s="146"/>
    </row>
    <row r="170" spans="1:7" x14ac:dyDescent="0.3">
      <c r="A170" s="8">
        <f t="shared" si="12"/>
        <v>138</v>
      </c>
      <c r="B170" s="9" t="s">
        <v>167</v>
      </c>
      <c r="C170" s="14" t="s">
        <v>168</v>
      </c>
      <c r="D170" s="11">
        <v>50</v>
      </c>
      <c r="G170" s="146"/>
    </row>
    <row r="171" spans="1:7" x14ac:dyDescent="0.3">
      <c r="A171" s="8">
        <f t="shared" si="12"/>
        <v>139</v>
      </c>
      <c r="B171" s="9" t="s">
        <v>169</v>
      </c>
      <c r="C171" s="14" t="s">
        <v>35</v>
      </c>
      <c r="D171" s="11">
        <v>75</v>
      </c>
      <c r="G171" s="146"/>
    </row>
    <row r="172" spans="1:7" x14ac:dyDescent="0.3">
      <c r="A172" s="8">
        <f t="shared" si="12"/>
        <v>140</v>
      </c>
      <c r="B172" s="9" t="s">
        <v>170</v>
      </c>
      <c r="C172" s="14" t="s">
        <v>2</v>
      </c>
      <c r="D172" s="17">
        <f>3.5*1.015</f>
        <v>3.5524999999999998</v>
      </c>
      <c r="G172" s="146"/>
    </row>
    <row r="173" spans="1:7" x14ac:dyDescent="0.3">
      <c r="A173" s="8">
        <f t="shared" si="12"/>
        <v>141</v>
      </c>
      <c r="B173" s="9" t="s">
        <v>171</v>
      </c>
      <c r="C173" s="14" t="s">
        <v>2</v>
      </c>
      <c r="D173" s="12">
        <f>12*1.1</f>
        <v>13.200000000000001</v>
      </c>
      <c r="G173" s="146"/>
    </row>
    <row r="174" spans="1:7" x14ac:dyDescent="0.3">
      <c r="A174" s="8">
        <f t="shared" si="12"/>
        <v>142</v>
      </c>
      <c r="B174" s="9" t="s">
        <v>172</v>
      </c>
      <c r="C174" s="14" t="s">
        <v>2</v>
      </c>
      <c r="D174" s="12">
        <f>0.8*1.2</f>
        <v>0.96</v>
      </c>
      <c r="G174" s="146"/>
    </row>
    <row r="175" spans="1:7" x14ac:dyDescent="0.3">
      <c r="A175" s="8">
        <f t="shared" si="12"/>
        <v>143</v>
      </c>
      <c r="B175" s="9" t="s">
        <v>173</v>
      </c>
      <c r="C175" s="14" t="s">
        <v>35</v>
      </c>
      <c r="D175" s="11">
        <v>17</v>
      </c>
      <c r="G175" s="146"/>
    </row>
    <row r="176" spans="1:7" x14ac:dyDescent="0.3">
      <c r="A176" s="8">
        <f t="shared" si="12"/>
        <v>144</v>
      </c>
      <c r="B176" s="9" t="s">
        <v>174</v>
      </c>
      <c r="C176" s="14" t="s">
        <v>35</v>
      </c>
      <c r="D176" s="11">
        <v>4</v>
      </c>
      <c r="G176" s="146"/>
    </row>
    <row r="177" spans="1:8" x14ac:dyDescent="0.3">
      <c r="A177" s="8">
        <f t="shared" si="12"/>
        <v>145</v>
      </c>
      <c r="B177" s="9" t="s">
        <v>175</v>
      </c>
      <c r="C177" s="14" t="s">
        <v>35</v>
      </c>
      <c r="D177" s="12">
        <v>4.5999999999999996</v>
      </c>
      <c r="G177" s="146"/>
    </row>
    <row r="178" spans="1:8" x14ac:dyDescent="0.3">
      <c r="A178" s="8">
        <f t="shared" si="12"/>
        <v>146</v>
      </c>
      <c r="B178" s="9" t="s">
        <v>176</v>
      </c>
      <c r="C178" s="14" t="s">
        <v>35</v>
      </c>
      <c r="D178" s="10">
        <v>2.82</v>
      </c>
      <c r="G178" s="146"/>
    </row>
    <row r="179" spans="1:8" x14ac:dyDescent="0.3">
      <c r="A179" s="8">
        <f t="shared" si="12"/>
        <v>147</v>
      </c>
      <c r="B179" s="9" t="s">
        <v>22</v>
      </c>
      <c r="C179" s="14" t="s">
        <v>2</v>
      </c>
      <c r="D179" s="10">
        <v>1.85</v>
      </c>
      <c r="G179" s="146"/>
    </row>
    <row r="180" spans="1:8" x14ac:dyDescent="0.3">
      <c r="A180" s="8">
        <f t="shared" si="12"/>
        <v>148</v>
      </c>
      <c r="B180" s="9" t="s">
        <v>177</v>
      </c>
      <c r="C180" s="14" t="s">
        <v>2</v>
      </c>
      <c r="D180" s="10">
        <v>0.28999999999999998</v>
      </c>
      <c r="G180" s="146"/>
    </row>
    <row r="181" spans="1:8" x14ac:dyDescent="0.3">
      <c r="A181" s="8">
        <f t="shared" si="12"/>
        <v>149</v>
      </c>
      <c r="B181" s="9" t="s">
        <v>178</v>
      </c>
      <c r="C181" s="14" t="s">
        <v>2</v>
      </c>
      <c r="D181" s="10">
        <v>0.22</v>
      </c>
      <c r="G181" s="146"/>
    </row>
    <row r="182" spans="1:8" ht="27.6" x14ac:dyDescent="0.3">
      <c r="A182" s="8">
        <f t="shared" si="12"/>
        <v>150</v>
      </c>
      <c r="B182" s="9" t="s">
        <v>179</v>
      </c>
      <c r="C182" s="8" t="s">
        <v>24</v>
      </c>
      <c r="D182" s="11">
        <v>1</v>
      </c>
      <c r="G182" s="146"/>
    </row>
    <row r="183" spans="1:8" ht="21.75" customHeight="1" x14ac:dyDescent="0.3">
      <c r="A183" s="45"/>
      <c r="B183" s="208" t="s">
        <v>180</v>
      </c>
      <c r="C183" s="209"/>
      <c r="D183" s="209"/>
      <c r="G183" s="146"/>
    </row>
    <row r="184" spans="1:8" x14ac:dyDescent="0.3">
      <c r="A184" s="8"/>
      <c r="B184" s="13" t="s">
        <v>614</v>
      </c>
      <c r="C184" s="8"/>
      <c r="D184" s="22"/>
      <c r="G184" s="146"/>
    </row>
    <row r="185" spans="1:8" x14ac:dyDescent="0.3">
      <c r="A185" s="8">
        <f>A182+1</f>
        <v>151</v>
      </c>
      <c r="B185" s="9" t="s">
        <v>181</v>
      </c>
      <c r="C185" s="8" t="s">
        <v>7</v>
      </c>
      <c r="D185" s="59">
        <v>11</v>
      </c>
      <c r="F185" s="58"/>
      <c r="G185" s="146"/>
      <c r="H185" s="60"/>
    </row>
    <row r="186" spans="1:8" x14ac:dyDescent="0.3">
      <c r="A186" s="8">
        <f>A185+1</f>
        <v>152</v>
      </c>
      <c r="B186" s="9" t="s">
        <v>534</v>
      </c>
      <c r="C186" s="8" t="s">
        <v>7</v>
      </c>
      <c r="D186" s="59">
        <v>43</v>
      </c>
      <c r="F186" s="58"/>
      <c r="G186" s="146"/>
      <c r="H186" s="60"/>
    </row>
    <row r="187" spans="1:8" ht="19.5" customHeight="1" x14ac:dyDescent="0.3">
      <c r="A187" s="24">
        <f t="shared" ref="A187" si="13">A186+1</f>
        <v>153</v>
      </c>
      <c r="B187" s="9" t="s">
        <v>182</v>
      </c>
      <c r="C187" s="8" t="s">
        <v>7</v>
      </c>
      <c r="D187" s="11">
        <v>14</v>
      </c>
      <c r="F187" s="58"/>
      <c r="G187" s="146"/>
      <c r="H187" s="60"/>
    </row>
    <row r="188" spans="1:8" s="100" customFormat="1" ht="19.5" customHeight="1" x14ac:dyDescent="0.3">
      <c r="A188" s="86">
        <f>A187+1</f>
        <v>154</v>
      </c>
      <c r="B188" s="88" t="s">
        <v>615</v>
      </c>
      <c r="C188" s="86" t="s">
        <v>2</v>
      </c>
      <c r="D188" s="91">
        <v>0.02</v>
      </c>
      <c r="F188" s="109"/>
      <c r="G188" s="146"/>
      <c r="H188" s="110"/>
    </row>
    <row r="189" spans="1:8" ht="19.5" customHeight="1" x14ac:dyDescent="0.3">
      <c r="A189" s="24">
        <f>A188+1</f>
        <v>155</v>
      </c>
      <c r="B189" s="62" t="s">
        <v>172</v>
      </c>
      <c r="C189" s="24" t="s">
        <v>2</v>
      </c>
      <c r="D189" s="76">
        <v>5.63</v>
      </c>
      <c r="F189" s="57"/>
      <c r="G189" s="146"/>
      <c r="H189" s="60"/>
    </row>
    <row r="190" spans="1:8" ht="19.5" customHeight="1" x14ac:dyDescent="0.3">
      <c r="A190" s="24">
        <f t="shared" ref="A190:A191" si="14">A189+1</f>
        <v>156</v>
      </c>
      <c r="B190" s="62" t="s">
        <v>617</v>
      </c>
      <c r="C190" s="24" t="s">
        <v>168</v>
      </c>
      <c r="D190" s="59">
        <f>43*20/16</f>
        <v>53.75</v>
      </c>
      <c r="F190" s="57"/>
      <c r="G190" s="146"/>
      <c r="H190" s="60"/>
    </row>
    <row r="191" spans="1:8" ht="19.5" customHeight="1" x14ac:dyDescent="0.3">
      <c r="A191" s="24">
        <f t="shared" si="14"/>
        <v>157</v>
      </c>
      <c r="B191" s="62" t="s">
        <v>616</v>
      </c>
      <c r="C191" s="24" t="s">
        <v>35</v>
      </c>
      <c r="D191" s="76">
        <v>120.15</v>
      </c>
      <c r="F191" s="57"/>
      <c r="G191" s="146"/>
      <c r="H191" s="60"/>
    </row>
    <row r="192" spans="1:8" ht="19.5" customHeight="1" x14ac:dyDescent="0.3">
      <c r="A192" s="24"/>
      <c r="B192" s="77" t="s">
        <v>564</v>
      </c>
      <c r="C192" s="24"/>
      <c r="D192" s="78"/>
      <c r="F192" s="57"/>
      <c r="G192" s="146"/>
    </row>
    <row r="193" spans="1:7" ht="19.5" customHeight="1" x14ac:dyDescent="0.3">
      <c r="A193" s="86">
        <f>A191+1</f>
        <v>158</v>
      </c>
      <c r="B193" s="88" t="s">
        <v>552</v>
      </c>
      <c r="C193" s="86" t="s">
        <v>2</v>
      </c>
      <c r="D193" s="91">
        <v>0.62</v>
      </c>
      <c r="F193" s="57"/>
      <c r="G193" s="146"/>
    </row>
    <row r="194" spans="1:7" ht="19.5" customHeight="1" x14ac:dyDescent="0.3">
      <c r="A194" s="24">
        <f>A193+1</f>
        <v>159</v>
      </c>
      <c r="B194" s="62" t="s">
        <v>567</v>
      </c>
      <c r="C194" s="24" t="s">
        <v>35</v>
      </c>
      <c r="D194" s="79">
        <v>53</v>
      </c>
      <c r="F194" s="57"/>
      <c r="G194" s="146"/>
    </row>
    <row r="195" spans="1:7" ht="19.5" customHeight="1" x14ac:dyDescent="0.3">
      <c r="A195" s="24">
        <f t="shared" ref="A195:A196" si="15">A194+1</f>
        <v>160</v>
      </c>
      <c r="B195" s="62" t="s">
        <v>617</v>
      </c>
      <c r="C195" s="24" t="s">
        <v>168</v>
      </c>
      <c r="D195" s="76">
        <f>0.95*20/16</f>
        <v>1.1875</v>
      </c>
      <c r="F195" s="57"/>
      <c r="G195" s="146"/>
    </row>
    <row r="196" spans="1:7" ht="19.5" customHeight="1" x14ac:dyDescent="0.3">
      <c r="A196" s="24">
        <f t="shared" si="15"/>
        <v>161</v>
      </c>
      <c r="B196" s="62" t="s">
        <v>616</v>
      </c>
      <c r="C196" s="24" t="s">
        <v>35</v>
      </c>
      <c r="D196" s="76">
        <v>2.7</v>
      </c>
      <c r="F196" s="57"/>
      <c r="G196" s="146"/>
    </row>
    <row r="197" spans="1:7" ht="19.5" customHeight="1" x14ac:dyDescent="0.3">
      <c r="A197" s="24"/>
      <c r="B197" s="77" t="s">
        <v>619</v>
      </c>
      <c r="C197" s="24"/>
      <c r="D197" s="76"/>
      <c r="F197" s="57"/>
      <c r="G197" s="146"/>
    </row>
    <row r="198" spans="1:7" ht="19.5" customHeight="1" x14ac:dyDescent="0.3">
      <c r="A198" s="24">
        <f>A196+1</f>
        <v>162</v>
      </c>
      <c r="B198" s="62" t="s">
        <v>620</v>
      </c>
      <c r="C198" s="24" t="s">
        <v>2</v>
      </c>
      <c r="D198" s="76">
        <v>1.5</v>
      </c>
      <c r="F198" s="57"/>
      <c r="G198" s="146"/>
    </row>
    <row r="199" spans="1:7" ht="19.5" customHeight="1" x14ac:dyDescent="0.3">
      <c r="A199" s="86">
        <f>A198+1</f>
        <v>163</v>
      </c>
      <c r="B199" s="88" t="s">
        <v>621</v>
      </c>
      <c r="C199" s="86" t="s">
        <v>2</v>
      </c>
      <c r="D199" s="91">
        <f>0.16+0.6</f>
        <v>0.76</v>
      </c>
      <c r="F199" s="57"/>
      <c r="G199" s="146"/>
    </row>
    <row r="200" spans="1:7" ht="19.5" customHeight="1" x14ac:dyDescent="0.3">
      <c r="A200" s="24">
        <f t="shared" ref="A200:A207" si="16">A199+1</f>
        <v>164</v>
      </c>
      <c r="B200" s="62" t="s">
        <v>622</v>
      </c>
      <c r="C200" s="24" t="s">
        <v>35</v>
      </c>
      <c r="D200" s="59">
        <v>31</v>
      </c>
      <c r="F200" s="57"/>
      <c r="G200" s="146"/>
    </row>
    <row r="201" spans="1:7" ht="19.5" customHeight="1" x14ac:dyDescent="0.3">
      <c r="A201" s="102">
        <f t="shared" si="16"/>
        <v>165</v>
      </c>
      <c r="B201" s="103" t="s">
        <v>623</v>
      </c>
      <c r="C201" s="102" t="s">
        <v>35</v>
      </c>
      <c r="D201" s="131">
        <v>5.0999999999999996</v>
      </c>
      <c r="F201" s="57"/>
      <c r="G201" s="146"/>
    </row>
    <row r="202" spans="1:7" ht="19.5" customHeight="1" x14ac:dyDescent="0.3">
      <c r="A202" s="102">
        <f t="shared" si="16"/>
        <v>166</v>
      </c>
      <c r="B202" s="103" t="s">
        <v>617</v>
      </c>
      <c r="C202" s="102" t="s">
        <v>168</v>
      </c>
      <c r="D202" s="132">
        <f>1.13*20/16</f>
        <v>1.4124999999999999</v>
      </c>
      <c r="F202" s="57"/>
      <c r="G202" s="146"/>
    </row>
    <row r="203" spans="1:7" ht="19.5" customHeight="1" x14ac:dyDescent="0.3">
      <c r="A203" s="102">
        <f t="shared" si="16"/>
        <v>167</v>
      </c>
      <c r="B203" s="103" t="s">
        <v>616</v>
      </c>
      <c r="C203" s="102" t="s">
        <v>35</v>
      </c>
      <c r="D203" s="132">
        <v>3.2</v>
      </c>
      <c r="F203" s="57"/>
      <c r="G203" s="146"/>
    </row>
    <row r="204" spans="1:7" ht="15.75" customHeight="1" x14ac:dyDescent="0.3">
      <c r="A204" s="102">
        <f t="shared" si="16"/>
        <v>168</v>
      </c>
      <c r="B204" s="103" t="s">
        <v>624</v>
      </c>
      <c r="C204" s="102" t="s">
        <v>2</v>
      </c>
      <c r="D204" s="132">
        <v>0.08</v>
      </c>
      <c r="F204" s="57"/>
      <c r="G204" s="146"/>
    </row>
    <row r="205" spans="1:7" ht="15.75" customHeight="1" x14ac:dyDescent="0.3">
      <c r="A205" s="102">
        <f t="shared" si="16"/>
        <v>169</v>
      </c>
      <c r="B205" s="103" t="s">
        <v>489</v>
      </c>
      <c r="C205" s="102" t="s">
        <v>7</v>
      </c>
      <c r="D205" s="129">
        <v>1</v>
      </c>
      <c r="F205" s="57"/>
      <c r="G205" s="146"/>
    </row>
    <row r="206" spans="1:7" ht="15.75" customHeight="1" x14ac:dyDescent="0.3">
      <c r="A206" s="102">
        <f t="shared" si="16"/>
        <v>170</v>
      </c>
      <c r="B206" s="103" t="s">
        <v>490</v>
      </c>
      <c r="C206" s="102" t="s">
        <v>35</v>
      </c>
      <c r="D206" s="132">
        <v>138.83000000000001</v>
      </c>
      <c r="F206" s="57"/>
      <c r="G206" s="146"/>
    </row>
    <row r="207" spans="1:7" ht="15.75" customHeight="1" x14ac:dyDescent="0.3">
      <c r="A207" s="102">
        <f t="shared" si="16"/>
        <v>171</v>
      </c>
      <c r="B207" s="103" t="s">
        <v>625</v>
      </c>
      <c r="C207" s="102" t="s">
        <v>35</v>
      </c>
      <c r="D207" s="129">
        <v>45</v>
      </c>
      <c r="F207" s="57"/>
      <c r="G207" s="146"/>
    </row>
    <row r="208" spans="1:7" ht="19.5" customHeight="1" x14ac:dyDescent="0.3">
      <c r="A208" s="102"/>
      <c r="B208" s="128" t="s">
        <v>554</v>
      </c>
      <c r="C208" s="102"/>
      <c r="D208" s="133"/>
      <c r="F208" s="58"/>
      <c r="G208" s="146"/>
    </row>
    <row r="209" spans="1:7" s="100" customFormat="1" ht="19.5" customHeight="1" x14ac:dyDescent="0.3">
      <c r="A209" s="102">
        <f>A188+1</f>
        <v>155</v>
      </c>
      <c r="B209" s="103" t="s">
        <v>555</v>
      </c>
      <c r="C209" s="102" t="s">
        <v>7</v>
      </c>
      <c r="D209" s="129">
        <v>2</v>
      </c>
      <c r="F209" s="111"/>
      <c r="G209" s="146"/>
    </row>
    <row r="210" spans="1:7" ht="19.5" customHeight="1" x14ac:dyDescent="0.3">
      <c r="A210" s="102">
        <f>A209+1</f>
        <v>156</v>
      </c>
      <c r="B210" s="103" t="s">
        <v>556</v>
      </c>
      <c r="C210" s="102" t="s">
        <v>7</v>
      </c>
      <c r="D210" s="134" t="s">
        <v>460</v>
      </c>
      <c r="F210" s="58"/>
      <c r="G210" s="146"/>
    </row>
    <row r="211" spans="1:7" ht="19.5" customHeight="1" x14ac:dyDescent="0.3">
      <c r="A211" s="102">
        <f>A210+1</f>
        <v>157</v>
      </c>
      <c r="B211" s="103" t="s">
        <v>557</v>
      </c>
      <c r="C211" s="102" t="s">
        <v>7</v>
      </c>
      <c r="D211" s="134" t="s">
        <v>460</v>
      </c>
      <c r="F211" s="58"/>
      <c r="G211" s="146"/>
    </row>
    <row r="212" spans="1:7" s="100" customFormat="1" ht="19.5" customHeight="1" x14ac:dyDescent="0.3">
      <c r="A212" s="102">
        <f>A211+1</f>
        <v>158</v>
      </c>
      <c r="B212" s="103" t="s">
        <v>558</v>
      </c>
      <c r="C212" s="102" t="s">
        <v>7</v>
      </c>
      <c r="D212" s="134" t="s">
        <v>460</v>
      </c>
      <c r="F212" s="111"/>
      <c r="G212" s="146"/>
    </row>
    <row r="213" spans="1:7" ht="20.100000000000001" customHeight="1" x14ac:dyDescent="0.3">
      <c r="A213" s="102">
        <f>A212+1</f>
        <v>159</v>
      </c>
      <c r="B213" s="103" t="s">
        <v>559</v>
      </c>
      <c r="C213" s="102" t="s">
        <v>7</v>
      </c>
      <c r="D213" s="134" t="s">
        <v>460</v>
      </c>
      <c r="F213" s="58"/>
      <c r="G213" s="146"/>
    </row>
    <row r="214" spans="1:7" ht="19.5" customHeight="1" x14ac:dyDescent="0.3">
      <c r="A214" s="102">
        <f>A213+1</f>
        <v>160</v>
      </c>
      <c r="B214" s="103" t="s">
        <v>560</v>
      </c>
      <c r="C214" s="102" t="s">
        <v>7</v>
      </c>
      <c r="D214" s="134" t="s">
        <v>459</v>
      </c>
      <c r="F214" s="58"/>
      <c r="G214" s="146"/>
    </row>
    <row r="215" spans="1:7" ht="19.5" customHeight="1" x14ac:dyDescent="0.3">
      <c r="A215" s="102"/>
      <c r="B215" s="135" t="s">
        <v>563</v>
      </c>
      <c r="C215" s="102"/>
      <c r="D215" s="133"/>
      <c r="E215" s="50"/>
      <c r="F215" s="57"/>
      <c r="G215" s="146"/>
    </row>
    <row r="216" spans="1:7" s="100" customFormat="1" ht="19.5" customHeight="1" x14ac:dyDescent="0.3">
      <c r="A216" s="102">
        <f>A214+1</f>
        <v>161</v>
      </c>
      <c r="B216" s="103" t="s">
        <v>552</v>
      </c>
      <c r="C216" s="102" t="s">
        <v>2</v>
      </c>
      <c r="D216" s="132">
        <v>0.34</v>
      </c>
      <c r="F216" s="109"/>
      <c r="G216" s="146"/>
    </row>
    <row r="217" spans="1:7" ht="19.5" customHeight="1" x14ac:dyDescent="0.3">
      <c r="A217" s="102">
        <f>A216+1</f>
        <v>162</v>
      </c>
      <c r="B217" s="103" t="s">
        <v>567</v>
      </c>
      <c r="C217" s="102" t="s">
        <v>35</v>
      </c>
      <c r="D217" s="132">
        <v>30.1</v>
      </c>
      <c r="F217" s="57"/>
      <c r="G217" s="146"/>
    </row>
    <row r="218" spans="1:7" s="100" customFormat="1" ht="19.5" customHeight="1" x14ac:dyDescent="0.3">
      <c r="A218" s="102">
        <f>A217+1</f>
        <v>163</v>
      </c>
      <c r="B218" s="103" t="s">
        <v>562</v>
      </c>
      <c r="C218" s="102" t="s">
        <v>35</v>
      </c>
      <c r="D218" s="134" t="s">
        <v>561</v>
      </c>
      <c r="F218" s="111"/>
      <c r="G218" s="146"/>
    </row>
    <row r="219" spans="1:7" ht="19.5" customHeight="1" x14ac:dyDescent="0.3">
      <c r="A219" s="102">
        <f>A217+1</f>
        <v>163</v>
      </c>
      <c r="B219" s="103" t="s">
        <v>617</v>
      </c>
      <c r="C219" s="102" t="s">
        <v>168</v>
      </c>
      <c r="D219" s="132">
        <f>54.1*0.25</f>
        <v>13.525</v>
      </c>
      <c r="E219" s="50"/>
      <c r="F219" s="57"/>
      <c r="G219" s="146"/>
    </row>
    <row r="220" spans="1:7" ht="19.5" customHeight="1" x14ac:dyDescent="0.3">
      <c r="A220" s="102">
        <f t="shared" ref="A220:A223" si="17">A219+1</f>
        <v>164</v>
      </c>
      <c r="B220" s="103" t="s">
        <v>616</v>
      </c>
      <c r="C220" s="102" t="s">
        <v>35</v>
      </c>
      <c r="D220" s="132">
        <f>0.7*54.1*2</f>
        <v>75.739999999999995</v>
      </c>
      <c r="F220" s="57"/>
      <c r="G220" s="146"/>
    </row>
    <row r="221" spans="1:7" x14ac:dyDescent="0.3">
      <c r="A221" s="102">
        <f t="shared" si="17"/>
        <v>165</v>
      </c>
      <c r="B221" s="103" t="s">
        <v>183</v>
      </c>
      <c r="C221" s="102" t="s">
        <v>35</v>
      </c>
      <c r="D221" s="106">
        <v>40</v>
      </c>
      <c r="G221" s="146"/>
    </row>
    <row r="222" spans="1:7" x14ac:dyDescent="0.3">
      <c r="A222" s="102">
        <f t="shared" si="17"/>
        <v>166</v>
      </c>
      <c r="B222" s="103" t="s">
        <v>184</v>
      </c>
      <c r="C222" s="102" t="s">
        <v>35</v>
      </c>
      <c r="D222" s="106">
        <v>80</v>
      </c>
      <c r="G222" s="146"/>
    </row>
    <row r="223" spans="1:7" x14ac:dyDescent="0.3">
      <c r="A223" s="102">
        <f t="shared" si="17"/>
        <v>167</v>
      </c>
      <c r="B223" s="103" t="s">
        <v>626</v>
      </c>
      <c r="C223" s="102" t="s">
        <v>2</v>
      </c>
      <c r="D223" s="117">
        <v>0.2</v>
      </c>
      <c r="G223" s="146"/>
    </row>
    <row r="224" spans="1:7" ht="19.5" customHeight="1" x14ac:dyDescent="0.3">
      <c r="A224" s="102"/>
      <c r="B224" s="135" t="s">
        <v>535</v>
      </c>
      <c r="C224" s="102"/>
      <c r="D224" s="133"/>
      <c r="F224" s="57"/>
      <c r="G224" s="146"/>
    </row>
    <row r="225" spans="1:7" ht="19.5" customHeight="1" x14ac:dyDescent="0.3">
      <c r="A225" s="102">
        <f>A188+1</f>
        <v>155</v>
      </c>
      <c r="B225" s="103" t="s">
        <v>552</v>
      </c>
      <c r="C225" s="102" t="s">
        <v>2</v>
      </c>
      <c r="D225" s="132">
        <v>9.9</v>
      </c>
      <c r="F225" s="58"/>
      <c r="G225" s="146"/>
    </row>
    <row r="226" spans="1:7" ht="19.5" customHeight="1" x14ac:dyDescent="0.3">
      <c r="A226" s="102">
        <f>A225+1</f>
        <v>156</v>
      </c>
      <c r="B226" s="103" t="s">
        <v>553</v>
      </c>
      <c r="C226" s="102" t="s">
        <v>2</v>
      </c>
      <c r="D226" s="132">
        <v>1.7</v>
      </c>
      <c r="F226" s="58"/>
      <c r="G226" s="146"/>
    </row>
    <row r="227" spans="1:7" ht="19.5" customHeight="1" x14ac:dyDescent="0.3">
      <c r="A227" s="102">
        <f t="shared" ref="A227:A241" si="18">A226+1</f>
        <v>157</v>
      </c>
      <c r="B227" s="103" t="s">
        <v>536</v>
      </c>
      <c r="C227" s="102" t="s">
        <v>35</v>
      </c>
      <c r="D227" s="132">
        <f>5.8*62</f>
        <v>359.59999999999997</v>
      </c>
      <c r="F227" s="58"/>
      <c r="G227" s="146"/>
    </row>
    <row r="228" spans="1:7" ht="19.5" customHeight="1" x14ac:dyDescent="0.3">
      <c r="A228" s="102">
        <f t="shared" si="18"/>
        <v>158</v>
      </c>
      <c r="B228" s="103" t="s">
        <v>537</v>
      </c>
      <c r="C228" s="102" t="s">
        <v>35</v>
      </c>
      <c r="D228" s="132">
        <f>24*2.9</f>
        <v>69.599999999999994</v>
      </c>
      <c r="F228" s="58"/>
      <c r="G228" s="146"/>
    </row>
    <row r="229" spans="1:7" ht="19.5" customHeight="1" x14ac:dyDescent="0.3">
      <c r="A229" s="102">
        <f t="shared" si="18"/>
        <v>159</v>
      </c>
      <c r="B229" s="103" t="s">
        <v>538</v>
      </c>
      <c r="C229" s="102" t="s">
        <v>35</v>
      </c>
      <c r="D229" s="132">
        <f>144*2.1</f>
        <v>302.40000000000003</v>
      </c>
      <c r="F229" s="58"/>
      <c r="G229" s="146"/>
    </row>
    <row r="230" spans="1:7" ht="19.5" customHeight="1" x14ac:dyDescent="0.3">
      <c r="A230" s="102">
        <f t="shared" si="18"/>
        <v>160</v>
      </c>
      <c r="B230" s="103" t="s">
        <v>539</v>
      </c>
      <c r="C230" s="102" t="s">
        <v>35</v>
      </c>
      <c r="D230" s="132">
        <f>48*2.3</f>
        <v>110.39999999999999</v>
      </c>
      <c r="F230" s="58"/>
      <c r="G230" s="146"/>
    </row>
    <row r="231" spans="1:7" ht="19.5" customHeight="1" x14ac:dyDescent="0.3">
      <c r="A231" s="102">
        <f t="shared" si="18"/>
        <v>161</v>
      </c>
      <c r="B231" s="103" t="s">
        <v>540</v>
      </c>
      <c r="C231" s="102" t="s">
        <v>35</v>
      </c>
      <c r="D231" s="132">
        <f>36*0.5</f>
        <v>18</v>
      </c>
      <c r="F231" s="58"/>
      <c r="G231" s="146"/>
    </row>
    <row r="232" spans="1:7" ht="19.5" customHeight="1" x14ac:dyDescent="0.3">
      <c r="A232" s="102">
        <f t="shared" si="18"/>
        <v>162</v>
      </c>
      <c r="B232" s="103" t="s">
        <v>541</v>
      </c>
      <c r="C232" s="102" t="s">
        <v>35</v>
      </c>
      <c r="D232" s="132">
        <f>48*1.2</f>
        <v>57.599999999999994</v>
      </c>
      <c r="F232" s="58"/>
      <c r="G232" s="146"/>
    </row>
    <row r="233" spans="1:7" ht="19.5" customHeight="1" x14ac:dyDescent="0.3">
      <c r="A233" s="102">
        <f t="shared" si="18"/>
        <v>163</v>
      </c>
      <c r="B233" s="103" t="s">
        <v>542</v>
      </c>
      <c r="C233" s="102" t="s">
        <v>35</v>
      </c>
      <c r="D233" s="132">
        <f>144*1.8</f>
        <v>259.2</v>
      </c>
      <c r="F233" s="58"/>
      <c r="G233" s="146"/>
    </row>
    <row r="234" spans="1:7" ht="19.5" customHeight="1" x14ac:dyDescent="0.3">
      <c r="A234" s="102">
        <f t="shared" si="18"/>
        <v>164</v>
      </c>
      <c r="B234" s="103" t="s">
        <v>543</v>
      </c>
      <c r="C234" s="102" t="s">
        <v>35</v>
      </c>
      <c r="D234" s="132">
        <f>48*1.2</f>
        <v>57.599999999999994</v>
      </c>
      <c r="F234" s="58"/>
      <c r="G234" s="146"/>
    </row>
    <row r="235" spans="1:7" ht="19.5" customHeight="1" x14ac:dyDescent="0.3">
      <c r="A235" s="102">
        <f t="shared" si="18"/>
        <v>165</v>
      </c>
      <c r="B235" s="103" t="s">
        <v>544</v>
      </c>
      <c r="C235" s="102" t="s">
        <v>35</v>
      </c>
      <c r="D235" s="132">
        <f>186*0.09</f>
        <v>16.739999999999998</v>
      </c>
      <c r="F235" s="58"/>
      <c r="G235" s="146"/>
    </row>
    <row r="236" spans="1:7" ht="19.5" customHeight="1" x14ac:dyDescent="0.3">
      <c r="A236" s="102">
        <f t="shared" si="18"/>
        <v>166</v>
      </c>
      <c r="B236" s="103" t="s">
        <v>545</v>
      </c>
      <c r="C236" s="102" t="s">
        <v>35</v>
      </c>
      <c r="D236" s="132">
        <f>80*3.8</f>
        <v>304</v>
      </c>
      <c r="F236" s="58"/>
      <c r="G236" s="146"/>
    </row>
    <row r="237" spans="1:7" ht="19.5" customHeight="1" x14ac:dyDescent="0.3">
      <c r="A237" s="102">
        <f t="shared" si="18"/>
        <v>167</v>
      </c>
      <c r="B237" s="103" t="s">
        <v>546</v>
      </c>
      <c r="C237" s="102" t="s">
        <v>35</v>
      </c>
      <c r="D237" s="132">
        <f>12*3.8</f>
        <v>45.599999999999994</v>
      </c>
      <c r="F237" s="58"/>
      <c r="G237" s="146"/>
    </row>
    <row r="238" spans="1:7" ht="19.5" customHeight="1" x14ac:dyDescent="0.3">
      <c r="A238" s="102">
        <f t="shared" si="18"/>
        <v>168</v>
      </c>
      <c r="B238" s="103" t="s">
        <v>547</v>
      </c>
      <c r="C238" s="102" t="s">
        <v>35</v>
      </c>
      <c r="D238" s="132">
        <f>12*1.3</f>
        <v>15.600000000000001</v>
      </c>
      <c r="F238" s="58"/>
      <c r="G238" s="146"/>
    </row>
    <row r="239" spans="1:7" ht="19.5" customHeight="1" x14ac:dyDescent="0.3">
      <c r="A239" s="102">
        <f t="shared" si="18"/>
        <v>169</v>
      </c>
      <c r="B239" s="103" t="s">
        <v>549</v>
      </c>
      <c r="C239" s="102" t="s">
        <v>35</v>
      </c>
      <c r="D239" s="132">
        <f>10.4*3</f>
        <v>31.200000000000003</v>
      </c>
      <c r="F239" s="58"/>
      <c r="G239" s="146"/>
    </row>
    <row r="240" spans="1:7" ht="19.5" customHeight="1" x14ac:dyDescent="0.3">
      <c r="A240" s="102">
        <f t="shared" si="18"/>
        <v>170</v>
      </c>
      <c r="B240" s="103" t="s">
        <v>550</v>
      </c>
      <c r="C240" s="102" t="s">
        <v>35</v>
      </c>
      <c r="D240" s="132">
        <f>2.9*2</f>
        <v>5.8</v>
      </c>
      <c r="F240" s="57"/>
      <c r="G240" s="146"/>
    </row>
    <row r="241" spans="1:7" ht="19.5" customHeight="1" x14ac:dyDescent="0.3">
      <c r="A241" s="102">
        <f t="shared" si="18"/>
        <v>171</v>
      </c>
      <c r="B241" s="103" t="s">
        <v>551</v>
      </c>
      <c r="C241" s="102" t="s">
        <v>35</v>
      </c>
      <c r="D241" s="132">
        <v>1.6</v>
      </c>
      <c r="F241" s="57"/>
      <c r="G241" s="146"/>
    </row>
    <row r="242" spans="1:7" ht="19.5" customHeight="1" x14ac:dyDescent="0.3">
      <c r="A242" s="102"/>
      <c r="B242" s="135" t="s">
        <v>548</v>
      </c>
      <c r="C242" s="102"/>
      <c r="D242" s="133"/>
      <c r="F242" s="58"/>
      <c r="G242" s="146"/>
    </row>
    <row r="243" spans="1:7" ht="19.5" customHeight="1" x14ac:dyDescent="0.3">
      <c r="A243" s="102">
        <f>A241+1</f>
        <v>172</v>
      </c>
      <c r="B243" s="103" t="s">
        <v>565</v>
      </c>
      <c r="C243" s="102" t="s">
        <v>35</v>
      </c>
      <c r="D243" s="132">
        <f>1.22*3</f>
        <v>3.66</v>
      </c>
      <c r="F243" s="58"/>
      <c r="G243" s="146"/>
    </row>
    <row r="244" spans="1:7" ht="19.5" customHeight="1" x14ac:dyDescent="0.3">
      <c r="A244" s="102">
        <f>A243+1</f>
        <v>173</v>
      </c>
      <c r="B244" s="103" t="s">
        <v>566</v>
      </c>
      <c r="C244" s="102" t="s">
        <v>35</v>
      </c>
      <c r="D244" s="132">
        <f>0.27*16</f>
        <v>4.32</v>
      </c>
      <c r="F244" s="58"/>
      <c r="G244" s="146"/>
    </row>
    <row r="245" spans="1:7" ht="19.5" customHeight="1" x14ac:dyDescent="0.3">
      <c r="A245" s="102"/>
      <c r="B245" s="135" t="s">
        <v>568</v>
      </c>
      <c r="C245" s="102"/>
      <c r="D245" s="133"/>
      <c r="F245" s="57"/>
      <c r="G245" s="146"/>
    </row>
    <row r="246" spans="1:7" s="100" customFormat="1" ht="19.5" customHeight="1" x14ac:dyDescent="0.3">
      <c r="A246" s="102">
        <f>A244+1</f>
        <v>174</v>
      </c>
      <c r="B246" s="103" t="s">
        <v>569</v>
      </c>
      <c r="C246" s="102" t="s">
        <v>3</v>
      </c>
      <c r="D246" s="132">
        <v>23.55</v>
      </c>
      <c r="F246" s="109"/>
      <c r="G246" s="146"/>
    </row>
    <row r="247" spans="1:7" ht="19.5" customHeight="1" x14ac:dyDescent="0.3">
      <c r="A247" s="102">
        <f>A246+1</f>
        <v>175</v>
      </c>
      <c r="B247" s="103" t="s">
        <v>570</v>
      </c>
      <c r="C247" s="102" t="s">
        <v>2</v>
      </c>
      <c r="D247" s="130">
        <v>0.621</v>
      </c>
      <c r="F247" s="57"/>
      <c r="G247" s="146"/>
    </row>
    <row r="248" spans="1:7" ht="19.5" customHeight="1" x14ac:dyDescent="0.3">
      <c r="A248" s="102">
        <f>A247+1</f>
        <v>176</v>
      </c>
      <c r="B248" s="103" t="s">
        <v>571</v>
      </c>
      <c r="C248" s="102" t="s">
        <v>35</v>
      </c>
      <c r="D248" s="132">
        <f>0.3</f>
        <v>0.3</v>
      </c>
      <c r="F248" s="57"/>
      <c r="G248" s="146"/>
    </row>
    <row r="249" spans="1:7" ht="19.5" customHeight="1" x14ac:dyDescent="0.3">
      <c r="A249" s="102"/>
      <c r="B249" s="128" t="s">
        <v>572</v>
      </c>
      <c r="C249" s="102"/>
      <c r="D249" s="133"/>
      <c r="F249" s="57"/>
      <c r="G249" s="146"/>
    </row>
    <row r="250" spans="1:7" s="100" customFormat="1" ht="19.5" customHeight="1" x14ac:dyDescent="0.3">
      <c r="A250" s="102">
        <f>A248+1</f>
        <v>177</v>
      </c>
      <c r="B250" s="103" t="s">
        <v>555</v>
      </c>
      <c r="C250" s="102" t="s">
        <v>7</v>
      </c>
      <c r="D250" s="129">
        <v>1</v>
      </c>
      <c r="F250" s="109"/>
      <c r="G250" s="146"/>
    </row>
    <row r="251" spans="1:7" ht="19.5" customHeight="1" x14ac:dyDescent="0.3">
      <c r="A251" s="102">
        <f t="shared" ref="A251:A266" si="19">A250+1</f>
        <v>178</v>
      </c>
      <c r="B251" s="103" t="s">
        <v>573</v>
      </c>
      <c r="C251" s="102" t="s">
        <v>7</v>
      </c>
      <c r="D251" s="129">
        <v>1</v>
      </c>
      <c r="F251" s="57"/>
      <c r="G251" s="146"/>
    </row>
    <row r="252" spans="1:7" ht="19.5" customHeight="1" x14ac:dyDescent="0.3">
      <c r="A252" s="102">
        <f t="shared" si="19"/>
        <v>179</v>
      </c>
      <c r="B252" s="103" t="s">
        <v>574</v>
      </c>
      <c r="C252" s="102" t="s">
        <v>7</v>
      </c>
      <c r="D252" s="129">
        <v>1</v>
      </c>
      <c r="F252" s="57"/>
      <c r="G252" s="146"/>
    </row>
    <row r="253" spans="1:7" s="112" customFormat="1" ht="19.5" customHeight="1" x14ac:dyDescent="0.3">
      <c r="A253" s="102">
        <f t="shared" si="19"/>
        <v>180</v>
      </c>
      <c r="B253" s="103" t="s">
        <v>558</v>
      </c>
      <c r="C253" s="102" t="s">
        <v>7</v>
      </c>
      <c r="D253" s="129">
        <v>1</v>
      </c>
      <c r="F253" s="113"/>
      <c r="G253" s="146"/>
    </row>
    <row r="254" spans="1:7" ht="19.5" customHeight="1" x14ac:dyDescent="0.3">
      <c r="A254" s="136">
        <f t="shared" si="19"/>
        <v>181</v>
      </c>
      <c r="B254" s="137" t="s">
        <v>556</v>
      </c>
      <c r="C254" s="136" t="s">
        <v>7</v>
      </c>
      <c r="D254" s="138">
        <v>1</v>
      </c>
      <c r="F254" s="57"/>
      <c r="G254" s="146"/>
    </row>
    <row r="255" spans="1:7" ht="19.5" customHeight="1" x14ac:dyDescent="0.3">
      <c r="A255" s="102">
        <f t="shared" si="19"/>
        <v>182</v>
      </c>
      <c r="B255" s="103" t="s">
        <v>557</v>
      </c>
      <c r="C255" s="102" t="s">
        <v>7</v>
      </c>
      <c r="D255" s="129">
        <v>1</v>
      </c>
      <c r="F255" s="57"/>
      <c r="G255" s="146"/>
    </row>
    <row r="256" spans="1:7" ht="19.5" customHeight="1" x14ac:dyDescent="0.3">
      <c r="A256" s="102">
        <f t="shared" si="19"/>
        <v>183</v>
      </c>
      <c r="B256" s="103" t="s">
        <v>575</v>
      </c>
      <c r="C256" s="102" t="s">
        <v>35</v>
      </c>
      <c r="D256" s="129">
        <v>45</v>
      </c>
      <c r="F256" s="57"/>
      <c r="G256" s="146"/>
    </row>
    <row r="257" spans="1:7" ht="19.5" customHeight="1" x14ac:dyDescent="0.3">
      <c r="A257" s="102">
        <f t="shared" si="19"/>
        <v>184</v>
      </c>
      <c r="B257" s="103" t="s">
        <v>576</v>
      </c>
      <c r="C257" s="102" t="s">
        <v>7</v>
      </c>
      <c r="D257" s="129">
        <v>3</v>
      </c>
      <c r="F257" s="57"/>
      <c r="G257" s="146"/>
    </row>
    <row r="258" spans="1:7" ht="19.5" customHeight="1" x14ac:dyDescent="0.3">
      <c r="A258" s="102">
        <f t="shared" si="19"/>
        <v>185</v>
      </c>
      <c r="B258" s="103" t="s">
        <v>522</v>
      </c>
      <c r="C258" s="102" t="s">
        <v>7</v>
      </c>
      <c r="D258" s="129">
        <v>4</v>
      </c>
      <c r="F258" s="57"/>
      <c r="G258" s="146"/>
    </row>
    <row r="259" spans="1:7" ht="19.5" customHeight="1" x14ac:dyDescent="0.3">
      <c r="A259" s="102">
        <f t="shared" si="19"/>
        <v>186</v>
      </c>
      <c r="B259" s="103" t="s">
        <v>577</v>
      </c>
      <c r="C259" s="102" t="s">
        <v>2</v>
      </c>
      <c r="D259" s="132">
        <v>0.28000000000000003</v>
      </c>
      <c r="F259" s="57"/>
      <c r="G259" s="146"/>
    </row>
    <row r="260" spans="1:7" ht="19.5" customHeight="1" x14ac:dyDescent="0.3">
      <c r="A260" s="102">
        <f t="shared" si="19"/>
        <v>187</v>
      </c>
      <c r="B260" s="103" t="s">
        <v>578</v>
      </c>
      <c r="C260" s="102" t="s">
        <v>2</v>
      </c>
      <c r="D260" s="132">
        <v>0.05</v>
      </c>
      <c r="F260" s="57"/>
      <c r="G260" s="146"/>
    </row>
    <row r="261" spans="1:7" ht="19.5" customHeight="1" x14ac:dyDescent="0.3">
      <c r="A261" s="102">
        <f t="shared" si="19"/>
        <v>188</v>
      </c>
      <c r="B261" s="103" t="s">
        <v>1</v>
      </c>
      <c r="C261" s="102" t="s">
        <v>2</v>
      </c>
      <c r="D261" s="131">
        <v>0.3</v>
      </c>
      <c r="F261" s="57"/>
      <c r="G261" s="146"/>
    </row>
    <row r="262" spans="1:7" ht="19.5" customHeight="1" x14ac:dyDescent="0.3">
      <c r="A262" s="102">
        <f t="shared" si="19"/>
        <v>189</v>
      </c>
      <c r="B262" s="103" t="s">
        <v>523</v>
      </c>
      <c r="C262" s="102" t="s">
        <v>35</v>
      </c>
      <c r="D262" s="131">
        <v>122.7</v>
      </c>
      <c r="F262" s="57"/>
      <c r="G262" s="146"/>
    </row>
    <row r="263" spans="1:7" ht="19.5" customHeight="1" x14ac:dyDescent="0.3">
      <c r="A263" s="102">
        <f t="shared" si="19"/>
        <v>190</v>
      </c>
      <c r="B263" s="103" t="s">
        <v>579</v>
      </c>
      <c r="C263" s="102" t="s">
        <v>7</v>
      </c>
      <c r="D263" s="129">
        <v>1</v>
      </c>
      <c r="F263" s="57"/>
      <c r="G263" s="146"/>
    </row>
    <row r="264" spans="1:7" ht="19.5" customHeight="1" x14ac:dyDescent="0.3">
      <c r="A264" s="102">
        <f t="shared" si="19"/>
        <v>191</v>
      </c>
      <c r="B264" s="103" t="s">
        <v>617</v>
      </c>
      <c r="C264" s="102" t="s">
        <v>168</v>
      </c>
      <c r="D264" s="132">
        <f>41.6*0.25</f>
        <v>10.4</v>
      </c>
      <c r="F264" s="57"/>
      <c r="G264" s="146"/>
    </row>
    <row r="265" spans="1:7" ht="19.5" customHeight="1" x14ac:dyDescent="0.3">
      <c r="A265" s="102">
        <f t="shared" si="19"/>
        <v>192</v>
      </c>
      <c r="B265" s="103" t="s">
        <v>616</v>
      </c>
      <c r="C265" s="102" t="s">
        <v>35</v>
      </c>
      <c r="D265" s="132">
        <f>0.7*41.6*2</f>
        <v>58.239999999999995</v>
      </c>
      <c r="F265" s="57"/>
      <c r="G265" s="146"/>
    </row>
    <row r="266" spans="1:7" s="100" customFormat="1" ht="19.5" customHeight="1" x14ac:dyDescent="0.3">
      <c r="A266" s="102">
        <f t="shared" si="19"/>
        <v>193</v>
      </c>
      <c r="B266" s="103" t="s">
        <v>524</v>
      </c>
      <c r="C266" s="102" t="s">
        <v>35</v>
      </c>
      <c r="D266" s="129">
        <v>133</v>
      </c>
      <c r="F266" s="109"/>
      <c r="G266" s="146"/>
    </row>
    <row r="267" spans="1:7" ht="19.5" customHeight="1" x14ac:dyDescent="0.3">
      <c r="A267" s="102"/>
      <c r="B267" s="128" t="s">
        <v>606</v>
      </c>
      <c r="C267" s="102"/>
      <c r="D267" s="131"/>
      <c r="F267" s="57"/>
      <c r="G267" s="146"/>
    </row>
    <row r="268" spans="1:7" ht="19.5" customHeight="1" x14ac:dyDescent="0.3">
      <c r="A268" s="102">
        <f>A263+1</f>
        <v>191</v>
      </c>
      <c r="B268" s="103" t="s">
        <v>580</v>
      </c>
      <c r="C268" s="102" t="s">
        <v>7</v>
      </c>
      <c r="D268" s="129">
        <f>1*4</f>
        <v>4</v>
      </c>
      <c r="F268" s="57"/>
      <c r="G268" s="146"/>
    </row>
    <row r="269" spans="1:7" ht="19.5" customHeight="1" x14ac:dyDescent="0.3">
      <c r="A269" s="102">
        <f>A268+1</f>
        <v>192</v>
      </c>
      <c r="B269" s="103" t="s">
        <v>581</v>
      </c>
      <c r="C269" s="102" t="s">
        <v>35</v>
      </c>
      <c r="D269" s="132">
        <f>0.66*4</f>
        <v>2.64</v>
      </c>
      <c r="E269" s="114"/>
      <c r="F269" s="57"/>
      <c r="G269" s="146"/>
    </row>
    <row r="270" spans="1:7" s="100" customFormat="1" ht="19.5" customHeight="1" x14ac:dyDescent="0.3">
      <c r="A270" s="102">
        <f>A269+1</f>
        <v>193</v>
      </c>
      <c r="B270" s="103" t="s">
        <v>582</v>
      </c>
      <c r="C270" s="102" t="s">
        <v>7</v>
      </c>
      <c r="D270" s="129">
        <f>1*4</f>
        <v>4</v>
      </c>
      <c r="F270" s="109"/>
      <c r="G270" s="146"/>
    </row>
    <row r="271" spans="1:7" s="100" customFormat="1" ht="19.5" customHeight="1" x14ac:dyDescent="0.3">
      <c r="A271" s="102">
        <f>A270+1</f>
        <v>194</v>
      </c>
      <c r="B271" s="103" t="s">
        <v>583</v>
      </c>
      <c r="C271" s="102" t="s">
        <v>3</v>
      </c>
      <c r="D271" s="131">
        <f>0.2*4</f>
        <v>0.8</v>
      </c>
      <c r="F271" s="109"/>
      <c r="G271" s="146"/>
    </row>
    <row r="272" spans="1:7" ht="19.5" customHeight="1" x14ac:dyDescent="0.3">
      <c r="A272" s="102">
        <f t="shared" ref="A272:A275" si="20">A271+1</f>
        <v>195</v>
      </c>
      <c r="B272" s="103" t="s">
        <v>584</v>
      </c>
      <c r="C272" s="102" t="s">
        <v>35</v>
      </c>
      <c r="D272" s="130">
        <f>0.032*2*4</f>
        <v>0.25600000000000001</v>
      </c>
      <c r="F272" s="57"/>
      <c r="G272" s="146"/>
    </row>
    <row r="273" spans="1:7" ht="19.5" customHeight="1" x14ac:dyDescent="0.3">
      <c r="A273" s="102">
        <f t="shared" si="20"/>
        <v>196</v>
      </c>
      <c r="B273" s="103" t="s">
        <v>585</v>
      </c>
      <c r="C273" s="102" t="s">
        <v>35</v>
      </c>
      <c r="D273" s="130">
        <f>0.012*2*4</f>
        <v>9.6000000000000002E-2</v>
      </c>
      <c r="F273" s="57"/>
      <c r="G273" s="146"/>
    </row>
    <row r="274" spans="1:7" ht="19.5" customHeight="1" x14ac:dyDescent="0.3">
      <c r="A274" s="102">
        <f t="shared" si="20"/>
        <v>197</v>
      </c>
      <c r="B274" s="103" t="s">
        <v>586</v>
      </c>
      <c r="C274" s="102" t="s">
        <v>35</v>
      </c>
      <c r="D274" s="130">
        <f>0.002*2*4</f>
        <v>1.6E-2</v>
      </c>
      <c r="F274" s="57"/>
      <c r="G274" s="146"/>
    </row>
    <row r="275" spans="1:7" ht="19.5" customHeight="1" x14ac:dyDescent="0.3">
      <c r="A275" s="102">
        <f t="shared" si="20"/>
        <v>198</v>
      </c>
      <c r="B275" s="103" t="s">
        <v>587</v>
      </c>
      <c r="C275" s="102" t="s">
        <v>35</v>
      </c>
      <c r="D275" s="130">
        <f>0.004*2*4</f>
        <v>3.2000000000000001E-2</v>
      </c>
      <c r="F275" s="57"/>
      <c r="G275" s="146"/>
    </row>
    <row r="276" spans="1:7" ht="19.5" customHeight="1" x14ac:dyDescent="0.3">
      <c r="A276" s="102"/>
      <c r="B276" s="128" t="s">
        <v>185</v>
      </c>
      <c r="C276" s="102"/>
      <c r="D276" s="133"/>
      <c r="F276" s="57"/>
      <c r="G276" s="146"/>
    </row>
    <row r="277" spans="1:7" s="100" customFormat="1" ht="24.75" customHeight="1" x14ac:dyDescent="0.3">
      <c r="A277" s="102">
        <f>A275+1</f>
        <v>199</v>
      </c>
      <c r="B277" s="103" t="s">
        <v>598</v>
      </c>
      <c r="C277" s="102" t="s">
        <v>3</v>
      </c>
      <c r="D277" s="129">
        <v>115</v>
      </c>
      <c r="E277" s="115"/>
      <c r="F277" s="109"/>
      <c r="G277" s="146"/>
    </row>
    <row r="278" spans="1:7" ht="19.5" customHeight="1" x14ac:dyDescent="0.3">
      <c r="A278" s="102">
        <f>A277+1</f>
        <v>200</v>
      </c>
      <c r="B278" s="103" t="s">
        <v>589</v>
      </c>
      <c r="C278" s="102" t="s">
        <v>3</v>
      </c>
      <c r="D278" s="129">
        <v>20</v>
      </c>
      <c r="F278" s="57"/>
      <c r="G278" s="146"/>
    </row>
    <row r="279" spans="1:7" ht="19.5" customHeight="1" x14ac:dyDescent="0.3">
      <c r="A279" s="102">
        <f t="shared" ref="A279:A300" si="21">A278+1</f>
        <v>201</v>
      </c>
      <c r="B279" s="103" t="s">
        <v>601</v>
      </c>
      <c r="C279" s="102" t="s">
        <v>3</v>
      </c>
      <c r="D279" s="129">
        <v>24</v>
      </c>
      <c r="F279" s="57"/>
      <c r="G279" s="146"/>
    </row>
    <row r="280" spans="1:7" s="100" customFormat="1" ht="19.5" customHeight="1" x14ac:dyDescent="0.3">
      <c r="A280" s="102">
        <f t="shared" si="21"/>
        <v>202</v>
      </c>
      <c r="B280" s="103" t="s">
        <v>599</v>
      </c>
      <c r="C280" s="102" t="s">
        <v>3</v>
      </c>
      <c r="D280" s="129">
        <v>11</v>
      </c>
      <c r="F280" s="109"/>
      <c r="G280" s="146"/>
    </row>
    <row r="281" spans="1:7" s="100" customFormat="1" ht="19.5" customHeight="1" x14ac:dyDescent="0.3">
      <c r="A281" s="102">
        <f t="shared" si="21"/>
        <v>203</v>
      </c>
      <c r="B281" s="103" t="s">
        <v>600</v>
      </c>
      <c r="C281" s="102" t="s">
        <v>3</v>
      </c>
      <c r="D281" s="131">
        <v>10.5</v>
      </c>
      <c r="E281" s="101"/>
      <c r="F281" s="109"/>
      <c r="G281" s="146"/>
    </row>
    <row r="282" spans="1:7" s="100" customFormat="1" ht="19.5" customHeight="1" x14ac:dyDescent="0.3">
      <c r="A282" s="102">
        <f t="shared" si="21"/>
        <v>204</v>
      </c>
      <c r="B282" s="103" t="s">
        <v>602</v>
      </c>
      <c r="C282" s="102" t="s">
        <v>3</v>
      </c>
      <c r="D282" s="131">
        <v>2</v>
      </c>
      <c r="E282" s="101"/>
      <c r="F282" s="109"/>
      <c r="G282" s="146"/>
    </row>
    <row r="283" spans="1:7" s="100" customFormat="1" ht="19.5" customHeight="1" x14ac:dyDescent="0.3">
      <c r="A283" s="102">
        <f t="shared" si="21"/>
        <v>205</v>
      </c>
      <c r="B283" s="103" t="s">
        <v>590</v>
      </c>
      <c r="C283" s="102" t="s">
        <v>7</v>
      </c>
      <c r="D283" s="129">
        <f>4+12</f>
        <v>16</v>
      </c>
      <c r="E283" s="101"/>
      <c r="F283" s="109"/>
      <c r="G283" s="146"/>
    </row>
    <row r="284" spans="1:7" s="100" customFormat="1" ht="19.5" customHeight="1" x14ac:dyDescent="0.3">
      <c r="A284" s="102">
        <f t="shared" si="21"/>
        <v>206</v>
      </c>
      <c r="B284" s="103" t="s">
        <v>603</v>
      </c>
      <c r="C284" s="102" t="s">
        <v>7</v>
      </c>
      <c r="D284" s="129">
        <v>6</v>
      </c>
      <c r="E284" s="101"/>
      <c r="F284" s="109"/>
      <c r="G284" s="146"/>
    </row>
    <row r="285" spans="1:7" s="100" customFormat="1" ht="19.5" customHeight="1" x14ac:dyDescent="0.3">
      <c r="A285" s="102">
        <f t="shared" si="21"/>
        <v>207</v>
      </c>
      <c r="B285" s="103" t="s">
        <v>591</v>
      </c>
      <c r="C285" s="102" t="s">
        <v>7</v>
      </c>
      <c r="D285" s="129">
        <f>4+4</f>
        <v>8</v>
      </c>
      <c r="E285" s="101"/>
      <c r="F285" s="109"/>
      <c r="G285" s="146"/>
    </row>
    <row r="286" spans="1:7" s="100" customFormat="1" ht="33" customHeight="1" x14ac:dyDescent="0.3">
      <c r="A286" s="102">
        <f t="shared" si="21"/>
        <v>208</v>
      </c>
      <c r="B286" s="103" t="s">
        <v>592</v>
      </c>
      <c r="C286" s="102" t="s">
        <v>7</v>
      </c>
      <c r="D286" s="129">
        <f>2+2</f>
        <v>4</v>
      </c>
      <c r="F286" s="109"/>
      <c r="G286" s="146"/>
    </row>
    <row r="287" spans="1:7" s="100" customFormat="1" ht="33" customHeight="1" x14ac:dyDescent="0.3">
      <c r="A287" s="102">
        <f t="shared" si="21"/>
        <v>209</v>
      </c>
      <c r="B287" s="103" t="s">
        <v>604</v>
      </c>
      <c r="C287" s="102" t="s">
        <v>7</v>
      </c>
      <c r="D287" s="129">
        <v>2</v>
      </c>
      <c r="F287" s="109"/>
      <c r="G287" s="146"/>
    </row>
    <row r="288" spans="1:7" s="100" customFormat="1" ht="30" customHeight="1" x14ac:dyDescent="0.3">
      <c r="A288" s="102">
        <f t="shared" si="21"/>
        <v>210</v>
      </c>
      <c r="B288" s="103" t="s">
        <v>593</v>
      </c>
      <c r="C288" s="102" t="s">
        <v>7</v>
      </c>
      <c r="D288" s="129">
        <f>2+2</f>
        <v>4</v>
      </c>
      <c r="F288" s="109"/>
      <c r="G288" s="146"/>
    </row>
    <row r="289" spans="1:7" s="100" customFormat="1" ht="15.75" customHeight="1" x14ac:dyDescent="0.3">
      <c r="A289" s="102">
        <f t="shared" si="21"/>
        <v>211</v>
      </c>
      <c r="B289" s="103" t="s">
        <v>594</v>
      </c>
      <c r="C289" s="102" t="s">
        <v>7</v>
      </c>
      <c r="D289" s="129">
        <v>24</v>
      </c>
      <c r="E289" s="101"/>
      <c r="F289" s="109"/>
      <c r="G289" s="146"/>
    </row>
    <row r="290" spans="1:7" s="100" customFormat="1" ht="15.75" customHeight="1" x14ac:dyDescent="0.3">
      <c r="A290" s="102">
        <f t="shared" si="21"/>
        <v>212</v>
      </c>
      <c r="B290" s="103" t="s">
        <v>605</v>
      </c>
      <c r="C290" s="102" t="s">
        <v>7</v>
      </c>
      <c r="D290" s="129">
        <v>2</v>
      </c>
      <c r="F290" s="109"/>
      <c r="G290" s="146"/>
    </row>
    <row r="291" spans="1:7" s="100" customFormat="1" ht="15.75" customHeight="1" x14ac:dyDescent="0.3">
      <c r="A291" s="102">
        <f t="shared" si="21"/>
        <v>213</v>
      </c>
      <c r="B291" s="103" t="s">
        <v>607</v>
      </c>
      <c r="C291" s="102" t="s">
        <v>7</v>
      </c>
      <c r="D291" s="129">
        <v>2</v>
      </c>
      <c r="E291" s="101"/>
      <c r="F291" s="109"/>
      <c r="G291" s="146"/>
    </row>
    <row r="292" spans="1:7" s="100" customFormat="1" ht="15.75" customHeight="1" x14ac:dyDescent="0.3">
      <c r="A292" s="102">
        <f t="shared" si="21"/>
        <v>214</v>
      </c>
      <c r="B292" s="103" t="s">
        <v>596</v>
      </c>
      <c r="C292" s="102" t="s">
        <v>7</v>
      </c>
      <c r="D292" s="129">
        <v>4</v>
      </c>
      <c r="F292" s="109"/>
      <c r="G292" s="146"/>
    </row>
    <row r="293" spans="1:7" s="100" customFormat="1" ht="15.75" customHeight="1" x14ac:dyDescent="0.3">
      <c r="A293" s="102">
        <f t="shared" si="21"/>
        <v>215</v>
      </c>
      <c r="B293" s="103" t="s">
        <v>597</v>
      </c>
      <c r="C293" s="102" t="s">
        <v>7</v>
      </c>
      <c r="D293" s="129">
        <v>1</v>
      </c>
      <c r="F293" s="109"/>
      <c r="G293" s="146"/>
    </row>
    <row r="294" spans="1:7" s="100" customFormat="1" ht="15.75" customHeight="1" x14ac:dyDescent="0.3">
      <c r="A294" s="102">
        <f t="shared" si="21"/>
        <v>216</v>
      </c>
      <c r="B294" s="103" t="s">
        <v>608</v>
      </c>
      <c r="C294" s="102" t="s">
        <v>3</v>
      </c>
      <c r="D294" s="131">
        <v>2.2999999999999998</v>
      </c>
      <c r="F294" s="109"/>
      <c r="G294" s="146"/>
    </row>
    <row r="295" spans="1:7" s="100" customFormat="1" ht="20.100000000000001" customHeight="1" x14ac:dyDescent="0.3">
      <c r="A295" s="102">
        <f t="shared" si="21"/>
        <v>217</v>
      </c>
      <c r="B295" s="103" t="s">
        <v>609</v>
      </c>
      <c r="C295" s="102" t="s">
        <v>35</v>
      </c>
      <c r="D295" s="131">
        <v>3.5</v>
      </c>
      <c r="F295" s="109"/>
      <c r="G295" s="146"/>
    </row>
    <row r="296" spans="1:7" s="100" customFormat="1" ht="15.75" customHeight="1" x14ac:dyDescent="0.3">
      <c r="A296" s="102">
        <f t="shared" si="21"/>
        <v>218</v>
      </c>
      <c r="B296" s="103" t="s">
        <v>610</v>
      </c>
      <c r="C296" s="102" t="s">
        <v>7</v>
      </c>
      <c r="D296" s="129">
        <v>1</v>
      </c>
      <c r="F296" s="109"/>
      <c r="G296" s="146"/>
    </row>
    <row r="297" spans="1:7" s="100" customFormat="1" ht="15.75" customHeight="1" x14ac:dyDescent="0.3">
      <c r="A297" s="102">
        <f t="shared" si="21"/>
        <v>219</v>
      </c>
      <c r="B297" s="103" t="s">
        <v>611</v>
      </c>
      <c r="C297" s="102" t="s">
        <v>7</v>
      </c>
      <c r="D297" s="129">
        <v>4</v>
      </c>
      <c r="F297" s="109"/>
      <c r="G297" s="146"/>
    </row>
    <row r="298" spans="1:7" ht="15.75" customHeight="1" x14ac:dyDescent="0.3">
      <c r="A298" s="102">
        <f t="shared" si="21"/>
        <v>220</v>
      </c>
      <c r="B298" s="103" t="s">
        <v>612</v>
      </c>
      <c r="C298" s="102" t="s">
        <v>35</v>
      </c>
      <c r="D298" s="132">
        <v>1.71</v>
      </c>
      <c r="F298" s="57"/>
      <c r="G298" s="146"/>
    </row>
    <row r="299" spans="1:7" s="100" customFormat="1" ht="15.75" customHeight="1" x14ac:dyDescent="0.3">
      <c r="A299" s="102">
        <f t="shared" si="21"/>
        <v>221</v>
      </c>
      <c r="B299" s="103" t="s">
        <v>613</v>
      </c>
      <c r="C299" s="102" t="s">
        <v>7</v>
      </c>
      <c r="D299" s="129">
        <v>1</v>
      </c>
      <c r="F299" s="109"/>
      <c r="G299" s="146"/>
    </row>
    <row r="300" spans="1:7" ht="27.6" x14ac:dyDescent="0.3">
      <c r="A300" s="102">
        <f t="shared" si="21"/>
        <v>222</v>
      </c>
      <c r="B300" s="103" t="s">
        <v>188</v>
      </c>
      <c r="C300" s="102" t="s">
        <v>24</v>
      </c>
      <c r="D300" s="106">
        <v>1</v>
      </c>
      <c r="G300" s="146"/>
    </row>
    <row r="301" spans="1:7" ht="22.5" customHeight="1" x14ac:dyDescent="0.3">
      <c r="A301" s="217" t="s">
        <v>189</v>
      </c>
      <c r="B301" s="217"/>
      <c r="C301" s="217"/>
      <c r="D301" s="217"/>
      <c r="G301" s="146"/>
    </row>
  </sheetData>
  <mergeCells count="11">
    <mergeCell ref="G1:G3"/>
    <mergeCell ref="A301:D301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H386"/>
  <sheetViews>
    <sheetView topLeftCell="A361" zoomScaleNormal="100" zoomScaleSheetLayoutView="80" workbookViewId="0">
      <selection activeCell="L379" sqref="L378:L379"/>
    </sheetView>
  </sheetViews>
  <sheetFormatPr defaultRowHeight="14.4" x14ac:dyDescent="0.3"/>
  <cols>
    <col min="2" max="2" width="60.5546875" customWidth="1"/>
    <col min="4" max="4" width="11.5546875" customWidth="1"/>
    <col min="6" max="6" width="16.6640625" customWidth="1"/>
    <col min="7" max="7" width="17" style="148" customWidth="1"/>
    <col min="8" max="8" width="29.33203125" customWidth="1"/>
  </cols>
  <sheetData>
    <row r="1" spans="1:8" x14ac:dyDescent="0.3">
      <c r="A1" s="218" t="s">
        <v>8</v>
      </c>
      <c r="B1" s="216" t="s">
        <v>4</v>
      </c>
      <c r="C1" s="216" t="s">
        <v>12</v>
      </c>
      <c r="D1" s="216" t="s">
        <v>5</v>
      </c>
      <c r="G1" s="207" t="s">
        <v>873</v>
      </c>
    </row>
    <row r="2" spans="1:8" ht="56.4" customHeight="1" x14ac:dyDescent="0.3">
      <c r="A2" s="218"/>
      <c r="B2" s="216"/>
      <c r="C2" s="216"/>
      <c r="D2" s="216"/>
      <c r="G2" s="207"/>
      <c r="H2" s="116"/>
    </row>
    <row r="3" spans="1:8" ht="17.25" customHeight="1" x14ac:dyDescent="0.3">
      <c r="A3" s="32">
        <v>1</v>
      </c>
      <c r="B3" s="33">
        <v>2</v>
      </c>
      <c r="C3" s="33">
        <v>3</v>
      </c>
      <c r="D3" s="33">
        <v>4</v>
      </c>
      <c r="G3" s="207"/>
      <c r="H3" s="116"/>
    </row>
    <row r="4" spans="1:8" ht="27.6" x14ac:dyDescent="0.3">
      <c r="A4" s="36"/>
      <c r="B4" s="44" t="s">
        <v>300</v>
      </c>
      <c r="C4" s="39"/>
      <c r="D4" s="39"/>
      <c r="G4" s="145"/>
      <c r="H4" s="116"/>
    </row>
    <row r="5" spans="1:8" ht="18" customHeight="1" x14ac:dyDescent="0.3">
      <c r="A5" s="34"/>
      <c r="B5" s="23" t="s">
        <v>263</v>
      </c>
      <c r="C5" s="38"/>
      <c r="D5" s="38"/>
      <c r="G5" s="146"/>
    </row>
    <row r="6" spans="1:8" ht="20.25" customHeight="1" x14ac:dyDescent="0.3">
      <c r="A6" s="24">
        <v>1</v>
      </c>
      <c r="B6" s="9" t="s">
        <v>391</v>
      </c>
      <c r="C6" s="27" t="s">
        <v>2</v>
      </c>
      <c r="D6" s="40">
        <v>160</v>
      </c>
      <c r="G6" s="146"/>
    </row>
    <row r="7" spans="1:8" ht="27.6" x14ac:dyDescent="0.3">
      <c r="A7" s="24">
        <f>A6+1</f>
        <v>2</v>
      </c>
      <c r="B7" s="9" t="s">
        <v>392</v>
      </c>
      <c r="C7" s="8" t="s">
        <v>2</v>
      </c>
      <c r="D7" s="11">
        <v>92</v>
      </c>
      <c r="G7" s="146"/>
    </row>
    <row r="8" spans="1:8" x14ac:dyDescent="0.3">
      <c r="A8" s="24">
        <f>A7+1</f>
        <v>3</v>
      </c>
      <c r="B8" s="9" t="s">
        <v>265</v>
      </c>
      <c r="C8" s="8" t="s">
        <v>2</v>
      </c>
      <c r="D8" s="11">
        <v>5</v>
      </c>
      <c r="G8" s="146"/>
    </row>
    <row r="9" spans="1:8" x14ac:dyDescent="0.3">
      <c r="A9" s="24">
        <f t="shared" ref="A9:A16" si="0">A8+1</f>
        <v>4</v>
      </c>
      <c r="B9" s="9" t="s">
        <v>271</v>
      </c>
      <c r="C9" s="8" t="s">
        <v>2</v>
      </c>
      <c r="D9" s="11">
        <v>3</v>
      </c>
      <c r="G9" s="146"/>
    </row>
    <row r="10" spans="1:8" x14ac:dyDescent="0.3">
      <c r="A10" s="24">
        <f t="shared" si="0"/>
        <v>5</v>
      </c>
      <c r="B10" s="9" t="s">
        <v>272</v>
      </c>
      <c r="C10" s="8" t="s">
        <v>2</v>
      </c>
      <c r="D10" s="11">
        <v>10</v>
      </c>
      <c r="G10" s="146"/>
    </row>
    <row r="11" spans="1:8" x14ac:dyDescent="0.3">
      <c r="A11" s="24">
        <f t="shared" si="0"/>
        <v>6</v>
      </c>
      <c r="B11" s="9" t="s">
        <v>266</v>
      </c>
      <c r="C11" s="8" t="s">
        <v>2</v>
      </c>
      <c r="D11" s="11">
        <v>231</v>
      </c>
      <c r="G11" s="146"/>
    </row>
    <row r="12" spans="1:8" x14ac:dyDescent="0.3">
      <c r="A12" s="24">
        <f t="shared" si="0"/>
        <v>7</v>
      </c>
      <c r="B12" s="9" t="s">
        <v>393</v>
      </c>
      <c r="C12" s="8" t="s">
        <v>2</v>
      </c>
      <c r="D12" s="11">
        <v>12</v>
      </c>
      <c r="G12" s="146"/>
    </row>
    <row r="13" spans="1:8" x14ac:dyDescent="0.3">
      <c r="A13" s="24">
        <f t="shared" si="0"/>
        <v>8</v>
      </c>
      <c r="B13" s="9" t="s">
        <v>201</v>
      </c>
      <c r="C13" s="8" t="s">
        <v>2</v>
      </c>
      <c r="D13" s="11">
        <v>231</v>
      </c>
      <c r="G13" s="146"/>
    </row>
    <row r="14" spans="1:8" x14ac:dyDescent="0.3">
      <c r="A14" s="24">
        <f t="shared" si="0"/>
        <v>9</v>
      </c>
      <c r="B14" s="9" t="s">
        <v>394</v>
      </c>
      <c r="C14" s="8" t="s">
        <v>190</v>
      </c>
      <c r="D14" s="11">
        <v>640</v>
      </c>
      <c r="G14" s="146"/>
    </row>
    <row r="15" spans="1:8" x14ac:dyDescent="0.3">
      <c r="A15" s="24">
        <f t="shared" si="0"/>
        <v>10</v>
      </c>
      <c r="B15" s="9" t="s">
        <v>268</v>
      </c>
      <c r="C15" s="8" t="s">
        <v>20</v>
      </c>
      <c r="D15" s="12">
        <v>22.4</v>
      </c>
      <c r="G15" s="146"/>
    </row>
    <row r="16" spans="1:8" x14ac:dyDescent="0.3">
      <c r="A16" s="151">
        <f t="shared" si="0"/>
        <v>11</v>
      </c>
      <c r="B16" s="9" t="s">
        <v>253</v>
      </c>
      <c r="C16" s="8" t="s">
        <v>20</v>
      </c>
      <c r="D16" s="12">
        <v>22.4</v>
      </c>
      <c r="G16" s="146"/>
    </row>
    <row r="17" spans="1:7" x14ac:dyDescent="0.3">
      <c r="A17" s="24"/>
      <c r="B17" s="6" t="s">
        <v>273</v>
      </c>
      <c r="C17" s="8"/>
      <c r="D17" s="11"/>
      <c r="G17" s="146"/>
    </row>
    <row r="18" spans="1:7" ht="27.6" x14ac:dyDescent="0.3">
      <c r="A18" s="24">
        <f>A16+1</f>
        <v>12</v>
      </c>
      <c r="B18" s="9" t="s">
        <v>395</v>
      </c>
      <c r="C18" s="8" t="s">
        <v>3</v>
      </c>
      <c r="D18" s="11">
        <v>35</v>
      </c>
      <c r="G18" s="146"/>
    </row>
    <row r="19" spans="1:7" ht="27.6" x14ac:dyDescent="0.3">
      <c r="A19" s="24">
        <f>A18+1</f>
        <v>13</v>
      </c>
      <c r="B19" s="9" t="s">
        <v>396</v>
      </c>
      <c r="C19" s="8" t="s">
        <v>3</v>
      </c>
      <c r="D19" s="11">
        <v>3</v>
      </c>
      <c r="G19" s="146"/>
    </row>
    <row r="20" spans="1:7" ht="27.6" x14ac:dyDescent="0.3">
      <c r="A20" s="24">
        <f t="shared" ref="A20:A35" si="1">A19+1</f>
        <v>14</v>
      </c>
      <c r="B20" s="9" t="s">
        <v>397</v>
      </c>
      <c r="C20" s="8" t="s">
        <v>3</v>
      </c>
      <c r="D20" s="35">
        <v>6</v>
      </c>
      <c r="G20" s="146"/>
    </row>
    <row r="21" spans="1:7" x14ac:dyDescent="0.3">
      <c r="A21" s="24">
        <f t="shared" si="1"/>
        <v>15</v>
      </c>
      <c r="B21" s="9" t="s">
        <v>398</v>
      </c>
      <c r="C21" s="8" t="s">
        <v>3</v>
      </c>
      <c r="D21" s="11">
        <v>6</v>
      </c>
      <c r="G21" s="146"/>
    </row>
    <row r="22" spans="1:7" x14ac:dyDescent="0.3">
      <c r="A22" s="24">
        <f t="shared" si="1"/>
        <v>16</v>
      </c>
      <c r="B22" s="9" t="s">
        <v>399</v>
      </c>
      <c r="C22" s="8" t="s">
        <v>400</v>
      </c>
      <c r="D22" s="11">
        <v>1</v>
      </c>
      <c r="G22" s="146"/>
    </row>
    <row r="23" spans="1:7" ht="41.4" x14ac:dyDescent="0.3">
      <c r="A23" s="24">
        <f t="shared" si="1"/>
        <v>17</v>
      </c>
      <c r="B23" s="9" t="s">
        <v>401</v>
      </c>
      <c r="C23" s="8" t="s">
        <v>7</v>
      </c>
      <c r="D23" s="11">
        <v>2</v>
      </c>
      <c r="G23" s="146"/>
    </row>
    <row r="24" spans="1:7" x14ac:dyDescent="0.3">
      <c r="A24" s="24">
        <f t="shared" si="1"/>
        <v>18</v>
      </c>
      <c r="B24" s="9" t="s">
        <v>402</v>
      </c>
      <c r="C24" s="8" t="s">
        <v>7</v>
      </c>
      <c r="D24" s="11">
        <v>1</v>
      </c>
      <c r="G24" s="146"/>
    </row>
    <row r="25" spans="1:7" x14ac:dyDescent="0.3">
      <c r="A25" s="24">
        <f t="shared" si="1"/>
        <v>19</v>
      </c>
      <c r="B25" s="9" t="s">
        <v>403</v>
      </c>
      <c r="C25" s="8" t="s">
        <v>7</v>
      </c>
      <c r="D25" s="11">
        <v>1</v>
      </c>
      <c r="G25" s="146"/>
    </row>
    <row r="26" spans="1:7" ht="27.6" x14ac:dyDescent="0.3">
      <c r="A26" s="24">
        <f t="shared" si="1"/>
        <v>20</v>
      </c>
      <c r="B26" s="9" t="s">
        <v>404</v>
      </c>
      <c r="C26" s="8" t="s">
        <v>7</v>
      </c>
      <c r="D26" s="11">
        <v>2</v>
      </c>
      <c r="G26" s="146"/>
    </row>
    <row r="27" spans="1:7" ht="27.6" x14ac:dyDescent="0.3">
      <c r="A27" s="24">
        <f t="shared" si="1"/>
        <v>21</v>
      </c>
      <c r="B27" s="9" t="s">
        <v>405</v>
      </c>
      <c r="C27" s="8" t="s">
        <v>7</v>
      </c>
      <c r="D27" s="11">
        <v>1</v>
      </c>
      <c r="G27" s="146"/>
    </row>
    <row r="28" spans="1:7" x14ac:dyDescent="0.3">
      <c r="A28" s="24">
        <f t="shared" si="1"/>
        <v>22</v>
      </c>
      <c r="B28" s="9" t="s">
        <v>406</v>
      </c>
      <c r="C28" s="8" t="s">
        <v>7</v>
      </c>
      <c r="D28" s="11">
        <v>1</v>
      </c>
      <c r="G28" s="146"/>
    </row>
    <row r="29" spans="1:7" ht="41.4" x14ac:dyDescent="0.3">
      <c r="A29" s="24">
        <f t="shared" si="1"/>
        <v>23</v>
      </c>
      <c r="B29" s="9" t="s">
        <v>407</v>
      </c>
      <c r="C29" s="8" t="s">
        <v>7</v>
      </c>
      <c r="D29" s="11">
        <v>1</v>
      </c>
      <c r="G29" s="146"/>
    </row>
    <row r="30" spans="1:7" x14ac:dyDescent="0.3">
      <c r="A30" s="24">
        <f t="shared" si="1"/>
        <v>24</v>
      </c>
      <c r="B30" s="9" t="s">
        <v>408</v>
      </c>
      <c r="C30" s="8" t="s">
        <v>7</v>
      </c>
      <c r="D30" s="11">
        <v>1</v>
      </c>
      <c r="G30" s="146"/>
    </row>
    <row r="31" spans="1:7" x14ac:dyDescent="0.3">
      <c r="A31" s="24">
        <f t="shared" si="1"/>
        <v>25</v>
      </c>
      <c r="B31" s="9" t="s">
        <v>409</v>
      </c>
      <c r="C31" s="8" t="s">
        <v>7</v>
      </c>
      <c r="D31" s="11">
        <v>1</v>
      </c>
      <c r="G31" s="146"/>
    </row>
    <row r="32" spans="1:7" ht="27.6" x14ac:dyDescent="0.3">
      <c r="A32" s="24">
        <f t="shared" si="1"/>
        <v>26</v>
      </c>
      <c r="B32" s="9" t="s">
        <v>410</v>
      </c>
      <c r="C32" s="8" t="s">
        <v>7</v>
      </c>
      <c r="D32" s="11">
        <v>1</v>
      </c>
      <c r="G32" s="146"/>
    </row>
    <row r="33" spans="1:7" ht="27.6" x14ac:dyDescent="0.3">
      <c r="A33" s="24">
        <f t="shared" si="1"/>
        <v>27</v>
      </c>
      <c r="B33" s="9" t="s">
        <v>411</v>
      </c>
      <c r="C33" s="8" t="s">
        <v>7</v>
      </c>
      <c r="D33" s="11">
        <v>1</v>
      </c>
      <c r="G33" s="146"/>
    </row>
    <row r="34" spans="1:7" x14ac:dyDescent="0.3">
      <c r="A34" s="24">
        <f t="shared" si="1"/>
        <v>28</v>
      </c>
      <c r="B34" s="9" t="s">
        <v>412</v>
      </c>
      <c r="C34" s="8" t="s">
        <v>2</v>
      </c>
      <c r="D34" s="10">
        <v>7.0000000000000007E-2</v>
      </c>
      <c r="G34" s="146"/>
    </row>
    <row r="35" spans="1:7" ht="27.6" x14ac:dyDescent="0.3">
      <c r="A35" s="24">
        <f t="shared" si="1"/>
        <v>29</v>
      </c>
      <c r="B35" s="80" t="s">
        <v>629</v>
      </c>
      <c r="C35" s="24" t="s">
        <v>2</v>
      </c>
      <c r="D35" s="54">
        <v>0.5</v>
      </c>
      <c r="G35" s="146"/>
    </row>
    <row r="36" spans="1:7" ht="33" customHeight="1" x14ac:dyDescent="0.3">
      <c r="A36" s="36"/>
      <c r="B36" s="52" t="s">
        <v>713</v>
      </c>
      <c r="C36" s="39"/>
      <c r="D36" s="39"/>
      <c r="G36" s="146"/>
    </row>
    <row r="37" spans="1:7" x14ac:dyDescent="0.3">
      <c r="A37" s="24"/>
      <c r="B37" s="23" t="s">
        <v>263</v>
      </c>
      <c r="C37" s="24"/>
      <c r="D37" s="35"/>
      <c r="G37" s="146"/>
    </row>
    <row r="38" spans="1:7" x14ac:dyDescent="0.3">
      <c r="A38" s="24">
        <f>A35+1</f>
        <v>30</v>
      </c>
      <c r="B38" s="62" t="s">
        <v>391</v>
      </c>
      <c r="C38" s="24" t="s">
        <v>2</v>
      </c>
      <c r="D38" s="35">
        <v>790</v>
      </c>
      <c r="G38" s="146"/>
    </row>
    <row r="39" spans="1:7" x14ac:dyDescent="0.3">
      <c r="A39" s="24">
        <f>A38+1</f>
        <v>31</v>
      </c>
      <c r="B39" s="62" t="s">
        <v>265</v>
      </c>
      <c r="C39" s="24" t="s">
        <v>2</v>
      </c>
      <c r="D39" s="35">
        <v>24</v>
      </c>
      <c r="G39" s="146"/>
    </row>
    <row r="40" spans="1:7" x14ac:dyDescent="0.3">
      <c r="A40" s="24">
        <f t="shared" ref="A40:A47" si="2">A39+1</f>
        <v>32</v>
      </c>
      <c r="B40" s="62" t="s">
        <v>271</v>
      </c>
      <c r="C40" s="24" t="s">
        <v>2</v>
      </c>
      <c r="D40" s="35">
        <v>8</v>
      </c>
      <c r="G40" s="146"/>
    </row>
    <row r="41" spans="1:7" x14ac:dyDescent="0.3">
      <c r="A41" s="24">
        <f t="shared" si="2"/>
        <v>33</v>
      </c>
      <c r="B41" s="62" t="s">
        <v>272</v>
      </c>
      <c r="C41" s="24" t="s">
        <v>2</v>
      </c>
      <c r="D41" s="55">
        <v>106</v>
      </c>
      <c r="G41" s="146"/>
    </row>
    <row r="42" spans="1:7" x14ac:dyDescent="0.3">
      <c r="A42" s="24">
        <f t="shared" si="2"/>
        <v>34</v>
      </c>
      <c r="B42" s="62" t="s">
        <v>266</v>
      </c>
      <c r="C42" s="24" t="s">
        <v>2</v>
      </c>
      <c r="D42" s="35">
        <v>663</v>
      </c>
      <c r="G42" s="146"/>
    </row>
    <row r="43" spans="1:7" x14ac:dyDescent="0.3">
      <c r="A43" s="24">
        <f t="shared" si="2"/>
        <v>35</v>
      </c>
      <c r="B43" s="62" t="s">
        <v>393</v>
      </c>
      <c r="C43" s="24" t="s">
        <v>2</v>
      </c>
      <c r="D43" s="35">
        <v>35</v>
      </c>
      <c r="G43" s="146"/>
    </row>
    <row r="44" spans="1:7" x14ac:dyDescent="0.3">
      <c r="A44" s="24">
        <f t="shared" si="2"/>
        <v>36</v>
      </c>
      <c r="B44" s="62" t="s">
        <v>201</v>
      </c>
      <c r="C44" s="24" t="s">
        <v>2</v>
      </c>
      <c r="D44" s="35">
        <v>116</v>
      </c>
      <c r="G44" s="146"/>
    </row>
    <row r="45" spans="1:7" x14ac:dyDescent="0.3">
      <c r="A45" s="24">
        <f t="shared" si="2"/>
        <v>37</v>
      </c>
      <c r="B45" s="62" t="s">
        <v>394</v>
      </c>
      <c r="C45" s="24" t="s">
        <v>190</v>
      </c>
      <c r="D45" s="82">
        <v>232</v>
      </c>
      <c r="G45" s="146"/>
    </row>
    <row r="46" spans="1:7" x14ac:dyDescent="0.3">
      <c r="A46" s="24">
        <f t="shared" si="2"/>
        <v>38</v>
      </c>
      <c r="B46" s="62" t="s">
        <v>268</v>
      </c>
      <c r="C46" s="24" t="s">
        <v>20</v>
      </c>
      <c r="D46" s="55">
        <v>185.6</v>
      </c>
      <c r="G46" s="146"/>
    </row>
    <row r="47" spans="1:7" x14ac:dyDescent="0.3">
      <c r="A47" s="151">
        <f t="shared" si="2"/>
        <v>39</v>
      </c>
      <c r="B47" s="62" t="s">
        <v>253</v>
      </c>
      <c r="C47" s="24" t="s">
        <v>20</v>
      </c>
      <c r="D47" s="55">
        <v>185.6</v>
      </c>
      <c r="G47" s="146"/>
    </row>
    <row r="48" spans="1:7" x14ac:dyDescent="0.3">
      <c r="A48" s="24"/>
      <c r="B48" s="23" t="s">
        <v>273</v>
      </c>
      <c r="C48" s="24"/>
      <c r="D48" s="35"/>
      <c r="G48" s="146"/>
    </row>
    <row r="49" spans="1:7" ht="27.6" x14ac:dyDescent="0.3">
      <c r="A49" s="24">
        <f>A47+1</f>
        <v>40</v>
      </c>
      <c r="B49" s="62" t="s">
        <v>395</v>
      </c>
      <c r="C49" s="24" t="s">
        <v>3</v>
      </c>
      <c r="D49" s="35">
        <v>101</v>
      </c>
      <c r="G49" s="146"/>
    </row>
    <row r="50" spans="1:7" ht="41.4" x14ac:dyDescent="0.3">
      <c r="A50" s="24">
        <f>A49+1</f>
        <v>41</v>
      </c>
      <c r="B50" s="62" t="s">
        <v>711</v>
      </c>
      <c r="C50" s="24" t="s">
        <v>3</v>
      </c>
      <c r="D50" s="35">
        <v>12</v>
      </c>
      <c r="G50" s="146"/>
    </row>
    <row r="51" spans="1:7" x14ac:dyDescent="0.3">
      <c r="A51" s="24">
        <f t="shared" ref="A51:A56" si="3">A50+1</f>
        <v>42</v>
      </c>
      <c r="B51" s="62" t="s">
        <v>398</v>
      </c>
      <c r="C51" s="24" t="s">
        <v>3</v>
      </c>
      <c r="D51" s="35">
        <v>12</v>
      </c>
      <c r="G51" s="146"/>
    </row>
    <row r="52" spans="1:7" x14ac:dyDescent="0.3">
      <c r="A52" s="24">
        <f t="shared" si="3"/>
        <v>43</v>
      </c>
      <c r="B52" s="62" t="s">
        <v>399</v>
      </c>
      <c r="C52" s="24" t="s">
        <v>400</v>
      </c>
      <c r="D52" s="35">
        <v>1</v>
      </c>
      <c r="G52" s="146"/>
    </row>
    <row r="53" spans="1:7" ht="27.6" x14ac:dyDescent="0.3">
      <c r="A53" s="24">
        <f t="shared" si="3"/>
        <v>44</v>
      </c>
      <c r="B53" s="62" t="s">
        <v>417</v>
      </c>
      <c r="C53" s="24" t="s">
        <v>7</v>
      </c>
      <c r="D53" s="35">
        <v>2</v>
      </c>
      <c r="G53" s="146"/>
    </row>
    <row r="54" spans="1:7" ht="27.6" x14ac:dyDescent="0.3">
      <c r="A54" s="24">
        <f t="shared" si="3"/>
        <v>45</v>
      </c>
      <c r="B54" s="62" t="s">
        <v>418</v>
      </c>
      <c r="C54" s="24" t="s">
        <v>7</v>
      </c>
      <c r="D54" s="35">
        <v>2</v>
      </c>
      <c r="G54" s="146"/>
    </row>
    <row r="55" spans="1:7" ht="41.4" x14ac:dyDescent="0.3">
      <c r="A55" s="24">
        <f t="shared" si="3"/>
        <v>46</v>
      </c>
      <c r="B55" s="62" t="s">
        <v>407</v>
      </c>
      <c r="C55" s="24" t="s">
        <v>7</v>
      </c>
      <c r="D55" s="35">
        <v>2</v>
      </c>
      <c r="G55" s="146"/>
    </row>
    <row r="56" spans="1:7" ht="27.6" x14ac:dyDescent="0.3">
      <c r="A56" s="24">
        <f t="shared" si="3"/>
        <v>47</v>
      </c>
      <c r="B56" s="80" t="s">
        <v>708</v>
      </c>
      <c r="C56" s="24" t="s">
        <v>2</v>
      </c>
      <c r="D56" s="81">
        <v>0.3</v>
      </c>
      <c r="G56" s="146"/>
    </row>
    <row r="57" spans="1:7" ht="34.5" customHeight="1" x14ac:dyDescent="0.3">
      <c r="A57" s="36"/>
      <c r="B57" s="61" t="s">
        <v>714</v>
      </c>
      <c r="C57" s="39"/>
      <c r="D57" s="39"/>
      <c r="G57" s="146"/>
    </row>
    <row r="58" spans="1:7" x14ac:dyDescent="0.3">
      <c r="A58" s="24"/>
      <c r="B58" s="23" t="s">
        <v>263</v>
      </c>
      <c r="C58" s="24"/>
      <c r="D58" s="83"/>
      <c r="G58" s="146"/>
    </row>
    <row r="59" spans="1:7" x14ac:dyDescent="0.3">
      <c r="A59" s="24">
        <f>A56+1</f>
        <v>48</v>
      </c>
      <c r="B59" s="62" t="s">
        <v>391</v>
      </c>
      <c r="C59" s="24" t="s">
        <v>2</v>
      </c>
      <c r="D59" s="35">
        <v>177</v>
      </c>
      <c r="G59" s="146"/>
    </row>
    <row r="60" spans="1:7" x14ac:dyDescent="0.3">
      <c r="A60" s="24">
        <f>A59+1</f>
        <v>49</v>
      </c>
      <c r="B60" s="62" t="s">
        <v>265</v>
      </c>
      <c r="C60" s="24" t="s">
        <v>2</v>
      </c>
      <c r="D60" s="55">
        <v>5.5</v>
      </c>
      <c r="G60" s="146"/>
    </row>
    <row r="61" spans="1:7" x14ac:dyDescent="0.3">
      <c r="A61" s="24">
        <f t="shared" ref="A61:A68" si="4">A60+1</f>
        <v>50</v>
      </c>
      <c r="B61" s="62" t="s">
        <v>271</v>
      </c>
      <c r="C61" s="24" t="s">
        <v>2</v>
      </c>
      <c r="D61" s="35">
        <v>3</v>
      </c>
      <c r="G61" s="146"/>
    </row>
    <row r="62" spans="1:7" x14ac:dyDescent="0.3">
      <c r="A62" s="24">
        <f t="shared" si="4"/>
        <v>51</v>
      </c>
      <c r="B62" s="62" t="s">
        <v>272</v>
      </c>
      <c r="C62" s="24" t="s">
        <v>2</v>
      </c>
      <c r="D62" s="55">
        <v>44</v>
      </c>
      <c r="G62" s="146"/>
    </row>
    <row r="63" spans="1:7" x14ac:dyDescent="0.3">
      <c r="A63" s="24">
        <f t="shared" si="4"/>
        <v>52</v>
      </c>
      <c r="B63" s="62" t="s">
        <v>266</v>
      </c>
      <c r="C63" s="24" t="s">
        <v>2</v>
      </c>
      <c r="D63" s="35">
        <v>125</v>
      </c>
      <c r="G63" s="146"/>
    </row>
    <row r="64" spans="1:7" x14ac:dyDescent="0.3">
      <c r="A64" s="24">
        <f t="shared" si="4"/>
        <v>53</v>
      </c>
      <c r="B64" s="62" t="s">
        <v>393</v>
      </c>
      <c r="C64" s="24" t="s">
        <v>2</v>
      </c>
      <c r="D64" s="35">
        <v>7</v>
      </c>
      <c r="G64" s="146"/>
    </row>
    <row r="65" spans="1:7" x14ac:dyDescent="0.3">
      <c r="A65" s="24">
        <f t="shared" si="4"/>
        <v>54</v>
      </c>
      <c r="B65" s="62" t="s">
        <v>201</v>
      </c>
      <c r="C65" s="24" t="s">
        <v>2</v>
      </c>
      <c r="D65" s="35">
        <v>125</v>
      </c>
      <c r="G65" s="146"/>
    </row>
    <row r="66" spans="1:7" x14ac:dyDescent="0.3">
      <c r="A66" s="24">
        <f t="shared" si="4"/>
        <v>55</v>
      </c>
      <c r="B66" s="62" t="s">
        <v>394</v>
      </c>
      <c r="C66" s="24" t="s">
        <v>190</v>
      </c>
      <c r="D66" s="35">
        <v>250</v>
      </c>
      <c r="G66" s="146"/>
    </row>
    <row r="67" spans="1:7" x14ac:dyDescent="0.3">
      <c r="A67" s="24">
        <f t="shared" si="4"/>
        <v>56</v>
      </c>
      <c r="B67" s="62" t="s">
        <v>268</v>
      </c>
      <c r="C67" s="24" t="s">
        <v>20</v>
      </c>
      <c r="D67" s="55">
        <v>80.8</v>
      </c>
      <c r="G67" s="146"/>
    </row>
    <row r="68" spans="1:7" x14ac:dyDescent="0.3">
      <c r="A68" s="151">
        <f t="shared" si="4"/>
        <v>57</v>
      </c>
      <c r="B68" s="62" t="s">
        <v>253</v>
      </c>
      <c r="C68" s="24" t="s">
        <v>20</v>
      </c>
      <c r="D68" s="55">
        <v>80.8</v>
      </c>
      <c r="G68" s="146"/>
    </row>
    <row r="69" spans="1:7" x14ac:dyDescent="0.3">
      <c r="A69" s="24"/>
      <c r="B69" s="23" t="s">
        <v>273</v>
      </c>
      <c r="C69" s="24"/>
      <c r="D69" s="35"/>
      <c r="G69" s="146"/>
    </row>
    <row r="70" spans="1:7" ht="27.6" x14ac:dyDescent="0.3">
      <c r="A70" s="86">
        <f>A68+1</f>
        <v>58</v>
      </c>
      <c r="B70" s="88" t="s">
        <v>715</v>
      </c>
      <c r="C70" s="86" t="s">
        <v>3</v>
      </c>
      <c r="D70" s="89">
        <v>32</v>
      </c>
      <c r="G70" s="146"/>
    </row>
    <row r="71" spans="1:7" ht="41.4" x14ac:dyDescent="0.3">
      <c r="A71" s="86">
        <f>A70+1</f>
        <v>59</v>
      </c>
      <c r="B71" s="88" t="s">
        <v>718</v>
      </c>
      <c r="C71" s="86" t="s">
        <v>3</v>
      </c>
      <c r="D71" s="92">
        <v>6</v>
      </c>
      <c r="G71" s="146"/>
    </row>
    <row r="72" spans="1:7" s="63" customFormat="1" x14ac:dyDescent="0.3">
      <c r="A72" s="86">
        <f t="shared" ref="A72:A73" si="5">A71+1</f>
        <v>60</v>
      </c>
      <c r="B72" s="88" t="s">
        <v>722</v>
      </c>
      <c r="C72" s="86" t="s">
        <v>400</v>
      </c>
      <c r="D72" s="92">
        <v>1</v>
      </c>
      <c r="G72" s="146"/>
    </row>
    <row r="73" spans="1:7" ht="27.6" x14ac:dyDescent="0.3">
      <c r="A73" s="86">
        <f t="shared" si="5"/>
        <v>61</v>
      </c>
      <c r="B73" s="88" t="s">
        <v>716</v>
      </c>
      <c r="C73" s="86" t="s">
        <v>7</v>
      </c>
      <c r="D73" s="92">
        <v>2</v>
      </c>
      <c r="G73" s="146"/>
    </row>
    <row r="74" spans="1:7" x14ac:dyDescent="0.3">
      <c r="A74" s="86">
        <f>A73+1</f>
        <v>62</v>
      </c>
      <c r="B74" s="88" t="s">
        <v>717</v>
      </c>
      <c r="C74" s="86" t="s">
        <v>7</v>
      </c>
      <c r="D74" s="92">
        <v>2</v>
      </c>
      <c r="G74" s="146"/>
    </row>
    <row r="75" spans="1:7" ht="41.4" x14ac:dyDescent="0.3">
      <c r="A75" s="24">
        <f>A74+1</f>
        <v>63</v>
      </c>
      <c r="B75" s="62" t="s">
        <v>473</v>
      </c>
      <c r="C75" s="24" t="s">
        <v>7</v>
      </c>
      <c r="D75" s="35">
        <v>2</v>
      </c>
      <c r="G75" s="146"/>
    </row>
    <row r="76" spans="1:7" ht="27.6" x14ac:dyDescent="0.3">
      <c r="A76" s="24">
        <f>A75+1</f>
        <v>64</v>
      </c>
      <c r="B76" s="62" t="s">
        <v>708</v>
      </c>
      <c r="C76" s="24" t="s">
        <v>2</v>
      </c>
      <c r="D76" s="35">
        <v>1</v>
      </c>
      <c r="G76" s="146"/>
    </row>
    <row r="77" spans="1:7" ht="27.6" x14ac:dyDescent="0.3">
      <c r="A77" s="36"/>
      <c r="B77" s="61" t="s">
        <v>756</v>
      </c>
      <c r="C77" s="39"/>
      <c r="D77" s="39"/>
      <c r="G77" s="146"/>
    </row>
    <row r="78" spans="1:7" x14ac:dyDescent="0.3">
      <c r="A78" s="24"/>
      <c r="B78" s="23" t="s">
        <v>263</v>
      </c>
      <c r="C78" s="24"/>
      <c r="D78" s="83"/>
      <c r="G78" s="146"/>
    </row>
    <row r="79" spans="1:7" x14ac:dyDescent="0.3">
      <c r="A79" s="24">
        <f>A76+1</f>
        <v>65</v>
      </c>
      <c r="B79" s="62" t="s">
        <v>391</v>
      </c>
      <c r="C79" s="24" t="s">
        <v>2</v>
      </c>
      <c r="D79" s="35">
        <v>1888</v>
      </c>
      <c r="G79" s="146"/>
    </row>
    <row r="80" spans="1:7" x14ac:dyDescent="0.3">
      <c r="A80" s="24">
        <f>A79+1</f>
        <v>66</v>
      </c>
      <c r="B80" s="62" t="s">
        <v>265</v>
      </c>
      <c r="C80" s="24" t="s">
        <v>2</v>
      </c>
      <c r="D80" s="55">
        <v>57</v>
      </c>
      <c r="G80" s="146"/>
    </row>
    <row r="81" spans="1:7" x14ac:dyDescent="0.3">
      <c r="A81" s="24">
        <f t="shared" ref="A81:A88" si="6">A80+1</f>
        <v>67</v>
      </c>
      <c r="B81" s="62" t="s">
        <v>271</v>
      </c>
      <c r="C81" s="24" t="s">
        <v>2</v>
      </c>
      <c r="D81" s="55">
        <v>27.5</v>
      </c>
      <c r="G81" s="146"/>
    </row>
    <row r="82" spans="1:7" x14ac:dyDescent="0.3">
      <c r="A82" s="24">
        <f t="shared" si="6"/>
        <v>68</v>
      </c>
      <c r="B82" s="62" t="s">
        <v>272</v>
      </c>
      <c r="C82" s="24" t="s">
        <v>2</v>
      </c>
      <c r="D82" s="55">
        <v>609</v>
      </c>
      <c r="G82" s="146"/>
    </row>
    <row r="83" spans="1:7" x14ac:dyDescent="0.3">
      <c r="A83" s="24">
        <f t="shared" si="6"/>
        <v>69</v>
      </c>
      <c r="B83" s="62" t="s">
        <v>266</v>
      </c>
      <c r="C83" s="24" t="s">
        <v>2</v>
      </c>
      <c r="D83" s="35">
        <v>1205</v>
      </c>
      <c r="G83" s="146"/>
    </row>
    <row r="84" spans="1:7" x14ac:dyDescent="0.3">
      <c r="A84" s="24">
        <f t="shared" si="6"/>
        <v>70</v>
      </c>
      <c r="B84" s="62" t="s">
        <v>393</v>
      </c>
      <c r="C84" s="24" t="s">
        <v>2</v>
      </c>
      <c r="D84" s="35">
        <v>63</v>
      </c>
      <c r="G84" s="146"/>
    </row>
    <row r="85" spans="1:7" x14ac:dyDescent="0.3">
      <c r="A85" s="24">
        <f t="shared" si="6"/>
        <v>71</v>
      </c>
      <c r="B85" s="62" t="s">
        <v>201</v>
      </c>
      <c r="C85" s="24" t="s">
        <v>2</v>
      </c>
      <c r="D85" s="35">
        <v>1205</v>
      </c>
      <c r="G85" s="146"/>
    </row>
    <row r="86" spans="1:7" x14ac:dyDescent="0.3">
      <c r="A86" s="24">
        <f t="shared" si="6"/>
        <v>72</v>
      </c>
      <c r="B86" s="62" t="s">
        <v>394</v>
      </c>
      <c r="C86" s="24" t="s">
        <v>190</v>
      </c>
      <c r="D86" s="35">
        <v>2410</v>
      </c>
      <c r="G86" s="146"/>
    </row>
    <row r="87" spans="1:7" x14ac:dyDescent="0.3">
      <c r="A87" s="24">
        <f t="shared" si="6"/>
        <v>73</v>
      </c>
      <c r="B87" s="62" t="s">
        <v>268</v>
      </c>
      <c r="C87" s="24" t="s">
        <v>20</v>
      </c>
      <c r="D87" s="55">
        <v>1083.2</v>
      </c>
      <c r="G87" s="146"/>
    </row>
    <row r="88" spans="1:7" x14ac:dyDescent="0.3">
      <c r="A88" s="151">
        <f t="shared" si="6"/>
        <v>74</v>
      </c>
      <c r="B88" s="62" t="s">
        <v>253</v>
      </c>
      <c r="C88" s="24" t="s">
        <v>20</v>
      </c>
      <c r="D88" s="55">
        <v>1083.2</v>
      </c>
      <c r="G88" s="146"/>
    </row>
    <row r="89" spans="1:7" x14ac:dyDescent="0.3">
      <c r="A89" s="24"/>
      <c r="B89" s="23" t="s">
        <v>273</v>
      </c>
      <c r="C89" s="24"/>
      <c r="D89" s="35"/>
      <c r="G89" s="146"/>
    </row>
    <row r="90" spans="1:7" ht="27.6" x14ac:dyDescent="0.3">
      <c r="A90" s="86">
        <f>A88+1</f>
        <v>75</v>
      </c>
      <c r="B90" s="88" t="s">
        <v>715</v>
      </c>
      <c r="C90" s="86" t="s">
        <v>3</v>
      </c>
      <c r="D90" s="89">
        <v>238</v>
      </c>
      <c r="G90" s="146"/>
    </row>
    <row r="91" spans="1:7" ht="27.6" x14ac:dyDescent="0.3">
      <c r="A91" s="86">
        <f>A90+1</f>
        <v>76</v>
      </c>
      <c r="B91" s="88" t="s">
        <v>720</v>
      </c>
      <c r="C91" s="86" t="s">
        <v>3</v>
      </c>
      <c r="D91" s="89">
        <v>23</v>
      </c>
      <c r="G91" s="146"/>
    </row>
    <row r="92" spans="1:7" ht="41.4" x14ac:dyDescent="0.3">
      <c r="A92" s="24">
        <f>A91+1</f>
        <v>77</v>
      </c>
      <c r="B92" s="62" t="s">
        <v>721</v>
      </c>
      <c r="C92" s="24" t="s">
        <v>3</v>
      </c>
      <c r="D92" s="35">
        <v>99</v>
      </c>
      <c r="G92" s="146"/>
    </row>
    <row r="93" spans="1:7" s="63" customFormat="1" x14ac:dyDescent="0.3">
      <c r="A93" s="24">
        <f t="shared" ref="A93:A108" si="7">A92+1</f>
        <v>78</v>
      </c>
      <c r="B93" s="62" t="s">
        <v>722</v>
      </c>
      <c r="C93" s="24" t="s">
        <v>400</v>
      </c>
      <c r="D93" s="35">
        <v>1</v>
      </c>
      <c r="G93" s="146"/>
    </row>
    <row r="94" spans="1:7" ht="53.25" customHeight="1" x14ac:dyDescent="0.3">
      <c r="A94" s="24">
        <f t="shared" si="7"/>
        <v>79</v>
      </c>
      <c r="B94" s="62" t="s">
        <v>724</v>
      </c>
      <c r="C94" s="24" t="s">
        <v>3</v>
      </c>
      <c r="D94" s="55">
        <v>10.5</v>
      </c>
      <c r="G94" s="146"/>
    </row>
    <row r="95" spans="1:7" x14ac:dyDescent="0.3">
      <c r="A95" s="24">
        <f t="shared" si="7"/>
        <v>80</v>
      </c>
      <c r="B95" s="62" t="s">
        <v>723</v>
      </c>
      <c r="C95" s="24" t="s">
        <v>400</v>
      </c>
      <c r="D95" s="35">
        <v>1</v>
      </c>
      <c r="G95" s="146"/>
    </row>
    <row r="96" spans="1:7" ht="41.4" x14ac:dyDescent="0.3">
      <c r="A96" s="24">
        <f t="shared" si="7"/>
        <v>81</v>
      </c>
      <c r="B96" s="62" t="s">
        <v>725</v>
      </c>
      <c r="C96" s="24" t="s">
        <v>7</v>
      </c>
      <c r="D96" s="35">
        <v>1</v>
      </c>
      <c r="G96" s="146"/>
    </row>
    <row r="97" spans="1:7" ht="41.4" x14ac:dyDescent="0.3">
      <c r="A97" s="24">
        <f t="shared" si="7"/>
        <v>82</v>
      </c>
      <c r="B97" s="62" t="s">
        <v>726</v>
      </c>
      <c r="C97" s="24" t="s">
        <v>7</v>
      </c>
      <c r="D97" s="35">
        <v>2</v>
      </c>
      <c r="G97" s="146"/>
    </row>
    <row r="98" spans="1:7" ht="20.25" customHeight="1" x14ac:dyDescent="0.3">
      <c r="A98" s="86">
        <f t="shared" si="7"/>
        <v>83</v>
      </c>
      <c r="B98" s="88" t="s">
        <v>727</v>
      </c>
      <c r="C98" s="86" t="s">
        <v>7</v>
      </c>
      <c r="D98" s="92">
        <v>2</v>
      </c>
      <c r="G98" s="146"/>
    </row>
    <row r="99" spans="1:7" ht="27.6" x14ac:dyDescent="0.3">
      <c r="A99" s="86">
        <f t="shared" si="7"/>
        <v>84</v>
      </c>
      <c r="B99" s="88" t="s">
        <v>716</v>
      </c>
      <c r="C99" s="86" t="s">
        <v>7</v>
      </c>
      <c r="D99" s="92">
        <v>14</v>
      </c>
      <c r="G99" s="146"/>
    </row>
    <row r="100" spans="1:7" x14ac:dyDescent="0.3">
      <c r="A100" s="86">
        <f t="shared" si="7"/>
        <v>85</v>
      </c>
      <c r="B100" s="88" t="s">
        <v>717</v>
      </c>
      <c r="C100" s="86" t="s">
        <v>7</v>
      </c>
      <c r="D100" s="92">
        <v>14</v>
      </c>
      <c r="G100" s="146"/>
    </row>
    <row r="101" spans="1:7" ht="27.6" x14ac:dyDescent="0.3">
      <c r="A101" s="24">
        <f t="shared" si="7"/>
        <v>86</v>
      </c>
      <c r="B101" s="62" t="s">
        <v>414</v>
      </c>
      <c r="C101" s="24" t="s">
        <v>7</v>
      </c>
      <c r="D101" s="35">
        <v>2</v>
      </c>
      <c r="G101" s="146"/>
    </row>
    <row r="102" spans="1:7" x14ac:dyDescent="0.3">
      <c r="A102" s="24">
        <f t="shared" si="7"/>
        <v>87</v>
      </c>
      <c r="B102" s="62" t="s">
        <v>728</v>
      </c>
      <c r="C102" s="24" t="s">
        <v>7</v>
      </c>
      <c r="D102" s="35">
        <v>2</v>
      </c>
      <c r="G102" s="146"/>
    </row>
    <row r="103" spans="1:7" ht="27.6" x14ac:dyDescent="0.3">
      <c r="A103" s="86">
        <f t="shared" si="7"/>
        <v>88</v>
      </c>
      <c r="B103" s="88" t="s">
        <v>729</v>
      </c>
      <c r="C103" s="86" t="s">
        <v>7</v>
      </c>
      <c r="D103" s="92">
        <v>1</v>
      </c>
      <c r="G103" s="146"/>
    </row>
    <row r="104" spans="1:7" ht="41.4" x14ac:dyDescent="0.3">
      <c r="A104" s="86">
        <f t="shared" si="7"/>
        <v>89</v>
      </c>
      <c r="B104" s="88" t="s">
        <v>426</v>
      </c>
      <c r="C104" s="86" t="s">
        <v>7</v>
      </c>
      <c r="D104" s="92">
        <v>14</v>
      </c>
      <c r="G104" s="146"/>
    </row>
    <row r="105" spans="1:7" ht="41.4" x14ac:dyDescent="0.3">
      <c r="A105" s="86">
        <f t="shared" si="7"/>
        <v>90</v>
      </c>
      <c r="B105" s="88" t="s">
        <v>730</v>
      </c>
      <c r="C105" s="86" t="s">
        <v>7</v>
      </c>
      <c r="D105" s="92">
        <v>2</v>
      </c>
      <c r="G105" s="146"/>
    </row>
    <row r="106" spans="1:7" x14ac:dyDescent="0.3">
      <c r="A106" s="86">
        <f t="shared" si="7"/>
        <v>91</v>
      </c>
      <c r="B106" s="88" t="s">
        <v>731</v>
      </c>
      <c r="C106" s="86" t="s">
        <v>7</v>
      </c>
      <c r="D106" s="92">
        <v>2</v>
      </c>
      <c r="G106" s="146"/>
    </row>
    <row r="107" spans="1:7" x14ac:dyDescent="0.3">
      <c r="A107" s="86">
        <f t="shared" si="7"/>
        <v>92</v>
      </c>
      <c r="B107" s="88" t="s">
        <v>732</v>
      </c>
      <c r="C107" s="86" t="s">
        <v>7</v>
      </c>
      <c r="D107" s="92">
        <v>2</v>
      </c>
      <c r="G107" s="146"/>
    </row>
    <row r="108" spans="1:7" ht="27.6" x14ac:dyDescent="0.3">
      <c r="A108" s="86">
        <f t="shared" si="7"/>
        <v>93</v>
      </c>
      <c r="B108" s="88" t="s">
        <v>708</v>
      </c>
      <c r="C108" s="86" t="s">
        <v>2</v>
      </c>
      <c r="D108" s="92">
        <v>14</v>
      </c>
      <c r="G108" s="146"/>
    </row>
    <row r="109" spans="1:7" x14ac:dyDescent="0.3">
      <c r="A109" s="86"/>
      <c r="B109" s="94" t="s">
        <v>733</v>
      </c>
      <c r="C109" s="86"/>
      <c r="D109" s="92"/>
      <c r="G109" s="146"/>
    </row>
    <row r="110" spans="1:7" ht="27.6" x14ac:dyDescent="0.3">
      <c r="A110" s="86">
        <f>A108+1</f>
        <v>94</v>
      </c>
      <c r="B110" s="88" t="s">
        <v>276</v>
      </c>
      <c r="C110" s="86" t="s">
        <v>2</v>
      </c>
      <c r="D110" s="89">
        <f>3*0.38+3*0.283+4*0.4+4*0.265+4*0.03</f>
        <v>4.769000000000001</v>
      </c>
      <c r="G110" s="146"/>
    </row>
    <row r="111" spans="1:7" ht="27.6" x14ac:dyDescent="0.3">
      <c r="A111" s="86">
        <f>A110+1</f>
        <v>95</v>
      </c>
      <c r="B111" s="88" t="s">
        <v>734</v>
      </c>
      <c r="C111" s="86" t="s">
        <v>190</v>
      </c>
      <c r="D111" s="92">
        <v>150</v>
      </c>
      <c r="G111" s="146"/>
    </row>
    <row r="112" spans="1:7" s="189" customFormat="1" ht="27.6" x14ac:dyDescent="0.3">
      <c r="A112" s="196"/>
      <c r="B112" s="186" t="s">
        <v>706</v>
      </c>
      <c r="C112" s="197"/>
      <c r="D112" s="197"/>
      <c r="E112" s="198"/>
      <c r="G112" s="190"/>
    </row>
    <row r="113" spans="1:8" s="189" customFormat="1" x14ac:dyDescent="0.3">
      <c r="A113" s="185"/>
      <c r="B113" s="186" t="s">
        <v>263</v>
      </c>
      <c r="C113" s="185"/>
      <c r="D113" s="199"/>
      <c r="G113" s="190"/>
    </row>
    <row r="114" spans="1:8" s="189" customFormat="1" x14ac:dyDescent="0.3">
      <c r="A114" s="185">
        <f>A35+1</f>
        <v>30</v>
      </c>
      <c r="B114" s="191" t="s">
        <v>391</v>
      </c>
      <c r="C114" s="185" t="s">
        <v>2</v>
      </c>
      <c r="D114" s="187">
        <v>465</v>
      </c>
      <c r="G114" s="190">
        <f t="shared" ref="G114:G132" si="8">D114</f>
        <v>465</v>
      </c>
      <c r="H114" s="200"/>
    </row>
    <row r="115" spans="1:8" s="189" customFormat="1" x14ac:dyDescent="0.3">
      <c r="A115" s="185">
        <f t="shared" ref="A115:A132" si="9">A114+1</f>
        <v>31</v>
      </c>
      <c r="B115" s="191" t="s">
        <v>265</v>
      </c>
      <c r="C115" s="185" t="s">
        <v>2</v>
      </c>
      <c r="D115" s="187">
        <v>14</v>
      </c>
      <c r="G115" s="190">
        <f t="shared" si="8"/>
        <v>14</v>
      </c>
      <c r="H115" s="200"/>
    </row>
    <row r="116" spans="1:8" s="189" customFormat="1" x14ac:dyDescent="0.3">
      <c r="A116" s="185">
        <f t="shared" si="9"/>
        <v>32</v>
      </c>
      <c r="B116" s="191" t="s">
        <v>271</v>
      </c>
      <c r="C116" s="185" t="s">
        <v>2</v>
      </c>
      <c r="D116" s="187">
        <v>2</v>
      </c>
      <c r="G116" s="190">
        <f t="shared" si="8"/>
        <v>2</v>
      </c>
      <c r="H116" s="200"/>
    </row>
    <row r="117" spans="1:8" s="189" customFormat="1" x14ac:dyDescent="0.3">
      <c r="A117" s="185">
        <f t="shared" si="9"/>
        <v>33</v>
      </c>
      <c r="B117" s="191" t="s">
        <v>272</v>
      </c>
      <c r="C117" s="185" t="s">
        <v>2</v>
      </c>
      <c r="D117" s="192">
        <v>9.5</v>
      </c>
      <c r="G117" s="190">
        <f t="shared" si="8"/>
        <v>9.5</v>
      </c>
      <c r="H117" s="200"/>
    </row>
    <row r="118" spans="1:8" s="189" customFormat="1" x14ac:dyDescent="0.3">
      <c r="A118" s="185">
        <f t="shared" si="9"/>
        <v>34</v>
      </c>
      <c r="B118" s="191" t="s">
        <v>266</v>
      </c>
      <c r="C118" s="185" t="s">
        <v>2</v>
      </c>
      <c r="D118" s="187">
        <v>443</v>
      </c>
      <c r="G118" s="190">
        <f t="shared" si="8"/>
        <v>443</v>
      </c>
      <c r="H118" s="200"/>
    </row>
    <row r="119" spans="1:8" s="189" customFormat="1" x14ac:dyDescent="0.3">
      <c r="A119" s="185">
        <f t="shared" si="9"/>
        <v>35</v>
      </c>
      <c r="B119" s="191" t="s">
        <v>393</v>
      </c>
      <c r="C119" s="185" t="s">
        <v>2</v>
      </c>
      <c r="D119" s="187">
        <v>23</v>
      </c>
      <c r="G119" s="190">
        <f t="shared" si="8"/>
        <v>23</v>
      </c>
      <c r="H119" s="200"/>
    </row>
    <row r="120" spans="1:8" s="189" customFormat="1" x14ac:dyDescent="0.3">
      <c r="A120" s="185">
        <f t="shared" si="9"/>
        <v>36</v>
      </c>
      <c r="B120" s="191" t="s">
        <v>201</v>
      </c>
      <c r="C120" s="185" t="s">
        <v>2</v>
      </c>
      <c r="D120" s="187">
        <v>443</v>
      </c>
      <c r="G120" s="190">
        <f t="shared" si="8"/>
        <v>443</v>
      </c>
      <c r="H120" s="200"/>
    </row>
    <row r="121" spans="1:8" s="189" customFormat="1" x14ac:dyDescent="0.3">
      <c r="A121" s="185">
        <f t="shared" si="9"/>
        <v>37</v>
      </c>
      <c r="B121" s="191" t="s">
        <v>394</v>
      </c>
      <c r="C121" s="185" t="s">
        <v>190</v>
      </c>
      <c r="D121" s="187">
        <v>1860</v>
      </c>
      <c r="G121" s="190">
        <f t="shared" si="8"/>
        <v>1860</v>
      </c>
      <c r="H121" s="200"/>
    </row>
    <row r="122" spans="1:8" s="189" customFormat="1" x14ac:dyDescent="0.3">
      <c r="A122" s="185">
        <f t="shared" si="9"/>
        <v>38</v>
      </c>
      <c r="B122" s="191" t="s">
        <v>268</v>
      </c>
      <c r="C122" s="185" t="s">
        <v>20</v>
      </c>
      <c r="D122" s="192">
        <v>20.8</v>
      </c>
      <c r="G122" s="190">
        <f t="shared" si="8"/>
        <v>20.8</v>
      </c>
      <c r="H122" s="200"/>
    </row>
    <row r="123" spans="1:8" s="189" customFormat="1" x14ac:dyDescent="0.3">
      <c r="A123" s="185">
        <f t="shared" si="9"/>
        <v>39</v>
      </c>
      <c r="B123" s="191" t="s">
        <v>253</v>
      </c>
      <c r="C123" s="185" t="s">
        <v>20</v>
      </c>
      <c r="D123" s="192">
        <v>20.8</v>
      </c>
      <c r="G123" s="190">
        <f t="shared" si="8"/>
        <v>20.8</v>
      </c>
      <c r="H123" s="200"/>
    </row>
    <row r="124" spans="1:8" s="189" customFormat="1" x14ac:dyDescent="0.3">
      <c r="A124" s="185"/>
      <c r="B124" s="186" t="s">
        <v>273</v>
      </c>
      <c r="C124" s="185"/>
      <c r="D124" s="194"/>
      <c r="G124" s="190">
        <f t="shared" si="8"/>
        <v>0</v>
      </c>
      <c r="H124" s="200"/>
    </row>
    <row r="125" spans="1:8" s="189" customFormat="1" ht="27.6" x14ac:dyDescent="0.3">
      <c r="A125" s="185">
        <f>A123+1</f>
        <v>40</v>
      </c>
      <c r="B125" s="191" t="s">
        <v>413</v>
      </c>
      <c r="C125" s="185" t="s">
        <v>3</v>
      </c>
      <c r="D125" s="187">
        <v>32</v>
      </c>
      <c r="G125" s="190">
        <f t="shared" si="8"/>
        <v>32</v>
      </c>
      <c r="H125" s="200"/>
    </row>
    <row r="126" spans="1:8" s="189" customFormat="1" ht="41.4" x14ac:dyDescent="0.3">
      <c r="A126" s="185">
        <f t="shared" si="9"/>
        <v>41</v>
      </c>
      <c r="B126" s="191" t="s">
        <v>707</v>
      </c>
      <c r="C126" s="185" t="s">
        <v>3</v>
      </c>
      <c r="D126" s="192">
        <v>7.5</v>
      </c>
      <c r="G126" s="190">
        <f t="shared" si="8"/>
        <v>7.5</v>
      </c>
      <c r="H126" s="200"/>
    </row>
    <row r="127" spans="1:8" s="189" customFormat="1" x14ac:dyDescent="0.3">
      <c r="A127" s="185">
        <f t="shared" si="9"/>
        <v>42</v>
      </c>
      <c r="B127" s="191" t="s">
        <v>398</v>
      </c>
      <c r="C127" s="185" t="s">
        <v>3</v>
      </c>
      <c r="D127" s="192">
        <v>7.5</v>
      </c>
      <c r="G127" s="190">
        <f t="shared" si="8"/>
        <v>7.5</v>
      </c>
      <c r="H127" s="200"/>
    </row>
    <row r="128" spans="1:8" s="189" customFormat="1" x14ac:dyDescent="0.3">
      <c r="A128" s="185">
        <f t="shared" si="9"/>
        <v>43</v>
      </c>
      <c r="B128" s="191" t="s">
        <v>399</v>
      </c>
      <c r="C128" s="185" t="s">
        <v>400</v>
      </c>
      <c r="D128" s="187">
        <v>1</v>
      </c>
      <c r="G128" s="190">
        <f t="shared" si="8"/>
        <v>1</v>
      </c>
      <c r="H128" s="200"/>
    </row>
    <row r="129" spans="1:8" s="189" customFormat="1" ht="27.6" x14ac:dyDescent="0.3">
      <c r="A129" s="185">
        <f t="shared" si="9"/>
        <v>44</v>
      </c>
      <c r="B129" s="191" t="s">
        <v>414</v>
      </c>
      <c r="C129" s="185" t="s">
        <v>7</v>
      </c>
      <c r="D129" s="187">
        <v>2</v>
      </c>
      <c r="G129" s="190">
        <f t="shared" si="8"/>
        <v>2</v>
      </c>
      <c r="H129" s="200"/>
    </row>
    <row r="130" spans="1:8" s="189" customFormat="1" ht="27.6" x14ac:dyDescent="0.3">
      <c r="A130" s="185">
        <f t="shared" si="9"/>
        <v>45</v>
      </c>
      <c r="B130" s="191" t="s">
        <v>415</v>
      </c>
      <c r="C130" s="185" t="s">
        <v>7</v>
      </c>
      <c r="D130" s="187">
        <v>2</v>
      </c>
      <c r="G130" s="190">
        <f t="shared" si="8"/>
        <v>2</v>
      </c>
      <c r="H130" s="200"/>
    </row>
    <row r="131" spans="1:8" s="189" customFormat="1" ht="41.4" x14ac:dyDescent="0.3">
      <c r="A131" s="185">
        <f t="shared" si="9"/>
        <v>46</v>
      </c>
      <c r="B131" s="191" t="s">
        <v>416</v>
      </c>
      <c r="C131" s="185" t="s">
        <v>7</v>
      </c>
      <c r="D131" s="187">
        <v>2</v>
      </c>
      <c r="G131" s="190">
        <f t="shared" si="8"/>
        <v>2</v>
      </c>
      <c r="H131" s="200"/>
    </row>
    <row r="132" spans="1:8" s="189" customFormat="1" ht="27.6" x14ac:dyDescent="0.3">
      <c r="A132" s="185">
        <f t="shared" si="9"/>
        <v>47</v>
      </c>
      <c r="B132" s="201" t="s">
        <v>708</v>
      </c>
      <c r="C132" s="185" t="s">
        <v>2</v>
      </c>
      <c r="D132" s="202">
        <v>0.7</v>
      </c>
      <c r="G132" s="190">
        <f t="shared" si="8"/>
        <v>0.7</v>
      </c>
      <c r="H132" s="200"/>
    </row>
    <row r="133" spans="1:8" ht="27.6" x14ac:dyDescent="0.3">
      <c r="A133" s="36"/>
      <c r="B133" s="61" t="s">
        <v>709</v>
      </c>
      <c r="C133" s="39"/>
      <c r="D133" s="41"/>
      <c r="E133" s="51"/>
      <c r="G133" s="146"/>
    </row>
    <row r="134" spans="1:8" x14ac:dyDescent="0.3">
      <c r="A134" s="8"/>
      <c r="B134" s="6" t="s">
        <v>263</v>
      </c>
      <c r="C134" s="8"/>
      <c r="D134" s="43"/>
      <c r="G134" s="146"/>
    </row>
    <row r="135" spans="1:8" x14ac:dyDescent="0.3">
      <c r="A135" s="8">
        <f>A132+1</f>
        <v>48</v>
      </c>
      <c r="B135" s="9" t="s">
        <v>391</v>
      </c>
      <c r="C135" s="8" t="s">
        <v>2</v>
      </c>
      <c r="D135" s="11">
        <v>310</v>
      </c>
      <c r="G135" s="146"/>
    </row>
    <row r="136" spans="1:8" x14ac:dyDescent="0.3">
      <c r="A136" s="8">
        <f>A135+1</f>
        <v>49</v>
      </c>
      <c r="B136" s="9" t="s">
        <v>265</v>
      </c>
      <c r="C136" s="8" t="s">
        <v>2</v>
      </c>
      <c r="D136" s="11">
        <v>9</v>
      </c>
      <c r="G136" s="146"/>
    </row>
    <row r="137" spans="1:8" x14ac:dyDescent="0.3">
      <c r="A137" s="8">
        <f t="shared" ref="A137:A144" si="10">A136+1</f>
        <v>50</v>
      </c>
      <c r="B137" s="9" t="s">
        <v>271</v>
      </c>
      <c r="C137" s="8" t="s">
        <v>2</v>
      </c>
      <c r="D137" s="11">
        <v>3</v>
      </c>
      <c r="G137" s="146"/>
    </row>
    <row r="138" spans="1:8" x14ac:dyDescent="0.3">
      <c r="A138" s="8">
        <f t="shared" si="10"/>
        <v>51</v>
      </c>
      <c r="B138" s="9" t="s">
        <v>272</v>
      </c>
      <c r="C138" s="8" t="s">
        <v>2</v>
      </c>
      <c r="D138" s="12">
        <v>12</v>
      </c>
      <c r="G138" s="146"/>
    </row>
    <row r="139" spans="1:8" x14ac:dyDescent="0.3">
      <c r="A139" s="8">
        <f t="shared" si="10"/>
        <v>52</v>
      </c>
      <c r="B139" s="9" t="s">
        <v>266</v>
      </c>
      <c r="C139" s="8" t="s">
        <v>2</v>
      </c>
      <c r="D139" s="11">
        <v>287</v>
      </c>
      <c r="G139" s="146"/>
    </row>
    <row r="140" spans="1:8" x14ac:dyDescent="0.3">
      <c r="A140" s="8">
        <f t="shared" si="10"/>
        <v>53</v>
      </c>
      <c r="B140" s="9" t="s">
        <v>393</v>
      </c>
      <c r="C140" s="8" t="s">
        <v>2</v>
      </c>
      <c r="D140" s="11">
        <v>15</v>
      </c>
      <c r="G140" s="146"/>
    </row>
    <row r="141" spans="1:8" x14ac:dyDescent="0.3">
      <c r="A141" s="8">
        <f t="shared" si="10"/>
        <v>54</v>
      </c>
      <c r="B141" s="9" t="s">
        <v>201</v>
      </c>
      <c r="C141" s="8" t="s">
        <v>2</v>
      </c>
      <c r="D141" s="11">
        <v>287</v>
      </c>
      <c r="G141" s="146"/>
    </row>
    <row r="142" spans="1:8" x14ac:dyDescent="0.3">
      <c r="A142" s="8">
        <f t="shared" si="10"/>
        <v>55</v>
      </c>
      <c r="B142" s="9" t="s">
        <v>394</v>
      </c>
      <c r="C142" s="8" t="s">
        <v>190</v>
      </c>
      <c r="D142" s="11">
        <v>9240</v>
      </c>
      <c r="G142" s="146"/>
    </row>
    <row r="143" spans="1:8" x14ac:dyDescent="0.3">
      <c r="A143" s="8">
        <f t="shared" si="10"/>
        <v>56</v>
      </c>
      <c r="B143" s="9" t="s">
        <v>268</v>
      </c>
      <c r="C143" s="8" t="s">
        <v>20</v>
      </c>
      <c r="D143" s="12">
        <v>27.2</v>
      </c>
      <c r="G143" s="146"/>
    </row>
    <row r="144" spans="1:8" x14ac:dyDescent="0.3">
      <c r="A144" s="151">
        <f t="shared" si="10"/>
        <v>57</v>
      </c>
      <c r="B144" s="9" t="s">
        <v>253</v>
      </c>
      <c r="C144" s="8" t="s">
        <v>20</v>
      </c>
      <c r="D144" s="12">
        <v>27.2</v>
      </c>
      <c r="G144" s="146"/>
    </row>
    <row r="145" spans="1:7" x14ac:dyDescent="0.3">
      <c r="A145" s="8"/>
      <c r="B145" s="6" t="s">
        <v>273</v>
      </c>
      <c r="C145" s="8"/>
      <c r="D145" s="10"/>
      <c r="G145" s="146"/>
    </row>
    <row r="146" spans="1:7" ht="27.6" x14ac:dyDescent="0.3">
      <c r="A146" s="8">
        <f>A144+1</f>
        <v>58</v>
      </c>
      <c r="B146" s="9" t="s">
        <v>395</v>
      </c>
      <c r="C146" s="8" t="s">
        <v>3</v>
      </c>
      <c r="D146" s="11">
        <v>50</v>
      </c>
      <c r="G146" s="146"/>
    </row>
    <row r="147" spans="1:7" ht="41.4" x14ac:dyDescent="0.3">
      <c r="A147" s="8">
        <f>A146+1</f>
        <v>59</v>
      </c>
      <c r="B147" s="9" t="s">
        <v>711</v>
      </c>
      <c r="C147" s="8" t="s">
        <v>3</v>
      </c>
      <c r="D147" s="11">
        <v>17</v>
      </c>
      <c r="G147" s="146"/>
    </row>
    <row r="148" spans="1:7" x14ac:dyDescent="0.3">
      <c r="A148" s="8">
        <f t="shared" ref="A148:A153" si="11">A147+1</f>
        <v>60</v>
      </c>
      <c r="B148" s="9" t="s">
        <v>398</v>
      </c>
      <c r="C148" s="8" t="s">
        <v>3</v>
      </c>
      <c r="D148" s="11">
        <v>17</v>
      </c>
      <c r="G148" s="146"/>
    </row>
    <row r="149" spans="1:7" x14ac:dyDescent="0.3">
      <c r="A149" s="8">
        <f t="shared" si="11"/>
        <v>61</v>
      </c>
      <c r="B149" s="9" t="s">
        <v>399</v>
      </c>
      <c r="C149" s="8" t="s">
        <v>400</v>
      </c>
      <c r="D149" s="11">
        <v>1</v>
      </c>
      <c r="G149" s="146"/>
    </row>
    <row r="150" spans="1:7" ht="27.6" x14ac:dyDescent="0.3">
      <c r="A150" s="8">
        <f t="shared" si="11"/>
        <v>62</v>
      </c>
      <c r="B150" s="9" t="s">
        <v>417</v>
      </c>
      <c r="C150" s="8" t="s">
        <v>7</v>
      </c>
      <c r="D150" s="11">
        <v>2</v>
      </c>
      <c r="G150" s="146"/>
    </row>
    <row r="151" spans="1:7" ht="27.6" x14ac:dyDescent="0.3">
      <c r="A151" s="8">
        <f t="shared" si="11"/>
        <v>63</v>
      </c>
      <c r="B151" s="9" t="s">
        <v>418</v>
      </c>
      <c r="C151" s="8" t="s">
        <v>7</v>
      </c>
      <c r="D151" s="11">
        <v>2</v>
      </c>
      <c r="G151" s="146"/>
    </row>
    <row r="152" spans="1:7" ht="41.4" x14ac:dyDescent="0.3">
      <c r="A152" s="8">
        <f t="shared" si="11"/>
        <v>64</v>
      </c>
      <c r="B152" s="9" t="s">
        <v>407</v>
      </c>
      <c r="C152" s="8" t="s">
        <v>7</v>
      </c>
      <c r="D152" s="11">
        <v>2</v>
      </c>
      <c r="G152" s="146"/>
    </row>
    <row r="153" spans="1:7" ht="27.6" x14ac:dyDescent="0.3">
      <c r="A153" s="24">
        <f t="shared" si="11"/>
        <v>65</v>
      </c>
      <c r="B153" s="80" t="s">
        <v>708</v>
      </c>
      <c r="C153" s="24" t="s">
        <v>2</v>
      </c>
      <c r="D153" s="81">
        <v>1.3</v>
      </c>
      <c r="G153" s="146"/>
    </row>
    <row r="154" spans="1:7" ht="25.5" customHeight="1" x14ac:dyDescent="0.3">
      <c r="A154" s="36"/>
      <c r="B154" s="61" t="s">
        <v>330</v>
      </c>
      <c r="C154" s="39"/>
      <c r="D154" s="39"/>
      <c r="G154" s="146"/>
    </row>
    <row r="155" spans="1:7" x14ac:dyDescent="0.3">
      <c r="A155" s="24"/>
      <c r="B155" s="23" t="s">
        <v>630</v>
      </c>
      <c r="C155" s="24"/>
      <c r="D155" s="35"/>
      <c r="G155" s="146"/>
    </row>
    <row r="156" spans="1:7" x14ac:dyDescent="0.3">
      <c r="A156" s="24"/>
      <c r="B156" s="23" t="s">
        <v>263</v>
      </c>
      <c r="C156" s="24"/>
      <c r="D156" s="35"/>
      <c r="G156" s="146"/>
    </row>
    <row r="157" spans="1:7" x14ac:dyDescent="0.3">
      <c r="A157" s="24">
        <f>A153+1</f>
        <v>66</v>
      </c>
      <c r="B157" s="62" t="s">
        <v>419</v>
      </c>
      <c r="C157" s="24" t="s">
        <v>2</v>
      </c>
      <c r="D157" s="54">
        <v>9.8800000000000008</v>
      </c>
      <c r="G157" s="146"/>
    </row>
    <row r="158" spans="1:7" x14ac:dyDescent="0.3">
      <c r="A158" s="24">
        <f>A157+1</f>
        <v>67</v>
      </c>
      <c r="B158" s="62" t="s">
        <v>421</v>
      </c>
      <c r="C158" s="24" t="s">
        <v>2</v>
      </c>
      <c r="D158" s="55">
        <v>0.4</v>
      </c>
      <c r="G158" s="146"/>
    </row>
    <row r="159" spans="1:7" x14ac:dyDescent="0.3">
      <c r="A159" s="24">
        <f t="shared" ref="A159:A162" si="12">A158+1</f>
        <v>68</v>
      </c>
      <c r="B159" s="62" t="s">
        <v>422</v>
      </c>
      <c r="C159" s="24" t="s">
        <v>2</v>
      </c>
      <c r="D159" s="54">
        <v>7.54</v>
      </c>
      <c r="G159" s="146"/>
    </row>
    <row r="160" spans="1:7" x14ac:dyDescent="0.3">
      <c r="A160" s="24">
        <f t="shared" si="12"/>
        <v>69</v>
      </c>
      <c r="B160" s="62" t="s">
        <v>201</v>
      </c>
      <c r="C160" s="24" t="s">
        <v>2</v>
      </c>
      <c r="D160" s="54">
        <v>7.54</v>
      </c>
      <c r="G160" s="146"/>
    </row>
    <row r="161" spans="1:7" x14ac:dyDescent="0.3">
      <c r="A161" s="24">
        <f t="shared" si="12"/>
        <v>70</v>
      </c>
      <c r="B161" s="62" t="s">
        <v>268</v>
      </c>
      <c r="C161" s="24" t="s">
        <v>20</v>
      </c>
      <c r="D161" s="54">
        <v>4.4400000000000004</v>
      </c>
      <c r="G161" s="146"/>
    </row>
    <row r="162" spans="1:7" x14ac:dyDescent="0.3">
      <c r="A162" s="151">
        <f t="shared" si="12"/>
        <v>71</v>
      </c>
      <c r="B162" s="62" t="s">
        <v>253</v>
      </c>
      <c r="C162" s="24" t="s">
        <v>20</v>
      </c>
      <c r="D162" s="54">
        <v>4.4400000000000004</v>
      </c>
      <c r="G162" s="146"/>
    </row>
    <row r="163" spans="1:7" x14ac:dyDescent="0.3">
      <c r="A163" s="24"/>
      <c r="B163" s="23" t="s">
        <v>275</v>
      </c>
      <c r="C163" s="24"/>
      <c r="D163" s="35"/>
      <c r="G163" s="146"/>
    </row>
    <row r="164" spans="1:7" ht="27.6" x14ac:dyDescent="0.3">
      <c r="A164" s="24">
        <f>A162+1</f>
        <v>72</v>
      </c>
      <c r="B164" s="62" t="s">
        <v>276</v>
      </c>
      <c r="C164" s="24" t="s">
        <v>2</v>
      </c>
      <c r="D164" s="55">
        <f>0.18+0.1+0.242+0.16*2+0.03+0.05</f>
        <v>0.92200000000000015</v>
      </c>
      <c r="G164" s="146"/>
    </row>
    <row r="165" spans="1:7" ht="41.4" x14ac:dyDescent="0.3">
      <c r="A165" s="102">
        <f>A164+1</f>
        <v>73</v>
      </c>
      <c r="B165" s="103" t="s">
        <v>631</v>
      </c>
      <c r="C165" s="102" t="s">
        <v>7</v>
      </c>
      <c r="D165" s="106">
        <v>1</v>
      </c>
      <c r="G165" s="146"/>
    </row>
    <row r="166" spans="1:7" x14ac:dyDescent="0.3">
      <c r="A166" s="102">
        <f>A165+1</f>
        <v>74</v>
      </c>
      <c r="B166" s="103" t="s">
        <v>632</v>
      </c>
      <c r="C166" s="102" t="s">
        <v>7</v>
      </c>
      <c r="D166" s="106">
        <v>1</v>
      </c>
      <c r="G166" s="146"/>
    </row>
    <row r="167" spans="1:7" x14ac:dyDescent="0.3">
      <c r="A167" s="102">
        <f t="shared" ref="A167:A168" si="13">A166+1</f>
        <v>75</v>
      </c>
      <c r="B167" s="103" t="s">
        <v>474</v>
      </c>
      <c r="C167" s="102" t="s">
        <v>20</v>
      </c>
      <c r="D167" s="117">
        <f>0.45+0.25+0.6+0.4+0.2+0.492+0.48+16.2</f>
        <v>19.071999999999999</v>
      </c>
      <c r="E167" s="50"/>
      <c r="G167" s="146"/>
    </row>
    <row r="168" spans="1:7" ht="27.6" x14ac:dyDescent="0.3">
      <c r="A168" s="102">
        <f t="shared" si="13"/>
        <v>76</v>
      </c>
      <c r="B168" s="103" t="s">
        <v>472</v>
      </c>
      <c r="C168" s="102" t="s">
        <v>20</v>
      </c>
      <c r="D168" s="117">
        <f>0.45+0.25+0.6+0.4+0.2+0.492+0.48+16.2</f>
        <v>19.071999999999999</v>
      </c>
      <c r="E168" s="50"/>
      <c r="G168" s="146"/>
    </row>
    <row r="169" spans="1:7" ht="41.4" x14ac:dyDescent="0.3">
      <c r="A169" s="102"/>
      <c r="B169" s="118" t="s">
        <v>633</v>
      </c>
      <c r="C169" s="102"/>
      <c r="D169" s="106"/>
      <c r="G169" s="146"/>
    </row>
    <row r="170" spans="1:7" x14ac:dyDescent="0.3">
      <c r="A170" s="102"/>
      <c r="B170" s="118" t="s">
        <v>634</v>
      </c>
      <c r="C170" s="102"/>
      <c r="D170" s="106"/>
      <c r="G170" s="146"/>
    </row>
    <row r="171" spans="1:7" x14ac:dyDescent="0.3">
      <c r="A171" s="102"/>
      <c r="B171" s="118" t="s">
        <v>263</v>
      </c>
      <c r="C171" s="102"/>
      <c r="D171" s="106"/>
      <c r="G171" s="146"/>
    </row>
    <row r="172" spans="1:7" ht="27.6" x14ac:dyDescent="0.3">
      <c r="A172" s="102">
        <f>A168+1</f>
        <v>77</v>
      </c>
      <c r="B172" s="103" t="s">
        <v>636</v>
      </c>
      <c r="C172" s="102" t="s">
        <v>2</v>
      </c>
      <c r="D172" s="104">
        <v>2612.46</v>
      </c>
      <c r="G172" s="146"/>
    </row>
    <row r="173" spans="1:7" x14ac:dyDescent="0.3">
      <c r="A173" s="102">
        <f>A172+1</f>
        <v>78</v>
      </c>
      <c r="B173" s="103" t="s">
        <v>265</v>
      </c>
      <c r="C173" s="102" t="s">
        <v>2</v>
      </c>
      <c r="D173" s="104">
        <v>80.8</v>
      </c>
      <c r="G173" s="146"/>
    </row>
    <row r="174" spans="1:7" x14ac:dyDescent="0.3">
      <c r="A174" s="102">
        <f t="shared" ref="A174:A186" si="14">A173+1</f>
        <v>79</v>
      </c>
      <c r="B174" s="103" t="s">
        <v>635</v>
      </c>
      <c r="C174" s="102" t="s">
        <v>2</v>
      </c>
      <c r="D174" s="104">
        <v>30.99</v>
      </c>
      <c r="G174" s="146"/>
    </row>
    <row r="175" spans="1:7" x14ac:dyDescent="0.3">
      <c r="A175" s="102">
        <f t="shared" si="14"/>
        <v>80</v>
      </c>
      <c r="B175" s="103" t="s">
        <v>663</v>
      </c>
      <c r="C175" s="102" t="s">
        <v>2</v>
      </c>
      <c r="D175" s="104">
        <v>660.24</v>
      </c>
      <c r="G175" s="146"/>
    </row>
    <row r="176" spans="1:7" ht="27.6" x14ac:dyDescent="0.3">
      <c r="A176" s="102">
        <f t="shared" si="14"/>
        <v>81</v>
      </c>
      <c r="B176" s="103" t="s">
        <v>637</v>
      </c>
      <c r="C176" s="102" t="s">
        <v>2</v>
      </c>
      <c r="D176" s="104">
        <v>196.21</v>
      </c>
      <c r="G176" s="146"/>
    </row>
    <row r="177" spans="1:7" x14ac:dyDescent="0.3">
      <c r="A177" s="24">
        <f t="shared" si="14"/>
        <v>82</v>
      </c>
      <c r="B177" s="62" t="s">
        <v>421</v>
      </c>
      <c r="C177" s="24" t="s">
        <v>2</v>
      </c>
      <c r="D177" s="54">
        <v>4.7300000000000004</v>
      </c>
      <c r="G177" s="146"/>
    </row>
    <row r="178" spans="1:7" ht="27.6" x14ac:dyDescent="0.3">
      <c r="A178" s="24">
        <f t="shared" si="14"/>
        <v>83</v>
      </c>
      <c r="B178" s="62" t="s">
        <v>638</v>
      </c>
      <c r="C178" s="24" t="s">
        <v>3</v>
      </c>
      <c r="D178" s="35">
        <v>35</v>
      </c>
      <c r="G178" s="146"/>
    </row>
    <row r="179" spans="1:7" ht="27.6" x14ac:dyDescent="0.3">
      <c r="A179" s="24">
        <f t="shared" si="14"/>
        <v>84</v>
      </c>
      <c r="B179" s="62" t="s">
        <v>639</v>
      </c>
      <c r="C179" s="24" t="s">
        <v>3</v>
      </c>
      <c r="D179" s="35">
        <v>35</v>
      </c>
      <c r="G179" s="146"/>
    </row>
    <row r="180" spans="1:7" x14ac:dyDescent="0.3">
      <c r="A180" s="24">
        <f t="shared" si="14"/>
        <v>85</v>
      </c>
      <c r="B180" s="62" t="s">
        <v>433</v>
      </c>
      <c r="C180" s="24" t="s">
        <v>400</v>
      </c>
      <c r="D180" s="35">
        <v>1</v>
      </c>
      <c r="G180" s="146"/>
    </row>
    <row r="181" spans="1:7" ht="27.6" x14ac:dyDescent="0.3">
      <c r="A181" s="24">
        <f t="shared" si="14"/>
        <v>86</v>
      </c>
      <c r="B181" s="62" t="s">
        <v>640</v>
      </c>
      <c r="C181" s="24" t="s">
        <v>2</v>
      </c>
      <c r="D181" s="54">
        <v>4.62</v>
      </c>
      <c r="G181" s="146"/>
    </row>
    <row r="182" spans="1:7" x14ac:dyDescent="0.3">
      <c r="A182" s="24">
        <f t="shared" si="14"/>
        <v>87</v>
      </c>
      <c r="B182" s="62" t="s">
        <v>641</v>
      </c>
      <c r="C182" s="24" t="s">
        <v>3</v>
      </c>
      <c r="D182" s="35">
        <v>35</v>
      </c>
      <c r="G182" s="146"/>
    </row>
    <row r="183" spans="1:7" x14ac:dyDescent="0.3">
      <c r="A183" s="24">
        <f t="shared" si="14"/>
        <v>88</v>
      </c>
      <c r="B183" s="62" t="s">
        <v>422</v>
      </c>
      <c r="C183" s="24" t="s">
        <v>2</v>
      </c>
      <c r="D183" s="54">
        <v>2101.14</v>
      </c>
      <c r="G183" s="146"/>
    </row>
    <row r="184" spans="1:7" x14ac:dyDescent="0.3">
      <c r="A184" s="24">
        <f t="shared" si="14"/>
        <v>89</v>
      </c>
      <c r="B184" s="62" t="s">
        <v>201</v>
      </c>
      <c r="C184" s="24" t="s">
        <v>2</v>
      </c>
      <c r="D184" s="54">
        <v>2101.14</v>
      </c>
      <c r="G184" s="146"/>
    </row>
    <row r="185" spans="1:7" x14ac:dyDescent="0.3">
      <c r="A185" s="24">
        <f t="shared" si="14"/>
        <v>90</v>
      </c>
      <c r="B185" s="62" t="s">
        <v>268</v>
      </c>
      <c r="C185" s="24" t="s">
        <v>20</v>
      </c>
      <c r="D185" s="54">
        <v>1437.07</v>
      </c>
      <c r="G185" s="146"/>
    </row>
    <row r="186" spans="1:7" x14ac:dyDescent="0.3">
      <c r="A186" s="151">
        <f t="shared" si="14"/>
        <v>91</v>
      </c>
      <c r="B186" s="62" t="s">
        <v>253</v>
      </c>
      <c r="C186" s="24" t="s">
        <v>20</v>
      </c>
      <c r="D186" s="54">
        <v>1437.07</v>
      </c>
      <c r="G186" s="146"/>
    </row>
    <row r="187" spans="1:7" x14ac:dyDescent="0.3">
      <c r="A187" s="24"/>
      <c r="B187" s="23" t="s">
        <v>273</v>
      </c>
      <c r="C187" s="24"/>
      <c r="D187" s="35"/>
      <c r="G187" s="146"/>
    </row>
    <row r="188" spans="1:7" x14ac:dyDescent="0.3">
      <c r="A188" s="24">
        <f>A186+1</f>
        <v>92</v>
      </c>
      <c r="B188" s="62" t="s">
        <v>642</v>
      </c>
      <c r="C188" s="24" t="s">
        <v>3</v>
      </c>
      <c r="D188" s="35">
        <v>215</v>
      </c>
      <c r="G188" s="146"/>
    </row>
    <row r="189" spans="1:7" x14ac:dyDescent="0.3">
      <c r="A189" s="24"/>
      <c r="B189" s="23" t="s">
        <v>275</v>
      </c>
      <c r="C189" s="24"/>
      <c r="D189" s="35"/>
      <c r="G189" s="146"/>
    </row>
    <row r="190" spans="1:7" ht="27.6" x14ac:dyDescent="0.3">
      <c r="A190" s="24">
        <f>A188+1</f>
        <v>93</v>
      </c>
      <c r="B190" s="62" t="s">
        <v>276</v>
      </c>
      <c r="C190" s="24" t="s">
        <v>2</v>
      </c>
      <c r="D190" s="55">
        <f>0.18*4+0.1*5+0.242*7+0.16*1+0.03*19+0.05*1+0.38*10+0.283*5+0.4*15+0.265*2</f>
        <v>15.438999999999998</v>
      </c>
      <c r="G190" s="146"/>
    </row>
    <row r="191" spans="1:7" ht="41.4" x14ac:dyDescent="0.3">
      <c r="A191" s="24">
        <f t="shared" ref="A191" si="15">A190+1</f>
        <v>94</v>
      </c>
      <c r="B191" s="62" t="s">
        <v>643</v>
      </c>
      <c r="C191" s="24" t="s">
        <v>7</v>
      </c>
      <c r="D191" s="35">
        <v>15</v>
      </c>
      <c r="G191" s="146"/>
    </row>
    <row r="192" spans="1:7" x14ac:dyDescent="0.3">
      <c r="A192" s="86"/>
      <c r="B192" s="94" t="s">
        <v>644</v>
      </c>
      <c r="C192" s="86"/>
      <c r="D192" s="92"/>
      <c r="G192" s="146"/>
    </row>
    <row r="193" spans="1:7" ht="20.25" customHeight="1" x14ac:dyDescent="0.3">
      <c r="A193" s="102">
        <f>A191+1</f>
        <v>95</v>
      </c>
      <c r="B193" s="103" t="s">
        <v>645</v>
      </c>
      <c r="C193" s="102" t="s">
        <v>7</v>
      </c>
      <c r="D193" s="106">
        <v>10</v>
      </c>
      <c r="G193" s="146"/>
    </row>
    <row r="194" spans="1:7" x14ac:dyDescent="0.3">
      <c r="A194" s="102">
        <f t="shared" ref="A194:A197" si="16">A193+1</f>
        <v>96</v>
      </c>
      <c r="B194" s="103" t="s">
        <v>474</v>
      </c>
      <c r="C194" s="102" t="s">
        <v>20</v>
      </c>
      <c r="D194" s="117">
        <f>1.8+1.25+4.2+0.4+4.75+0.4+4.75+3.45+15+1.32+0.75+0.492+1.2+0.0324+0.039+0.0078+0.117</f>
        <v>39.958200000000005</v>
      </c>
      <c r="E194" s="50"/>
      <c r="G194" s="146"/>
    </row>
    <row r="195" spans="1:7" ht="27.6" x14ac:dyDescent="0.3">
      <c r="A195" s="102">
        <f t="shared" si="16"/>
        <v>97</v>
      </c>
      <c r="B195" s="103" t="s">
        <v>472</v>
      </c>
      <c r="C195" s="102" t="s">
        <v>20</v>
      </c>
      <c r="D195" s="117">
        <f>1.8+1.25+4.2+0.4+4.75+0.4+4.75+3.45+15+1.32+0.75+0.492+1.2+0.0324+0.039+0.0078+0.117</f>
        <v>39.958200000000005</v>
      </c>
      <c r="E195" s="50"/>
      <c r="G195" s="146"/>
    </row>
    <row r="196" spans="1:7" x14ac:dyDescent="0.3">
      <c r="A196" s="102">
        <f t="shared" si="16"/>
        <v>98</v>
      </c>
      <c r="B196" s="103" t="s">
        <v>646</v>
      </c>
      <c r="C196" s="102" t="s">
        <v>3</v>
      </c>
      <c r="D196" s="106">
        <v>230</v>
      </c>
      <c r="G196" s="146"/>
    </row>
    <row r="197" spans="1:7" x14ac:dyDescent="0.3">
      <c r="A197" s="102">
        <f t="shared" si="16"/>
        <v>99</v>
      </c>
      <c r="B197" s="103" t="s">
        <v>647</v>
      </c>
      <c r="C197" s="102" t="s">
        <v>7</v>
      </c>
      <c r="D197" s="106">
        <v>2</v>
      </c>
      <c r="G197" s="146"/>
    </row>
    <row r="198" spans="1:7" ht="19.5" customHeight="1" x14ac:dyDescent="0.3">
      <c r="A198" s="102"/>
      <c r="B198" s="118" t="s">
        <v>648</v>
      </c>
      <c r="C198" s="102"/>
      <c r="D198" s="106"/>
      <c r="G198" s="146"/>
    </row>
    <row r="199" spans="1:7" ht="21.75" customHeight="1" x14ac:dyDescent="0.3">
      <c r="A199" s="102"/>
      <c r="B199" s="118" t="s">
        <v>263</v>
      </c>
      <c r="C199" s="102"/>
      <c r="D199" s="106"/>
      <c r="G199" s="146"/>
    </row>
    <row r="200" spans="1:7" ht="27.6" x14ac:dyDescent="0.3">
      <c r="A200" s="102">
        <v>100</v>
      </c>
      <c r="B200" s="103" t="s">
        <v>636</v>
      </c>
      <c r="C200" s="102" t="s">
        <v>2</v>
      </c>
      <c r="D200" s="104">
        <v>279.94</v>
      </c>
      <c r="G200" s="146"/>
    </row>
    <row r="201" spans="1:7" x14ac:dyDescent="0.3">
      <c r="A201" s="102">
        <f t="shared" ref="A201:A211" si="17">A200+1</f>
        <v>101</v>
      </c>
      <c r="B201" s="103" t="s">
        <v>265</v>
      </c>
      <c r="C201" s="102" t="s">
        <v>2</v>
      </c>
      <c r="D201" s="104">
        <v>8.6999999999999993</v>
      </c>
      <c r="G201" s="146"/>
    </row>
    <row r="202" spans="1:7" x14ac:dyDescent="0.3">
      <c r="A202" s="102">
        <f t="shared" si="17"/>
        <v>102</v>
      </c>
      <c r="B202" s="103" t="s">
        <v>635</v>
      </c>
      <c r="C202" s="102" t="s">
        <v>2</v>
      </c>
      <c r="D202" s="104">
        <v>7.1</v>
      </c>
      <c r="G202" s="146"/>
    </row>
    <row r="203" spans="1:7" x14ac:dyDescent="0.3">
      <c r="A203" s="102">
        <f t="shared" si="17"/>
        <v>103</v>
      </c>
      <c r="B203" s="103" t="s">
        <v>663</v>
      </c>
      <c r="C203" s="102" t="s">
        <v>2</v>
      </c>
      <c r="D203" s="104">
        <v>103.41</v>
      </c>
      <c r="G203" s="146"/>
    </row>
    <row r="204" spans="1:7" ht="27.6" x14ac:dyDescent="0.3">
      <c r="A204" s="102">
        <f t="shared" si="17"/>
        <v>104</v>
      </c>
      <c r="B204" s="103" t="s">
        <v>637</v>
      </c>
      <c r="C204" s="102" t="s">
        <v>2</v>
      </c>
      <c r="D204" s="104">
        <v>18.72</v>
      </c>
      <c r="G204" s="146"/>
    </row>
    <row r="205" spans="1:7" x14ac:dyDescent="0.3">
      <c r="A205" s="86">
        <f t="shared" si="17"/>
        <v>105</v>
      </c>
      <c r="B205" s="88" t="s">
        <v>421</v>
      </c>
      <c r="C205" s="24" t="s">
        <v>2</v>
      </c>
      <c r="D205" s="54">
        <v>0.8</v>
      </c>
      <c r="G205" s="146"/>
    </row>
    <row r="206" spans="1:7" x14ac:dyDescent="0.3">
      <c r="A206" s="86">
        <f t="shared" si="17"/>
        <v>106</v>
      </c>
      <c r="B206" s="88" t="s">
        <v>422</v>
      </c>
      <c r="C206" s="24" t="s">
        <v>2</v>
      </c>
      <c r="D206" s="54">
        <v>189.59</v>
      </c>
      <c r="G206" s="146"/>
    </row>
    <row r="207" spans="1:7" x14ac:dyDescent="0.3">
      <c r="A207" s="86">
        <f t="shared" si="17"/>
        <v>107</v>
      </c>
      <c r="B207" s="88" t="s">
        <v>201</v>
      </c>
      <c r="C207" s="24" t="s">
        <v>2</v>
      </c>
      <c r="D207" s="54">
        <v>189.59</v>
      </c>
      <c r="G207" s="146"/>
    </row>
    <row r="208" spans="1:7" x14ac:dyDescent="0.3">
      <c r="A208" s="86">
        <f t="shared" si="17"/>
        <v>108</v>
      </c>
      <c r="B208" s="88" t="s">
        <v>268</v>
      </c>
      <c r="C208" s="24" t="s">
        <v>20</v>
      </c>
      <c r="D208" s="54">
        <v>221.55</v>
      </c>
      <c r="G208" s="146"/>
    </row>
    <row r="209" spans="1:8" x14ac:dyDescent="0.3">
      <c r="A209" s="151">
        <f t="shared" si="17"/>
        <v>109</v>
      </c>
      <c r="B209" s="88" t="s">
        <v>253</v>
      </c>
      <c r="C209" s="24" t="s">
        <v>20</v>
      </c>
      <c r="D209" s="54">
        <v>221.55</v>
      </c>
      <c r="G209" s="146"/>
    </row>
    <row r="210" spans="1:8" ht="21" customHeight="1" x14ac:dyDescent="0.3">
      <c r="A210" s="86">
        <f t="shared" si="17"/>
        <v>110</v>
      </c>
      <c r="B210" s="94" t="s">
        <v>273</v>
      </c>
      <c r="C210" s="24"/>
      <c r="D210" s="35"/>
      <c r="G210" s="146"/>
    </row>
    <row r="211" spans="1:8" ht="18.75" customHeight="1" x14ac:dyDescent="0.3">
      <c r="A211" s="86">
        <f t="shared" si="17"/>
        <v>111</v>
      </c>
      <c r="B211" s="88" t="s">
        <v>642</v>
      </c>
      <c r="C211" s="24" t="s">
        <v>3</v>
      </c>
      <c r="D211" s="35">
        <v>27</v>
      </c>
      <c r="G211" s="146"/>
    </row>
    <row r="212" spans="1:8" ht="33" customHeight="1" x14ac:dyDescent="0.3">
      <c r="A212" s="24"/>
      <c r="B212" s="23" t="s">
        <v>649</v>
      </c>
      <c r="C212" s="24"/>
      <c r="D212" s="35"/>
      <c r="G212" s="146"/>
    </row>
    <row r="213" spans="1:8" ht="27.6" x14ac:dyDescent="0.3">
      <c r="A213" s="24">
        <f>A211+1</f>
        <v>112</v>
      </c>
      <c r="B213" s="62" t="s">
        <v>276</v>
      </c>
      <c r="C213" s="24" t="s">
        <v>2</v>
      </c>
      <c r="D213" s="55">
        <f>2*0.18+2*0.1+2*0.242</f>
        <v>1.044</v>
      </c>
      <c r="G213" s="146"/>
    </row>
    <row r="214" spans="1:8" x14ac:dyDescent="0.3">
      <c r="A214" s="86">
        <f>A213+1</f>
        <v>113</v>
      </c>
      <c r="B214" s="88" t="s">
        <v>650</v>
      </c>
      <c r="C214" s="86" t="s">
        <v>7</v>
      </c>
      <c r="D214" s="92">
        <v>2</v>
      </c>
      <c r="G214" s="146"/>
    </row>
    <row r="215" spans="1:8" s="189" customFormat="1" ht="21" customHeight="1" x14ac:dyDescent="0.3">
      <c r="A215" s="185"/>
      <c r="B215" s="186" t="s">
        <v>651</v>
      </c>
      <c r="C215" s="185"/>
      <c r="D215" s="187"/>
      <c r="G215" s="190"/>
    </row>
    <row r="216" spans="1:8" s="189" customFormat="1" x14ac:dyDescent="0.3">
      <c r="A216" s="185"/>
      <c r="B216" s="186" t="s">
        <v>263</v>
      </c>
      <c r="C216" s="185"/>
      <c r="D216" s="187"/>
      <c r="G216" s="190"/>
    </row>
    <row r="217" spans="1:8" s="189" customFormat="1" ht="27.6" x14ac:dyDescent="0.3">
      <c r="A217" s="185">
        <f>A214+1</f>
        <v>114</v>
      </c>
      <c r="B217" s="191" t="s">
        <v>636</v>
      </c>
      <c r="C217" s="185" t="s">
        <v>2</v>
      </c>
      <c r="D217" s="194">
        <v>1686.55</v>
      </c>
      <c r="G217" s="190">
        <f t="shared" ref="G217:G241" si="18">D217</f>
        <v>1686.55</v>
      </c>
      <c r="H217" s="200"/>
    </row>
    <row r="218" spans="1:8" s="189" customFormat="1" x14ac:dyDescent="0.3">
      <c r="A218" s="185">
        <f>A217+1</f>
        <v>115</v>
      </c>
      <c r="B218" s="191" t="s">
        <v>265</v>
      </c>
      <c r="C218" s="185" t="s">
        <v>2</v>
      </c>
      <c r="D218" s="194">
        <v>52.41</v>
      </c>
      <c r="G218" s="190">
        <f t="shared" si="18"/>
        <v>52.41</v>
      </c>
      <c r="H218" s="200"/>
    </row>
    <row r="219" spans="1:8" s="189" customFormat="1" x14ac:dyDescent="0.3">
      <c r="A219" s="185">
        <f t="shared" ref="A219:A231" si="19">A218+1</f>
        <v>116</v>
      </c>
      <c r="B219" s="191" t="s">
        <v>635</v>
      </c>
      <c r="C219" s="185" t="s">
        <v>2</v>
      </c>
      <c r="D219" s="194">
        <v>61.32</v>
      </c>
      <c r="G219" s="190">
        <f t="shared" si="18"/>
        <v>61.32</v>
      </c>
      <c r="H219" s="200"/>
    </row>
    <row r="220" spans="1:8" s="189" customFormat="1" x14ac:dyDescent="0.3">
      <c r="A220" s="185">
        <f t="shared" si="19"/>
        <v>117</v>
      </c>
      <c r="B220" s="191" t="s">
        <v>663</v>
      </c>
      <c r="C220" s="185" t="s">
        <v>2</v>
      </c>
      <c r="D220" s="194">
        <v>1048.56</v>
      </c>
      <c r="G220" s="190">
        <f t="shared" si="18"/>
        <v>1048.56</v>
      </c>
      <c r="H220" s="200"/>
    </row>
    <row r="221" spans="1:8" s="189" customFormat="1" ht="27.6" x14ac:dyDescent="0.3">
      <c r="A221" s="185">
        <f t="shared" si="19"/>
        <v>118</v>
      </c>
      <c r="B221" s="191" t="s">
        <v>637</v>
      </c>
      <c r="C221" s="185" t="s">
        <v>2</v>
      </c>
      <c r="D221" s="194">
        <v>62.19</v>
      </c>
      <c r="G221" s="190">
        <f t="shared" si="18"/>
        <v>62.19</v>
      </c>
      <c r="H221" s="200"/>
    </row>
    <row r="222" spans="1:8" s="189" customFormat="1" x14ac:dyDescent="0.3">
      <c r="A222" s="185">
        <f t="shared" si="19"/>
        <v>119</v>
      </c>
      <c r="B222" s="191" t="s">
        <v>421</v>
      </c>
      <c r="C222" s="185" t="s">
        <v>2</v>
      </c>
      <c r="D222" s="194">
        <v>1.8</v>
      </c>
      <c r="G222" s="190">
        <f t="shared" si="18"/>
        <v>1.8</v>
      </c>
      <c r="H222" s="200"/>
    </row>
    <row r="223" spans="1:8" s="189" customFormat="1" ht="27.6" x14ac:dyDescent="0.3">
      <c r="A223" s="185">
        <f t="shared" si="19"/>
        <v>120</v>
      </c>
      <c r="B223" s="191" t="s">
        <v>652</v>
      </c>
      <c r="C223" s="185" t="s">
        <v>3</v>
      </c>
      <c r="D223" s="187">
        <v>14</v>
      </c>
      <c r="G223" s="190">
        <f t="shared" si="18"/>
        <v>14</v>
      </c>
      <c r="H223" s="200"/>
    </row>
    <row r="224" spans="1:8" s="189" customFormat="1" ht="27.6" x14ac:dyDescent="0.3">
      <c r="A224" s="185">
        <f t="shared" si="19"/>
        <v>121</v>
      </c>
      <c r="B224" s="191" t="s">
        <v>423</v>
      </c>
      <c r="C224" s="185" t="s">
        <v>3</v>
      </c>
      <c r="D224" s="187">
        <v>14</v>
      </c>
      <c r="G224" s="190">
        <f t="shared" si="18"/>
        <v>14</v>
      </c>
      <c r="H224" s="200"/>
    </row>
    <row r="225" spans="1:8" s="189" customFormat="1" x14ac:dyDescent="0.3">
      <c r="A225" s="185">
        <f t="shared" si="19"/>
        <v>122</v>
      </c>
      <c r="B225" s="191" t="s">
        <v>653</v>
      </c>
      <c r="C225" s="185" t="s">
        <v>400</v>
      </c>
      <c r="D225" s="187">
        <v>1</v>
      </c>
      <c r="G225" s="190">
        <f t="shared" si="18"/>
        <v>1</v>
      </c>
      <c r="H225" s="200"/>
    </row>
    <row r="226" spans="1:8" s="189" customFormat="1" ht="27.6" x14ac:dyDescent="0.3">
      <c r="A226" s="185">
        <f t="shared" si="19"/>
        <v>123</v>
      </c>
      <c r="B226" s="191" t="s">
        <v>655</v>
      </c>
      <c r="C226" s="185" t="s">
        <v>3</v>
      </c>
      <c r="D226" s="187">
        <v>14</v>
      </c>
      <c r="G226" s="190">
        <f t="shared" si="18"/>
        <v>14</v>
      </c>
      <c r="H226" s="200"/>
    </row>
    <row r="227" spans="1:8" s="189" customFormat="1" ht="27.6" x14ac:dyDescent="0.3">
      <c r="A227" s="185">
        <f>A225+1</f>
        <v>123</v>
      </c>
      <c r="B227" s="191" t="s">
        <v>654</v>
      </c>
      <c r="C227" s="185" t="s">
        <v>2</v>
      </c>
      <c r="D227" s="194">
        <v>6.33</v>
      </c>
      <c r="G227" s="190">
        <f t="shared" si="18"/>
        <v>6.33</v>
      </c>
      <c r="H227" s="200"/>
    </row>
    <row r="228" spans="1:8" s="189" customFormat="1" x14ac:dyDescent="0.3">
      <c r="A228" s="185">
        <f>A226+1</f>
        <v>124</v>
      </c>
      <c r="B228" s="191" t="s">
        <v>422</v>
      </c>
      <c r="C228" s="185" t="s">
        <v>2</v>
      </c>
      <c r="D228" s="194">
        <v>513.4</v>
      </c>
      <c r="G228" s="190">
        <f t="shared" si="18"/>
        <v>513.4</v>
      </c>
      <c r="H228" s="200"/>
    </row>
    <row r="229" spans="1:8" s="189" customFormat="1" x14ac:dyDescent="0.3">
      <c r="A229" s="185">
        <f t="shared" si="19"/>
        <v>125</v>
      </c>
      <c r="B229" s="191" t="s">
        <v>201</v>
      </c>
      <c r="C229" s="185" t="s">
        <v>2</v>
      </c>
      <c r="D229" s="194">
        <v>513.4</v>
      </c>
      <c r="G229" s="190">
        <f t="shared" si="18"/>
        <v>513.4</v>
      </c>
      <c r="H229" s="200"/>
    </row>
    <row r="230" spans="1:8" s="189" customFormat="1" x14ac:dyDescent="0.3">
      <c r="A230" s="185">
        <f t="shared" si="19"/>
        <v>126</v>
      </c>
      <c r="B230" s="191" t="s">
        <v>268</v>
      </c>
      <c r="C230" s="185" t="s">
        <v>20</v>
      </c>
      <c r="D230" s="194">
        <v>2343.96</v>
      </c>
      <c r="G230" s="190">
        <f t="shared" si="18"/>
        <v>2343.96</v>
      </c>
      <c r="H230" s="200"/>
    </row>
    <row r="231" spans="1:8" s="189" customFormat="1" ht="18" customHeight="1" x14ac:dyDescent="0.3">
      <c r="A231" s="185">
        <f t="shared" si="19"/>
        <v>127</v>
      </c>
      <c r="B231" s="191" t="s">
        <v>253</v>
      </c>
      <c r="C231" s="185" t="s">
        <v>20</v>
      </c>
      <c r="D231" s="194">
        <v>2343.96</v>
      </c>
      <c r="G231" s="190">
        <f t="shared" si="18"/>
        <v>2343.96</v>
      </c>
      <c r="H231" s="200"/>
    </row>
    <row r="232" spans="1:8" s="189" customFormat="1" ht="19.5" customHeight="1" x14ac:dyDescent="0.3">
      <c r="A232" s="185"/>
      <c r="B232" s="186" t="s">
        <v>273</v>
      </c>
      <c r="C232" s="185"/>
      <c r="D232" s="187"/>
      <c r="G232" s="190">
        <f t="shared" si="18"/>
        <v>0</v>
      </c>
      <c r="H232" s="200"/>
    </row>
    <row r="233" spans="1:8" s="189" customFormat="1" ht="18.75" customHeight="1" x14ac:dyDescent="0.3">
      <c r="A233" s="185">
        <f>A231+1</f>
        <v>128</v>
      </c>
      <c r="B233" s="191" t="s">
        <v>424</v>
      </c>
      <c r="C233" s="185" t="s">
        <v>3</v>
      </c>
      <c r="D233" s="187">
        <v>132</v>
      </c>
      <c r="G233" s="190">
        <f t="shared" si="18"/>
        <v>132</v>
      </c>
      <c r="H233" s="200"/>
    </row>
    <row r="234" spans="1:8" s="189" customFormat="1" ht="21.75" customHeight="1" x14ac:dyDescent="0.3">
      <c r="A234" s="185"/>
      <c r="B234" s="186" t="s">
        <v>275</v>
      </c>
      <c r="C234" s="185"/>
      <c r="D234" s="187"/>
      <c r="G234" s="190">
        <f t="shared" si="18"/>
        <v>0</v>
      </c>
      <c r="H234" s="200"/>
    </row>
    <row r="235" spans="1:8" s="189" customFormat="1" ht="27.6" x14ac:dyDescent="0.3">
      <c r="A235" s="185">
        <f>A233+1</f>
        <v>129</v>
      </c>
      <c r="B235" s="191" t="s">
        <v>276</v>
      </c>
      <c r="C235" s="185" t="s">
        <v>2</v>
      </c>
      <c r="D235" s="192">
        <f>2*0.59+4*0.53+3*0.587+1*0.389+0.03*6</f>
        <v>5.63</v>
      </c>
      <c r="G235" s="190">
        <f t="shared" si="18"/>
        <v>5.63</v>
      </c>
      <c r="H235" s="200"/>
    </row>
    <row r="236" spans="1:8" s="189" customFormat="1" ht="41.4" x14ac:dyDescent="0.3">
      <c r="A236" s="185">
        <f>A235+1</f>
        <v>130</v>
      </c>
      <c r="B236" s="191" t="s">
        <v>656</v>
      </c>
      <c r="C236" s="185" t="s">
        <v>7</v>
      </c>
      <c r="D236" s="187">
        <v>6</v>
      </c>
      <c r="G236" s="190">
        <f t="shared" si="18"/>
        <v>6</v>
      </c>
      <c r="H236" s="200"/>
    </row>
    <row r="237" spans="1:8" s="189" customFormat="1" ht="22.5" customHeight="1" x14ac:dyDescent="0.3">
      <c r="A237" s="185"/>
      <c r="B237" s="186" t="s">
        <v>454</v>
      </c>
      <c r="C237" s="185"/>
      <c r="D237" s="187"/>
      <c r="G237" s="190">
        <f t="shared" si="18"/>
        <v>0</v>
      </c>
      <c r="H237" s="200"/>
    </row>
    <row r="238" spans="1:8" s="189" customFormat="1" ht="14.4" customHeight="1" x14ac:dyDescent="0.3">
      <c r="A238" s="185">
        <f>A236+1</f>
        <v>131</v>
      </c>
      <c r="B238" s="191" t="s">
        <v>660</v>
      </c>
      <c r="C238" s="185" t="s">
        <v>7</v>
      </c>
      <c r="D238" s="187">
        <v>2</v>
      </c>
      <c r="G238" s="190">
        <f t="shared" si="18"/>
        <v>2</v>
      </c>
      <c r="H238" s="200"/>
    </row>
    <row r="239" spans="1:8" s="189" customFormat="1" ht="15.75" customHeight="1" x14ac:dyDescent="0.3">
      <c r="A239" s="185">
        <f>A238+1</f>
        <v>132</v>
      </c>
      <c r="B239" s="191" t="s">
        <v>659</v>
      </c>
      <c r="C239" s="185" t="s">
        <v>7</v>
      </c>
      <c r="D239" s="187">
        <v>2</v>
      </c>
      <c r="G239" s="190">
        <f t="shared" si="18"/>
        <v>2</v>
      </c>
      <c r="H239" s="200"/>
    </row>
    <row r="240" spans="1:8" s="189" customFormat="1" ht="15.75" customHeight="1" x14ac:dyDescent="0.3">
      <c r="A240" s="185">
        <f>A239+1</f>
        <v>133</v>
      </c>
      <c r="B240" s="191" t="s">
        <v>657</v>
      </c>
      <c r="C240" s="185" t="s">
        <v>7</v>
      </c>
      <c r="D240" s="187">
        <v>2</v>
      </c>
      <c r="G240" s="190">
        <f t="shared" si="18"/>
        <v>2</v>
      </c>
      <c r="H240" s="200"/>
    </row>
    <row r="241" spans="1:8" s="189" customFormat="1" x14ac:dyDescent="0.3">
      <c r="A241" s="185">
        <f>A240+1</f>
        <v>134</v>
      </c>
      <c r="B241" s="191" t="s">
        <v>658</v>
      </c>
      <c r="C241" s="185" t="s">
        <v>3</v>
      </c>
      <c r="D241" s="187">
        <v>132</v>
      </c>
      <c r="G241" s="190">
        <f t="shared" si="18"/>
        <v>132</v>
      </c>
      <c r="H241" s="200"/>
    </row>
    <row r="242" spans="1:8" s="50" customFormat="1" ht="20.25" customHeight="1" x14ac:dyDescent="0.3">
      <c r="A242" s="156"/>
      <c r="B242" s="157" t="s">
        <v>661</v>
      </c>
      <c r="C242" s="156"/>
      <c r="D242" s="158"/>
      <c r="G242" s="147"/>
      <c r="H242" s="195"/>
    </row>
    <row r="243" spans="1:8" s="50" customFormat="1" ht="21" customHeight="1" x14ac:dyDescent="0.3">
      <c r="A243" s="156"/>
      <c r="B243" s="157" t="s">
        <v>263</v>
      </c>
      <c r="C243" s="156"/>
      <c r="D243" s="158"/>
      <c r="G243" s="147"/>
      <c r="H243" s="195"/>
    </row>
    <row r="244" spans="1:8" s="50" customFormat="1" ht="27.6" x14ac:dyDescent="0.3">
      <c r="A244" s="156">
        <f>A241+1</f>
        <v>135</v>
      </c>
      <c r="B244" s="159" t="s">
        <v>636</v>
      </c>
      <c r="C244" s="156" t="s">
        <v>2</v>
      </c>
      <c r="D244" s="160">
        <v>216.6</v>
      </c>
      <c r="G244" s="147">
        <f>D244/3</f>
        <v>72.2</v>
      </c>
      <c r="H244" s="195"/>
    </row>
    <row r="245" spans="1:8" s="50" customFormat="1" x14ac:dyDescent="0.3">
      <c r="A245" s="156">
        <f>A244+1</f>
        <v>136</v>
      </c>
      <c r="B245" s="159" t="s">
        <v>265</v>
      </c>
      <c r="C245" s="156" t="s">
        <v>2</v>
      </c>
      <c r="D245" s="160">
        <v>6.7</v>
      </c>
      <c r="G245" s="147">
        <f>D245/3</f>
        <v>2.2333333333333334</v>
      </c>
      <c r="H245" s="195"/>
    </row>
    <row r="246" spans="1:8" s="50" customFormat="1" x14ac:dyDescent="0.3">
      <c r="A246" s="156">
        <f>A245+1</f>
        <v>137</v>
      </c>
      <c r="B246" s="159" t="s">
        <v>635</v>
      </c>
      <c r="C246" s="156" t="s">
        <v>2</v>
      </c>
      <c r="D246" s="160">
        <v>7.58</v>
      </c>
      <c r="G246" s="147">
        <f>D246/3</f>
        <v>2.5266666666666668</v>
      </c>
      <c r="H246" s="195"/>
    </row>
    <row r="247" spans="1:8" s="50" customFormat="1" x14ac:dyDescent="0.3">
      <c r="A247" s="156">
        <f>A246+1</f>
        <v>138</v>
      </c>
      <c r="B247" s="159" t="s">
        <v>662</v>
      </c>
      <c r="C247" s="156" t="s">
        <v>2</v>
      </c>
      <c r="D247" s="160">
        <v>155.19999999999999</v>
      </c>
      <c r="G247" s="147">
        <f>D247/3</f>
        <v>51.733333333333327</v>
      </c>
      <c r="H247" s="195"/>
    </row>
    <row r="248" spans="1:8" ht="27.6" x14ac:dyDescent="0.3">
      <c r="A248" s="86">
        <f t="shared" ref="A248:A254" si="20">A247+1</f>
        <v>139</v>
      </c>
      <c r="B248" s="99" t="s">
        <v>666</v>
      </c>
      <c r="C248" s="86" t="s">
        <v>3</v>
      </c>
      <c r="D248" s="87">
        <v>6</v>
      </c>
      <c r="G248" s="146">
        <v>0</v>
      </c>
    </row>
    <row r="249" spans="1:8" ht="27.6" x14ac:dyDescent="0.3">
      <c r="A249" s="86">
        <f t="shared" si="20"/>
        <v>140</v>
      </c>
      <c r="B249" s="99" t="s">
        <v>665</v>
      </c>
      <c r="C249" s="86" t="s">
        <v>3</v>
      </c>
      <c r="D249" s="87">
        <v>6</v>
      </c>
      <c r="G249" s="146">
        <v>0</v>
      </c>
    </row>
    <row r="250" spans="1:8" x14ac:dyDescent="0.3">
      <c r="A250" s="86">
        <f t="shared" si="20"/>
        <v>141</v>
      </c>
      <c r="B250" s="99" t="s">
        <v>664</v>
      </c>
      <c r="C250" s="86" t="s">
        <v>3</v>
      </c>
      <c r="D250" s="87">
        <v>6</v>
      </c>
      <c r="G250" s="146">
        <v>0</v>
      </c>
    </row>
    <row r="251" spans="1:8" s="50" customFormat="1" x14ac:dyDescent="0.3">
      <c r="A251" s="156">
        <f t="shared" si="20"/>
        <v>142</v>
      </c>
      <c r="B251" s="159" t="s">
        <v>422</v>
      </c>
      <c r="C251" s="156" t="s">
        <v>2</v>
      </c>
      <c r="D251" s="160">
        <v>50.81</v>
      </c>
      <c r="G251" s="147">
        <f>D251/3</f>
        <v>16.936666666666667</v>
      </c>
      <c r="H251" s="195"/>
    </row>
    <row r="252" spans="1:8" s="50" customFormat="1" x14ac:dyDescent="0.3">
      <c r="A252" s="156">
        <f t="shared" si="20"/>
        <v>143</v>
      </c>
      <c r="B252" s="159" t="s">
        <v>201</v>
      </c>
      <c r="C252" s="156" t="s">
        <v>2</v>
      </c>
      <c r="D252" s="160">
        <v>50.81</v>
      </c>
      <c r="G252" s="147">
        <f>D252/3</f>
        <v>16.936666666666667</v>
      </c>
      <c r="H252" s="195"/>
    </row>
    <row r="253" spans="1:8" s="50" customFormat="1" x14ac:dyDescent="0.3">
      <c r="A253" s="156">
        <f t="shared" si="20"/>
        <v>144</v>
      </c>
      <c r="B253" s="159" t="s">
        <v>268</v>
      </c>
      <c r="C253" s="156" t="s">
        <v>20</v>
      </c>
      <c r="D253" s="160">
        <v>327.63</v>
      </c>
      <c r="G253" s="147">
        <f>D253/3</f>
        <v>109.21</v>
      </c>
      <c r="H253" s="195"/>
    </row>
    <row r="254" spans="1:8" s="50" customFormat="1" x14ac:dyDescent="0.3">
      <c r="A254" s="152">
        <f t="shared" si="20"/>
        <v>145</v>
      </c>
      <c r="B254" s="159" t="s">
        <v>253</v>
      </c>
      <c r="C254" s="156" t="s">
        <v>20</v>
      </c>
      <c r="D254" s="160">
        <v>327.63</v>
      </c>
      <c r="G254" s="147">
        <f>D254/3</f>
        <v>109.21</v>
      </c>
      <c r="H254" s="195"/>
    </row>
    <row r="255" spans="1:8" s="50" customFormat="1" x14ac:dyDescent="0.3">
      <c r="A255" s="156"/>
      <c r="B255" s="157" t="s">
        <v>273</v>
      </c>
      <c r="C255" s="156"/>
      <c r="D255" s="160"/>
      <c r="G255" s="147"/>
      <c r="H255" s="195"/>
    </row>
    <row r="256" spans="1:8" s="189" customFormat="1" x14ac:dyDescent="0.3">
      <c r="A256" s="185">
        <f>A254+1</f>
        <v>146</v>
      </c>
      <c r="B256" s="201" t="s">
        <v>425</v>
      </c>
      <c r="C256" s="185" t="s">
        <v>3</v>
      </c>
      <c r="D256" s="187">
        <v>31</v>
      </c>
      <c r="G256" s="190">
        <v>31</v>
      </c>
      <c r="H256" s="200"/>
    </row>
    <row r="257" spans="1:8" ht="27.6" x14ac:dyDescent="0.3">
      <c r="A257" s="24"/>
      <c r="B257" s="23" t="s">
        <v>667</v>
      </c>
      <c r="C257" s="24"/>
      <c r="D257" s="54"/>
      <c r="G257" s="146"/>
      <c r="H257" s="195"/>
    </row>
    <row r="258" spans="1:8" ht="27.6" x14ac:dyDescent="0.3">
      <c r="A258" s="24">
        <f>A256+1</f>
        <v>147</v>
      </c>
      <c r="B258" s="62" t="s">
        <v>276</v>
      </c>
      <c r="C258" s="24" t="s">
        <v>2</v>
      </c>
      <c r="D258" s="55">
        <f>2*0.59+0.03*2</f>
        <v>1.24</v>
      </c>
      <c r="G258" s="146"/>
      <c r="H258" s="195"/>
    </row>
    <row r="259" spans="1:8" ht="41.4" x14ac:dyDescent="0.3">
      <c r="A259" s="86">
        <f>A258+1</f>
        <v>148</v>
      </c>
      <c r="B259" s="88" t="s">
        <v>668</v>
      </c>
      <c r="C259" s="86" t="s">
        <v>7</v>
      </c>
      <c r="D259" s="92">
        <v>2</v>
      </c>
      <c r="G259" s="146"/>
      <c r="H259" s="195"/>
    </row>
    <row r="260" spans="1:8" s="50" customFormat="1" ht="22.5" customHeight="1" x14ac:dyDescent="0.3">
      <c r="A260" s="154"/>
      <c r="B260" s="162" t="s">
        <v>354</v>
      </c>
      <c r="C260" s="155"/>
      <c r="D260" s="155"/>
      <c r="G260" s="147"/>
      <c r="H260" s="195"/>
    </row>
    <row r="261" spans="1:8" s="50" customFormat="1" x14ac:dyDescent="0.3">
      <c r="A261" s="141"/>
      <c r="B261" s="142" t="s">
        <v>263</v>
      </c>
      <c r="C261" s="141"/>
      <c r="D261" s="66"/>
      <c r="G261" s="147"/>
      <c r="H261" s="195"/>
    </row>
    <row r="262" spans="1:8" s="50" customFormat="1" x14ac:dyDescent="0.3">
      <c r="A262" s="141">
        <f>A259+1</f>
        <v>149</v>
      </c>
      <c r="B262" s="49" t="s">
        <v>419</v>
      </c>
      <c r="C262" s="141" t="s">
        <v>2</v>
      </c>
      <c r="D262" s="150">
        <v>1584.21</v>
      </c>
      <c r="G262" s="147">
        <v>384.54</v>
      </c>
      <c r="H262" s="195"/>
    </row>
    <row r="263" spans="1:8" s="50" customFormat="1" x14ac:dyDescent="0.3">
      <c r="A263" s="141">
        <f>A262+1</f>
        <v>150</v>
      </c>
      <c r="B263" s="49" t="s">
        <v>265</v>
      </c>
      <c r="C263" s="141" t="s">
        <v>2</v>
      </c>
      <c r="D263" s="150">
        <v>47.53</v>
      </c>
      <c r="G263" s="147">
        <v>8.74</v>
      </c>
      <c r="H263" s="195"/>
    </row>
    <row r="264" spans="1:8" s="50" customFormat="1" x14ac:dyDescent="0.3">
      <c r="A264" s="141">
        <f>A263+1</f>
        <v>151</v>
      </c>
      <c r="B264" s="49" t="s">
        <v>271</v>
      </c>
      <c r="C264" s="141" t="s">
        <v>2</v>
      </c>
      <c r="D264" s="143">
        <v>27.43</v>
      </c>
      <c r="G264" s="147">
        <v>4.16</v>
      </c>
      <c r="H264" s="195"/>
    </row>
    <row r="265" spans="1:8" s="50" customFormat="1" x14ac:dyDescent="0.3">
      <c r="A265" s="141">
        <f t="shared" ref="A265:A271" si="21">A264+1</f>
        <v>152</v>
      </c>
      <c r="B265" s="49" t="s">
        <v>272</v>
      </c>
      <c r="C265" s="141" t="s">
        <v>2</v>
      </c>
      <c r="D265" s="150">
        <v>220.77</v>
      </c>
      <c r="G265" s="147">
        <v>125.66</v>
      </c>
      <c r="H265" s="195"/>
    </row>
    <row r="266" spans="1:8" s="50" customFormat="1" ht="27.6" x14ac:dyDescent="0.3">
      <c r="A266" s="141">
        <f t="shared" si="21"/>
        <v>153</v>
      </c>
      <c r="B266" s="49" t="s">
        <v>420</v>
      </c>
      <c r="C266" s="141" t="s">
        <v>2</v>
      </c>
      <c r="D266" s="150">
        <v>1396.26</v>
      </c>
      <c r="G266" s="147">
        <v>69.84</v>
      </c>
      <c r="H266" s="195"/>
    </row>
    <row r="267" spans="1:8" s="50" customFormat="1" x14ac:dyDescent="0.3">
      <c r="A267" s="141">
        <f t="shared" si="21"/>
        <v>154</v>
      </c>
      <c r="B267" s="49" t="s">
        <v>421</v>
      </c>
      <c r="C267" s="141" t="s">
        <v>2</v>
      </c>
      <c r="D267" s="150">
        <v>30.73</v>
      </c>
      <c r="G267" s="147">
        <v>0.8</v>
      </c>
      <c r="H267" s="195"/>
    </row>
    <row r="268" spans="1:8" s="50" customFormat="1" x14ac:dyDescent="0.3">
      <c r="A268" s="141">
        <f t="shared" si="21"/>
        <v>155</v>
      </c>
      <c r="B268" s="49" t="s">
        <v>422</v>
      </c>
      <c r="C268" s="141" t="s">
        <v>2</v>
      </c>
      <c r="D268" s="150">
        <v>1002.5</v>
      </c>
      <c r="G268" s="147">
        <v>322.58999999999997</v>
      </c>
      <c r="H268" s="195"/>
    </row>
    <row r="269" spans="1:8" s="50" customFormat="1" x14ac:dyDescent="0.3">
      <c r="A269" s="141">
        <f t="shared" si="21"/>
        <v>156</v>
      </c>
      <c r="B269" s="49" t="s">
        <v>201</v>
      </c>
      <c r="C269" s="141" t="s">
        <v>2</v>
      </c>
      <c r="D269" s="150">
        <v>1002.5</v>
      </c>
      <c r="G269" s="147">
        <v>322.58999999999997</v>
      </c>
      <c r="H269" s="195"/>
    </row>
    <row r="270" spans="1:8" s="50" customFormat="1" x14ac:dyDescent="0.3">
      <c r="A270" s="141">
        <f t="shared" si="21"/>
        <v>157</v>
      </c>
      <c r="B270" s="49" t="s">
        <v>268</v>
      </c>
      <c r="C270" s="141" t="s">
        <v>20</v>
      </c>
      <c r="D270" s="150">
        <v>1251.0999999999999</v>
      </c>
      <c r="G270" s="147">
        <v>136.36000000000001</v>
      </c>
      <c r="H270" s="195"/>
    </row>
    <row r="271" spans="1:8" s="50" customFormat="1" x14ac:dyDescent="0.3">
      <c r="A271" s="152">
        <f t="shared" si="21"/>
        <v>158</v>
      </c>
      <c r="B271" s="49" t="s">
        <v>253</v>
      </c>
      <c r="C271" s="141" t="s">
        <v>20</v>
      </c>
      <c r="D271" s="150">
        <v>1251.0999999999999</v>
      </c>
      <c r="G271" s="147">
        <v>136.36000000000001</v>
      </c>
      <c r="H271" s="195"/>
    </row>
    <row r="272" spans="1:8" s="50" customFormat="1" x14ac:dyDescent="0.3">
      <c r="A272" s="141"/>
      <c r="B272" s="142" t="s">
        <v>273</v>
      </c>
      <c r="C272" s="141"/>
      <c r="D272" s="66"/>
      <c r="G272" s="147"/>
      <c r="H272" s="195"/>
    </row>
    <row r="273" spans="1:8" s="50" customFormat="1" x14ac:dyDescent="0.3">
      <c r="A273" s="141">
        <f>A271+1</f>
        <v>159</v>
      </c>
      <c r="B273" s="49" t="s">
        <v>427</v>
      </c>
      <c r="C273" s="141" t="s">
        <v>3</v>
      </c>
      <c r="D273" s="143">
        <v>29.8</v>
      </c>
      <c r="E273" s="51"/>
      <c r="G273" s="147">
        <v>28</v>
      </c>
      <c r="H273" s="195"/>
    </row>
    <row r="274" spans="1:8" s="50" customFormat="1" ht="27.6" x14ac:dyDescent="0.3">
      <c r="A274" s="141">
        <f t="shared" ref="A274:A285" si="22">A273+1</f>
        <v>160</v>
      </c>
      <c r="B274" s="49" t="s">
        <v>428</v>
      </c>
      <c r="C274" s="141" t="s">
        <v>3</v>
      </c>
      <c r="D274" s="143">
        <v>29.8</v>
      </c>
      <c r="G274" s="147">
        <v>28</v>
      </c>
      <c r="H274" s="195"/>
    </row>
    <row r="275" spans="1:8" s="50" customFormat="1" x14ac:dyDescent="0.3">
      <c r="A275" s="141">
        <f t="shared" si="22"/>
        <v>161</v>
      </c>
      <c r="B275" s="49" t="s">
        <v>435</v>
      </c>
      <c r="C275" s="141" t="s">
        <v>3</v>
      </c>
      <c r="D275" s="143">
        <v>29.8</v>
      </c>
      <c r="G275" s="147">
        <v>28</v>
      </c>
      <c r="H275" s="195"/>
    </row>
    <row r="276" spans="1:8" s="50" customFormat="1" x14ac:dyDescent="0.3">
      <c r="A276" s="141">
        <f t="shared" si="22"/>
        <v>162</v>
      </c>
      <c r="B276" s="49" t="s">
        <v>429</v>
      </c>
      <c r="C276" s="141" t="s">
        <v>400</v>
      </c>
      <c r="D276" s="66">
        <v>1</v>
      </c>
      <c r="G276" s="147">
        <v>1</v>
      </c>
      <c r="H276" s="195"/>
    </row>
    <row r="277" spans="1:8" x14ac:dyDescent="0.3">
      <c r="A277" s="8">
        <f t="shared" si="22"/>
        <v>163</v>
      </c>
      <c r="B277" s="9" t="s">
        <v>430</v>
      </c>
      <c r="C277" s="8" t="s">
        <v>3</v>
      </c>
      <c r="D277" s="11">
        <v>29</v>
      </c>
      <c r="E277" s="51"/>
      <c r="G277" s="146"/>
      <c r="H277" s="195"/>
    </row>
    <row r="278" spans="1:8" ht="27.6" x14ac:dyDescent="0.3">
      <c r="A278" s="8">
        <f t="shared" si="22"/>
        <v>164</v>
      </c>
      <c r="B278" s="9" t="s">
        <v>431</v>
      </c>
      <c r="C278" s="8" t="s">
        <v>3</v>
      </c>
      <c r="D278" s="11">
        <v>29</v>
      </c>
      <c r="G278" s="146"/>
      <c r="H278" s="195"/>
    </row>
    <row r="279" spans="1:8" ht="27.6" x14ac:dyDescent="0.3">
      <c r="A279" s="8">
        <f t="shared" si="22"/>
        <v>165</v>
      </c>
      <c r="B279" s="9" t="s">
        <v>432</v>
      </c>
      <c r="C279" s="8" t="s">
        <v>3</v>
      </c>
      <c r="D279" s="11">
        <v>29</v>
      </c>
      <c r="G279" s="146"/>
      <c r="H279" s="195"/>
    </row>
    <row r="280" spans="1:8" x14ac:dyDescent="0.3">
      <c r="A280" s="8">
        <f t="shared" si="22"/>
        <v>166</v>
      </c>
      <c r="B280" s="9" t="s">
        <v>433</v>
      </c>
      <c r="C280" s="8" t="s">
        <v>400</v>
      </c>
      <c r="D280" s="11">
        <v>1</v>
      </c>
      <c r="G280" s="146"/>
      <c r="H280" s="195"/>
    </row>
    <row r="281" spans="1:8" s="50" customFormat="1" x14ac:dyDescent="0.3">
      <c r="A281" s="141">
        <f t="shared" si="22"/>
        <v>167</v>
      </c>
      <c r="B281" s="49" t="s">
        <v>436</v>
      </c>
      <c r="C281" s="141" t="s">
        <v>3</v>
      </c>
      <c r="D281" s="66">
        <v>108</v>
      </c>
      <c r="E281" s="51"/>
      <c r="G281" s="147">
        <v>52</v>
      </c>
      <c r="H281" s="195"/>
    </row>
    <row r="282" spans="1:8" x14ac:dyDescent="0.3">
      <c r="A282" s="8">
        <f t="shared" si="22"/>
        <v>168</v>
      </c>
      <c r="B282" s="20" t="s">
        <v>437</v>
      </c>
      <c r="C282" s="8" t="s">
        <v>3</v>
      </c>
      <c r="D282" s="12">
        <v>223.3</v>
      </c>
      <c r="E282" s="51"/>
      <c r="G282" s="146"/>
      <c r="H282" s="195"/>
    </row>
    <row r="283" spans="1:8" x14ac:dyDescent="0.3">
      <c r="A283" s="86">
        <f t="shared" si="22"/>
        <v>169</v>
      </c>
      <c r="B283" s="88" t="s">
        <v>797</v>
      </c>
      <c r="C283" s="86" t="s">
        <v>7</v>
      </c>
      <c r="D283" s="92">
        <v>1</v>
      </c>
      <c r="E283" s="51"/>
      <c r="G283" s="146"/>
      <c r="H283" s="195"/>
    </row>
    <row r="284" spans="1:8" x14ac:dyDescent="0.3">
      <c r="A284" s="86">
        <f t="shared" si="22"/>
        <v>170</v>
      </c>
      <c r="B284" s="88" t="s">
        <v>798</v>
      </c>
      <c r="C284" s="86" t="s">
        <v>7</v>
      </c>
      <c r="D284" s="92">
        <v>1</v>
      </c>
      <c r="E284" s="51"/>
      <c r="G284" s="146"/>
      <c r="H284" s="195"/>
    </row>
    <row r="285" spans="1:8" x14ac:dyDescent="0.3">
      <c r="A285" s="86">
        <f t="shared" si="22"/>
        <v>171</v>
      </c>
      <c r="B285" s="88" t="s">
        <v>799</v>
      </c>
      <c r="C285" s="86" t="s">
        <v>7</v>
      </c>
      <c r="D285" s="92">
        <v>1</v>
      </c>
      <c r="E285" s="51"/>
      <c r="G285" s="146"/>
      <c r="H285" s="195"/>
    </row>
    <row r="286" spans="1:8" x14ac:dyDescent="0.3">
      <c r="A286" s="8"/>
      <c r="B286" s="6" t="s">
        <v>275</v>
      </c>
      <c r="C286" s="8"/>
      <c r="D286" s="11"/>
      <c r="G286" s="146"/>
      <c r="H286" s="195"/>
    </row>
    <row r="287" spans="1:8" s="50" customFormat="1" ht="27.6" x14ac:dyDescent="0.3">
      <c r="A287" s="141">
        <f>A285+1</f>
        <v>172</v>
      </c>
      <c r="B287" s="49" t="s">
        <v>276</v>
      </c>
      <c r="C287" s="141" t="s">
        <v>2</v>
      </c>
      <c r="D287" s="150">
        <v>5.88</v>
      </c>
      <c r="G287" s="147">
        <v>1.96</v>
      </c>
      <c r="H287" s="195"/>
    </row>
    <row r="288" spans="1:8" ht="41.4" x14ac:dyDescent="0.3">
      <c r="A288" s="8">
        <f>A287+1</f>
        <v>173</v>
      </c>
      <c r="B288" s="9" t="s">
        <v>434</v>
      </c>
      <c r="C288" s="8" t="s">
        <v>7</v>
      </c>
      <c r="D288" s="11">
        <v>9</v>
      </c>
      <c r="E288" s="51"/>
      <c r="G288" s="146"/>
      <c r="H288" s="195"/>
    </row>
    <row r="289" spans="1:8" ht="41.4" x14ac:dyDescent="0.3">
      <c r="A289" s="8">
        <f>A288+1</f>
        <v>174</v>
      </c>
      <c r="B289" s="9" t="s">
        <v>426</v>
      </c>
      <c r="C289" s="8" t="s">
        <v>7</v>
      </c>
      <c r="D289" s="11">
        <v>16</v>
      </c>
      <c r="E289" s="51"/>
      <c r="G289" s="146"/>
      <c r="H289" s="195"/>
    </row>
    <row r="290" spans="1:8" ht="24.75" customHeight="1" x14ac:dyDescent="0.3">
      <c r="A290" s="36"/>
      <c r="B290" s="44" t="s">
        <v>365</v>
      </c>
      <c r="C290" s="39"/>
      <c r="D290" s="39"/>
      <c r="G290" s="146"/>
      <c r="H290" s="195"/>
    </row>
    <row r="291" spans="1:8" x14ac:dyDescent="0.3">
      <c r="A291" s="8"/>
      <c r="B291" s="6" t="s">
        <v>438</v>
      </c>
      <c r="C291" s="8"/>
      <c r="D291" s="11"/>
      <c r="G291" s="146"/>
      <c r="H291" s="195"/>
    </row>
    <row r="292" spans="1:8" x14ac:dyDescent="0.3">
      <c r="A292" s="8">
        <f>A289+1</f>
        <v>175</v>
      </c>
      <c r="B292" s="9" t="s">
        <v>439</v>
      </c>
      <c r="C292" s="8" t="s">
        <v>2</v>
      </c>
      <c r="D292" s="10">
        <v>2488.65</v>
      </c>
      <c r="G292" s="146"/>
      <c r="H292" s="195"/>
    </row>
    <row r="293" spans="1:8" ht="27.6" x14ac:dyDescent="0.3">
      <c r="A293" s="8">
        <f>A292+1</f>
        <v>176</v>
      </c>
      <c r="B293" s="9" t="s">
        <v>440</v>
      </c>
      <c r="C293" s="8" t="s">
        <v>2</v>
      </c>
      <c r="D293" s="10">
        <v>2488.65</v>
      </c>
      <c r="G293" s="146"/>
      <c r="H293" s="195"/>
    </row>
    <row r="294" spans="1:8" x14ac:dyDescent="0.3">
      <c r="A294" s="8">
        <f t="shared" ref="A294:A298" si="23">A293+1</f>
        <v>177</v>
      </c>
      <c r="B294" s="9" t="s">
        <v>268</v>
      </c>
      <c r="C294" s="8" t="s">
        <v>20</v>
      </c>
      <c r="D294" s="10">
        <f>2488.65*1.75</f>
        <v>4355.1374999999998</v>
      </c>
      <c r="G294" s="146"/>
      <c r="H294" s="195"/>
    </row>
    <row r="295" spans="1:8" x14ac:dyDescent="0.3">
      <c r="A295" s="153">
        <f t="shared" si="23"/>
        <v>178</v>
      </c>
      <c r="B295" s="103" t="s">
        <v>253</v>
      </c>
      <c r="C295" s="102" t="s">
        <v>20</v>
      </c>
      <c r="D295" s="104">
        <f>2488.65*1.75</f>
        <v>4355.1374999999998</v>
      </c>
      <c r="G295" s="146"/>
      <c r="H295" s="195"/>
    </row>
    <row r="296" spans="1:8" x14ac:dyDescent="0.3">
      <c r="A296" s="102">
        <f t="shared" si="23"/>
        <v>179</v>
      </c>
      <c r="B296" s="103" t="s">
        <v>758</v>
      </c>
      <c r="C296" s="102" t="s">
        <v>2</v>
      </c>
      <c r="D296" s="104">
        <v>56</v>
      </c>
      <c r="G296" s="146"/>
      <c r="H296" s="195"/>
    </row>
    <row r="297" spans="1:8" x14ac:dyDescent="0.3">
      <c r="A297" s="102">
        <f t="shared" si="23"/>
        <v>180</v>
      </c>
      <c r="B297" s="103" t="s">
        <v>759</v>
      </c>
      <c r="C297" s="102" t="s">
        <v>2</v>
      </c>
      <c r="D297" s="106">
        <v>104</v>
      </c>
      <c r="E297" s="51"/>
      <c r="G297" s="146"/>
      <c r="H297" s="195"/>
    </row>
    <row r="298" spans="1:8" x14ac:dyDescent="0.3">
      <c r="A298" s="102">
        <f t="shared" si="23"/>
        <v>181</v>
      </c>
      <c r="B298" s="103" t="s">
        <v>760</v>
      </c>
      <c r="C298" s="102" t="s">
        <v>2</v>
      </c>
      <c r="D298" s="106">
        <v>104</v>
      </c>
      <c r="G298" s="146"/>
      <c r="H298" s="195"/>
    </row>
    <row r="299" spans="1:8" ht="20.25" customHeight="1" x14ac:dyDescent="0.3">
      <c r="A299" s="102"/>
      <c r="B299" s="118" t="s">
        <v>366</v>
      </c>
      <c r="C299" s="102"/>
      <c r="D299" s="104"/>
      <c r="G299" s="146"/>
      <c r="H299" s="195"/>
    </row>
    <row r="300" spans="1:8" ht="27.6" x14ac:dyDescent="0.3">
      <c r="A300" s="102">
        <f>A298+1</f>
        <v>182</v>
      </c>
      <c r="B300" s="103" t="s">
        <v>367</v>
      </c>
      <c r="C300" s="102" t="s">
        <v>3</v>
      </c>
      <c r="D300" s="106">
        <v>163</v>
      </c>
      <c r="G300" s="146"/>
      <c r="H300" s="195"/>
    </row>
    <row r="301" spans="1:8" ht="34.5" customHeight="1" x14ac:dyDescent="0.3">
      <c r="A301" s="102">
        <f>A300+1</f>
        <v>183</v>
      </c>
      <c r="B301" s="103" t="s">
        <v>368</v>
      </c>
      <c r="C301" s="102" t="s">
        <v>3</v>
      </c>
      <c r="D301" s="106">
        <v>163</v>
      </c>
      <c r="G301" s="146"/>
      <c r="H301" s="195"/>
    </row>
    <row r="302" spans="1:8" x14ac:dyDescent="0.3">
      <c r="A302" s="102"/>
      <c r="B302" s="118" t="s">
        <v>761</v>
      </c>
      <c r="C302" s="102"/>
      <c r="D302" s="104"/>
      <c r="G302" s="146"/>
      <c r="H302" s="195"/>
    </row>
    <row r="303" spans="1:8" ht="27.6" x14ac:dyDescent="0.3">
      <c r="A303" s="102">
        <f>A301+1</f>
        <v>184</v>
      </c>
      <c r="B303" s="103" t="s">
        <v>370</v>
      </c>
      <c r="C303" s="102" t="s">
        <v>190</v>
      </c>
      <c r="D303" s="104">
        <v>5940.5</v>
      </c>
      <c r="G303" s="146"/>
      <c r="H303" s="195"/>
    </row>
    <row r="304" spans="1:8" ht="27.6" x14ac:dyDescent="0.3">
      <c r="A304" s="102">
        <f>A303+1</f>
        <v>185</v>
      </c>
      <c r="B304" s="103" t="s">
        <v>441</v>
      </c>
      <c r="C304" s="102" t="s">
        <v>2</v>
      </c>
      <c r="D304" s="104">
        <v>499</v>
      </c>
      <c r="G304" s="146"/>
      <c r="H304" s="195"/>
    </row>
    <row r="305" spans="1:8" ht="27.6" x14ac:dyDescent="0.3">
      <c r="A305" s="8">
        <f t="shared" ref="A305:A308" si="24">A304+1</f>
        <v>186</v>
      </c>
      <c r="B305" s="9" t="s">
        <v>442</v>
      </c>
      <c r="C305" s="8" t="s">
        <v>2</v>
      </c>
      <c r="D305" s="10">
        <v>935.63</v>
      </c>
      <c r="G305" s="146"/>
      <c r="H305" s="195"/>
    </row>
    <row r="306" spans="1:8" x14ac:dyDescent="0.3">
      <c r="A306" s="8">
        <f t="shared" si="24"/>
        <v>187</v>
      </c>
      <c r="B306" s="9" t="s">
        <v>373</v>
      </c>
      <c r="C306" s="8" t="s">
        <v>2</v>
      </c>
      <c r="D306" s="10">
        <v>1960.36</v>
      </c>
      <c r="G306" s="146"/>
      <c r="H306" s="195"/>
    </row>
    <row r="307" spans="1:8" ht="27.6" x14ac:dyDescent="0.3">
      <c r="A307" s="8">
        <f t="shared" si="24"/>
        <v>188</v>
      </c>
      <c r="B307" s="9" t="s">
        <v>374</v>
      </c>
      <c r="C307" s="8" t="s">
        <v>2</v>
      </c>
      <c r="D307" s="10">
        <v>1960.36</v>
      </c>
      <c r="G307" s="146"/>
      <c r="H307" s="195"/>
    </row>
    <row r="308" spans="1:8" s="100" customFormat="1" x14ac:dyDescent="0.3">
      <c r="A308" s="86">
        <f t="shared" si="24"/>
        <v>189</v>
      </c>
      <c r="B308" s="88" t="s">
        <v>762</v>
      </c>
      <c r="C308" s="86" t="s">
        <v>7</v>
      </c>
      <c r="D308" s="92">
        <v>144</v>
      </c>
      <c r="G308" s="146"/>
      <c r="H308" s="195"/>
    </row>
    <row r="309" spans="1:8" s="100" customFormat="1" ht="22.5" customHeight="1" x14ac:dyDescent="0.3">
      <c r="A309" s="86"/>
      <c r="B309" s="94" t="s">
        <v>763</v>
      </c>
      <c r="C309" s="86"/>
      <c r="D309" s="87"/>
      <c r="G309" s="146"/>
      <c r="H309" s="195"/>
    </row>
    <row r="310" spans="1:8" s="100" customFormat="1" ht="27.6" x14ac:dyDescent="0.3">
      <c r="A310" s="86">
        <f>A308+1</f>
        <v>190</v>
      </c>
      <c r="B310" s="88" t="s">
        <v>765</v>
      </c>
      <c r="C310" s="86" t="s">
        <v>190</v>
      </c>
      <c r="D310" s="87">
        <v>297.02999999999997</v>
      </c>
      <c r="G310" s="146"/>
      <c r="H310" s="195"/>
    </row>
    <row r="311" spans="1:8" s="100" customFormat="1" ht="27.6" x14ac:dyDescent="0.3">
      <c r="A311" s="86">
        <f>A310+1</f>
        <v>191</v>
      </c>
      <c r="B311" s="88" t="s">
        <v>766</v>
      </c>
      <c r="C311" s="86" t="s">
        <v>2</v>
      </c>
      <c r="D311" s="87">
        <v>499</v>
      </c>
      <c r="G311" s="146"/>
    </row>
    <row r="312" spans="1:8" s="100" customFormat="1" ht="27.6" x14ac:dyDescent="0.3">
      <c r="A312" s="86">
        <f t="shared" ref="A312:A314" si="25">A311+1</f>
        <v>192</v>
      </c>
      <c r="B312" s="88" t="s">
        <v>767</v>
      </c>
      <c r="C312" s="86" t="s">
        <v>2</v>
      </c>
      <c r="D312" s="87">
        <v>935.63</v>
      </c>
      <c r="G312" s="146"/>
    </row>
    <row r="313" spans="1:8" s="100" customFormat="1" x14ac:dyDescent="0.3">
      <c r="A313" s="86">
        <f t="shared" si="25"/>
        <v>193</v>
      </c>
      <c r="B313" s="88" t="s">
        <v>768</v>
      </c>
      <c r="C313" s="86" t="s">
        <v>2</v>
      </c>
      <c r="D313" s="87">
        <v>1960.36</v>
      </c>
      <c r="G313" s="146"/>
    </row>
    <row r="314" spans="1:8" s="100" customFormat="1" x14ac:dyDescent="0.3">
      <c r="A314" s="86">
        <f t="shared" si="25"/>
        <v>194</v>
      </c>
      <c r="B314" s="88" t="s">
        <v>764</v>
      </c>
      <c r="C314" s="86" t="s">
        <v>7</v>
      </c>
      <c r="D314" s="92">
        <v>136</v>
      </c>
      <c r="G314" s="146"/>
    </row>
    <row r="315" spans="1:8" s="100" customFormat="1" x14ac:dyDescent="0.3">
      <c r="A315" s="86"/>
      <c r="B315" s="94" t="s">
        <v>769</v>
      </c>
      <c r="C315" s="86"/>
      <c r="D315" s="87"/>
      <c r="G315" s="146"/>
    </row>
    <row r="316" spans="1:8" s="100" customFormat="1" ht="27.6" x14ac:dyDescent="0.3">
      <c r="A316" s="86">
        <f>A314+1</f>
        <v>195</v>
      </c>
      <c r="B316" s="88" t="s">
        <v>770</v>
      </c>
      <c r="C316" s="86" t="s">
        <v>2</v>
      </c>
      <c r="D316" s="87">
        <v>565.42999999999995</v>
      </c>
      <c r="G316" s="146"/>
    </row>
    <row r="317" spans="1:8" s="100" customFormat="1" ht="20.25" customHeight="1" x14ac:dyDescent="0.3">
      <c r="A317" s="86"/>
      <c r="B317" s="94" t="s">
        <v>771</v>
      </c>
      <c r="C317" s="86"/>
      <c r="D317" s="87"/>
      <c r="G317" s="146"/>
    </row>
    <row r="318" spans="1:8" s="100" customFormat="1" x14ac:dyDescent="0.3">
      <c r="A318" s="86">
        <f>A316+1</f>
        <v>196</v>
      </c>
      <c r="B318" s="88" t="s">
        <v>772</v>
      </c>
      <c r="C318" s="86" t="s">
        <v>7</v>
      </c>
      <c r="D318" s="92">
        <v>22</v>
      </c>
      <c r="E318" s="101"/>
      <c r="G318" s="146"/>
    </row>
    <row r="319" spans="1:8" s="100" customFormat="1" x14ac:dyDescent="0.3">
      <c r="A319" s="86">
        <f>A318+1</f>
        <v>197</v>
      </c>
      <c r="B319" s="88" t="s">
        <v>773</v>
      </c>
      <c r="C319" s="86" t="s">
        <v>7</v>
      </c>
      <c r="D319" s="92">
        <v>44</v>
      </c>
      <c r="E319" s="101"/>
      <c r="G319" s="146"/>
    </row>
    <row r="320" spans="1:8" s="100" customFormat="1" x14ac:dyDescent="0.3">
      <c r="A320" s="86">
        <f>A319+1</f>
        <v>198</v>
      </c>
      <c r="B320" s="88" t="s">
        <v>774</v>
      </c>
      <c r="C320" s="86" t="s">
        <v>7</v>
      </c>
      <c r="D320" s="92">
        <v>22</v>
      </c>
      <c r="E320" s="101"/>
      <c r="G320" s="146"/>
    </row>
    <row r="321" spans="1:7" s="100" customFormat="1" x14ac:dyDescent="0.3">
      <c r="A321" s="86">
        <f t="shared" ref="A321" si="26">A320+1</f>
        <v>199</v>
      </c>
      <c r="B321" s="88" t="s">
        <v>775</v>
      </c>
      <c r="C321" s="86" t="s">
        <v>7</v>
      </c>
      <c r="D321" s="92">
        <v>44</v>
      </c>
      <c r="E321" s="101"/>
      <c r="G321" s="146"/>
    </row>
    <row r="322" spans="1:7" s="100" customFormat="1" ht="22.5" customHeight="1" x14ac:dyDescent="0.3">
      <c r="A322" s="86"/>
      <c r="B322" s="94" t="s">
        <v>777</v>
      </c>
      <c r="C322" s="86"/>
      <c r="D322" s="87"/>
      <c r="G322" s="146"/>
    </row>
    <row r="323" spans="1:7" s="100" customFormat="1" x14ac:dyDescent="0.3">
      <c r="A323" s="86">
        <f>A321+1</f>
        <v>200</v>
      </c>
      <c r="B323" s="88" t="s">
        <v>778</v>
      </c>
      <c r="C323" s="86" t="s">
        <v>190</v>
      </c>
      <c r="D323" s="92">
        <v>520</v>
      </c>
      <c r="G323" s="146"/>
    </row>
    <row r="324" spans="1:7" s="181" customFormat="1" ht="22.5" customHeight="1" x14ac:dyDescent="0.3">
      <c r="A324" s="180"/>
      <c r="B324" s="139" t="s">
        <v>783</v>
      </c>
      <c r="C324" s="39"/>
      <c r="D324" s="39"/>
      <c r="G324" s="146"/>
    </row>
    <row r="325" spans="1:7" s="181" customFormat="1" x14ac:dyDescent="0.3">
      <c r="A325" s="8"/>
      <c r="B325" s="6" t="s">
        <v>375</v>
      </c>
      <c r="C325" s="8"/>
      <c r="D325" s="10"/>
      <c r="G325" s="146"/>
    </row>
    <row r="326" spans="1:7" s="181" customFormat="1" ht="41.4" x14ac:dyDescent="0.3">
      <c r="A326" s="8">
        <f>A323+1</f>
        <v>201</v>
      </c>
      <c r="B326" s="9" t="s">
        <v>781</v>
      </c>
      <c r="C326" s="8" t="s">
        <v>3</v>
      </c>
      <c r="D326" s="11">
        <f>450+30</f>
        <v>480</v>
      </c>
      <c r="G326" s="146">
        <v>0</v>
      </c>
    </row>
    <row r="327" spans="1:7" s="181" customFormat="1" x14ac:dyDescent="0.3">
      <c r="A327" s="8">
        <f>A326+1</f>
        <v>202</v>
      </c>
      <c r="B327" s="9" t="s">
        <v>443</v>
      </c>
      <c r="C327" s="8" t="s">
        <v>3</v>
      </c>
      <c r="D327" s="11">
        <v>80</v>
      </c>
      <c r="G327" s="146">
        <v>0</v>
      </c>
    </row>
    <row r="328" spans="1:7" s="181" customFormat="1" x14ac:dyDescent="0.3">
      <c r="A328" s="8">
        <f t="shared" ref="A328" si="27">A327+1</f>
        <v>203</v>
      </c>
      <c r="B328" s="9" t="s">
        <v>785</v>
      </c>
      <c r="C328" s="8" t="s">
        <v>7</v>
      </c>
      <c r="D328" s="11">
        <v>4</v>
      </c>
      <c r="G328" s="146">
        <v>0</v>
      </c>
    </row>
    <row r="329" spans="1:7" s="181" customFormat="1" x14ac:dyDescent="0.3">
      <c r="A329" s="86">
        <f>A328+1</f>
        <v>204</v>
      </c>
      <c r="B329" s="88" t="s">
        <v>782</v>
      </c>
      <c r="C329" s="86" t="s">
        <v>7</v>
      </c>
      <c r="D329" s="92">
        <v>1</v>
      </c>
      <c r="G329" s="146">
        <v>0</v>
      </c>
    </row>
    <row r="330" spans="1:7" ht="23.25" customHeight="1" x14ac:dyDescent="0.3">
      <c r="A330" s="36"/>
      <c r="B330" s="44" t="s">
        <v>784</v>
      </c>
      <c r="C330" s="39"/>
      <c r="D330" s="39"/>
      <c r="G330" s="146"/>
    </row>
    <row r="331" spans="1:7" x14ac:dyDescent="0.3">
      <c r="A331" s="8"/>
      <c r="B331" s="6" t="s">
        <v>382</v>
      </c>
      <c r="C331" s="8"/>
      <c r="D331" s="10"/>
      <c r="G331" s="146"/>
    </row>
    <row r="332" spans="1:7" x14ac:dyDescent="0.3">
      <c r="A332" s="8">
        <f>A329+1</f>
        <v>205</v>
      </c>
      <c r="B332" s="9" t="s">
        <v>447</v>
      </c>
      <c r="C332" s="8" t="s">
        <v>3</v>
      </c>
      <c r="D332" s="11">
        <v>180</v>
      </c>
      <c r="G332" s="146"/>
    </row>
    <row r="333" spans="1:7" x14ac:dyDescent="0.3">
      <c r="A333" s="8">
        <f>A332+1</f>
        <v>206</v>
      </c>
      <c r="B333" s="9" t="s">
        <v>448</v>
      </c>
      <c r="C333" s="8" t="s">
        <v>3</v>
      </c>
      <c r="D333" s="11">
        <v>120</v>
      </c>
      <c r="G333" s="146"/>
    </row>
    <row r="334" spans="1:7" x14ac:dyDescent="0.3">
      <c r="A334" s="8">
        <f>A333+1</f>
        <v>207</v>
      </c>
      <c r="B334" s="9" t="s">
        <v>380</v>
      </c>
      <c r="C334" s="8" t="s">
        <v>3</v>
      </c>
      <c r="D334" s="11">
        <v>12</v>
      </c>
      <c r="G334" s="146"/>
    </row>
    <row r="335" spans="1:7" x14ac:dyDescent="0.3">
      <c r="A335" s="8">
        <f t="shared" ref="A335:A337" si="28">A334+1</f>
        <v>208</v>
      </c>
      <c r="B335" s="9" t="s">
        <v>381</v>
      </c>
      <c r="C335" s="8" t="s">
        <v>3</v>
      </c>
      <c r="D335" s="11">
        <v>180</v>
      </c>
      <c r="G335" s="146"/>
    </row>
    <row r="336" spans="1:7" x14ac:dyDescent="0.3">
      <c r="A336" s="86">
        <f t="shared" si="28"/>
        <v>209</v>
      </c>
      <c r="B336" s="99" t="s">
        <v>787</v>
      </c>
      <c r="C336" s="86" t="s">
        <v>3</v>
      </c>
      <c r="D336" s="92">
        <v>60</v>
      </c>
      <c r="G336" s="146"/>
    </row>
    <row r="337" spans="1:7" x14ac:dyDescent="0.3">
      <c r="A337" s="86">
        <f t="shared" si="28"/>
        <v>210</v>
      </c>
      <c r="B337" s="99" t="s">
        <v>788</v>
      </c>
      <c r="C337" s="86" t="s">
        <v>7</v>
      </c>
      <c r="D337" s="92">
        <v>1</v>
      </c>
      <c r="G337" s="146"/>
    </row>
    <row r="338" spans="1:7" x14ac:dyDescent="0.3">
      <c r="A338" s="86"/>
      <c r="B338" s="94" t="s">
        <v>263</v>
      </c>
      <c r="C338" s="86"/>
      <c r="D338" s="92"/>
      <c r="G338" s="146"/>
    </row>
    <row r="339" spans="1:7" x14ac:dyDescent="0.3">
      <c r="A339" s="8">
        <f>A337+1</f>
        <v>211</v>
      </c>
      <c r="B339" s="9" t="s">
        <v>445</v>
      </c>
      <c r="C339" s="8" t="s">
        <v>2</v>
      </c>
      <c r="D339" s="10">
        <v>72</v>
      </c>
      <c r="G339" s="146"/>
    </row>
    <row r="340" spans="1:7" x14ac:dyDescent="0.3">
      <c r="A340" s="8">
        <f>A339+1</f>
        <v>212</v>
      </c>
      <c r="B340" s="9" t="s">
        <v>446</v>
      </c>
      <c r="C340" s="8" t="s">
        <v>2</v>
      </c>
      <c r="D340" s="10">
        <v>55.4</v>
      </c>
      <c r="G340" s="146"/>
    </row>
    <row r="341" spans="1:7" x14ac:dyDescent="0.3">
      <c r="A341" s="8">
        <f>A340+1</f>
        <v>213</v>
      </c>
      <c r="B341" s="9" t="s">
        <v>662</v>
      </c>
      <c r="C341" s="8" t="s">
        <v>2</v>
      </c>
      <c r="D341" s="10">
        <v>16.7</v>
      </c>
      <c r="G341" s="146"/>
    </row>
    <row r="342" spans="1:7" x14ac:dyDescent="0.3">
      <c r="A342" s="8">
        <f>A341+1</f>
        <v>214</v>
      </c>
      <c r="B342" s="9" t="s">
        <v>268</v>
      </c>
      <c r="C342" s="8" t="s">
        <v>20</v>
      </c>
      <c r="D342" s="10">
        <f>16.7*1.75</f>
        <v>29.224999999999998</v>
      </c>
      <c r="G342" s="146"/>
    </row>
    <row r="343" spans="1:7" x14ac:dyDescent="0.3">
      <c r="A343" s="151">
        <f t="shared" ref="A343" si="29">A342+1</f>
        <v>215</v>
      </c>
      <c r="B343" s="9" t="s">
        <v>253</v>
      </c>
      <c r="C343" s="8" t="s">
        <v>20</v>
      </c>
      <c r="D343" s="10">
        <f>16.7*1.75</f>
        <v>29.224999999999998</v>
      </c>
      <c r="G343" s="146"/>
    </row>
    <row r="344" spans="1:7" x14ac:dyDescent="0.3">
      <c r="A344" s="8"/>
      <c r="B344" s="6" t="s">
        <v>386</v>
      </c>
      <c r="C344" s="8"/>
      <c r="D344" s="10"/>
      <c r="G344" s="146"/>
    </row>
    <row r="345" spans="1:7" x14ac:dyDescent="0.3">
      <c r="A345" s="8">
        <f>A340+1</f>
        <v>213</v>
      </c>
      <c r="B345" s="9" t="s">
        <v>449</v>
      </c>
      <c r="C345" s="8" t="s">
        <v>3</v>
      </c>
      <c r="D345" s="11">
        <v>60</v>
      </c>
      <c r="G345" s="146"/>
    </row>
    <row r="346" spans="1:7" x14ac:dyDescent="0.3">
      <c r="A346" s="8">
        <f t="shared" ref="A346:A350" si="30">A345+1</f>
        <v>214</v>
      </c>
      <c r="B346" s="9" t="s">
        <v>450</v>
      </c>
      <c r="C346" s="8" t="s">
        <v>3</v>
      </c>
      <c r="D346" s="11">
        <v>20</v>
      </c>
      <c r="G346" s="146"/>
    </row>
    <row r="347" spans="1:7" x14ac:dyDescent="0.3">
      <c r="A347" s="8">
        <f t="shared" si="30"/>
        <v>215</v>
      </c>
      <c r="B347" s="9" t="s">
        <v>380</v>
      </c>
      <c r="C347" s="8" t="s">
        <v>3</v>
      </c>
      <c r="D347" s="11">
        <v>4</v>
      </c>
      <c r="G347" s="146"/>
    </row>
    <row r="348" spans="1:7" x14ac:dyDescent="0.3">
      <c r="A348" s="8">
        <f t="shared" si="30"/>
        <v>216</v>
      </c>
      <c r="B348" s="9" t="s">
        <v>381</v>
      </c>
      <c r="C348" s="8" t="s">
        <v>3</v>
      </c>
      <c r="D348" s="11">
        <v>60</v>
      </c>
      <c r="G348" s="146"/>
    </row>
    <row r="349" spans="1:7" x14ac:dyDescent="0.3">
      <c r="A349" s="86">
        <f t="shared" si="30"/>
        <v>217</v>
      </c>
      <c r="B349" s="99" t="s">
        <v>787</v>
      </c>
      <c r="C349" s="86" t="s">
        <v>3</v>
      </c>
      <c r="D349" s="92">
        <v>30</v>
      </c>
      <c r="G349" s="146"/>
    </row>
    <row r="350" spans="1:7" x14ac:dyDescent="0.3">
      <c r="A350" s="86">
        <f t="shared" si="30"/>
        <v>218</v>
      </c>
      <c r="B350" s="99" t="s">
        <v>788</v>
      </c>
      <c r="C350" s="86" t="s">
        <v>7</v>
      </c>
      <c r="D350" s="92">
        <v>1</v>
      </c>
      <c r="G350" s="146"/>
    </row>
    <row r="351" spans="1:7" x14ac:dyDescent="0.3">
      <c r="A351" s="8"/>
      <c r="B351" s="6" t="s">
        <v>263</v>
      </c>
      <c r="C351" s="8"/>
      <c r="D351" s="11"/>
      <c r="G351" s="146"/>
    </row>
    <row r="352" spans="1:7" x14ac:dyDescent="0.3">
      <c r="A352" s="8">
        <f>A348+1</f>
        <v>217</v>
      </c>
      <c r="B352" s="9" t="s">
        <v>445</v>
      </c>
      <c r="C352" s="8" t="s">
        <v>2</v>
      </c>
      <c r="D352" s="10">
        <v>25.2</v>
      </c>
      <c r="G352" s="146"/>
    </row>
    <row r="353" spans="1:7" x14ac:dyDescent="0.3">
      <c r="A353" s="8">
        <f>A352+1</f>
        <v>218</v>
      </c>
      <c r="B353" s="9" t="s">
        <v>446</v>
      </c>
      <c r="C353" s="8" t="s">
        <v>2</v>
      </c>
      <c r="D353" s="10">
        <v>19.600000000000001</v>
      </c>
      <c r="G353" s="146"/>
    </row>
    <row r="354" spans="1:7" x14ac:dyDescent="0.3">
      <c r="A354" s="8">
        <f>A353+1</f>
        <v>219</v>
      </c>
      <c r="B354" s="9" t="s">
        <v>662</v>
      </c>
      <c r="C354" s="8" t="s">
        <v>2</v>
      </c>
      <c r="D354" s="10">
        <v>5.6</v>
      </c>
      <c r="G354" s="146"/>
    </row>
    <row r="355" spans="1:7" x14ac:dyDescent="0.3">
      <c r="A355" s="8">
        <f>A353+1</f>
        <v>219</v>
      </c>
      <c r="B355" s="9" t="s">
        <v>268</v>
      </c>
      <c r="C355" s="8" t="s">
        <v>20</v>
      </c>
      <c r="D355" s="10">
        <f>5.6*1.75</f>
        <v>9.7999999999999989</v>
      </c>
      <c r="G355" s="146"/>
    </row>
    <row r="356" spans="1:7" x14ac:dyDescent="0.3">
      <c r="A356" s="151">
        <f t="shared" ref="A356" si="31">A355+1</f>
        <v>220</v>
      </c>
      <c r="B356" s="9" t="s">
        <v>253</v>
      </c>
      <c r="C356" s="8" t="s">
        <v>20</v>
      </c>
      <c r="D356" s="10">
        <f>5.6*1.75</f>
        <v>9.7999999999999989</v>
      </c>
      <c r="G356" s="146"/>
    </row>
    <row r="357" spans="1:7" x14ac:dyDescent="0.3">
      <c r="A357" s="8"/>
      <c r="B357" s="6" t="s">
        <v>378</v>
      </c>
      <c r="C357" s="8"/>
      <c r="D357" s="11"/>
      <c r="G357" s="146"/>
    </row>
    <row r="358" spans="1:7" x14ac:dyDescent="0.3">
      <c r="A358" s="8">
        <f>A356+1</f>
        <v>221</v>
      </c>
      <c r="B358" s="9" t="s">
        <v>444</v>
      </c>
      <c r="C358" s="8" t="s">
        <v>3</v>
      </c>
      <c r="D358" s="11">
        <v>160</v>
      </c>
      <c r="G358" s="146"/>
    </row>
    <row r="359" spans="1:7" x14ac:dyDescent="0.3">
      <c r="A359" s="8">
        <f t="shared" ref="A359:A365" si="32">A358+1</f>
        <v>222</v>
      </c>
      <c r="B359" s="9" t="s">
        <v>380</v>
      </c>
      <c r="C359" s="8" t="s">
        <v>7</v>
      </c>
      <c r="D359" s="11">
        <v>16</v>
      </c>
      <c r="G359" s="146"/>
    </row>
    <row r="360" spans="1:7" x14ac:dyDescent="0.3">
      <c r="A360" s="8">
        <f t="shared" si="32"/>
        <v>223</v>
      </c>
      <c r="B360" s="9" t="s">
        <v>381</v>
      </c>
      <c r="C360" s="8" t="s">
        <v>7</v>
      </c>
      <c r="D360" s="11">
        <v>160</v>
      </c>
      <c r="G360" s="146"/>
    </row>
    <row r="361" spans="1:7" x14ac:dyDescent="0.3">
      <c r="A361" s="86">
        <f t="shared" si="32"/>
        <v>224</v>
      </c>
      <c r="B361" s="99" t="s">
        <v>787</v>
      </c>
      <c r="C361" s="86" t="s">
        <v>3</v>
      </c>
      <c r="D361" s="92">
        <v>60</v>
      </c>
      <c r="G361" s="146"/>
    </row>
    <row r="362" spans="1:7" x14ac:dyDescent="0.3">
      <c r="A362" s="86">
        <f t="shared" si="32"/>
        <v>225</v>
      </c>
      <c r="B362" s="99" t="s">
        <v>788</v>
      </c>
      <c r="C362" s="86" t="s">
        <v>7</v>
      </c>
      <c r="D362" s="92">
        <v>1</v>
      </c>
      <c r="G362" s="146"/>
    </row>
    <row r="363" spans="1:7" x14ac:dyDescent="0.3">
      <c r="A363" s="8"/>
      <c r="B363" s="6" t="s">
        <v>263</v>
      </c>
      <c r="C363" s="8"/>
      <c r="D363" s="11"/>
      <c r="G363" s="146"/>
    </row>
    <row r="364" spans="1:7" x14ac:dyDescent="0.3">
      <c r="A364" s="8">
        <f>A360+1</f>
        <v>224</v>
      </c>
      <c r="B364" s="9" t="s">
        <v>445</v>
      </c>
      <c r="C364" s="8" t="s">
        <v>2</v>
      </c>
      <c r="D364" s="10">
        <v>66.400000000000006</v>
      </c>
      <c r="G364" s="146"/>
    </row>
    <row r="365" spans="1:7" x14ac:dyDescent="0.3">
      <c r="A365" s="8">
        <f t="shared" si="32"/>
        <v>225</v>
      </c>
      <c r="B365" s="9" t="s">
        <v>446</v>
      </c>
      <c r="C365" s="8" t="s">
        <v>2</v>
      </c>
      <c r="D365" s="10">
        <v>51.4</v>
      </c>
      <c r="G365" s="146"/>
    </row>
    <row r="366" spans="1:7" x14ac:dyDescent="0.3">
      <c r="A366" s="8">
        <f>A365+1</f>
        <v>226</v>
      </c>
      <c r="B366" s="9" t="s">
        <v>662</v>
      </c>
      <c r="C366" s="8" t="s">
        <v>2</v>
      </c>
      <c r="D366" s="10">
        <v>15</v>
      </c>
      <c r="G366" s="146"/>
    </row>
    <row r="367" spans="1:7" x14ac:dyDescent="0.3">
      <c r="A367" s="8">
        <f>A365+1</f>
        <v>226</v>
      </c>
      <c r="B367" s="9" t="s">
        <v>268</v>
      </c>
      <c r="C367" s="8" t="s">
        <v>20</v>
      </c>
      <c r="D367" s="10">
        <f>15*1.75</f>
        <v>26.25</v>
      </c>
      <c r="G367" s="146"/>
    </row>
    <row r="368" spans="1:7" x14ac:dyDescent="0.3">
      <c r="A368" s="151">
        <f t="shared" ref="A368" si="33">A367+1</f>
        <v>227</v>
      </c>
      <c r="B368" s="9" t="s">
        <v>253</v>
      </c>
      <c r="C368" s="8" t="s">
        <v>20</v>
      </c>
      <c r="D368" s="10">
        <f>15*1.75</f>
        <v>26.25</v>
      </c>
      <c r="G368" s="146"/>
    </row>
    <row r="369" spans="1:7" x14ac:dyDescent="0.3">
      <c r="A369" s="8"/>
      <c r="B369" s="6" t="s">
        <v>388</v>
      </c>
      <c r="C369" s="8"/>
      <c r="D369" s="10"/>
      <c r="G369" s="146"/>
    </row>
    <row r="370" spans="1:7" x14ac:dyDescent="0.3">
      <c r="A370" s="8">
        <f>A353+1</f>
        <v>219</v>
      </c>
      <c r="B370" s="49" t="s">
        <v>451</v>
      </c>
      <c r="C370" s="141" t="s">
        <v>3</v>
      </c>
      <c r="D370" s="66">
        <v>50</v>
      </c>
      <c r="E370" s="50"/>
      <c r="F370" s="50"/>
      <c r="G370" s="147"/>
    </row>
    <row r="371" spans="1:7" x14ac:dyDescent="0.3">
      <c r="A371" s="86">
        <f>A370+1</f>
        <v>220</v>
      </c>
      <c r="B371" s="239" t="s">
        <v>790</v>
      </c>
      <c r="C371" s="240" t="s">
        <v>3</v>
      </c>
      <c r="D371" s="241">
        <v>160</v>
      </c>
      <c r="E371" s="50"/>
      <c r="F371" s="50"/>
      <c r="G371" s="147"/>
    </row>
    <row r="372" spans="1:7" x14ac:dyDescent="0.3">
      <c r="A372" s="86">
        <f t="shared" ref="A372:A379" si="34">A371+1</f>
        <v>221</v>
      </c>
      <c r="B372" s="239" t="s">
        <v>444</v>
      </c>
      <c r="C372" s="240" t="s">
        <v>3</v>
      </c>
      <c r="D372" s="241">
        <v>210</v>
      </c>
      <c r="E372" s="50"/>
      <c r="F372" s="50"/>
      <c r="G372" s="147"/>
    </row>
    <row r="373" spans="1:7" x14ac:dyDescent="0.3">
      <c r="A373" s="86">
        <f t="shared" si="34"/>
        <v>222</v>
      </c>
      <c r="B373" s="239" t="s">
        <v>452</v>
      </c>
      <c r="C373" s="240" t="s">
        <v>7</v>
      </c>
      <c r="D373" s="241">
        <v>2</v>
      </c>
      <c r="E373" s="50"/>
      <c r="F373" s="50"/>
      <c r="G373" s="147"/>
    </row>
    <row r="374" spans="1:7" x14ac:dyDescent="0.3">
      <c r="A374" s="86">
        <f t="shared" si="34"/>
        <v>223</v>
      </c>
      <c r="B374" s="239" t="s">
        <v>789</v>
      </c>
      <c r="C374" s="240" t="s">
        <v>7</v>
      </c>
      <c r="D374" s="241">
        <v>2</v>
      </c>
      <c r="E374" s="50"/>
      <c r="F374" s="50"/>
      <c r="G374" s="147"/>
    </row>
    <row r="375" spans="1:7" x14ac:dyDescent="0.3">
      <c r="A375" s="86">
        <f t="shared" si="34"/>
        <v>224</v>
      </c>
      <c r="B375" s="239" t="s">
        <v>381</v>
      </c>
      <c r="C375" s="240" t="s">
        <v>3</v>
      </c>
      <c r="D375" s="241">
        <v>50</v>
      </c>
      <c r="E375" s="50"/>
      <c r="F375" s="50"/>
      <c r="G375" s="147"/>
    </row>
    <row r="376" spans="1:7" x14ac:dyDescent="0.3">
      <c r="A376" s="86">
        <f t="shared" si="34"/>
        <v>225</v>
      </c>
      <c r="B376" s="242" t="s">
        <v>791</v>
      </c>
      <c r="C376" s="240" t="s">
        <v>3</v>
      </c>
      <c r="D376" s="241">
        <v>160</v>
      </c>
      <c r="E376" s="50"/>
      <c r="F376" s="50"/>
      <c r="G376" s="147"/>
    </row>
    <row r="377" spans="1:7" x14ac:dyDescent="0.3">
      <c r="A377" s="86">
        <f t="shared" si="34"/>
        <v>226</v>
      </c>
      <c r="B377" s="242" t="s">
        <v>787</v>
      </c>
      <c r="C377" s="240" t="s">
        <v>3</v>
      </c>
      <c r="D377" s="241">
        <v>100</v>
      </c>
      <c r="E377" s="50"/>
      <c r="F377" s="50"/>
      <c r="G377" s="147"/>
    </row>
    <row r="378" spans="1:7" x14ac:dyDescent="0.3">
      <c r="A378" s="86">
        <f t="shared" si="34"/>
        <v>227</v>
      </c>
      <c r="B378" s="242" t="s">
        <v>788</v>
      </c>
      <c r="C378" s="240" t="s">
        <v>7</v>
      </c>
      <c r="D378" s="241">
        <v>1</v>
      </c>
      <c r="E378" s="50"/>
      <c r="F378" s="50"/>
      <c r="G378" s="147"/>
    </row>
    <row r="379" spans="1:7" ht="27.6" x14ac:dyDescent="0.3">
      <c r="A379" s="86">
        <f t="shared" si="34"/>
        <v>228</v>
      </c>
      <c r="B379" s="242" t="s">
        <v>792</v>
      </c>
      <c r="C379" s="240" t="s">
        <v>7</v>
      </c>
      <c r="D379" s="241">
        <v>320</v>
      </c>
      <c r="E379" s="50"/>
      <c r="F379" s="50"/>
      <c r="G379" s="147"/>
    </row>
    <row r="380" spans="1:7" x14ac:dyDescent="0.3">
      <c r="A380" s="86"/>
      <c r="B380" s="243" t="s">
        <v>263</v>
      </c>
      <c r="C380" s="240"/>
      <c r="D380" s="241"/>
      <c r="E380" s="50"/>
      <c r="F380" s="50"/>
      <c r="G380" s="147"/>
    </row>
    <row r="381" spans="1:7" x14ac:dyDescent="0.3">
      <c r="A381" s="8">
        <f>A379+1</f>
        <v>229</v>
      </c>
      <c r="B381" s="49" t="s">
        <v>445</v>
      </c>
      <c r="C381" s="141" t="s">
        <v>2</v>
      </c>
      <c r="D381" s="150">
        <v>71.400000000000006</v>
      </c>
      <c r="E381" s="50"/>
      <c r="F381" s="50"/>
      <c r="G381" s="147"/>
    </row>
    <row r="382" spans="1:7" x14ac:dyDescent="0.3">
      <c r="A382" s="8">
        <f>A381+1</f>
        <v>230</v>
      </c>
      <c r="B382" s="49" t="s">
        <v>446</v>
      </c>
      <c r="C382" s="141" t="s">
        <v>2</v>
      </c>
      <c r="D382" s="150">
        <v>56.5</v>
      </c>
      <c r="E382" s="50"/>
      <c r="F382" s="50"/>
      <c r="G382" s="147"/>
    </row>
    <row r="383" spans="1:7" x14ac:dyDescent="0.3">
      <c r="A383" s="8">
        <f>A382+1</f>
        <v>231</v>
      </c>
      <c r="B383" s="49" t="s">
        <v>662</v>
      </c>
      <c r="C383" s="141" t="s">
        <v>2</v>
      </c>
      <c r="D383" s="150">
        <v>14.9</v>
      </c>
      <c r="E383" s="50"/>
      <c r="F383" s="50"/>
      <c r="G383" s="147"/>
    </row>
    <row r="384" spans="1:7" x14ac:dyDescent="0.3">
      <c r="A384" s="8">
        <f>A382+1</f>
        <v>231</v>
      </c>
      <c r="B384" s="49" t="s">
        <v>268</v>
      </c>
      <c r="C384" s="141" t="s">
        <v>20</v>
      </c>
      <c r="D384" s="150">
        <f>14.9*1.75</f>
        <v>26.074999999999999</v>
      </c>
      <c r="E384" s="50"/>
      <c r="F384" s="50"/>
      <c r="G384" s="147"/>
    </row>
    <row r="385" spans="1:7" x14ac:dyDescent="0.3">
      <c r="A385" s="151">
        <f t="shared" ref="A385" si="35">A384+1</f>
        <v>232</v>
      </c>
      <c r="B385" s="49" t="s">
        <v>253</v>
      </c>
      <c r="C385" s="141" t="s">
        <v>20</v>
      </c>
      <c r="D385" s="150">
        <f>14.9*1.75</f>
        <v>26.074999999999999</v>
      </c>
      <c r="E385" s="50"/>
      <c r="F385" s="50"/>
      <c r="G385" s="147"/>
    </row>
    <row r="386" spans="1:7" x14ac:dyDescent="0.3">
      <c r="A386" s="42"/>
      <c r="B386" s="219" t="s">
        <v>456</v>
      </c>
      <c r="C386" s="220"/>
      <c r="D386" s="220"/>
      <c r="G386" s="146"/>
    </row>
  </sheetData>
  <autoFilter ref="A1:E386" xr:uid="{00000000-0001-0000-0900-000000000000}"/>
  <mergeCells count="6">
    <mergeCell ref="A1:A2"/>
    <mergeCell ref="G1:G3"/>
    <mergeCell ref="B386:D386"/>
    <mergeCell ref="D1:D2"/>
    <mergeCell ref="C1:C2"/>
    <mergeCell ref="B1:B2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H280"/>
  <sheetViews>
    <sheetView topLeftCell="A146" zoomScaleNormal="100" zoomScaleSheetLayoutView="70" workbookViewId="0">
      <selection activeCell="F198" sqref="F198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7" max="7" width="17" style="148" customWidth="1"/>
  </cols>
  <sheetData>
    <row r="1" spans="1:8" ht="19.5" customHeight="1" x14ac:dyDescent="0.3">
      <c r="A1" s="228" t="s">
        <v>8</v>
      </c>
      <c r="B1" s="229" t="s">
        <v>4</v>
      </c>
      <c r="C1" s="228" t="s">
        <v>453</v>
      </c>
      <c r="D1" s="228" t="s">
        <v>5</v>
      </c>
      <c r="G1" s="207" t="s">
        <v>873</v>
      </c>
    </row>
    <row r="2" spans="1:8" s="4" customFormat="1" ht="29.4" customHeight="1" x14ac:dyDescent="0.3">
      <c r="A2" s="228"/>
      <c r="B2" s="229"/>
      <c r="C2" s="228"/>
      <c r="D2" s="228"/>
      <c r="F2"/>
      <c r="G2" s="207"/>
      <c r="H2" s="116"/>
    </row>
    <row r="3" spans="1:8" ht="13.5" customHeight="1" x14ac:dyDescent="0.3">
      <c r="A3" s="32">
        <v>1</v>
      </c>
      <c r="B3" s="33">
        <v>2</v>
      </c>
      <c r="C3" s="33">
        <v>3</v>
      </c>
      <c r="D3" s="33">
        <v>4</v>
      </c>
      <c r="G3" s="207"/>
      <c r="H3" s="116"/>
    </row>
    <row r="4" spans="1:8" x14ac:dyDescent="0.3">
      <c r="A4" s="36"/>
      <c r="B4" s="208" t="s">
        <v>300</v>
      </c>
      <c r="C4" s="209"/>
      <c r="D4" s="223"/>
      <c r="G4" s="145"/>
      <c r="H4" s="116"/>
    </row>
    <row r="5" spans="1:8" x14ac:dyDescent="0.3">
      <c r="A5" s="24">
        <v>1</v>
      </c>
      <c r="B5" s="9" t="s">
        <v>15</v>
      </c>
      <c r="C5" s="8" t="s">
        <v>2</v>
      </c>
      <c r="D5" s="11">
        <v>13</v>
      </c>
      <c r="G5" s="146"/>
    </row>
    <row r="6" spans="1:8" x14ac:dyDescent="0.3">
      <c r="A6" s="24">
        <f>A5+1</f>
        <v>2</v>
      </c>
      <c r="B6" s="9" t="s">
        <v>301</v>
      </c>
      <c r="C6" s="8" t="s">
        <v>3</v>
      </c>
      <c r="D6" s="11">
        <v>35</v>
      </c>
      <c r="G6" s="146"/>
    </row>
    <row r="7" spans="1:8" ht="27.6" x14ac:dyDescent="0.3">
      <c r="A7" s="24">
        <f>A6+1</f>
        <v>3</v>
      </c>
      <c r="B7" s="9" t="s">
        <v>302</v>
      </c>
      <c r="C7" s="8" t="s">
        <v>3</v>
      </c>
      <c r="D7" s="11">
        <v>3</v>
      </c>
      <c r="G7" s="146"/>
    </row>
    <row r="8" spans="1:8" x14ac:dyDescent="0.3">
      <c r="A8" s="24">
        <f t="shared" ref="A8:A27" si="0">A7+1</f>
        <v>4</v>
      </c>
      <c r="B8" s="9" t="s">
        <v>303</v>
      </c>
      <c r="C8" s="8" t="s">
        <v>3</v>
      </c>
      <c r="D8" s="11">
        <v>6</v>
      </c>
      <c r="G8" s="146"/>
    </row>
    <row r="9" spans="1:8" ht="41.4" x14ac:dyDescent="0.3">
      <c r="A9" s="24">
        <f t="shared" si="0"/>
        <v>5</v>
      </c>
      <c r="B9" s="9" t="s">
        <v>304</v>
      </c>
      <c r="C9" s="8" t="s">
        <v>7</v>
      </c>
      <c r="D9" s="11">
        <v>2</v>
      </c>
      <c r="G9" s="146"/>
    </row>
    <row r="10" spans="1:8" x14ac:dyDescent="0.3">
      <c r="A10" s="24">
        <f t="shared" si="0"/>
        <v>6</v>
      </c>
      <c r="B10" s="9" t="s">
        <v>305</v>
      </c>
      <c r="C10" s="8" t="s">
        <v>7</v>
      </c>
      <c r="D10" s="11">
        <v>1</v>
      </c>
      <c r="G10" s="146"/>
    </row>
    <row r="11" spans="1:8" x14ac:dyDescent="0.3">
      <c r="A11" s="24">
        <f t="shared" si="0"/>
        <v>7</v>
      </c>
      <c r="B11" s="9" t="s">
        <v>306</v>
      </c>
      <c r="C11" s="8" t="s">
        <v>7</v>
      </c>
      <c r="D11" s="11">
        <v>2</v>
      </c>
      <c r="G11" s="146"/>
    </row>
    <row r="12" spans="1:8" x14ac:dyDescent="0.3">
      <c r="A12" s="24">
        <f t="shared" si="0"/>
        <v>8</v>
      </c>
      <c r="B12" s="9" t="s">
        <v>307</v>
      </c>
      <c r="C12" s="8" t="s">
        <v>7</v>
      </c>
      <c r="D12" s="11">
        <v>1</v>
      </c>
      <c r="G12" s="146"/>
    </row>
    <row r="13" spans="1:8" x14ac:dyDescent="0.3">
      <c r="A13" s="24">
        <f t="shared" si="0"/>
        <v>9</v>
      </c>
      <c r="B13" s="9" t="s">
        <v>308</v>
      </c>
      <c r="C13" s="8" t="s">
        <v>7</v>
      </c>
      <c r="D13" s="11">
        <v>1</v>
      </c>
      <c r="G13" s="146"/>
    </row>
    <row r="14" spans="1:8" x14ac:dyDescent="0.3">
      <c r="A14" s="24">
        <f t="shared" si="0"/>
        <v>10</v>
      </c>
      <c r="B14" s="9" t="s">
        <v>309</v>
      </c>
      <c r="C14" s="14" t="s">
        <v>35</v>
      </c>
      <c r="D14" s="10">
        <f>32*0.137</f>
        <v>4.3840000000000003</v>
      </c>
      <c r="G14" s="146"/>
    </row>
    <row r="15" spans="1:8" x14ac:dyDescent="0.3">
      <c r="A15" s="24">
        <f t="shared" si="0"/>
        <v>11</v>
      </c>
      <c r="B15" s="9" t="s">
        <v>310</v>
      </c>
      <c r="C15" s="14" t="s">
        <v>35</v>
      </c>
      <c r="D15" s="10">
        <f>16*0.243</f>
        <v>3.8879999999999999</v>
      </c>
      <c r="G15" s="146"/>
    </row>
    <row r="16" spans="1:8" x14ac:dyDescent="0.3">
      <c r="A16" s="24">
        <f t="shared" si="0"/>
        <v>12</v>
      </c>
      <c r="B16" s="9" t="s">
        <v>311</v>
      </c>
      <c r="C16" s="14" t="s">
        <v>35</v>
      </c>
      <c r="D16" s="10">
        <f>32*0.032</f>
        <v>1.024</v>
      </c>
      <c r="G16" s="146"/>
    </row>
    <row r="17" spans="1:7" x14ac:dyDescent="0.3">
      <c r="A17" s="24">
        <f t="shared" si="0"/>
        <v>13</v>
      </c>
      <c r="B17" s="9" t="s">
        <v>312</v>
      </c>
      <c r="C17" s="14" t="s">
        <v>35</v>
      </c>
      <c r="D17" s="10">
        <f>16*0.071</f>
        <v>1.1359999999999999</v>
      </c>
      <c r="G17" s="146"/>
    </row>
    <row r="18" spans="1:7" x14ac:dyDescent="0.3">
      <c r="A18" s="24">
        <f t="shared" si="0"/>
        <v>14</v>
      </c>
      <c r="B18" s="9" t="s">
        <v>313</v>
      </c>
      <c r="C18" s="14" t="s">
        <v>35</v>
      </c>
      <c r="D18" s="10">
        <f>64*0.013</f>
        <v>0.83199999999999996</v>
      </c>
      <c r="G18" s="146"/>
    </row>
    <row r="19" spans="1:7" x14ac:dyDescent="0.3">
      <c r="A19" s="24">
        <f t="shared" si="0"/>
        <v>15</v>
      </c>
      <c r="B19" s="9" t="s">
        <v>314</v>
      </c>
      <c r="C19" s="14" t="s">
        <v>35</v>
      </c>
      <c r="D19" s="10">
        <f>32*0.0172</f>
        <v>0.5504</v>
      </c>
      <c r="G19" s="146"/>
    </row>
    <row r="20" spans="1:7" x14ac:dyDescent="0.3">
      <c r="A20" s="24">
        <f t="shared" si="0"/>
        <v>16</v>
      </c>
      <c r="B20" s="9" t="s">
        <v>315</v>
      </c>
      <c r="C20" s="14" t="s">
        <v>7</v>
      </c>
      <c r="D20" s="11">
        <v>4</v>
      </c>
      <c r="G20" s="146"/>
    </row>
    <row r="21" spans="1:7" x14ac:dyDescent="0.3">
      <c r="A21" s="24">
        <f t="shared" si="0"/>
        <v>17</v>
      </c>
      <c r="B21" s="9" t="s">
        <v>316</v>
      </c>
      <c r="C21" s="14" t="s">
        <v>7</v>
      </c>
      <c r="D21" s="11">
        <v>2</v>
      </c>
      <c r="G21" s="146"/>
    </row>
    <row r="22" spans="1:7" ht="27.6" x14ac:dyDescent="0.3">
      <c r="A22" s="24">
        <f t="shared" si="0"/>
        <v>18</v>
      </c>
      <c r="B22" s="9" t="s">
        <v>317</v>
      </c>
      <c r="C22" s="8" t="s">
        <v>7</v>
      </c>
      <c r="D22" s="11">
        <v>1</v>
      </c>
      <c r="G22" s="146"/>
    </row>
    <row r="23" spans="1:7" x14ac:dyDescent="0.3">
      <c r="A23" s="24">
        <f t="shared" si="0"/>
        <v>19</v>
      </c>
      <c r="B23" s="9" t="s">
        <v>318</v>
      </c>
      <c r="C23" s="8" t="s">
        <v>7</v>
      </c>
      <c r="D23" s="11">
        <v>1</v>
      </c>
      <c r="G23" s="146"/>
    </row>
    <row r="24" spans="1:7" x14ac:dyDescent="0.3">
      <c r="A24" s="24">
        <f t="shared" si="0"/>
        <v>20</v>
      </c>
      <c r="B24" s="9" t="s">
        <v>319</v>
      </c>
      <c r="C24" s="8" t="s">
        <v>7</v>
      </c>
      <c r="D24" s="11">
        <v>1</v>
      </c>
      <c r="G24" s="146"/>
    </row>
    <row r="25" spans="1:7" x14ac:dyDescent="0.3">
      <c r="A25" s="24">
        <f t="shared" si="0"/>
        <v>21</v>
      </c>
      <c r="B25" s="9" t="s">
        <v>320</v>
      </c>
      <c r="C25" s="8" t="s">
        <v>7</v>
      </c>
      <c r="D25" s="11">
        <v>1</v>
      </c>
      <c r="G25" s="146"/>
    </row>
    <row r="26" spans="1:7" ht="32.25" customHeight="1" x14ac:dyDescent="0.3">
      <c r="A26" s="24">
        <f t="shared" si="0"/>
        <v>22</v>
      </c>
      <c r="B26" s="9" t="s">
        <v>321</v>
      </c>
      <c r="C26" s="8" t="s">
        <v>2</v>
      </c>
      <c r="D26" s="10">
        <v>7.0000000000000007E-2</v>
      </c>
      <c r="G26" s="146"/>
    </row>
    <row r="27" spans="1:7" ht="21.75" customHeight="1" x14ac:dyDescent="0.3">
      <c r="A27" s="24">
        <f t="shared" si="0"/>
        <v>23</v>
      </c>
      <c r="B27" s="9" t="s">
        <v>457</v>
      </c>
      <c r="C27" s="8" t="s">
        <v>2</v>
      </c>
      <c r="D27" s="12">
        <v>0.5</v>
      </c>
      <c r="G27" s="146"/>
    </row>
    <row r="28" spans="1:7" ht="30.75" customHeight="1" x14ac:dyDescent="0.3">
      <c r="A28" s="36"/>
      <c r="B28" s="221" t="s">
        <v>713</v>
      </c>
      <c r="C28" s="222"/>
      <c r="D28" s="222"/>
      <c r="G28" s="146"/>
    </row>
    <row r="29" spans="1:7" x14ac:dyDescent="0.3">
      <c r="A29" s="8">
        <f>A27+1</f>
        <v>24</v>
      </c>
      <c r="B29" s="9" t="s">
        <v>15</v>
      </c>
      <c r="C29" s="8" t="s">
        <v>2</v>
      </c>
      <c r="D29" s="11">
        <v>114</v>
      </c>
      <c r="G29" s="146"/>
    </row>
    <row r="30" spans="1:7" x14ac:dyDescent="0.3">
      <c r="A30" s="8">
        <f>A29+1</f>
        <v>25</v>
      </c>
      <c r="B30" s="9" t="s">
        <v>735</v>
      </c>
      <c r="C30" s="14" t="s">
        <v>3</v>
      </c>
      <c r="D30" s="11">
        <v>101</v>
      </c>
      <c r="G30" s="146"/>
    </row>
    <row r="31" spans="1:7" x14ac:dyDescent="0.3">
      <c r="A31" s="8">
        <f>A30+1</f>
        <v>26</v>
      </c>
      <c r="B31" s="9" t="s">
        <v>303</v>
      </c>
      <c r="C31" s="8" t="s">
        <v>3</v>
      </c>
      <c r="D31" s="11">
        <v>12</v>
      </c>
      <c r="G31" s="146"/>
    </row>
    <row r="32" spans="1:7" s="5" customFormat="1" x14ac:dyDescent="0.3">
      <c r="A32" s="24">
        <f>A31+1</f>
        <v>27</v>
      </c>
      <c r="B32" s="62" t="s">
        <v>712</v>
      </c>
      <c r="C32" s="24" t="s">
        <v>7</v>
      </c>
      <c r="D32" s="35">
        <v>5</v>
      </c>
      <c r="G32" s="146"/>
    </row>
    <row r="33" spans="1:7" x14ac:dyDescent="0.3">
      <c r="A33" s="8">
        <f>A32+1</f>
        <v>28</v>
      </c>
      <c r="B33" s="9" t="s">
        <v>307</v>
      </c>
      <c r="C33" s="8" t="s">
        <v>7</v>
      </c>
      <c r="D33" s="11">
        <v>2</v>
      </c>
      <c r="G33" s="146"/>
    </row>
    <row r="34" spans="1:7" x14ac:dyDescent="0.3">
      <c r="A34" s="8">
        <f>A33+1</f>
        <v>29</v>
      </c>
      <c r="B34" s="9" t="s">
        <v>308</v>
      </c>
      <c r="C34" s="8" t="s">
        <v>7</v>
      </c>
      <c r="D34" s="11">
        <v>2</v>
      </c>
      <c r="G34" s="146"/>
    </row>
    <row r="35" spans="1:7" x14ac:dyDescent="0.3">
      <c r="A35" s="8">
        <f t="shared" ref="A35:A39" si="1">A34+1</f>
        <v>30</v>
      </c>
      <c r="B35" s="9" t="s">
        <v>327</v>
      </c>
      <c r="C35" s="14" t="s">
        <v>35</v>
      </c>
      <c r="D35" s="10">
        <f>16*0.137</f>
        <v>2.1920000000000002</v>
      </c>
      <c r="G35" s="146"/>
    </row>
    <row r="36" spans="1:7" x14ac:dyDescent="0.3">
      <c r="A36" s="8">
        <f t="shared" si="1"/>
        <v>31</v>
      </c>
      <c r="B36" s="9" t="s">
        <v>186</v>
      </c>
      <c r="C36" s="14" t="s">
        <v>35</v>
      </c>
      <c r="D36" s="10">
        <f>16*0.032</f>
        <v>0.51200000000000001</v>
      </c>
      <c r="G36" s="146"/>
    </row>
    <row r="37" spans="1:7" x14ac:dyDescent="0.3">
      <c r="A37" s="8">
        <f t="shared" si="1"/>
        <v>32</v>
      </c>
      <c r="B37" s="9" t="s">
        <v>328</v>
      </c>
      <c r="C37" s="14" t="s">
        <v>35</v>
      </c>
      <c r="D37" s="10">
        <f>32*0.013</f>
        <v>0.41599999999999998</v>
      </c>
      <c r="G37" s="146"/>
    </row>
    <row r="38" spans="1:7" x14ac:dyDescent="0.3">
      <c r="A38" s="8">
        <f t="shared" si="1"/>
        <v>33</v>
      </c>
      <c r="B38" s="9" t="s">
        <v>187</v>
      </c>
      <c r="C38" s="8" t="s">
        <v>7</v>
      </c>
      <c r="D38" s="11">
        <v>2</v>
      </c>
      <c r="G38" s="146"/>
    </row>
    <row r="39" spans="1:7" ht="27.6" x14ac:dyDescent="0.3">
      <c r="A39" s="8">
        <f t="shared" si="1"/>
        <v>34</v>
      </c>
      <c r="B39" s="9" t="s">
        <v>326</v>
      </c>
      <c r="C39" s="8" t="s">
        <v>7</v>
      </c>
      <c r="D39" s="11">
        <v>2</v>
      </c>
      <c r="G39" s="146"/>
    </row>
    <row r="40" spans="1:7" ht="21.75" customHeight="1" x14ac:dyDescent="0.3">
      <c r="A40" s="24">
        <f t="shared" ref="A40" si="2">A39+1</f>
        <v>35</v>
      </c>
      <c r="B40" s="62" t="s">
        <v>457</v>
      </c>
      <c r="C40" s="24" t="s">
        <v>2</v>
      </c>
      <c r="D40" s="55">
        <v>0.3</v>
      </c>
      <c r="G40" s="146"/>
    </row>
    <row r="41" spans="1:7" ht="30" customHeight="1" x14ac:dyDescent="0.3">
      <c r="A41" s="36"/>
      <c r="B41" s="221" t="s">
        <v>714</v>
      </c>
      <c r="C41" s="222"/>
      <c r="D41" s="222"/>
      <c r="G41" s="146"/>
    </row>
    <row r="42" spans="1:7" x14ac:dyDescent="0.3">
      <c r="A42" s="8">
        <f>A40+1</f>
        <v>36</v>
      </c>
      <c r="B42" s="9" t="s">
        <v>15</v>
      </c>
      <c r="C42" s="8" t="s">
        <v>2</v>
      </c>
      <c r="D42" s="11">
        <v>47</v>
      </c>
      <c r="G42" s="146"/>
    </row>
    <row r="43" spans="1:7" s="5" customFormat="1" x14ac:dyDescent="0.3">
      <c r="A43" s="24">
        <f>A42+1</f>
        <v>37</v>
      </c>
      <c r="B43" s="62" t="s">
        <v>736</v>
      </c>
      <c r="C43" s="24" t="s">
        <v>3</v>
      </c>
      <c r="D43" s="35">
        <v>32</v>
      </c>
      <c r="G43" s="146"/>
    </row>
    <row r="44" spans="1:7" s="5" customFormat="1" x14ac:dyDescent="0.3">
      <c r="A44" s="24">
        <f>A43+1</f>
        <v>38</v>
      </c>
      <c r="B44" s="62" t="s">
        <v>737</v>
      </c>
      <c r="C44" s="24" t="s">
        <v>3</v>
      </c>
      <c r="D44" s="35">
        <v>6</v>
      </c>
      <c r="G44" s="146"/>
    </row>
    <row r="45" spans="1:7" s="5" customFormat="1" x14ac:dyDescent="0.3">
      <c r="A45" s="24">
        <f t="shared" ref="A45:A46" si="3">A44+1</f>
        <v>39</v>
      </c>
      <c r="B45" s="62" t="s">
        <v>739</v>
      </c>
      <c r="C45" s="24" t="s">
        <v>7</v>
      </c>
      <c r="D45" s="35">
        <v>3</v>
      </c>
      <c r="G45" s="146"/>
    </row>
    <row r="46" spans="1:7" s="5" customFormat="1" x14ac:dyDescent="0.3">
      <c r="A46" s="24">
        <f t="shared" si="3"/>
        <v>40</v>
      </c>
      <c r="B46" s="62" t="s">
        <v>465</v>
      </c>
      <c r="C46" s="24" t="s">
        <v>7</v>
      </c>
      <c r="D46" s="35">
        <v>2</v>
      </c>
      <c r="G46" s="146"/>
    </row>
    <row r="47" spans="1:7" s="5" customFormat="1" x14ac:dyDescent="0.3">
      <c r="A47" s="24">
        <f t="shared" ref="A47:A53" si="4">A46+1</f>
        <v>41</v>
      </c>
      <c r="B47" s="62" t="s">
        <v>466</v>
      </c>
      <c r="C47" s="24" t="s">
        <v>7</v>
      </c>
      <c r="D47" s="35">
        <v>2</v>
      </c>
      <c r="G47" s="146"/>
    </row>
    <row r="48" spans="1:7" x14ac:dyDescent="0.3">
      <c r="A48" s="8">
        <f t="shared" si="4"/>
        <v>42</v>
      </c>
      <c r="B48" s="9" t="s">
        <v>468</v>
      </c>
      <c r="C48" s="8" t="s">
        <v>35</v>
      </c>
      <c r="D48" s="10">
        <f>24*0.243</f>
        <v>5.8319999999999999</v>
      </c>
      <c r="G48" s="146"/>
    </row>
    <row r="49" spans="1:7" x14ac:dyDescent="0.3">
      <c r="A49" s="8">
        <f t="shared" si="4"/>
        <v>43</v>
      </c>
      <c r="B49" s="9" t="s">
        <v>738</v>
      </c>
      <c r="C49" s="8" t="s">
        <v>35</v>
      </c>
      <c r="D49" s="10">
        <f>24*0.071</f>
        <v>1.7039999999999997</v>
      </c>
      <c r="G49" s="146"/>
    </row>
    <row r="50" spans="1:7" x14ac:dyDescent="0.3">
      <c r="A50" s="8">
        <f t="shared" si="4"/>
        <v>44</v>
      </c>
      <c r="B50" s="9" t="s">
        <v>469</v>
      </c>
      <c r="C50" s="8" t="s">
        <v>35</v>
      </c>
      <c r="D50" s="10">
        <f>48*0.0172</f>
        <v>0.8256</v>
      </c>
      <c r="G50" s="146"/>
    </row>
    <row r="51" spans="1:7" s="5" customFormat="1" ht="27.6" x14ac:dyDescent="0.3">
      <c r="A51" s="24">
        <f t="shared" si="4"/>
        <v>45</v>
      </c>
      <c r="B51" s="62" t="s">
        <v>467</v>
      </c>
      <c r="C51" s="24" t="s">
        <v>7</v>
      </c>
      <c r="D51" s="35">
        <v>2</v>
      </c>
      <c r="G51" s="146"/>
    </row>
    <row r="52" spans="1:7" ht="27.6" x14ac:dyDescent="0.3">
      <c r="A52" s="8">
        <f t="shared" si="4"/>
        <v>46</v>
      </c>
      <c r="B52" s="9" t="s">
        <v>348</v>
      </c>
      <c r="C52" s="8" t="s">
        <v>7</v>
      </c>
      <c r="D52" s="11">
        <v>2</v>
      </c>
      <c r="G52" s="146"/>
    </row>
    <row r="53" spans="1:7" x14ac:dyDescent="0.3">
      <c r="A53" s="24">
        <f t="shared" si="4"/>
        <v>47</v>
      </c>
      <c r="B53" s="62" t="s">
        <v>457</v>
      </c>
      <c r="C53" s="24" t="s">
        <v>2</v>
      </c>
      <c r="D53" s="55">
        <v>1</v>
      </c>
      <c r="G53" s="146"/>
    </row>
    <row r="54" spans="1:7" ht="27.6" x14ac:dyDescent="0.3">
      <c r="A54" s="36"/>
      <c r="B54" s="61" t="s">
        <v>719</v>
      </c>
      <c r="C54" s="39"/>
      <c r="D54" s="39"/>
      <c r="G54" s="146"/>
    </row>
    <row r="55" spans="1:7" x14ac:dyDescent="0.3">
      <c r="A55" s="8">
        <f>A53+1</f>
        <v>48</v>
      </c>
      <c r="B55" s="9" t="s">
        <v>15</v>
      </c>
      <c r="C55" s="8" t="s">
        <v>2</v>
      </c>
      <c r="D55" s="11">
        <v>636.5</v>
      </c>
      <c r="G55" s="146"/>
    </row>
    <row r="56" spans="1:7" s="5" customFormat="1" x14ac:dyDescent="0.3">
      <c r="A56" s="24">
        <f>A55+1</f>
        <v>49</v>
      </c>
      <c r="B56" s="62" t="s">
        <v>736</v>
      </c>
      <c r="C56" s="24" t="s">
        <v>3</v>
      </c>
      <c r="D56" s="35">
        <v>238</v>
      </c>
      <c r="G56" s="146"/>
    </row>
    <row r="57" spans="1:7" s="5" customFormat="1" x14ac:dyDescent="0.3">
      <c r="A57" s="24">
        <f t="shared" ref="A57:A91" si="5">A56+1</f>
        <v>50</v>
      </c>
      <c r="B57" s="62" t="s">
        <v>740</v>
      </c>
      <c r="C57" s="24" t="s">
        <v>3</v>
      </c>
      <c r="D57" s="35">
        <v>23</v>
      </c>
      <c r="G57" s="146"/>
    </row>
    <row r="58" spans="1:7" s="5" customFormat="1" x14ac:dyDescent="0.3">
      <c r="A58" s="24">
        <f t="shared" si="5"/>
        <v>51</v>
      </c>
      <c r="B58" s="62" t="s">
        <v>737</v>
      </c>
      <c r="C58" s="24" t="s">
        <v>3</v>
      </c>
      <c r="D58" s="35">
        <v>99</v>
      </c>
      <c r="G58" s="146"/>
    </row>
    <row r="59" spans="1:7" s="5" customFormat="1" x14ac:dyDescent="0.3">
      <c r="A59" s="24">
        <f t="shared" si="5"/>
        <v>52</v>
      </c>
      <c r="B59" s="62" t="s">
        <v>741</v>
      </c>
      <c r="C59" s="67" t="s">
        <v>3</v>
      </c>
      <c r="D59" s="55">
        <v>10.5</v>
      </c>
      <c r="G59" s="146"/>
    </row>
    <row r="60" spans="1:7" s="5" customFormat="1" x14ac:dyDescent="0.3">
      <c r="A60" s="24">
        <f t="shared" si="5"/>
        <v>53</v>
      </c>
      <c r="B60" s="62" t="s">
        <v>739</v>
      </c>
      <c r="C60" s="24" t="s">
        <v>7</v>
      </c>
      <c r="D60" s="35">
        <v>2</v>
      </c>
      <c r="G60" s="146"/>
    </row>
    <row r="61" spans="1:7" s="5" customFormat="1" x14ac:dyDescent="0.3">
      <c r="A61" s="24">
        <f t="shared" si="5"/>
        <v>54</v>
      </c>
      <c r="B61" s="62" t="s">
        <v>752</v>
      </c>
      <c r="C61" s="24" t="s">
        <v>7</v>
      </c>
      <c r="D61" s="35">
        <v>3</v>
      </c>
      <c r="G61" s="146"/>
    </row>
    <row r="62" spans="1:7" x14ac:dyDescent="0.3">
      <c r="A62" s="8">
        <f t="shared" si="5"/>
        <v>55</v>
      </c>
      <c r="B62" s="9" t="s">
        <v>353</v>
      </c>
      <c r="C62" s="8" t="s">
        <v>7</v>
      </c>
      <c r="D62" s="11">
        <v>1</v>
      </c>
      <c r="G62" s="146"/>
    </row>
    <row r="63" spans="1:7" x14ac:dyDescent="0.3">
      <c r="A63" s="8">
        <f t="shared" si="5"/>
        <v>56</v>
      </c>
      <c r="B63" s="9" t="s">
        <v>352</v>
      </c>
      <c r="C63" s="8" t="s">
        <v>7</v>
      </c>
      <c r="D63" s="11">
        <v>2</v>
      </c>
      <c r="G63" s="146"/>
    </row>
    <row r="64" spans="1:7" s="5" customFormat="1" x14ac:dyDescent="0.3">
      <c r="A64" s="24">
        <f t="shared" si="5"/>
        <v>57</v>
      </c>
      <c r="B64" s="62" t="s">
        <v>742</v>
      </c>
      <c r="C64" s="24" t="s">
        <v>7</v>
      </c>
      <c r="D64" s="35">
        <v>2</v>
      </c>
      <c r="G64" s="146"/>
    </row>
    <row r="65" spans="1:7" s="5" customFormat="1" x14ac:dyDescent="0.3">
      <c r="A65" s="24">
        <f t="shared" si="5"/>
        <v>58</v>
      </c>
      <c r="B65" s="62" t="s">
        <v>465</v>
      </c>
      <c r="C65" s="24" t="s">
        <v>7</v>
      </c>
      <c r="D65" s="35">
        <v>14</v>
      </c>
      <c r="G65" s="146"/>
    </row>
    <row r="66" spans="1:7" s="5" customFormat="1" x14ac:dyDescent="0.3">
      <c r="A66" s="24">
        <f t="shared" si="5"/>
        <v>59</v>
      </c>
      <c r="B66" s="62" t="s">
        <v>466</v>
      </c>
      <c r="C66" s="24" t="s">
        <v>7</v>
      </c>
      <c r="D66" s="35">
        <v>14</v>
      </c>
      <c r="G66" s="146"/>
    </row>
    <row r="67" spans="1:7" s="5" customFormat="1" x14ac:dyDescent="0.3">
      <c r="A67" s="24">
        <f t="shared" si="5"/>
        <v>60</v>
      </c>
      <c r="B67" s="62" t="s">
        <v>743</v>
      </c>
      <c r="C67" s="24" t="s">
        <v>7</v>
      </c>
      <c r="D67" s="35">
        <v>2</v>
      </c>
      <c r="G67" s="146"/>
    </row>
    <row r="68" spans="1:7" s="5" customFormat="1" x14ac:dyDescent="0.3">
      <c r="A68" s="24">
        <f t="shared" si="5"/>
        <v>61</v>
      </c>
      <c r="B68" s="62" t="s">
        <v>744</v>
      </c>
      <c r="C68" s="24" t="s">
        <v>7</v>
      </c>
      <c r="D68" s="35">
        <v>2</v>
      </c>
      <c r="G68" s="146"/>
    </row>
    <row r="69" spans="1:7" s="5" customFormat="1" x14ac:dyDescent="0.3">
      <c r="A69" s="24">
        <f t="shared" si="5"/>
        <v>62</v>
      </c>
      <c r="B69" s="62" t="s">
        <v>745</v>
      </c>
      <c r="C69" s="24" t="s">
        <v>7</v>
      </c>
      <c r="D69" s="35">
        <v>1</v>
      </c>
      <c r="G69" s="146"/>
    </row>
    <row r="70" spans="1:7" x14ac:dyDescent="0.3">
      <c r="A70" s="8">
        <f t="shared" si="5"/>
        <v>63</v>
      </c>
      <c r="B70" s="9" t="s">
        <v>746</v>
      </c>
      <c r="C70" s="8" t="s">
        <v>35</v>
      </c>
      <c r="D70" s="10">
        <f>196*0.243</f>
        <v>47.628</v>
      </c>
      <c r="G70" s="146"/>
    </row>
    <row r="71" spans="1:7" x14ac:dyDescent="0.3">
      <c r="A71" s="8">
        <f t="shared" si="5"/>
        <v>64</v>
      </c>
      <c r="B71" s="9" t="s">
        <v>747</v>
      </c>
      <c r="C71" s="8" t="s">
        <v>35</v>
      </c>
      <c r="D71" s="10">
        <f>196*0.071</f>
        <v>13.915999999999999</v>
      </c>
      <c r="G71" s="146"/>
    </row>
    <row r="72" spans="1:7" ht="15.75" customHeight="1" x14ac:dyDescent="0.3">
      <c r="A72" s="8">
        <f t="shared" si="5"/>
        <v>65</v>
      </c>
      <c r="B72" s="9" t="s">
        <v>748</v>
      </c>
      <c r="C72" s="8" t="s">
        <v>35</v>
      </c>
      <c r="D72" s="10">
        <f>392*0.0172</f>
        <v>6.7423999999999999</v>
      </c>
      <c r="G72" s="146"/>
    </row>
    <row r="73" spans="1:7" s="5" customFormat="1" ht="27.6" x14ac:dyDescent="0.3">
      <c r="A73" s="24">
        <f t="shared" si="5"/>
        <v>66</v>
      </c>
      <c r="B73" s="62" t="s">
        <v>467</v>
      </c>
      <c r="C73" s="24" t="s">
        <v>7</v>
      </c>
      <c r="D73" s="35">
        <v>2</v>
      </c>
      <c r="G73" s="146"/>
    </row>
    <row r="74" spans="1:7" ht="27.6" x14ac:dyDescent="0.3">
      <c r="A74" s="8">
        <f t="shared" si="5"/>
        <v>67</v>
      </c>
      <c r="B74" s="9" t="s">
        <v>749</v>
      </c>
      <c r="C74" s="8" t="s">
        <v>7</v>
      </c>
      <c r="D74" s="11">
        <v>2</v>
      </c>
      <c r="G74" s="146"/>
    </row>
    <row r="75" spans="1:7" ht="27.6" x14ac:dyDescent="0.3">
      <c r="A75" s="8">
        <f t="shared" si="5"/>
        <v>68</v>
      </c>
      <c r="B75" s="9" t="s">
        <v>348</v>
      </c>
      <c r="C75" s="8" t="s">
        <v>7</v>
      </c>
      <c r="D75" s="11">
        <v>14</v>
      </c>
      <c r="G75" s="146"/>
    </row>
    <row r="76" spans="1:7" ht="27.6" x14ac:dyDescent="0.3">
      <c r="A76" s="8">
        <f t="shared" si="5"/>
        <v>69</v>
      </c>
      <c r="B76" s="9" t="s">
        <v>351</v>
      </c>
      <c r="C76" s="8" t="s">
        <v>7</v>
      </c>
      <c r="D76" s="11">
        <v>2</v>
      </c>
      <c r="G76" s="146"/>
    </row>
    <row r="77" spans="1:7" s="5" customFormat="1" x14ac:dyDescent="0.3">
      <c r="A77" s="24">
        <f t="shared" si="5"/>
        <v>70</v>
      </c>
      <c r="B77" s="62" t="s">
        <v>750</v>
      </c>
      <c r="C77" s="24" t="s">
        <v>7</v>
      </c>
      <c r="D77" s="35">
        <v>2</v>
      </c>
      <c r="G77" s="146"/>
    </row>
    <row r="78" spans="1:7" s="5" customFormat="1" x14ac:dyDescent="0.3">
      <c r="A78" s="24">
        <f t="shared" si="5"/>
        <v>71</v>
      </c>
      <c r="B78" s="62" t="s">
        <v>751</v>
      </c>
      <c r="C78" s="24" t="s">
        <v>7</v>
      </c>
      <c r="D78" s="35">
        <v>2</v>
      </c>
      <c r="G78" s="146"/>
    </row>
    <row r="79" spans="1:7" x14ac:dyDescent="0.3">
      <c r="A79" s="8">
        <f t="shared" si="5"/>
        <v>72</v>
      </c>
      <c r="B79" s="62" t="s">
        <v>457</v>
      </c>
      <c r="C79" s="24" t="s">
        <v>2</v>
      </c>
      <c r="D79" s="35">
        <v>14</v>
      </c>
      <c r="G79" s="146"/>
    </row>
    <row r="80" spans="1:7" x14ac:dyDescent="0.3">
      <c r="A80" s="8">
        <f t="shared" si="5"/>
        <v>73</v>
      </c>
      <c r="B80" s="62" t="s">
        <v>458</v>
      </c>
      <c r="C80" s="24" t="s">
        <v>7</v>
      </c>
      <c r="D80" s="35">
        <v>3</v>
      </c>
      <c r="G80" s="146"/>
    </row>
    <row r="81" spans="1:7" x14ac:dyDescent="0.3">
      <c r="A81" s="8">
        <f t="shared" si="5"/>
        <v>74</v>
      </c>
      <c r="B81" s="62" t="s">
        <v>679</v>
      </c>
      <c r="C81" s="24" t="s">
        <v>7</v>
      </c>
      <c r="D81" s="35">
        <v>3</v>
      </c>
      <c r="G81" s="146"/>
    </row>
    <row r="82" spans="1:7" x14ac:dyDescent="0.3">
      <c r="A82" s="8">
        <f t="shared" si="5"/>
        <v>75</v>
      </c>
      <c r="B82" s="62" t="s">
        <v>680</v>
      </c>
      <c r="C82" s="24" t="s">
        <v>7</v>
      </c>
      <c r="D82" s="35">
        <v>4</v>
      </c>
      <c r="G82" s="146"/>
    </row>
    <row r="83" spans="1:7" x14ac:dyDescent="0.3">
      <c r="A83" s="8">
        <f t="shared" si="5"/>
        <v>76</v>
      </c>
      <c r="B83" s="62" t="s">
        <v>681</v>
      </c>
      <c r="C83" s="24" t="s">
        <v>7</v>
      </c>
      <c r="D83" s="35">
        <v>4</v>
      </c>
      <c r="G83" s="146"/>
    </row>
    <row r="84" spans="1:7" x14ac:dyDescent="0.3">
      <c r="A84" s="8">
        <f t="shared" si="5"/>
        <v>77</v>
      </c>
      <c r="B84" s="62" t="s">
        <v>340</v>
      </c>
      <c r="C84" s="24" t="s">
        <v>7</v>
      </c>
      <c r="D84" s="64" t="s">
        <v>336</v>
      </c>
      <c r="G84" s="146"/>
    </row>
    <row r="85" spans="1:7" x14ac:dyDescent="0.3">
      <c r="A85" s="8">
        <f t="shared" si="5"/>
        <v>78</v>
      </c>
      <c r="B85" s="62" t="s">
        <v>674</v>
      </c>
      <c r="C85" s="24" t="s">
        <v>7</v>
      </c>
      <c r="D85" s="64" t="s">
        <v>694</v>
      </c>
      <c r="G85" s="146"/>
    </row>
    <row r="86" spans="1:7" ht="17.25" customHeight="1" x14ac:dyDescent="0.3">
      <c r="A86" s="8">
        <f t="shared" si="5"/>
        <v>79</v>
      </c>
      <c r="B86" s="62" t="s">
        <v>753</v>
      </c>
      <c r="C86" s="24" t="s">
        <v>35</v>
      </c>
      <c r="D86" s="64" t="s">
        <v>461</v>
      </c>
      <c r="G86" s="146"/>
    </row>
    <row r="87" spans="1:7" s="5" customFormat="1" x14ac:dyDescent="0.3">
      <c r="A87" s="24">
        <f t="shared" si="5"/>
        <v>80</v>
      </c>
      <c r="B87" s="62" t="s">
        <v>754</v>
      </c>
      <c r="C87" s="24" t="s">
        <v>35</v>
      </c>
      <c r="D87" s="54">
        <f>18*0.92</f>
        <v>16.560000000000002</v>
      </c>
      <c r="G87" s="146"/>
    </row>
    <row r="88" spans="1:7" s="5" customFormat="1" x14ac:dyDescent="0.3">
      <c r="A88" s="24">
        <f t="shared" si="5"/>
        <v>81</v>
      </c>
      <c r="B88" s="62" t="s">
        <v>755</v>
      </c>
      <c r="C88" s="24" t="s">
        <v>35</v>
      </c>
      <c r="D88" s="54">
        <f>18*0.94</f>
        <v>16.919999999999998</v>
      </c>
      <c r="G88" s="146"/>
    </row>
    <row r="89" spans="1:7" x14ac:dyDescent="0.3">
      <c r="A89" s="8">
        <f t="shared" si="5"/>
        <v>82</v>
      </c>
      <c r="B89" s="9" t="s">
        <v>462</v>
      </c>
      <c r="C89" s="24" t="s">
        <v>168</v>
      </c>
      <c r="D89" s="12">
        <f>15.5*20/16</f>
        <v>19.375</v>
      </c>
      <c r="G89" s="146"/>
    </row>
    <row r="90" spans="1:7" x14ac:dyDescent="0.3">
      <c r="A90" s="8">
        <f t="shared" si="5"/>
        <v>83</v>
      </c>
      <c r="B90" s="9" t="s">
        <v>169</v>
      </c>
      <c r="C90" s="24" t="s">
        <v>35</v>
      </c>
      <c r="D90" s="11">
        <f>102</f>
        <v>102</v>
      </c>
      <c r="G90" s="146"/>
    </row>
    <row r="91" spans="1:7" x14ac:dyDescent="0.3">
      <c r="A91" s="8">
        <f t="shared" si="5"/>
        <v>84</v>
      </c>
      <c r="B91" s="9" t="s">
        <v>463</v>
      </c>
      <c r="C91" s="14" t="s">
        <v>2</v>
      </c>
      <c r="D91" s="11">
        <v>2</v>
      </c>
      <c r="G91" s="146"/>
    </row>
    <row r="92" spans="1:7" s="189" customFormat="1" ht="36" customHeight="1" x14ac:dyDescent="0.3">
      <c r="A92" s="196"/>
      <c r="B92" s="224" t="s">
        <v>706</v>
      </c>
      <c r="C92" s="225"/>
      <c r="D92" s="225"/>
      <c r="E92" s="198"/>
      <c r="G92" s="190"/>
    </row>
    <row r="93" spans="1:7" s="189" customFormat="1" x14ac:dyDescent="0.3">
      <c r="A93" s="185">
        <f>A27+1</f>
        <v>24</v>
      </c>
      <c r="B93" s="191" t="s">
        <v>15</v>
      </c>
      <c r="C93" s="185" t="s">
        <v>2</v>
      </c>
      <c r="D93" s="192">
        <f>9.5+2</f>
        <v>11.5</v>
      </c>
      <c r="G93" s="190">
        <f t="shared" ref="G93:G104" si="6">D93</f>
        <v>11.5</v>
      </c>
    </row>
    <row r="94" spans="1:7" s="189" customFormat="1" x14ac:dyDescent="0.3">
      <c r="A94" s="185">
        <f t="shared" ref="A94:A104" si="7">A93+1</f>
        <v>25</v>
      </c>
      <c r="B94" s="191" t="s">
        <v>322</v>
      </c>
      <c r="C94" s="193" t="s">
        <v>3</v>
      </c>
      <c r="D94" s="187">
        <v>32</v>
      </c>
      <c r="G94" s="190">
        <f t="shared" si="6"/>
        <v>32</v>
      </c>
    </row>
    <row r="95" spans="1:7" s="189" customFormat="1" x14ac:dyDescent="0.3">
      <c r="A95" s="185">
        <f t="shared" si="7"/>
        <v>26</v>
      </c>
      <c r="B95" s="191" t="s">
        <v>323</v>
      </c>
      <c r="C95" s="193" t="s">
        <v>3</v>
      </c>
      <c r="D95" s="192">
        <v>7.5</v>
      </c>
      <c r="G95" s="190">
        <f t="shared" si="6"/>
        <v>7.5</v>
      </c>
    </row>
    <row r="96" spans="1:7" s="189" customFormat="1" x14ac:dyDescent="0.3">
      <c r="A96" s="185">
        <f>A95+1</f>
        <v>27</v>
      </c>
      <c r="B96" s="191" t="s">
        <v>710</v>
      </c>
      <c r="C96" s="185" t="s">
        <v>7</v>
      </c>
      <c r="D96" s="192">
        <v>3</v>
      </c>
      <c r="G96" s="190">
        <f t="shared" si="6"/>
        <v>3</v>
      </c>
    </row>
    <row r="97" spans="1:7" s="189" customFormat="1" x14ac:dyDescent="0.3">
      <c r="A97" s="185">
        <f>A96+1</f>
        <v>28</v>
      </c>
      <c r="B97" s="191" t="s">
        <v>324</v>
      </c>
      <c r="C97" s="185" t="s">
        <v>7</v>
      </c>
      <c r="D97" s="187">
        <v>2</v>
      </c>
      <c r="G97" s="190">
        <f t="shared" si="6"/>
        <v>2</v>
      </c>
    </row>
    <row r="98" spans="1:7" s="189" customFormat="1" ht="27.6" x14ac:dyDescent="0.3">
      <c r="A98" s="185">
        <f t="shared" si="7"/>
        <v>29</v>
      </c>
      <c r="B98" s="191" t="s">
        <v>325</v>
      </c>
      <c r="C98" s="185" t="s">
        <v>7</v>
      </c>
      <c r="D98" s="187">
        <v>2</v>
      </c>
      <c r="G98" s="190">
        <f t="shared" si="6"/>
        <v>2</v>
      </c>
    </row>
    <row r="99" spans="1:7" s="189" customFormat="1" x14ac:dyDescent="0.3">
      <c r="A99" s="185">
        <f t="shared" si="7"/>
        <v>30</v>
      </c>
      <c r="B99" s="191" t="s">
        <v>310</v>
      </c>
      <c r="C99" s="193" t="s">
        <v>35</v>
      </c>
      <c r="D99" s="194">
        <f>16*0.243</f>
        <v>3.8879999999999999</v>
      </c>
      <c r="G99" s="190">
        <f t="shared" si="6"/>
        <v>3.8879999999999999</v>
      </c>
    </row>
    <row r="100" spans="1:7" s="189" customFormat="1" x14ac:dyDescent="0.3">
      <c r="A100" s="185">
        <f t="shared" si="7"/>
        <v>31</v>
      </c>
      <c r="B100" s="191" t="s">
        <v>312</v>
      </c>
      <c r="C100" s="193" t="s">
        <v>35</v>
      </c>
      <c r="D100" s="194">
        <f>16*0.071</f>
        <v>1.1359999999999999</v>
      </c>
      <c r="G100" s="190">
        <f t="shared" si="6"/>
        <v>1.1359999999999999</v>
      </c>
    </row>
    <row r="101" spans="1:7" s="189" customFormat="1" x14ac:dyDescent="0.3">
      <c r="A101" s="185">
        <f t="shared" si="7"/>
        <v>32</v>
      </c>
      <c r="B101" s="191" t="s">
        <v>314</v>
      </c>
      <c r="C101" s="193" t="s">
        <v>35</v>
      </c>
      <c r="D101" s="194">
        <f>32*0.0172</f>
        <v>0.5504</v>
      </c>
      <c r="G101" s="190">
        <f t="shared" si="6"/>
        <v>0.5504</v>
      </c>
    </row>
    <row r="102" spans="1:7" s="189" customFormat="1" x14ac:dyDescent="0.3">
      <c r="A102" s="185">
        <f t="shared" si="7"/>
        <v>33</v>
      </c>
      <c r="B102" s="191" t="s">
        <v>187</v>
      </c>
      <c r="C102" s="185" t="s">
        <v>7</v>
      </c>
      <c r="D102" s="187">
        <v>2</v>
      </c>
      <c r="G102" s="190">
        <f t="shared" si="6"/>
        <v>2</v>
      </c>
    </row>
    <row r="103" spans="1:7" s="189" customFormat="1" ht="30.75" customHeight="1" x14ac:dyDescent="0.3">
      <c r="A103" s="185">
        <f t="shared" si="7"/>
        <v>34</v>
      </c>
      <c r="B103" s="191" t="s">
        <v>326</v>
      </c>
      <c r="C103" s="185" t="s">
        <v>7</v>
      </c>
      <c r="D103" s="187">
        <v>2</v>
      </c>
      <c r="G103" s="190">
        <f t="shared" si="6"/>
        <v>2</v>
      </c>
    </row>
    <row r="104" spans="1:7" s="189" customFormat="1" ht="21.75" customHeight="1" x14ac:dyDescent="0.3">
      <c r="A104" s="185">
        <f t="shared" si="7"/>
        <v>35</v>
      </c>
      <c r="B104" s="191" t="s">
        <v>457</v>
      </c>
      <c r="C104" s="185" t="s">
        <v>2</v>
      </c>
      <c r="D104" s="192">
        <v>0.7</v>
      </c>
      <c r="G104" s="190">
        <f t="shared" si="6"/>
        <v>0.7</v>
      </c>
    </row>
    <row r="105" spans="1:7" ht="29.25" customHeight="1" x14ac:dyDescent="0.3">
      <c r="A105" s="36"/>
      <c r="B105" s="221" t="s">
        <v>709</v>
      </c>
      <c r="C105" s="222"/>
      <c r="D105" s="222"/>
      <c r="E105" s="51"/>
      <c r="G105" s="146"/>
    </row>
    <row r="106" spans="1:7" x14ac:dyDescent="0.3">
      <c r="A106" s="8">
        <f>A104+1</f>
        <v>36</v>
      </c>
      <c r="B106" s="9" t="s">
        <v>15</v>
      </c>
      <c r="C106" s="8" t="s">
        <v>2</v>
      </c>
      <c r="D106" s="11">
        <f>12+3</f>
        <v>15</v>
      </c>
      <c r="G106" s="146"/>
    </row>
    <row r="107" spans="1:7" x14ac:dyDescent="0.3">
      <c r="A107" s="8">
        <f>A106+1</f>
        <v>37</v>
      </c>
      <c r="B107" s="9" t="s">
        <v>301</v>
      </c>
      <c r="C107" s="8" t="s">
        <v>3</v>
      </c>
      <c r="D107" s="11">
        <v>50</v>
      </c>
      <c r="G107" s="146"/>
    </row>
    <row r="108" spans="1:7" x14ac:dyDescent="0.3">
      <c r="A108" s="8">
        <f t="shared" ref="A108:A117" si="8">A107+1</f>
        <v>38</v>
      </c>
      <c r="B108" s="9" t="s">
        <v>303</v>
      </c>
      <c r="C108" s="8" t="s">
        <v>3</v>
      </c>
      <c r="D108" s="11">
        <v>17</v>
      </c>
      <c r="G108" s="146"/>
    </row>
    <row r="109" spans="1:7" s="5" customFormat="1" x14ac:dyDescent="0.3">
      <c r="A109" s="24">
        <f>A108+1</f>
        <v>39</v>
      </c>
      <c r="B109" s="62" t="s">
        <v>712</v>
      </c>
      <c r="C109" s="24" t="s">
        <v>7</v>
      </c>
      <c r="D109" s="55">
        <v>5</v>
      </c>
      <c r="G109" s="146"/>
    </row>
    <row r="110" spans="1:7" x14ac:dyDescent="0.3">
      <c r="A110" s="8">
        <f>A108+1</f>
        <v>39</v>
      </c>
      <c r="B110" s="9" t="s">
        <v>307</v>
      </c>
      <c r="C110" s="8" t="s">
        <v>7</v>
      </c>
      <c r="D110" s="11">
        <v>2</v>
      </c>
      <c r="G110" s="146"/>
    </row>
    <row r="111" spans="1:7" x14ac:dyDescent="0.3">
      <c r="A111" s="8">
        <f t="shared" si="8"/>
        <v>40</v>
      </c>
      <c r="B111" s="9" t="s">
        <v>308</v>
      </c>
      <c r="C111" s="8" t="s">
        <v>7</v>
      </c>
      <c r="D111" s="11">
        <v>2</v>
      </c>
      <c r="G111" s="146"/>
    </row>
    <row r="112" spans="1:7" x14ac:dyDescent="0.3">
      <c r="A112" s="8">
        <f t="shared" si="8"/>
        <v>41</v>
      </c>
      <c r="B112" s="9" t="s">
        <v>327</v>
      </c>
      <c r="C112" s="14" t="s">
        <v>35</v>
      </c>
      <c r="D112" s="10">
        <f>16*0.137</f>
        <v>2.1920000000000002</v>
      </c>
      <c r="G112" s="146"/>
    </row>
    <row r="113" spans="1:7" x14ac:dyDescent="0.3">
      <c r="A113" s="8">
        <f t="shared" si="8"/>
        <v>42</v>
      </c>
      <c r="B113" s="9" t="s">
        <v>186</v>
      </c>
      <c r="C113" s="14" t="s">
        <v>35</v>
      </c>
      <c r="D113" s="10">
        <f>16*0.032</f>
        <v>0.51200000000000001</v>
      </c>
      <c r="G113" s="146"/>
    </row>
    <row r="114" spans="1:7" x14ac:dyDescent="0.3">
      <c r="A114" s="8">
        <f t="shared" si="8"/>
        <v>43</v>
      </c>
      <c r="B114" s="9" t="s">
        <v>328</v>
      </c>
      <c r="C114" s="14" t="s">
        <v>35</v>
      </c>
      <c r="D114" s="10">
        <f>32*0.013</f>
        <v>0.41599999999999998</v>
      </c>
      <c r="G114" s="146"/>
    </row>
    <row r="115" spans="1:7" x14ac:dyDescent="0.3">
      <c r="A115" s="8">
        <f t="shared" si="8"/>
        <v>44</v>
      </c>
      <c r="B115" s="9" t="s">
        <v>315</v>
      </c>
      <c r="C115" s="14" t="s">
        <v>7</v>
      </c>
      <c r="D115" s="11">
        <v>2</v>
      </c>
      <c r="G115" s="146"/>
    </row>
    <row r="116" spans="1:7" ht="27.6" x14ac:dyDescent="0.3">
      <c r="A116" s="8">
        <f t="shared" si="8"/>
        <v>45</v>
      </c>
      <c r="B116" s="9" t="s">
        <v>329</v>
      </c>
      <c r="C116" s="8" t="s">
        <v>7</v>
      </c>
      <c r="D116" s="11">
        <v>2</v>
      </c>
      <c r="G116" s="146"/>
    </row>
    <row r="117" spans="1:7" ht="21.75" customHeight="1" x14ac:dyDescent="0.3">
      <c r="A117" s="24">
        <f t="shared" si="8"/>
        <v>46</v>
      </c>
      <c r="B117" s="62" t="s">
        <v>457</v>
      </c>
      <c r="C117" s="24" t="s">
        <v>2</v>
      </c>
      <c r="D117" s="55">
        <v>1.3</v>
      </c>
      <c r="G117" s="146"/>
    </row>
    <row r="118" spans="1:7" x14ac:dyDescent="0.3">
      <c r="A118" s="36"/>
      <c r="B118" s="208" t="s">
        <v>330</v>
      </c>
      <c r="C118" s="209"/>
      <c r="D118" s="209"/>
      <c r="G118" s="146"/>
    </row>
    <row r="119" spans="1:7" s="50" customFormat="1" x14ac:dyDescent="0.3">
      <c r="A119" s="156">
        <f>A117+1</f>
        <v>47</v>
      </c>
      <c r="B119" s="159" t="s">
        <v>15</v>
      </c>
      <c r="C119" s="156" t="s">
        <v>2</v>
      </c>
      <c r="D119" s="161">
        <f>107+1964</f>
        <v>2071</v>
      </c>
      <c r="G119" s="147">
        <f>1048.56+61.32+54.26</f>
        <v>1164.1399999999999</v>
      </c>
    </row>
    <row r="120" spans="1:7" s="50" customFormat="1" x14ac:dyDescent="0.3">
      <c r="A120" s="156">
        <f>A119+1</f>
        <v>48</v>
      </c>
      <c r="B120" s="159" t="s">
        <v>0</v>
      </c>
      <c r="C120" s="163" t="s">
        <v>2</v>
      </c>
      <c r="D120" s="160">
        <v>7.73</v>
      </c>
      <c r="G120" s="147">
        <v>1.8</v>
      </c>
    </row>
    <row r="121" spans="1:7" x14ac:dyDescent="0.3">
      <c r="A121" s="24">
        <f t="shared" ref="A121:A122" si="9">A120+1</f>
        <v>49</v>
      </c>
      <c r="B121" s="62" t="s">
        <v>455</v>
      </c>
      <c r="C121" s="68" t="s">
        <v>2</v>
      </c>
      <c r="D121" s="69">
        <v>50</v>
      </c>
      <c r="G121" s="146"/>
    </row>
    <row r="122" spans="1:7" x14ac:dyDescent="0.3">
      <c r="A122" s="24">
        <f t="shared" si="9"/>
        <v>50</v>
      </c>
      <c r="B122" s="62" t="s">
        <v>334</v>
      </c>
      <c r="C122" s="67" t="s">
        <v>3</v>
      </c>
      <c r="D122" s="54">
        <f>242+0.9+0.86+0.96+1+0.9+1.4</f>
        <v>248.02000000000004</v>
      </c>
      <c r="G122" s="146"/>
    </row>
    <row r="123" spans="1:7" s="50" customFormat="1" x14ac:dyDescent="0.3">
      <c r="A123" s="156">
        <f t="shared" ref="A123:A133" si="10">A122+1</f>
        <v>51</v>
      </c>
      <c r="B123" s="159" t="s">
        <v>332</v>
      </c>
      <c r="C123" s="163" t="s">
        <v>3</v>
      </c>
      <c r="D123" s="158">
        <v>132</v>
      </c>
      <c r="G123" s="147">
        <f>D123</f>
        <v>132</v>
      </c>
    </row>
    <row r="124" spans="1:7" s="50" customFormat="1" x14ac:dyDescent="0.3">
      <c r="A124" s="156">
        <f t="shared" si="10"/>
        <v>52</v>
      </c>
      <c r="B124" s="159" t="s">
        <v>333</v>
      </c>
      <c r="C124" s="163" t="s">
        <v>3</v>
      </c>
      <c r="D124" s="158">
        <v>31</v>
      </c>
      <c r="G124" s="147">
        <f>D124</f>
        <v>31</v>
      </c>
    </row>
    <row r="125" spans="1:7" s="5" customFormat="1" ht="17.25" customHeight="1" x14ac:dyDescent="0.3">
      <c r="A125" s="24">
        <f t="shared" si="10"/>
        <v>53</v>
      </c>
      <c r="B125" s="62" t="s">
        <v>701</v>
      </c>
      <c r="C125" s="24" t="s">
        <v>7</v>
      </c>
      <c r="D125" s="35">
        <v>6</v>
      </c>
      <c r="G125" s="146"/>
    </row>
    <row r="126" spans="1:7" s="5" customFormat="1" x14ac:dyDescent="0.3">
      <c r="A126" s="24">
        <f t="shared" si="10"/>
        <v>54</v>
      </c>
      <c r="B126" s="62" t="s">
        <v>702</v>
      </c>
      <c r="C126" s="24" t="s">
        <v>7</v>
      </c>
      <c r="D126" s="35">
        <v>6</v>
      </c>
      <c r="G126" s="146"/>
    </row>
    <row r="127" spans="1:7" s="5" customFormat="1" x14ac:dyDescent="0.3">
      <c r="A127" s="24">
        <f t="shared" si="10"/>
        <v>55</v>
      </c>
      <c r="B127" s="62" t="s">
        <v>703</v>
      </c>
      <c r="C127" s="24" t="s">
        <v>7</v>
      </c>
      <c r="D127" s="35">
        <v>6</v>
      </c>
      <c r="G127" s="146"/>
    </row>
    <row r="128" spans="1:7" s="5" customFormat="1" x14ac:dyDescent="0.3">
      <c r="A128" s="24">
        <f t="shared" si="10"/>
        <v>56</v>
      </c>
      <c r="B128" s="62" t="s">
        <v>704</v>
      </c>
      <c r="C128" s="24" t="s">
        <v>7</v>
      </c>
      <c r="D128" s="35">
        <v>4</v>
      </c>
      <c r="G128" s="146"/>
    </row>
    <row r="129" spans="1:7" s="5" customFormat="1" x14ac:dyDescent="0.3">
      <c r="A129" s="24">
        <f t="shared" ref="A129" si="11">A128+1</f>
        <v>57</v>
      </c>
      <c r="B129" s="62" t="s">
        <v>705</v>
      </c>
      <c r="C129" s="24" t="s">
        <v>7</v>
      </c>
      <c r="D129" s="35">
        <v>2</v>
      </c>
      <c r="G129" s="146"/>
    </row>
    <row r="130" spans="1:7" s="189" customFormat="1" x14ac:dyDescent="0.3">
      <c r="A130" s="185">
        <f>A124+1</f>
        <v>53</v>
      </c>
      <c r="B130" s="191" t="s">
        <v>331</v>
      </c>
      <c r="C130" s="193" t="s">
        <v>3</v>
      </c>
      <c r="D130" s="187">
        <v>14</v>
      </c>
      <c r="G130" s="190">
        <f>D130</f>
        <v>14</v>
      </c>
    </row>
    <row r="131" spans="1:7" x14ac:dyDescent="0.3">
      <c r="A131" s="24">
        <f t="shared" si="10"/>
        <v>54</v>
      </c>
      <c r="B131" s="62" t="s">
        <v>349</v>
      </c>
      <c r="C131" s="67" t="s">
        <v>3</v>
      </c>
      <c r="D131" s="35">
        <v>39</v>
      </c>
      <c r="G131" s="146"/>
    </row>
    <row r="132" spans="1:7" x14ac:dyDescent="0.3">
      <c r="A132" s="24">
        <f t="shared" si="10"/>
        <v>55</v>
      </c>
      <c r="B132" s="62" t="s">
        <v>700</v>
      </c>
      <c r="C132" s="67" t="s">
        <v>3</v>
      </c>
      <c r="D132" s="35">
        <v>6</v>
      </c>
      <c r="G132" s="146"/>
    </row>
    <row r="133" spans="1:7" s="50" customFormat="1" ht="18.75" customHeight="1" x14ac:dyDescent="0.3">
      <c r="A133" s="156">
        <f t="shared" si="10"/>
        <v>56</v>
      </c>
      <c r="B133" s="159" t="s">
        <v>457</v>
      </c>
      <c r="C133" s="156" t="s">
        <v>2</v>
      </c>
      <c r="D133" s="164">
        <f>1.88+6.33</f>
        <v>8.2100000000000009</v>
      </c>
      <c r="G133" s="147">
        <v>6.33</v>
      </c>
    </row>
    <row r="134" spans="1:7" ht="21.75" customHeight="1" x14ac:dyDescent="0.3">
      <c r="A134" s="24"/>
      <c r="B134" s="53" t="s">
        <v>669</v>
      </c>
      <c r="C134" s="70"/>
      <c r="D134" s="71"/>
      <c r="G134" s="146"/>
    </row>
    <row r="135" spans="1:7" x14ac:dyDescent="0.3">
      <c r="A135" s="24">
        <f>A133+1</f>
        <v>57</v>
      </c>
      <c r="B135" s="62" t="s">
        <v>670</v>
      </c>
      <c r="C135" s="24" t="s">
        <v>7</v>
      </c>
      <c r="D135" s="35">
        <v>1</v>
      </c>
      <c r="G135" s="146"/>
    </row>
    <row r="136" spans="1:7" x14ac:dyDescent="0.3">
      <c r="A136" s="24">
        <f>A135+1</f>
        <v>58</v>
      </c>
      <c r="B136" s="62" t="s">
        <v>671</v>
      </c>
      <c r="C136" s="24" t="s">
        <v>7</v>
      </c>
      <c r="D136" s="35">
        <v>1</v>
      </c>
      <c r="G136" s="146"/>
    </row>
    <row r="137" spans="1:7" x14ac:dyDescent="0.3">
      <c r="A137" s="24">
        <f>A136+1</f>
        <v>59</v>
      </c>
      <c r="B137" s="62" t="s">
        <v>672</v>
      </c>
      <c r="C137" s="24" t="s">
        <v>7</v>
      </c>
      <c r="D137" s="35">
        <v>1</v>
      </c>
      <c r="G137" s="146"/>
    </row>
    <row r="138" spans="1:7" x14ac:dyDescent="0.3">
      <c r="A138" s="24">
        <f t="shared" ref="A138:A145" si="12">A137+1</f>
        <v>60</v>
      </c>
      <c r="B138" s="62" t="s">
        <v>673</v>
      </c>
      <c r="C138" s="24" t="s">
        <v>7</v>
      </c>
      <c r="D138" s="35">
        <v>2</v>
      </c>
      <c r="G138" s="146"/>
    </row>
    <row r="139" spans="1:7" x14ac:dyDescent="0.3">
      <c r="A139" s="24">
        <f t="shared" si="12"/>
        <v>61</v>
      </c>
      <c r="B139" s="62" t="s">
        <v>340</v>
      </c>
      <c r="C139" s="24" t="s">
        <v>7</v>
      </c>
      <c r="D139" s="64" t="s">
        <v>459</v>
      </c>
      <c r="G139" s="146"/>
    </row>
    <row r="140" spans="1:7" x14ac:dyDescent="0.3">
      <c r="A140" s="24">
        <f t="shared" si="12"/>
        <v>62</v>
      </c>
      <c r="B140" s="62" t="s">
        <v>341</v>
      </c>
      <c r="C140" s="24" t="s">
        <v>7</v>
      </c>
      <c r="D140" s="64" t="s">
        <v>459</v>
      </c>
      <c r="G140" s="146"/>
    </row>
    <row r="141" spans="1:7" x14ac:dyDescent="0.3">
      <c r="A141" s="24">
        <f t="shared" si="12"/>
        <v>63</v>
      </c>
      <c r="B141" s="62" t="s">
        <v>674</v>
      </c>
      <c r="C141" s="24" t="s">
        <v>7</v>
      </c>
      <c r="D141" s="64" t="s">
        <v>459</v>
      </c>
      <c r="G141" s="146"/>
    </row>
    <row r="142" spans="1:7" s="5" customFormat="1" ht="27.6" x14ac:dyDescent="0.3">
      <c r="A142" s="24">
        <f t="shared" si="12"/>
        <v>64</v>
      </c>
      <c r="B142" s="62" t="s">
        <v>678</v>
      </c>
      <c r="C142" s="24" t="s">
        <v>7</v>
      </c>
      <c r="D142" s="64" t="s">
        <v>459</v>
      </c>
      <c r="G142" s="146"/>
    </row>
    <row r="143" spans="1:7" ht="18" customHeight="1" x14ac:dyDescent="0.3">
      <c r="A143" s="24">
        <f t="shared" si="12"/>
        <v>65</v>
      </c>
      <c r="B143" s="62" t="s">
        <v>675</v>
      </c>
      <c r="C143" s="24" t="s">
        <v>35</v>
      </c>
      <c r="D143" s="64" t="s">
        <v>676</v>
      </c>
      <c r="G143" s="146"/>
    </row>
    <row r="144" spans="1:7" x14ac:dyDescent="0.3">
      <c r="A144" s="24">
        <f t="shared" si="12"/>
        <v>66</v>
      </c>
      <c r="B144" s="62" t="s">
        <v>345</v>
      </c>
      <c r="C144" s="24" t="s">
        <v>168</v>
      </c>
      <c r="D144" s="72">
        <f>6.38*20/16</f>
        <v>7.9749999999999996</v>
      </c>
      <c r="G144" s="146"/>
    </row>
    <row r="145" spans="1:7" x14ac:dyDescent="0.3">
      <c r="A145" s="24">
        <f t="shared" si="12"/>
        <v>67</v>
      </c>
      <c r="B145" s="62" t="s">
        <v>169</v>
      </c>
      <c r="C145" s="24" t="s">
        <v>35</v>
      </c>
      <c r="D145" s="64" t="s">
        <v>677</v>
      </c>
      <c r="G145" s="146"/>
    </row>
    <row r="146" spans="1:7" ht="27.6" x14ac:dyDescent="0.3">
      <c r="A146" s="24"/>
      <c r="B146" s="23" t="s">
        <v>633</v>
      </c>
      <c r="C146" s="24"/>
      <c r="D146" s="64"/>
      <c r="G146" s="146"/>
    </row>
    <row r="147" spans="1:7" x14ac:dyDescent="0.3">
      <c r="A147" s="24">
        <f>A145+1</f>
        <v>68</v>
      </c>
      <c r="B147" s="62" t="s">
        <v>670</v>
      </c>
      <c r="C147" s="24" t="s">
        <v>7</v>
      </c>
      <c r="D147" s="35">
        <v>4</v>
      </c>
      <c r="G147" s="146"/>
    </row>
    <row r="148" spans="1:7" x14ac:dyDescent="0.3">
      <c r="A148" s="24">
        <f>A147+1</f>
        <v>69</v>
      </c>
      <c r="B148" s="62" t="s">
        <v>671</v>
      </c>
      <c r="C148" s="24" t="s">
        <v>7</v>
      </c>
      <c r="D148" s="35">
        <v>5</v>
      </c>
      <c r="G148" s="146"/>
    </row>
    <row r="149" spans="1:7" x14ac:dyDescent="0.3">
      <c r="A149" s="24">
        <f t="shared" ref="A149:A164" si="13">A148+1</f>
        <v>70</v>
      </c>
      <c r="B149" s="62" t="s">
        <v>672</v>
      </c>
      <c r="C149" s="24" t="s">
        <v>7</v>
      </c>
      <c r="D149" s="35">
        <v>7</v>
      </c>
      <c r="G149" s="146"/>
    </row>
    <row r="150" spans="1:7" s="5" customFormat="1" x14ac:dyDescent="0.3">
      <c r="A150" s="24">
        <f t="shared" si="13"/>
        <v>71</v>
      </c>
      <c r="B150" s="62" t="s">
        <v>673</v>
      </c>
      <c r="C150" s="24" t="s">
        <v>7</v>
      </c>
      <c r="D150" s="35">
        <v>2</v>
      </c>
      <c r="G150" s="146"/>
    </row>
    <row r="151" spans="1:7" x14ac:dyDescent="0.3">
      <c r="A151" s="24">
        <f t="shared" si="13"/>
        <v>72</v>
      </c>
      <c r="B151" s="62" t="s">
        <v>458</v>
      </c>
      <c r="C151" s="24" t="s">
        <v>7</v>
      </c>
      <c r="D151" s="35">
        <v>10</v>
      </c>
      <c r="G151" s="146"/>
    </row>
    <row r="152" spans="1:7" x14ac:dyDescent="0.3">
      <c r="A152" s="24">
        <f t="shared" si="13"/>
        <v>73</v>
      </c>
      <c r="B152" s="62" t="s">
        <v>679</v>
      </c>
      <c r="C152" s="24" t="s">
        <v>7</v>
      </c>
      <c r="D152" s="35">
        <v>5</v>
      </c>
      <c r="G152" s="146"/>
    </row>
    <row r="153" spans="1:7" x14ac:dyDescent="0.3">
      <c r="A153" s="24">
        <f t="shared" si="13"/>
        <v>74</v>
      </c>
      <c r="B153" s="62" t="s">
        <v>680</v>
      </c>
      <c r="C153" s="24" t="s">
        <v>7</v>
      </c>
      <c r="D153" s="35">
        <v>15</v>
      </c>
      <c r="G153" s="146"/>
    </row>
    <row r="154" spans="1:7" x14ac:dyDescent="0.3">
      <c r="A154" s="24">
        <f t="shared" si="13"/>
        <v>75</v>
      </c>
      <c r="B154" s="62" t="s">
        <v>681</v>
      </c>
      <c r="C154" s="24" t="s">
        <v>7</v>
      </c>
      <c r="D154" s="35">
        <v>2</v>
      </c>
      <c r="G154" s="146"/>
    </row>
    <row r="155" spans="1:7" x14ac:dyDescent="0.3">
      <c r="A155" s="24">
        <f t="shared" si="13"/>
        <v>76</v>
      </c>
      <c r="B155" s="62" t="s">
        <v>340</v>
      </c>
      <c r="C155" s="24" t="s">
        <v>7</v>
      </c>
      <c r="D155" s="64" t="s">
        <v>682</v>
      </c>
      <c r="G155" s="146"/>
    </row>
    <row r="156" spans="1:7" x14ac:dyDescent="0.3">
      <c r="A156" s="24">
        <f t="shared" si="13"/>
        <v>77</v>
      </c>
      <c r="B156" s="62" t="s">
        <v>341</v>
      </c>
      <c r="C156" s="24" t="s">
        <v>7</v>
      </c>
      <c r="D156" s="64" t="s">
        <v>459</v>
      </c>
      <c r="G156" s="146"/>
    </row>
    <row r="157" spans="1:7" x14ac:dyDescent="0.3">
      <c r="A157" s="24">
        <f t="shared" si="13"/>
        <v>78</v>
      </c>
      <c r="B157" s="62" t="s">
        <v>674</v>
      </c>
      <c r="C157" s="24" t="s">
        <v>7</v>
      </c>
      <c r="D157" s="64" t="s">
        <v>350</v>
      </c>
      <c r="G157" s="146"/>
    </row>
    <row r="158" spans="1:7" s="5" customFormat="1" ht="27.6" x14ac:dyDescent="0.3">
      <c r="A158" s="24">
        <f t="shared" si="13"/>
        <v>79</v>
      </c>
      <c r="B158" s="62" t="s">
        <v>683</v>
      </c>
      <c r="C158" s="24" t="s">
        <v>7</v>
      </c>
      <c r="D158" s="64" t="s">
        <v>471</v>
      </c>
      <c r="G158" s="146"/>
    </row>
    <row r="159" spans="1:7" ht="21.75" customHeight="1" x14ac:dyDescent="0.3">
      <c r="A159" s="24">
        <f t="shared" si="13"/>
        <v>80</v>
      </c>
      <c r="B159" s="62" t="s">
        <v>675</v>
      </c>
      <c r="C159" s="24" t="s">
        <v>35</v>
      </c>
      <c r="D159" s="64" t="s">
        <v>687</v>
      </c>
      <c r="G159" s="146"/>
    </row>
    <row r="160" spans="1:7" ht="21.75" customHeight="1" x14ac:dyDescent="0.3">
      <c r="A160" s="24">
        <f t="shared" si="13"/>
        <v>81</v>
      </c>
      <c r="B160" s="62" t="s">
        <v>684</v>
      </c>
      <c r="C160" s="24" t="s">
        <v>35</v>
      </c>
      <c r="D160" s="64" t="s">
        <v>688</v>
      </c>
      <c r="G160" s="146"/>
    </row>
    <row r="161" spans="1:7" ht="21.75" customHeight="1" x14ac:dyDescent="0.3">
      <c r="A161" s="24">
        <f t="shared" si="13"/>
        <v>82</v>
      </c>
      <c r="B161" s="62" t="s">
        <v>685</v>
      </c>
      <c r="C161" s="24" t="s">
        <v>35</v>
      </c>
      <c r="D161" s="64" t="s">
        <v>689</v>
      </c>
      <c r="G161" s="146"/>
    </row>
    <row r="162" spans="1:7" ht="21.75" customHeight="1" x14ac:dyDescent="0.3">
      <c r="A162" s="24">
        <f t="shared" si="13"/>
        <v>83</v>
      </c>
      <c r="B162" s="62" t="s">
        <v>686</v>
      </c>
      <c r="C162" s="24" t="s">
        <v>35</v>
      </c>
      <c r="D162" s="64" t="s">
        <v>690</v>
      </c>
      <c r="G162" s="146"/>
    </row>
    <row r="163" spans="1:7" x14ac:dyDescent="0.3">
      <c r="A163" s="24">
        <f t="shared" si="13"/>
        <v>84</v>
      </c>
      <c r="B163" s="62" t="s">
        <v>345</v>
      </c>
      <c r="C163" s="24" t="s">
        <v>168</v>
      </c>
      <c r="D163" s="72">
        <f>51*20/16</f>
        <v>63.75</v>
      </c>
      <c r="G163" s="146"/>
    </row>
    <row r="164" spans="1:7" x14ac:dyDescent="0.3">
      <c r="A164" s="24">
        <f t="shared" si="13"/>
        <v>85</v>
      </c>
      <c r="B164" s="62" t="s">
        <v>169</v>
      </c>
      <c r="C164" s="24" t="s">
        <v>35</v>
      </c>
      <c r="D164" s="64" t="s">
        <v>691</v>
      </c>
      <c r="G164" s="146"/>
    </row>
    <row r="165" spans="1:7" ht="30" customHeight="1" x14ac:dyDescent="0.3">
      <c r="A165" s="24"/>
      <c r="B165" s="23" t="s">
        <v>649</v>
      </c>
      <c r="C165" s="24"/>
      <c r="D165" s="64"/>
      <c r="G165" s="146"/>
    </row>
    <row r="166" spans="1:7" x14ac:dyDescent="0.3">
      <c r="A166" s="24">
        <f>A164+1</f>
        <v>86</v>
      </c>
      <c r="B166" s="62" t="s">
        <v>670</v>
      </c>
      <c r="C166" s="24" t="s">
        <v>7</v>
      </c>
      <c r="D166" s="35">
        <v>2</v>
      </c>
      <c r="G166" s="146"/>
    </row>
    <row r="167" spans="1:7" ht="18.75" customHeight="1" x14ac:dyDescent="0.3">
      <c r="A167" s="24">
        <f>A166+1</f>
        <v>87</v>
      </c>
      <c r="B167" s="62" t="s">
        <v>671</v>
      </c>
      <c r="C167" s="24" t="s">
        <v>7</v>
      </c>
      <c r="D167" s="35">
        <v>2</v>
      </c>
      <c r="G167" s="146"/>
    </row>
    <row r="168" spans="1:7" ht="15.75" customHeight="1" x14ac:dyDescent="0.3">
      <c r="A168" s="24">
        <f>A167+1</f>
        <v>88</v>
      </c>
      <c r="B168" s="62" t="s">
        <v>672</v>
      </c>
      <c r="C168" s="24" t="s">
        <v>7</v>
      </c>
      <c r="D168" s="35">
        <v>2</v>
      </c>
      <c r="G168" s="146"/>
    </row>
    <row r="169" spans="1:7" s="5" customFormat="1" ht="20.25" customHeight="1" x14ac:dyDescent="0.3">
      <c r="A169" s="24">
        <f>A168+1</f>
        <v>89</v>
      </c>
      <c r="B169" s="62" t="s">
        <v>692</v>
      </c>
      <c r="C169" s="24" t="s">
        <v>7</v>
      </c>
      <c r="D169" s="64" t="s">
        <v>460</v>
      </c>
      <c r="G169" s="146"/>
    </row>
    <row r="170" spans="1:7" ht="15.75" customHeight="1" x14ac:dyDescent="0.3">
      <c r="A170" s="24">
        <f t="shared" ref="A170:A171" si="14">A169+1</f>
        <v>90</v>
      </c>
      <c r="B170" s="62" t="s">
        <v>345</v>
      </c>
      <c r="C170" s="24" t="s">
        <v>168</v>
      </c>
      <c r="D170" s="73">
        <f>5.49*20/16</f>
        <v>6.8625000000000007</v>
      </c>
      <c r="G170" s="146"/>
    </row>
    <row r="171" spans="1:7" ht="18" customHeight="1" x14ac:dyDescent="0.3">
      <c r="A171" s="24">
        <f t="shared" si="14"/>
        <v>91</v>
      </c>
      <c r="B171" s="62" t="s">
        <v>169</v>
      </c>
      <c r="C171" s="24" t="s">
        <v>35</v>
      </c>
      <c r="D171" s="64" t="s">
        <v>693</v>
      </c>
      <c r="G171" s="146"/>
    </row>
    <row r="172" spans="1:7" s="189" customFormat="1" ht="23.25" customHeight="1" x14ac:dyDescent="0.3">
      <c r="A172" s="185"/>
      <c r="B172" s="186" t="s">
        <v>651</v>
      </c>
      <c r="C172" s="185"/>
      <c r="D172" s="203"/>
      <c r="G172" s="190"/>
    </row>
    <row r="173" spans="1:7" s="189" customFormat="1" ht="15.75" customHeight="1" x14ac:dyDescent="0.3">
      <c r="A173" s="185">
        <f>A171+1</f>
        <v>92</v>
      </c>
      <c r="B173" s="191" t="s">
        <v>335</v>
      </c>
      <c r="C173" s="185" t="s">
        <v>7</v>
      </c>
      <c r="D173" s="203" t="s">
        <v>460</v>
      </c>
      <c r="G173" s="190" t="str">
        <f t="shared" ref="G173:G184" si="15">D173</f>
        <v>2</v>
      </c>
    </row>
    <row r="174" spans="1:7" s="189" customFormat="1" ht="15.75" customHeight="1" x14ac:dyDescent="0.3">
      <c r="A174" s="185">
        <f>A173+1</f>
        <v>93</v>
      </c>
      <c r="B174" s="191" t="s">
        <v>337</v>
      </c>
      <c r="C174" s="185" t="s">
        <v>7</v>
      </c>
      <c r="D174" s="203" t="s">
        <v>336</v>
      </c>
      <c r="G174" s="190" t="str">
        <f t="shared" si="15"/>
        <v>4</v>
      </c>
    </row>
    <row r="175" spans="1:7" s="189" customFormat="1" ht="15.75" customHeight="1" x14ac:dyDescent="0.3">
      <c r="A175" s="185">
        <f t="shared" ref="A175:A184" si="16">A174+1</f>
        <v>94</v>
      </c>
      <c r="B175" s="191" t="s">
        <v>338</v>
      </c>
      <c r="C175" s="185" t="s">
        <v>7</v>
      </c>
      <c r="D175" s="203" t="s">
        <v>694</v>
      </c>
      <c r="G175" s="190" t="str">
        <f t="shared" si="15"/>
        <v>3</v>
      </c>
    </row>
    <row r="176" spans="1:7" s="189" customFormat="1" ht="15.75" customHeight="1" x14ac:dyDescent="0.3">
      <c r="A176" s="185">
        <f t="shared" si="16"/>
        <v>95</v>
      </c>
      <c r="B176" s="191" t="s">
        <v>339</v>
      </c>
      <c r="C176" s="185" t="s">
        <v>7</v>
      </c>
      <c r="D176" s="203" t="s">
        <v>459</v>
      </c>
      <c r="G176" s="190" t="str">
        <f t="shared" si="15"/>
        <v>1</v>
      </c>
    </row>
    <row r="177" spans="1:7" s="189" customFormat="1" ht="15.75" customHeight="1" x14ac:dyDescent="0.3">
      <c r="A177" s="185">
        <f t="shared" si="16"/>
        <v>96</v>
      </c>
      <c r="B177" s="191" t="s">
        <v>340</v>
      </c>
      <c r="C177" s="185" t="s">
        <v>7</v>
      </c>
      <c r="D177" s="203" t="s">
        <v>464</v>
      </c>
      <c r="G177" s="190" t="str">
        <f t="shared" si="15"/>
        <v>6</v>
      </c>
    </row>
    <row r="178" spans="1:7" s="189" customFormat="1" ht="15.75" customHeight="1" x14ac:dyDescent="0.3">
      <c r="A178" s="185">
        <f t="shared" si="16"/>
        <v>97</v>
      </c>
      <c r="B178" s="191" t="s">
        <v>674</v>
      </c>
      <c r="C178" s="185" t="s">
        <v>7</v>
      </c>
      <c r="D178" s="203" t="s">
        <v>336</v>
      </c>
      <c r="G178" s="190" t="str">
        <f t="shared" si="15"/>
        <v>4</v>
      </c>
    </row>
    <row r="179" spans="1:7" s="189" customFormat="1" ht="19.5" customHeight="1" x14ac:dyDescent="0.3">
      <c r="A179" s="185">
        <f t="shared" si="16"/>
        <v>98</v>
      </c>
      <c r="B179" s="191" t="s">
        <v>695</v>
      </c>
      <c r="C179" s="185" t="s">
        <v>35</v>
      </c>
      <c r="D179" s="203" t="s">
        <v>696</v>
      </c>
      <c r="G179" s="190" t="str">
        <f t="shared" si="15"/>
        <v>9,7</v>
      </c>
    </row>
    <row r="180" spans="1:7" s="189" customFormat="1" ht="19.5" customHeight="1" x14ac:dyDescent="0.3">
      <c r="A180" s="185">
        <f t="shared" si="16"/>
        <v>99</v>
      </c>
      <c r="B180" s="191" t="s">
        <v>675</v>
      </c>
      <c r="C180" s="185" t="s">
        <v>35</v>
      </c>
      <c r="D180" s="203" t="s">
        <v>676</v>
      </c>
      <c r="G180" s="190" t="str">
        <f t="shared" si="15"/>
        <v>16,2</v>
      </c>
    </row>
    <row r="181" spans="1:7" s="189" customFormat="1" ht="19.5" customHeight="1" x14ac:dyDescent="0.3">
      <c r="A181" s="185">
        <f t="shared" si="16"/>
        <v>100</v>
      </c>
      <c r="B181" s="191" t="s">
        <v>684</v>
      </c>
      <c r="C181" s="185" t="s">
        <v>35</v>
      </c>
      <c r="D181" s="203" t="s">
        <v>688</v>
      </c>
      <c r="G181" s="190" t="str">
        <f t="shared" si="15"/>
        <v>39</v>
      </c>
    </row>
    <row r="182" spans="1:7" s="189" customFormat="1" ht="27.6" x14ac:dyDescent="0.3">
      <c r="A182" s="185">
        <f t="shared" si="16"/>
        <v>101</v>
      </c>
      <c r="B182" s="191" t="s">
        <v>697</v>
      </c>
      <c r="C182" s="185" t="s">
        <v>7</v>
      </c>
      <c r="D182" s="187">
        <v>2</v>
      </c>
      <c r="G182" s="190">
        <f t="shared" si="15"/>
        <v>2</v>
      </c>
    </row>
    <row r="183" spans="1:7" s="189" customFormat="1" ht="18.75" customHeight="1" x14ac:dyDescent="0.3">
      <c r="A183" s="185">
        <f t="shared" si="16"/>
        <v>102</v>
      </c>
      <c r="B183" s="191" t="s">
        <v>345</v>
      </c>
      <c r="C183" s="185" t="s">
        <v>168</v>
      </c>
      <c r="D183" s="204">
        <f>25.5*20/16</f>
        <v>31.875</v>
      </c>
      <c r="G183" s="190">
        <f t="shared" si="15"/>
        <v>31.875</v>
      </c>
    </row>
    <row r="184" spans="1:7" s="189" customFormat="1" ht="18.75" customHeight="1" x14ac:dyDescent="0.3">
      <c r="A184" s="185">
        <f t="shared" si="16"/>
        <v>103</v>
      </c>
      <c r="B184" s="191" t="s">
        <v>169</v>
      </c>
      <c r="C184" s="185" t="s">
        <v>35</v>
      </c>
      <c r="D184" s="203" t="s">
        <v>347</v>
      </c>
      <c r="G184" s="190" t="str">
        <f t="shared" si="15"/>
        <v>145,7</v>
      </c>
    </row>
    <row r="185" spans="1:7" ht="19.5" customHeight="1" x14ac:dyDescent="0.3">
      <c r="A185" s="24"/>
      <c r="B185" s="23" t="s">
        <v>661</v>
      </c>
      <c r="C185" s="24"/>
      <c r="D185" s="64"/>
      <c r="G185" s="146"/>
    </row>
    <row r="186" spans="1:7" ht="19.5" customHeight="1" x14ac:dyDescent="0.3">
      <c r="A186" s="24">
        <f>A184+1</f>
        <v>104</v>
      </c>
      <c r="B186" s="62" t="s">
        <v>337</v>
      </c>
      <c r="C186" s="24" t="s">
        <v>7</v>
      </c>
      <c r="D186" s="64" t="s">
        <v>460</v>
      </c>
      <c r="G186" s="146"/>
    </row>
    <row r="187" spans="1:7" x14ac:dyDescent="0.3">
      <c r="A187" s="24">
        <f>A186+1</f>
        <v>105</v>
      </c>
      <c r="B187" s="62" t="s">
        <v>340</v>
      </c>
      <c r="C187" s="24" t="s">
        <v>7</v>
      </c>
      <c r="D187" s="64" t="s">
        <v>460</v>
      </c>
      <c r="G187" s="146"/>
    </row>
    <row r="188" spans="1:7" x14ac:dyDescent="0.3">
      <c r="A188" s="24">
        <f t="shared" ref="A188:A192" si="17">A187+1</f>
        <v>106</v>
      </c>
      <c r="B188" s="62" t="s">
        <v>674</v>
      </c>
      <c r="C188" s="24" t="s">
        <v>7</v>
      </c>
      <c r="D188" s="64" t="s">
        <v>460</v>
      </c>
      <c r="G188" s="146"/>
    </row>
    <row r="189" spans="1:7" s="5" customFormat="1" ht="27.6" x14ac:dyDescent="0.3">
      <c r="A189" s="24">
        <f t="shared" si="17"/>
        <v>107</v>
      </c>
      <c r="B189" s="62" t="s">
        <v>698</v>
      </c>
      <c r="C189" s="24" t="s">
        <v>7</v>
      </c>
      <c r="D189" s="35">
        <v>2</v>
      </c>
      <c r="G189" s="146"/>
    </row>
    <row r="190" spans="1:7" ht="20.25" customHeight="1" x14ac:dyDescent="0.3">
      <c r="A190" s="24">
        <f t="shared" si="17"/>
        <v>108</v>
      </c>
      <c r="B190" s="62" t="s">
        <v>684</v>
      </c>
      <c r="C190" s="24" t="s">
        <v>35</v>
      </c>
      <c r="D190" s="64" t="s">
        <v>699</v>
      </c>
      <c r="G190" s="146"/>
    </row>
    <row r="191" spans="1:7" x14ac:dyDescent="0.3">
      <c r="A191" s="24">
        <f t="shared" si="17"/>
        <v>109</v>
      </c>
      <c r="B191" s="62" t="s">
        <v>345</v>
      </c>
      <c r="C191" s="24" t="s">
        <v>168</v>
      </c>
      <c r="D191" s="73">
        <f>6.38*20/16</f>
        <v>7.9749999999999996</v>
      </c>
      <c r="G191" s="146"/>
    </row>
    <row r="192" spans="1:7" x14ac:dyDescent="0.3">
      <c r="A192" s="24">
        <f t="shared" si="17"/>
        <v>110</v>
      </c>
      <c r="B192" s="62" t="s">
        <v>169</v>
      </c>
      <c r="C192" s="24" t="s">
        <v>35</v>
      </c>
      <c r="D192" s="64" t="s">
        <v>677</v>
      </c>
      <c r="G192" s="146"/>
    </row>
    <row r="193" spans="1:7" x14ac:dyDescent="0.3">
      <c r="A193" s="36"/>
      <c r="B193" s="221" t="s">
        <v>354</v>
      </c>
      <c r="C193" s="222"/>
      <c r="D193" s="222"/>
      <c r="E193" s="50"/>
      <c r="G193" s="146"/>
    </row>
    <row r="194" spans="1:7" s="50" customFormat="1" x14ac:dyDescent="0.3">
      <c r="A194" s="141">
        <f>A192+1</f>
        <v>111</v>
      </c>
      <c r="B194" s="49" t="s">
        <v>15</v>
      </c>
      <c r="C194" s="141" t="s">
        <v>2</v>
      </c>
      <c r="D194" s="150">
        <f>27.43+220.77</f>
        <v>248.20000000000002</v>
      </c>
      <c r="G194" s="147">
        <f>125.66+4.16</f>
        <v>129.82</v>
      </c>
    </row>
    <row r="195" spans="1:7" s="50" customFormat="1" x14ac:dyDescent="0.3">
      <c r="A195" s="141">
        <f>A194+1</f>
        <v>112</v>
      </c>
      <c r="B195" s="49" t="s">
        <v>0</v>
      </c>
      <c r="C195" s="149" t="s">
        <v>2</v>
      </c>
      <c r="D195" s="150">
        <v>30.73</v>
      </c>
      <c r="G195" s="147">
        <f>28.55/9*2</f>
        <v>6.344444444444445</v>
      </c>
    </row>
    <row r="196" spans="1:7" s="50" customFormat="1" x14ac:dyDescent="0.3">
      <c r="A196" s="141">
        <f t="shared" ref="A196:A215" si="18">A195+1</f>
        <v>113</v>
      </c>
      <c r="B196" s="49" t="s">
        <v>355</v>
      </c>
      <c r="C196" s="149" t="s">
        <v>3</v>
      </c>
      <c r="D196" s="143">
        <v>29.8</v>
      </c>
      <c r="G196" s="147">
        <v>28</v>
      </c>
    </row>
    <row r="197" spans="1:7" x14ac:dyDescent="0.3">
      <c r="A197" s="8">
        <f t="shared" si="18"/>
        <v>114</v>
      </c>
      <c r="B197" s="9" t="s">
        <v>349</v>
      </c>
      <c r="C197" s="14" t="s">
        <v>3</v>
      </c>
      <c r="D197" s="12">
        <v>29</v>
      </c>
      <c r="E197" s="50"/>
      <c r="G197" s="146"/>
    </row>
    <row r="198" spans="1:7" s="50" customFormat="1" x14ac:dyDescent="0.3">
      <c r="A198" s="141">
        <f t="shared" si="18"/>
        <v>115</v>
      </c>
      <c r="B198" s="49" t="s">
        <v>356</v>
      </c>
      <c r="C198" s="149" t="s">
        <v>3</v>
      </c>
      <c r="D198" s="66">
        <v>108</v>
      </c>
      <c r="G198" s="147">
        <v>52</v>
      </c>
    </row>
    <row r="199" spans="1:7" x14ac:dyDescent="0.3">
      <c r="A199" s="8">
        <f t="shared" si="18"/>
        <v>116</v>
      </c>
      <c r="B199" s="9" t="s">
        <v>357</v>
      </c>
      <c r="C199" s="14" t="s">
        <v>3</v>
      </c>
      <c r="D199" s="12">
        <f>222+1.29</f>
        <v>223.29</v>
      </c>
      <c r="E199" s="50"/>
      <c r="G199" s="146"/>
    </row>
    <row r="200" spans="1:7" s="50" customFormat="1" x14ac:dyDescent="0.3">
      <c r="A200" s="141">
        <f t="shared" si="18"/>
        <v>117</v>
      </c>
      <c r="B200" s="49" t="s">
        <v>358</v>
      </c>
      <c r="C200" s="141" t="s">
        <v>7</v>
      </c>
      <c r="D200" s="165" t="s">
        <v>359</v>
      </c>
      <c r="G200" s="147">
        <v>2</v>
      </c>
    </row>
    <row r="201" spans="1:7" s="50" customFormat="1" x14ac:dyDescent="0.3">
      <c r="A201" s="141">
        <f t="shared" si="18"/>
        <v>118</v>
      </c>
      <c r="B201" s="49" t="s">
        <v>360</v>
      </c>
      <c r="C201" s="141" t="s">
        <v>7</v>
      </c>
      <c r="D201" s="165" t="s">
        <v>359</v>
      </c>
      <c r="G201" s="147">
        <v>2</v>
      </c>
    </row>
    <row r="202" spans="1:7" s="50" customFormat="1" x14ac:dyDescent="0.3">
      <c r="A202" s="141">
        <f t="shared" si="18"/>
        <v>119</v>
      </c>
      <c r="B202" s="49" t="s">
        <v>361</v>
      </c>
      <c r="C202" s="141" t="s">
        <v>7</v>
      </c>
      <c r="D202" s="165" t="s">
        <v>362</v>
      </c>
      <c r="G202" s="147">
        <f>3+2</f>
        <v>5</v>
      </c>
    </row>
    <row r="203" spans="1:7" s="50" customFormat="1" x14ac:dyDescent="0.3">
      <c r="A203" s="141">
        <f t="shared" si="18"/>
        <v>120</v>
      </c>
      <c r="B203" s="49" t="s">
        <v>340</v>
      </c>
      <c r="C203" s="141" t="s">
        <v>7</v>
      </c>
      <c r="D203" s="165" t="s">
        <v>359</v>
      </c>
      <c r="G203" s="147">
        <v>2</v>
      </c>
    </row>
    <row r="204" spans="1:7" s="50" customFormat="1" x14ac:dyDescent="0.3">
      <c r="A204" s="141">
        <f t="shared" si="18"/>
        <v>121</v>
      </c>
      <c r="B204" s="49" t="s">
        <v>341</v>
      </c>
      <c r="C204" s="141" t="s">
        <v>7</v>
      </c>
      <c r="D204" s="165" t="s">
        <v>359</v>
      </c>
      <c r="G204" s="147">
        <v>2</v>
      </c>
    </row>
    <row r="205" spans="1:7" s="50" customFormat="1" x14ac:dyDescent="0.3">
      <c r="A205" s="141">
        <f t="shared" si="18"/>
        <v>122</v>
      </c>
      <c r="B205" s="49" t="s">
        <v>342</v>
      </c>
      <c r="C205" s="141" t="s">
        <v>7</v>
      </c>
      <c r="D205" s="165" t="s">
        <v>359</v>
      </c>
      <c r="G205" s="147">
        <v>2</v>
      </c>
    </row>
    <row r="206" spans="1:7" s="50" customFormat="1" x14ac:dyDescent="0.3">
      <c r="A206" s="141">
        <f t="shared" si="18"/>
        <v>123</v>
      </c>
      <c r="B206" s="49" t="s">
        <v>343</v>
      </c>
      <c r="C206" s="141" t="s">
        <v>35</v>
      </c>
      <c r="D206" s="165" t="s">
        <v>344</v>
      </c>
      <c r="G206" s="147">
        <f>134.5/9*2</f>
        <v>29.888888888888889</v>
      </c>
    </row>
    <row r="207" spans="1:7" s="50" customFormat="1" x14ac:dyDescent="0.3">
      <c r="A207" s="141">
        <f t="shared" si="18"/>
        <v>124</v>
      </c>
      <c r="B207" s="49" t="s">
        <v>345</v>
      </c>
      <c r="C207" s="141" t="s">
        <v>168</v>
      </c>
      <c r="D207" s="166">
        <f>19.23*20/16</f>
        <v>24.037500000000001</v>
      </c>
      <c r="G207" s="147">
        <f>24.04/9*2</f>
        <v>5.3422222222222224</v>
      </c>
    </row>
    <row r="208" spans="1:7" s="50" customFormat="1" x14ac:dyDescent="0.3">
      <c r="A208" s="141">
        <f t="shared" si="18"/>
        <v>125</v>
      </c>
      <c r="B208" s="49" t="s">
        <v>346</v>
      </c>
      <c r="C208" s="141" t="s">
        <v>35</v>
      </c>
      <c r="D208" s="165" t="s">
        <v>363</v>
      </c>
      <c r="G208" s="147">
        <f>109.9/9*2</f>
        <v>24.422222222222224</v>
      </c>
    </row>
    <row r="209" spans="1:7" s="50" customFormat="1" ht="27.6" x14ac:dyDescent="0.3">
      <c r="A209" s="141">
        <f t="shared" si="18"/>
        <v>126</v>
      </c>
      <c r="B209" s="49" t="s">
        <v>364</v>
      </c>
      <c r="C209" s="141" t="s">
        <v>7</v>
      </c>
      <c r="D209" s="66">
        <v>9</v>
      </c>
      <c r="G209" s="147">
        <v>4</v>
      </c>
    </row>
    <row r="210" spans="1:7" ht="27.6" x14ac:dyDescent="0.3">
      <c r="A210" s="8">
        <f t="shared" si="18"/>
        <v>127</v>
      </c>
      <c r="B210" s="9" t="s">
        <v>348</v>
      </c>
      <c r="C210" s="8" t="s">
        <v>7</v>
      </c>
      <c r="D210" s="66">
        <v>16</v>
      </c>
      <c r="E210" s="50"/>
      <c r="G210" s="146"/>
    </row>
    <row r="211" spans="1:7" s="50" customFormat="1" ht="15.75" customHeight="1" x14ac:dyDescent="0.3">
      <c r="A211" s="156">
        <f t="shared" si="18"/>
        <v>128</v>
      </c>
      <c r="B211" s="159" t="s">
        <v>457</v>
      </c>
      <c r="C211" s="156" t="s">
        <v>2</v>
      </c>
      <c r="D211" s="161">
        <v>3.1</v>
      </c>
      <c r="G211" s="147">
        <f>3.1/9*2</f>
        <v>0.68888888888888888</v>
      </c>
    </row>
    <row r="212" spans="1:7" s="5" customFormat="1" ht="15.75" customHeight="1" x14ac:dyDescent="0.3">
      <c r="A212" s="24">
        <f t="shared" si="18"/>
        <v>129</v>
      </c>
      <c r="B212" s="62" t="s">
        <v>701</v>
      </c>
      <c r="C212" s="24" t="s">
        <v>7</v>
      </c>
      <c r="D212" s="35">
        <v>1</v>
      </c>
      <c r="G212" s="146"/>
    </row>
    <row r="213" spans="1:7" s="5" customFormat="1" ht="15.75" customHeight="1" x14ac:dyDescent="0.3">
      <c r="A213" s="24">
        <f t="shared" si="18"/>
        <v>130</v>
      </c>
      <c r="B213" s="62" t="s">
        <v>702</v>
      </c>
      <c r="C213" s="24" t="s">
        <v>7</v>
      </c>
      <c r="D213" s="35">
        <v>1</v>
      </c>
      <c r="G213" s="146"/>
    </row>
    <row r="214" spans="1:7" s="5" customFormat="1" ht="15.75" customHeight="1" x14ac:dyDescent="0.3">
      <c r="A214" s="24">
        <f t="shared" si="18"/>
        <v>131</v>
      </c>
      <c r="B214" s="62" t="s">
        <v>703</v>
      </c>
      <c r="C214" s="24" t="s">
        <v>7</v>
      </c>
      <c r="D214" s="35">
        <v>1</v>
      </c>
      <c r="G214" s="146"/>
    </row>
    <row r="215" spans="1:7" s="5" customFormat="1" ht="15.75" customHeight="1" x14ac:dyDescent="0.3">
      <c r="A215" s="24">
        <f t="shared" si="18"/>
        <v>132</v>
      </c>
      <c r="B215" s="62" t="s">
        <v>757</v>
      </c>
      <c r="C215" s="24" t="s">
        <v>7</v>
      </c>
      <c r="D215" s="35">
        <v>1</v>
      </c>
      <c r="G215" s="146"/>
    </row>
    <row r="216" spans="1:7" x14ac:dyDescent="0.3">
      <c r="A216" s="36"/>
      <c r="B216" s="208" t="s">
        <v>365</v>
      </c>
      <c r="C216" s="209"/>
      <c r="D216" s="209"/>
      <c r="G216" s="146"/>
    </row>
    <row r="217" spans="1:7" x14ac:dyDescent="0.3">
      <c r="A217" s="8"/>
      <c r="B217" s="6" t="s">
        <v>438</v>
      </c>
      <c r="C217" s="8"/>
      <c r="D217" s="11"/>
      <c r="G217" s="146"/>
    </row>
    <row r="218" spans="1:7" s="5" customFormat="1" x14ac:dyDescent="0.3">
      <c r="A218" s="24">
        <f>A215+1</f>
        <v>133</v>
      </c>
      <c r="B218" s="62" t="s">
        <v>779</v>
      </c>
      <c r="C218" s="24" t="s">
        <v>2</v>
      </c>
      <c r="D218" s="35">
        <v>104</v>
      </c>
      <c r="G218" s="146"/>
    </row>
    <row r="219" spans="1:7" x14ac:dyDescent="0.3">
      <c r="A219" s="8"/>
      <c r="B219" s="6" t="s">
        <v>366</v>
      </c>
      <c r="C219" s="8"/>
      <c r="D219" s="11"/>
      <c r="G219" s="146"/>
    </row>
    <row r="220" spans="1:7" x14ac:dyDescent="0.3">
      <c r="A220" s="8">
        <f>A218+1</f>
        <v>134</v>
      </c>
      <c r="B220" s="9" t="s">
        <v>367</v>
      </c>
      <c r="C220" s="8" t="s">
        <v>3</v>
      </c>
      <c r="D220" s="11">
        <v>163</v>
      </c>
      <c r="G220" s="146"/>
    </row>
    <row r="221" spans="1:7" ht="27.6" x14ac:dyDescent="0.3">
      <c r="A221" s="8">
        <f>A220+1</f>
        <v>135</v>
      </c>
      <c r="B221" s="9" t="s">
        <v>368</v>
      </c>
      <c r="C221" s="8" t="s">
        <v>3</v>
      </c>
      <c r="D221" s="11">
        <v>163</v>
      </c>
      <c r="G221" s="146"/>
    </row>
    <row r="222" spans="1:7" x14ac:dyDescent="0.3">
      <c r="A222" s="8">
        <f>A221+1</f>
        <v>136</v>
      </c>
      <c r="B222" s="20" t="s">
        <v>369</v>
      </c>
      <c r="C222" s="8" t="s">
        <v>2</v>
      </c>
      <c r="D222" s="10">
        <f>15.4+0.67</f>
        <v>16.07</v>
      </c>
      <c r="G222" s="146"/>
    </row>
    <row r="223" spans="1:7" x14ac:dyDescent="0.3">
      <c r="A223" s="8"/>
      <c r="B223" s="6" t="s">
        <v>761</v>
      </c>
      <c r="C223" s="8"/>
      <c r="D223" s="11"/>
      <c r="G223" s="146"/>
    </row>
    <row r="224" spans="1:7" ht="27.6" x14ac:dyDescent="0.3">
      <c r="A224" s="8">
        <f>A222+1</f>
        <v>137</v>
      </c>
      <c r="B224" s="9" t="s">
        <v>370</v>
      </c>
      <c r="C224" s="8" t="s">
        <v>20</v>
      </c>
      <c r="D224" s="10">
        <f>297.03*1.9</f>
        <v>564.35699999999997</v>
      </c>
      <c r="G224" s="146"/>
    </row>
    <row r="225" spans="1:7" ht="27.6" x14ac:dyDescent="0.3">
      <c r="A225" s="8">
        <f t="shared" ref="A225:A229" si="19">A224+1</f>
        <v>138</v>
      </c>
      <c r="B225" s="9" t="s">
        <v>371</v>
      </c>
      <c r="C225" s="8" t="s">
        <v>2</v>
      </c>
      <c r="D225" s="10">
        <v>499</v>
      </c>
      <c r="G225" s="146"/>
    </row>
    <row r="226" spans="1:7" x14ac:dyDescent="0.3">
      <c r="A226" s="8">
        <f t="shared" si="19"/>
        <v>139</v>
      </c>
      <c r="B226" s="9" t="s">
        <v>372</v>
      </c>
      <c r="C226" s="8" t="s">
        <v>2</v>
      </c>
      <c r="D226" s="10">
        <v>935.63</v>
      </c>
      <c r="G226" s="146"/>
    </row>
    <row r="227" spans="1:7" x14ac:dyDescent="0.3">
      <c r="A227" s="8">
        <f t="shared" si="19"/>
        <v>140</v>
      </c>
      <c r="B227" s="9" t="s">
        <v>373</v>
      </c>
      <c r="C227" s="8" t="s">
        <v>2</v>
      </c>
      <c r="D227" s="10">
        <v>1960.36</v>
      </c>
      <c r="G227" s="146"/>
    </row>
    <row r="228" spans="1:7" ht="29.25" customHeight="1" x14ac:dyDescent="0.3">
      <c r="A228" s="8">
        <f t="shared" si="19"/>
        <v>141</v>
      </c>
      <c r="B228" s="9" t="s">
        <v>374</v>
      </c>
      <c r="C228" s="8" t="s">
        <v>2</v>
      </c>
      <c r="D228" s="10">
        <v>1960.36</v>
      </c>
      <c r="G228" s="146"/>
    </row>
    <row r="229" spans="1:7" s="5" customFormat="1" ht="20.25" customHeight="1" x14ac:dyDescent="0.3">
      <c r="A229" s="24">
        <f t="shared" si="19"/>
        <v>142</v>
      </c>
      <c r="B229" s="80" t="s">
        <v>780</v>
      </c>
      <c r="C229" s="24" t="s">
        <v>7</v>
      </c>
      <c r="D229" s="35">
        <v>144</v>
      </c>
      <c r="G229" s="146"/>
    </row>
    <row r="230" spans="1:7" ht="19.5" customHeight="1" x14ac:dyDescent="0.3">
      <c r="A230" s="65"/>
      <c r="B230" s="6" t="s">
        <v>769</v>
      </c>
      <c r="C230" s="8"/>
      <c r="D230" s="10"/>
      <c r="G230" s="146"/>
    </row>
    <row r="231" spans="1:7" ht="26.25" customHeight="1" x14ac:dyDescent="0.3">
      <c r="A231" s="8">
        <f>A229+1</f>
        <v>143</v>
      </c>
      <c r="B231" s="9" t="s">
        <v>372</v>
      </c>
      <c r="C231" s="8" t="s">
        <v>2</v>
      </c>
      <c r="D231" s="10">
        <v>565.42999999999995</v>
      </c>
      <c r="G231" s="146"/>
    </row>
    <row r="232" spans="1:7" ht="19.5" customHeight="1" x14ac:dyDescent="0.3">
      <c r="A232" s="8"/>
      <c r="B232" s="6" t="s">
        <v>771</v>
      </c>
      <c r="C232" s="8"/>
      <c r="D232" s="10"/>
      <c r="G232" s="146"/>
    </row>
    <row r="233" spans="1:7" s="5" customFormat="1" ht="17.25" customHeight="1" x14ac:dyDescent="0.3">
      <c r="A233" s="24">
        <f>A231+1</f>
        <v>144</v>
      </c>
      <c r="B233" s="62" t="s">
        <v>772</v>
      </c>
      <c r="C233" s="24" t="s">
        <v>7</v>
      </c>
      <c r="D233" s="35">
        <v>22</v>
      </c>
      <c r="G233" s="146"/>
    </row>
    <row r="234" spans="1:7" s="5" customFormat="1" ht="17.25" customHeight="1" x14ac:dyDescent="0.3">
      <c r="A234" s="24">
        <f>A233+1</f>
        <v>145</v>
      </c>
      <c r="B234" s="62" t="s">
        <v>773</v>
      </c>
      <c r="C234" s="24" t="s">
        <v>7</v>
      </c>
      <c r="D234" s="35">
        <v>44</v>
      </c>
      <c r="G234" s="146"/>
    </row>
    <row r="235" spans="1:7" s="5" customFormat="1" ht="17.25" customHeight="1" x14ac:dyDescent="0.3">
      <c r="A235" s="24">
        <f t="shared" ref="A235:A237" si="20">A234+1</f>
        <v>146</v>
      </c>
      <c r="B235" s="62" t="s">
        <v>774</v>
      </c>
      <c r="C235" s="24" t="s">
        <v>7</v>
      </c>
      <c r="D235" s="35">
        <v>22</v>
      </c>
      <c r="G235" s="146"/>
    </row>
    <row r="236" spans="1:7" s="5" customFormat="1" ht="17.25" customHeight="1" x14ac:dyDescent="0.3">
      <c r="A236" s="24">
        <f t="shared" si="20"/>
        <v>147</v>
      </c>
      <c r="B236" s="62" t="s">
        <v>775</v>
      </c>
      <c r="C236" s="24" t="s">
        <v>7</v>
      </c>
      <c r="D236" s="35">
        <v>44</v>
      </c>
      <c r="G236" s="146"/>
    </row>
    <row r="237" spans="1:7" s="5" customFormat="1" ht="17.25" customHeight="1" x14ac:dyDescent="0.3">
      <c r="A237" s="24">
        <f t="shared" si="20"/>
        <v>148</v>
      </c>
      <c r="B237" s="62" t="s">
        <v>776</v>
      </c>
      <c r="C237" s="24" t="s">
        <v>7</v>
      </c>
      <c r="D237" s="35">
        <v>1</v>
      </c>
      <c r="G237" s="146"/>
    </row>
    <row r="238" spans="1:7" ht="21.75" customHeight="1" x14ac:dyDescent="0.3">
      <c r="A238" s="8"/>
      <c r="B238" s="6" t="s">
        <v>777</v>
      </c>
      <c r="C238" s="8"/>
      <c r="D238" s="10"/>
      <c r="G238" s="146"/>
    </row>
    <row r="239" spans="1:7" ht="18.75" customHeight="1" x14ac:dyDescent="0.3">
      <c r="A239" s="8">
        <f>A237+1</f>
        <v>149</v>
      </c>
      <c r="B239" s="9" t="s">
        <v>153</v>
      </c>
      <c r="C239" s="14" t="s">
        <v>35</v>
      </c>
      <c r="D239" s="10">
        <v>1.41</v>
      </c>
      <c r="G239" s="146"/>
    </row>
    <row r="240" spans="1:7" ht="18.75" customHeight="1" x14ac:dyDescent="0.3">
      <c r="A240" s="8">
        <f>A239+1</f>
        <v>150</v>
      </c>
      <c r="B240" s="9" t="s">
        <v>154</v>
      </c>
      <c r="C240" s="14" t="s">
        <v>35</v>
      </c>
      <c r="D240" s="10">
        <v>1.17</v>
      </c>
      <c r="G240" s="146"/>
    </row>
    <row r="241" spans="1:7" ht="18.75" customHeight="1" x14ac:dyDescent="0.3">
      <c r="A241" s="8">
        <f>A240+1</f>
        <v>151</v>
      </c>
      <c r="B241" s="9" t="s">
        <v>155</v>
      </c>
      <c r="C241" s="14" t="s">
        <v>35</v>
      </c>
      <c r="D241" s="10">
        <v>1.2</v>
      </c>
      <c r="G241" s="146"/>
    </row>
    <row r="242" spans="1:7" s="181" customFormat="1" x14ac:dyDescent="0.3">
      <c r="A242" s="180"/>
      <c r="B242" s="208" t="s">
        <v>783</v>
      </c>
      <c r="C242" s="209"/>
      <c r="D242" s="209"/>
      <c r="G242" s="146"/>
    </row>
    <row r="243" spans="1:7" s="181" customFormat="1" x14ac:dyDescent="0.3">
      <c r="A243" s="8"/>
      <c r="B243" s="6" t="s">
        <v>375</v>
      </c>
      <c r="C243" s="8"/>
      <c r="D243" s="10"/>
      <c r="G243" s="146"/>
    </row>
    <row r="244" spans="1:7" s="181" customFormat="1" x14ac:dyDescent="0.3">
      <c r="A244" s="8">
        <f>A241+1</f>
        <v>152</v>
      </c>
      <c r="B244" s="9" t="s">
        <v>376</v>
      </c>
      <c r="C244" s="8" t="s">
        <v>3</v>
      </c>
      <c r="D244" s="11">
        <f>180+300+80</f>
        <v>560</v>
      </c>
      <c r="G244" s="146">
        <v>0</v>
      </c>
    </row>
    <row r="245" spans="1:7" s="182" customFormat="1" x14ac:dyDescent="0.3">
      <c r="A245" s="24">
        <f t="shared" ref="A245:A247" si="21">A244+1</f>
        <v>153</v>
      </c>
      <c r="B245" s="62" t="s">
        <v>786</v>
      </c>
      <c r="C245" s="24" t="s">
        <v>7</v>
      </c>
      <c r="D245" s="35">
        <v>4</v>
      </c>
      <c r="G245" s="146">
        <v>0</v>
      </c>
    </row>
    <row r="246" spans="1:7" s="181" customFormat="1" x14ac:dyDescent="0.3">
      <c r="A246" s="8">
        <f t="shared" si="21"/>
        <v>154</v>
      </c>
      <c r="B246" s="9" t="s">
        <v>377</v>
      </c>
      <c r="C246" s="8" t="s">
        <v>7</v>
      </c>
      <c r="D246" s="11">
        <v>480</v>
      </c>
      <c r="G246" s="146">
        <v>0</v>
      </c>
    </row>
    <row r="247" spans="1:7" s="181" customFormat="1" x14ac:dyDescent="0.3">
      <c r="A247" s="8">
        <f t="shared" si="21"/>
        <v>155</v>
      </c>
      <c r="B247" s="9" t="s">
        <v>470</v>
      </c>
      <c r="C247" s="8" t="s">
        <v>7</v>
      </c>
      <c r="D247" s="22" t="s">
        <v>459</v>
      </c>
      <c r="G247" s="146">
        <v>0</v>
      </c>
    </row>
    <row r="248" spans="1:7" x14ac:dyDescent="0.3">
      <c r="A248" s="36"/>
      <c r="B248" s="208" t="s">
        <v>784</v>
      </c>
      <c r="C248" s="209"/>
      <c r="D248" s="209"/>
      <c r="G248" s="146"/>
    </row>
    <row r="249" spans="1:7" x14ac:dyDescent="0.3">
      <c r="A249" s="8"/>
      <c r="B249" s="6" t="s">
        <v>382</v>
      </c>
      <c r="C249" s="8"/>
      <c r="D249" s="10"/>
      <c r="G249" s="146"/>
    </row>
    <row r="250" spans="1:7" s="5" customFormat="1" x14ac:dyDescent="0.3">
      <c r="A250" s="24">
        <f>A247+1</f>
        <v>156</v>
      </c>
      <c r="B250" s="62" t="s">
        <v>383</v>
      </c>
      <c r="C250" s="24" t="s">
        <v>3</v>
      </c>
      <c r="D250" s="35">
        <v>300</v>
      </c>
      <c r="G250" s="146"/>
    </row>
    <row r="251" spans="1:7" s="5" customFormat="1" x14ac:dyDescent="0.3">
      <c r="A251" s="24">
        <f t="shared" ref="A251:A252" si="22">A250+1</f>
        <v>157</v>
      </c>
      <c r="B251" s="62" t="s">
        <v>384</v>
      </c>
      <c r="C251" s="24" t="s">
        <v>7</v>
      </c>
      <c r="D251" s="35">
        <v>12</v>
      </c>
      <c r="G251" s="146"/>
    </row>
    <row r="252" spans="1:7" s="5" customFormat="1" x14ac:dyDescent="0.3">
      <c r="A252" s="24">
        <f t="shared" si="22"/>
        <v>158</v>
      </c>
      <c r="B252" s="62" t="s">
        <v>385</v>
      </c>
      <c r="C252" s="24" t="s">
        <v>3</v>
      </c>
      <c r="D252" s="35">
        <v>180</v>
      </c>
      <c r="G252" s="146"/>
    </row>
    <row r="253" spans="1:7" s="5" customFormat="1" x14ac:dyDescent="0.3">
      <c r="A253" s="24">
        <f>A251+1</f>
        <v>158</v>
      </c>
      <c r="B253" s="62" t="s">
        <v>15</v>
      </c>
      <c r="C253" s="24" t="s">
        <v>2</v>
      </c>
      <c r="D253" s="55">
        <v>16.7</v>
      </c>
      <c r="G253" s="146"/>
    </row>
    <row r="254" spans="1:7" s="5" customFormat="1" x14ac:dyDescent="0.3">
      <c r="A254" s="24">
        <f t="shared" ref="A254" si="23">A253+1</f>
        <v>159</v>
      </c>
      <c r="B254" s="62" t="s">
        <v>470</v>
      </c>
      <c r="C254" s="24" t="s">
        <v>7</v>
      </c>
      <c r="D254" s="59" t="s">
        <v>459</v>
      </c>
      <c r="G254" s="146"/>
    </row>
    <row r="255" spans="1:7" s="5" customFormat="1" x14ac:dyDescent="0.3">
      <c r="A255" s="24">
        <f>A254+1</f>
        <v>160</v>
      </c>
      <c r="B255" s="62" t="s">
        <v>794</v>
      </c>
      <c r="C255" s="24" t="s">
        <v>3</v>
      </c>
      <c r="D255" s="35">
        <v>60</v>
      </c>
      <c r="G255" s="146"/>
    </row>
    <row r="256" spans="1:7" s="5" customFormat="1" x14ac:dyDescent="0.3">
      <c r="A256" s="24"/>
      <c r="B256" s="23" t="s">
        <v>386</v>
      </c>
      <c r="C256" s="24"/>
      <c r="D256" s="35"/>
      <c r="G256" s="146"/>
    </row>
    <row r="257" spans="1:7" s="5" customFormat="1" x14ac:dyDescent="0.3">
      <c r="A257" s="24">
        <f>A252+1</f>
        <v>159</v>
      </c>
      <c r="B257" s="62" t="s">
        <v>387</v>
      </c>
      <c r="C257" s="24" t="s">
        <v>3</v>
      </c>
      <c r="D257" s="35">
        <v>80</v>
      </c>
      <c r="G257" s="146"/>
    </row>
    <row r="258" spans="1:7" s="5" customFormat="1" x14ac:dyDescent="0.3">
      <c r="A258" s="24">
        <f>A257+1</f>
        <v>160</v>
      </c>
      <c r="B258" s="62" t="s">
        <v>384</v>
      </c>
      <c r="C258" s="24" t="s">
        <v>7</v>
      </c>
      <c r="D258" s="35">
        <v>4</v>
      </c>
      <c r="G258" s="146"/>
    </row>
    <row r="259" spans="1:7" s="5" customFormat="1" x14ac:dyDescent="0.3">
      <c r="A259" s="24">
        <f>A258+1</f>
        <v>161</v>
      </c>
      <c r="B259" s="62" t="s">
        <v>385</v>
      </c>
      <c r="C259" s="24" t="s">
        <v>3</v>
      </c>
      <c r="D259" s="35">
        <v>60</v>
      </c>
      <c r="G259" s="146"/>
    </row>
    <row r="260" spans="1:7" s="5" customFormat="1" x14ac:dyDescent="0.3">
      <c r="A260" s="24">
        <f>A258+1</f>
        <v>161</v>
      </c>
      <c r="B260" s="62" t="s">
        <v>15</v>
      </c>
      <c r="C260" s="24" t="s">
        <v>2</v>
      </c>
      <c r="D260" s="55">
        <v>5.6</v>
      </c>
      <c r="G260" s="146"/>
    </row>
    <row r="261" spans="1:7" s="5" customFormat="1" x14ac:dyDescent="0.3">
      <c r="A261" s="24">
        <f t="shared" ref="A261" si="24">A260+1</f>
        <v>162</v>
      </c>
      <c r="B261" s="62" t="s">
        <v>470</v>
      </c>
      <c r="C261" s="24" t="s">
        <v>7</v>
      </c>
      <c r="D261" s="59" t="s">
        <v>459</v>
      </c>
      <c r="G261" s="146"/>
    </row>
    <row r="262" spans="1:7" s="5" customFormat="1" x14ac:dyDescent="0.3">
      <c r="A262" s="24">
        <f>A261+1</f>
        <v>163</v>
      </c>
      <c r="B262" s="62" t="s">
        <v>794</v>
      </c>
      <c r="C262" s="24" t="s">
        <v>3</v>
      </c>
      <c r="D262" s="35">
        <v>30</v>
      </c>
      <c r="G262" s="146"/>
    </row>
    <row r="263" spans="1:7" x14ac:dyDescent="0.3">
      <c r="A263" s="8"/>
      <c r="B263" s="6" t="s">
        <v>378</v>
      </c>
      <c r="C263" s="8"/>
      <c r="D263" s="11"/>
      <c r="G263" s="146"/>
    </row>
    <row r="264" spans="1:7" x14ac:dyDescent="0.3">
      <c r="A264" s="8">
        <f>A259+1</f>
        <v>162</v>
      </c>
      <c r="B264" s="9" t="s">
        <v>379</v>
      </c>
      <c r="C264" s="8" t="s">
        <v>3</v>
      </c>
      <c r="D264" s="11">
        <v>160</v>
      </c>
      <c r="G264" s="146"/>
    </row>
    <row r="265" spans="1:7" x14ac:dyDescent="0.3">
      <c r="A265" s="8">
        <f>A264+1</f>
        <v>163</v>
      </c>
      <c r="B265" s="9" t="s">
        <v>380</v>
      </c>
      <c r="C265" s="8" t="s">
        <v>7</v>
      </c>
      <c r="D265" s="11">
        <v>16</v>
      </c>
      <c r="G265" s="146"/>
    </row>
    <row r="266" spans="1:7" ht="21.75" customHeight="1" x14ac:dyDescent="0.3">
      <c r="A266" s="8">
        <f>A265+1</f>
        <v>164</v>
      </c>
      <c r="B266" s="9" t="s">
        <v>381</v>
      </c>
      <c r="C266" s="8" t="s">
        <v>7</v>
      </c>
      <c r="D266" s="11">
        <v>160</v>
      </c>
      <c r="G266" s="146"/>
    </row>
    <row r="267" spans="1:7" x14ac:dyDescent="0.3">
      <c r="A267" s="8">
        <f>A265+1</f>
        <v>164</v>
      </c>
      <c r="B267" s="9" t="s">
        <v>15</v>
      </c>
      <c r="C267" s="8" t="s">
        <v>2</v>
      </c>
      <c r="D267" s="11">
        <v>15</v>
      </c>
      <c r="G267" s="146"/>
    </row>
    <row r="268" spans="1:7" x14ac:dyDescent="0.3">
      <c r="A268" s="8">
        <f t="shared" ref="A268" si="25">A267+1</f>
        <v>165</v>
      </c>
      <c r="B268" s="9" t="s">
        <v>470</v>
      </c>
      <c r="C268" s="8" t="s">
        <v>7</v>
      </c>
      <c r="D268" s="22" t="s">
        <v>459</v>
      </c>
      <c r="G268" s="146"/>
    </row>
    <row r="269" spans="1:7" x14ac:dyDescent="0.3">
      <c r="A269" s="24">
        <f>A268+1</f>
        <v>166</v>
      </c>
      <c r="B269" s="62" t="s">
        <v>794</v>
      </c>
      <c r="C269" s="24" t="s">
        <v>3</v>
      </c>
      <c r="D269" s="35">
        <v>60</v>
      </c>
      <c r="G269" s="146"/>
    </row>
    <row r="270" spans="1:7" x14ac:dyDescent="0.3">
      <c r="A270" s="24"/>
      <c r="B270" s="23" t="s">
        <v>388</v>
      </c>
      <c r="C270" s="24"/>
      <c r="D270" s="54"/>
      <c r="G270" s="146"/>
    </row>
    <row r="271" spans="1:7" x14ac:dyDescent="0.3">
      <c r="A271" s="24">
        <f>A268+1</f>
        <v>166</v>
      </c>
      <c r="B271" s="62" t="s">
        <v>15</v>
      </c>
      <c r="C271" s="24" t="s">
        <v>2</v>
      </c>
      <c r="D271" s="55">
        <v>14.9</v>
      </c>
      <c r="G271" s="146"/>
    </row>
    <row r="272" spans="1:7" x14ac:dyDescent="0.3">
      <c r="A272" s="24">
        <f>A259+1</f>
        <v>162</v>
      </c>
      <c r="B272" s="62" t="s">
        <v>389</v>
      </c>
      <c r="C272" s="24" t="s">
        <v>3</v>
      </c>
      <c r="D272" s="35">
        <v>420</v>
      </c>
      <c r="G272" s="146"/>
    </row>
    <row r="273" spans="1:7" x14ac:dyDescent="0.3">
      <c r="A273" s="24">
        <f>A272+1</f>
        <v>163</v>
      </c>
      <c r="B273" s="62" t="s">
        <v>390</v>
      </c>
      <c r="C273" s="24" t="s">
        <v>7</v>
      </c>
      <c r="D273" s="35">
        <v>2</v>
      </c>
      <c r="G273" s="146"/>
    </row>
    <row r="274" spans="1:7" x14ac:dyDescent="0.3">
      <c r="A274" s="24">
        <f>A273+1</f>
        <v>164</v>
      </c>
      <c r="B274" s="62" t="s">
        <v>793</v>
      </c>
      <c r="C274" s="24" t="s">
        <v>7</v>
      </c>
      <c r="D274" s="35">
        <v>2</v>
      </c>
      <c r="G274" s="146"/>
    </row>
    <row r="275" spans="1:7" x14ac:dyDescent="0.3">
      <c r="A275" s="24">
        <f>A274+1</f>
        <v>165</v>
      </c>
      <c r="B275" s="62" t="s">
        <v>794</v>
      </c>
      <c r="C275" s="24" t="s">
        <v>3</v>
      </c>
      <c r="D275" s="35">
        <v>100</v>
      </c>
      <c r="G275" s="146"/>
    </row>
    <row r="276" spans="1:7" x14ac:dyDescent="0.3">
      <c r="A276" s="24">
        <f t="shared" ref="A276:A279" si="26">A275+1</f>
        <v>166</v>
      </c>
      <c r="B276" s="62" t="s">
        <v>470</v>
      </c>
      <c r="C276" s="24" t="s">
        <v>7</v>
      </c>
      <c r="D276" s="59" t="s">
        <v>459</v>
      </c>
      <c r="G276" s="146"/>
    </row>
    <row r="277" spans="1:7" x14ac:dyDescent="0.3">
      <c r="A277" s="24">
        <f t="shared" si="26"/>
        <v>167</v>
      </c>
      <c r="B277" s="62" t="s">
        <v>795</v>
      </c>
      <c r="C277" s="24" t="s">
        <v>3</v>
      </c>
      <c r="D277" s="35">
        <v>160</v>
      </c>
      <c r="G277" s="146"/>
    </row>
    <row r="278" spans="1:7" x14ac:dyDescent="0.3">
      <c r="A278" s="24">
        <f t="shared" si="26"/>
        <v>168</v>
      </c>
      <c r="B278" s="62" t="s">
        <v>796</v>
      </c>
      <c r="C278" s="24" t="s">
        <v>7</v>
      </c>
      <c r="D278" s="35">
        <v>320</v>
      </c>
      <c r="G278" s="146"/>
    </row>
    <row r="279" spans="1:7" x14ac:dyDescent="0.3">
      <c r="A279" s="24">
        <f t="shared" si="26"/>
        <v>169</v>
      </c>
      <c r="B279" s="62" t="s">
        <v>385</v>
      </c>
      <c r="C279" s="24" t="s">
        <v>3</v>
      </c>
      <c r="D279" s="35">
        <v>50</v>
      </c>
      <c r="G279" s="146"/>
    </row>
    <row r="280" spans="1:7" x14ac:dyDescent="0.3">
      <c r="A280" s="37"/>
      <c r="B280" s="226" t="s">
        <v>456</v>
      </c>
      <c r="C280" s="227"/>
      <c r="D280" s="227"/>
      <c r="G280" s="146"/>
    </row>
  </sheetData>
  <mergeCells count="16">
    <mergeCell ref="G1:G3"/>
    <mergeCell ref="A1:A2"/>
    <mergeCell ref="B1:B2"/>
    <mergeCell ref="C1:C2"/>
    <mergeCell ref="D1:D2"/>
    <mergeCell ref="B41:D41"/>
    <mergeCell ref="B28:D28"/>
    <mergeCell ref="B4:D4"/>
    <mergeCell ref="B92:D92"/>
    <mergeCell ref="B280:D280"/>
    <mergeCell ref="B216:D216"/>
    <mergeCell ref="B242:D242"/>
    <mergeCell ref="B248:D248"/>
    <mergeCell ref="B193:D193"/>
    <mergeCell ref="B118:D118"/>
    <mergeCell ref="B105:D105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G42"/>
  <sheetViews>
    <sheetView zoomScaleNormal="100" zoomScaleSheetLayoutView="90" workbookViewId="0">
      <pane ySplit="2" topLeftCell="A3" activePane="bottomLeft" state="frozen"/>
      <selection activeCell="F102" sqref="F102"/>
      <selection pane="bottomLeft" activeCell="K17" sqref="K17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7" max="7" width="17" style="148" customWidth="1"/>
  </cols>
  <sheetData>
    <row r="1" spans="1:7" ht="14.4" customHeight="1" x14ac:dyDescent="0.3">
      <c r="A1" s="234" t="s">
        <v>8</v>
      </c>
      <c r="B1" s="210" t="s">
        <v>9</v>
      </c>
      <c r="C1" s="210" t="s">
        <v>10</v>
      </c>
      <c r="D1" s="210" t="s">
        <v>11</v>
      </c>
      <c r="G1" s="207" t="s">
        <v>873</v>
      </c>
    </row>
    <row r="2" spans="1:7" ht="31.2" customHeight="1" x14ac:dyDescent="0.3">
      <c r="A2" s="235"/>
      <c r="B2" s="212"/>
      <c r="C2" s="212"/>
      <c r="D2" s="212"/>
      <c r="G2" s="207"/>
    </row>
    <row r="3" spans="1:7" x14ac:dyDescent="0.3">
      <c r="A3" s="32">
        <v>1</v>
      </c>
      <c r="B3" s="33">
        <v>2</v>
      </c>
      <c r="C3" s="33">
        <v>3</v>
      </c>
      <c r="D3" s="33">
        <v>4</v>
      </c>
      <c r="G3" s="207"/>
    </row>
    <row r="4" spans="1:7" x14ac:dyDescent="0.3">
      <c r="A4" s="231" t="s">
        <v>858</v>
      </c>
      <c r="B4" s="231"/>
      <c r="C4" s="231"/>
      <c r="D4" s="231"/>
      <c r="G4" s="145"/>
    </row>
    <row r="5" spans="1:7" x14ac:dyDescent="0.3">
      <c r="A5" s="232" t="s">
        <v>857</v>
      </c>
      <c r="B5" s="232"/>
      <c r="C5" s="232"/>
      <c r="D5" s="232"/>
      <c r="G5" s="146"/>
    </row>
    <row r="6" spans="1:7" s="50" customFormat="1" ht="21" customHeight="1" x14ac:dyDescent="0.3">
      <c r="A6" s="167">
        <v>1</v>
      </c>
      <c r="B6" s="168" t="s">
        <v>823</v>
      </c>
      <c r="C6" s="169" t="s">
        <v>824</v>
      </c>
      <c r="D6" s="170">
        <v>432.9</v>
      </c>
      <c r="G6" s="147">
        <v>41.899999999999977</v>
      </c>
    </row>
    <row r="7" spans="1:7" ht="20.25" customHeight="1" x14ac:dyDescent="0.3">
      <c r="A7" s="120">
        <f>A6+1</f>
        <v>2</v>
      </c>
      <c r="B7" s="121" t="s">
        <v>825</v>
      </c>
      <c r="C7" s="122" t="s">
        <v>7</v>
      </c>
      <c r="D7" s="123">
        <v>1</v>
      </c>
      <c r="G7" s="146"/>
    </row>
    <row r="8" spans="1:7" x14ac:dyDescent="0.3">
      <c r="A8" s="120">
        <f>A6+1</f>
        <v>2</v>
      </c>
      <c r="B8" s="121" t="s">
        <v>870</v>
      </c>
      <c r="C8" s="122" t="s">
        <v>7</v>
      </c>
      <c r="D8" s="123">
        <v>1</v>
      </c>
      <c r="G8" s="146"/>
    </row>
    <row r="9" spans="1:7" ht="27.6" x14ac:dyDescent="0.3">
      <c r="A9" s="120">
        <f>A7+1</f>
        <v>3</v>
      </c>
      <c r="B9" s="121" t="s">
        <v>859</v>
      </c>
      <c r="C9" s="122" t="s">
        <v>7</v>
      </c>
      <c r="D9" s="123">
        <v>1</v>
      </c>
      <c r="G9" s="146"/>
    </row>
    <row r="10" spans="1:7" ht="27.6" x14ac:dyDescent="0.3">
      <c r="A10" s="120">
        <f t="shared" ref="A10:A41" si="0">A9+1</f>
        <v>4</v>
      </c>
      <c r="B10" s="121" t="s">
        <v>826</v>
      </c>
      <c r="C10" s="122" t="s">
        <v>7</v>
      </c>
      <c r="D10" s="123">
        <v>1</v>
      </c>
      <c r="G10" s="146"/>
    </row>
    <row r="11" spans="1:7" ht="27.6" x14ac:dyDescent="0.3">
      <c r="A11" s="120">
        <f t="shared" si="0"/>
        <v>5</v>
      </c>
      <c r="B11" s="121" t="s">
        <v>827</v>
      </c>
      <c r="C11" s="122" t="s">
        <v>7</v>
      </c>
      <c r="D11" s="123">
        <v>2</v>
      </c>
      <c r="G11" s="146"/>
    </row>
    <row r="12" spans="1:7" ht="27.6" x14ac:dyDescent="0.3">
      <c r="A12" s="120">
        <f t="shared" si="0"/>
        <v>6</v>
      </c>
      <c r="B12" s="121" t="s">
        <v>828</v>
      </c>
      <c r="C12" s="122" t="s">
        <v>7</v>
      </c>
      <c r="D12" s="123">
        <v>2</v>
      </c>
      <c r="G12" s="146"/>
    </row>
    <row r="13" spans="1:7" s="50" customFormat="1" ht="27.6" x14ac:dyDescent="0.3">
      <c r="A13" s="167">
        <f t="shared" si="0"/>
        <v>7</v>
      </c>
      <c r="B13" s="168" t="s">
        <v>829</v>
      </c>
      <c r="C13" s="169" t="s">
        <v>824</v>
      </c>
      <c r="D13" s="171">
        <v>85</v>
      </c>
      <c r="G13" s="147">
        <v>28.36</v>
      </c>
    </row>
    <row r="14" spans="1:7" ht="21.75" customHeight="1" x14ac:dyDescent="0.3">
      <c r="A14" s="120">
        <f t="shared" si="0"/>
        <v>8</v>
      </c>
      <c r="B14" s="121" t="s">
        <v>830</v>
      </c>
      <c r="C14" s="122" t="s">
        <v>7</v>
      </c>
      <c r="D14" s="123">
        <v>32</v>
      </c>
      <c r="G14" s="146"/>
    </row>
    <row r="15" spans="1:7" ht="21.75" customHeight="1" x14ac:dyDescent="0.3">
      <c r="A15" s="120">
        <f t="shared" si="0"/>
        <v>9</v>
      </c>
      <c r="B15" s="121" t="s">
        <v>871</v>
      </c>
      <c r="C15" s="122" t="s">
        <v>35</v>
      </c>
      <c r="D15" s="123">
        <v>45</v>
      </c>
      <c r="G15" s="146"/>
    </row>
    <row r="16" spans="1:7" s="50" customFormat="1" x14ac:dyDescent="0.3">
      <c r="A16" s="167">
        <f t="shared" si="0"/>
        <v>10</v>
      </c>
      <c r="B16" s="172" t="s">
        <v>831</v>
      </c>
      <c r="C16" s="169" t="s">
        <v>824</v>
      </c>
      <c r="D16" s="173">
        <v>427.9</v>
      </c>
      <c r="G16" s="147">
        <v>41.899999999999977</v>
      </c>
    </row>
    <row r="17" spans="1:7" s="50" customFormat="1" ht="27.6" x14ac:dyDescent="0.3">
      <c r="A17" s="167">
        <f t="shared" si="0"/>
        <v>11</v>
      </c>
      <c r="B17" s="172" t="s">
        <v>832</v>
      </c>
      <c r="C17" s="169" t="s">
        <v>7</v>
      </c>
      <c r="D17" s="167">
        <v>72</v>
      </c>
      <c r="G17" s="147">
        <v>7</v>
      </c>
    </row>
    <row r="18" spans="1:7" s="50" customFormat="1" ht="27.6" x14ac:dyDescent="0.3">
      <c r="A18" s="167">
        <f t="shared" si="0"/>
        <v>12</v>
      </c>
      <c r="B18" s="172" t="s">
        <v>833</v>
      </c>
      <c r="C18" s="169" t="s">
        <v>7</v>
      </c>
      <c r="D18" s="167">
        <v>17</v>
      </c>
      <c r="G18" s="147">
        <v>10</v>
      </c>
    </row>
    <row r="19" spans="1:7" ht="27.6" x14ac:dyDescent="0.3">
      <c r="A19" s="120">
        <f t="shared" si="0"/>
        <v>13</v>
      </c>
      <c r="B19" s="119" t="s">
        <v>834</v>
      </c>
      <c r="C19" s="122" t="s">
        <v>824</v>
      </c>
      <c r="D19" s="120">
        <v>3</v>
      </c>
      <c r="E19" s="50"/>
      <c r="G19" s="146"/>
    </row>
    <row r="20" spans="1:7" s="50" customFormat="1" x14ac:dyDescent="0.3">
      <c r="A20" s="167">
        <f t="shared" si="0"/>
        <v>14</v>
      </c>
      <c r="B20" s="172" t="s">
        <v>835</v>
      </c>
      <c r="C20" s="169" t="s">
        <v>3</v>
      </c>
      <c r="D20" s="167">
        <v>560</v>
      </c>
      <c r="G20" s="147">
        <v>54.20189420189417</v>
      </c>
    </row>
    <row r="21" spans="1:7" s="50" customFormat="1" x14ac:dyDescent="0.3">
      <c r="A21" s="167">
        <f t="shared" si="0"/>
        <v>15</v>
      </c>
      <c r="B21" s="172" t="s">
        <v>860</v>
      </c>
      <c r="C21" s="169" t="s">
        <v>7</v>
      </c>
      <c r="D21" s="167">
        <v>3</v>
      </c>
      <c r="G21" s="147">
        <v>1</v>
      </c>
    </row>
    <row r="22" spans="1:7" x14ac:dyDescent="0.3">
      <c r="A22" s="233" t="s">
        <v>263</v>
      </c>
      <c r="B22" s="233" t="s">
        <v>861</v>
      </c>
      <c r="C22" s="233"/>
      <c r="D22" s="233"/>
      <c r="G22" s="146"/>
    </row>
    <row r="23" spans="1:7" s="50" customFormat="1" ht="27.6" x14ac:dyDescent="0.3">
      <c r="A23" s="167">
        <f>A21+1</f>
        <v>16</v>
      </c>
      <c r="B23" s="172" t="s">
        <v>844</v>
      </c>
      <c r="C23" s="169" t="s">
        <v>2</v>
      </c>
      <c r="D23" s="173">
        <v>428.7</v>
      </c>
      <c r="G23" s="147">
        <v>41.493485793485782</v>
      </c>
    </row>
    <row r="24" spans="1:7" s="50" customFormat="1" x14ac:dyDescent="0.3">
      <c r="A24" s="167">
        <f>A23+1</f>
        <v>17</v>
      </c>
      <c r="B24" s="172" t="s">
        <v>845</v>
      </c>
      <c r="C24" s="169" t="s">
        <v>2</v>
      </c>
      <c r="D24" s="173">
        <v>32.200000000000003</v>
      </c>
      <c r="G24" s="147">
        <v>3.1166089166089161</v>
      </c>
    </row>
    <row r="25" spans="1:7" x14ac:dyDescent="0.3">
      <c r="A25" s="120">
        <f t="shared" si="0"/>
        <v>18</v>
      </c>
      <c r="B25" s="119" t="s">
        <v>868</v>
      </c>
      <c r="C25" s="122" t="s">
        <v>7</v>
      </c>
      <c r="D25" s="120">
        <v>6</v>
      </c>
      <c r="G25" s="146"/>
    </row>
    <row r="26" spans="1:7" s="50" customFormat="1" ht="27.6" x14ac:dyDescent="0.3">
      <c r="A26" s="167">
        <f t="shared" si="0"/>
        <v>19</v>
      </c>
      <c r="B26" s="172" t="s">
        <v>846</v>
      </c>
      <c r="C26" s="169" t="s">
        <v>2</v>
      </c>
      <c r="D26" s="174">
        <v>21.43</v>
      </c>
      <c r="G26" s="147">
        <v>2.0741903441903435</v>
      </c>
    </row>
    <row r="27" spans="1:7" s="50" customFormat="1" ht="27.6" x14ac:dyDescent="0.3">
      <c r="A27" s="167">
        <f t="shared" si="0"/>
        <v>20</v>
      </c>
      <c r="B27" s="172" t="s">
        <v>847</v>
      </c>
      <c r="C27" s="169" t="s">
        <v>2</v>
      </c>
      <c r="D27" s="173">
        <v>42.9</v>
      </c>
      <c r="G27" s="147">
        <v>4.1522522522522509</v>
      </c>
    </row>
    <row r="28" spans="1:7" x14ac:dyDescent="0.3">
      <c r="A28" s="120">
        <f t="shared" si="0"/>
        <v>21</v>
      </c>
      <c r="B28" s="119" t="s">
        <v>862</v>
      </c>
      <c r="C28" s="122" t="s">
        <v>20</v>
      </c>
      <c r="D28" s="125">
        <v>141.63999999999999</v>
      </c>
      <c r="E28" s="50"/>
      <c r="G28" s="146"/>
    </row>
    <row r="29" spans="1:7" x14ac:dyDescent="0.3">
      <c r="A29" s="120">
        <f t="shared" si="0"/>
        <v>22</v>
      </c>
      <c r="B29" s="119" t="s">
        <v>864</v>
      </c>
      <c r="C29" s="122" t="s">
        <v>863</v>
      </c>
      <c r="D29" s="126" t="s">
        <v>336</v>
      </c>
      <c r="G29" s="146"/>
    </row>
    <row r="30" spans="1:7" s="50" customFormat="1" ht="18" customHeight="1" x14ac:dyDescent="0.3">
      <c r="A30" s="167">
        <f t="shared" si="0"/>
        <v>23</v>
      </c>
      <c r="B30" s="172" t="s">
        <v>848</v>
      </c>
      <c r="C30" s="169" t="s">
        <v>824</v>
      </c>
      <c r="D30" s="167">
        <v>85</v>
      </c>
      <c r="G30" s="147">
        <v>28.36</v>
      </c>
    </row>
    <row r="31" spans="1:7" ht="18" customHeight="1" x14ac:dyDescent="0.3">
      <c r="A31" s="120"/>
      <c r="B31" s="119" t="s">
        <v>869</v>
      </c>
      <c r="C31" s="122" t="s">
        <v>6</v>
      </c>
      <c r="D31" s="120">
        <v>4</v>
      </c>
      <c r="E31" s="50"/>
      <c r="G31" s="146"/>
    </row>
    <row r="32" spans="1:7" s="50" customFormat="1" x14ac:dyDescent="0.3">
      <c r="A32" s="167">
        <f>A30+1</f>
        <v>24</v>
      </c>
      <c r="B32" s="172" t="s">
        <v>849</v>
      </c>
      <c r="C32" s="169" t="s">
        <v>3</v>
      </c>
      <c r="D32" s="175">
        <f>433+3</f>
        <v>436</v>
      </c>
      <c r="G32" s="147">
        <v>42.200046200046188</v>
      </c>
    </row>
    <row r="33" spans="1:7" s="50" customFormat="1" x14ac:dyDescent="0.3">
      <c r="A33" s="167">
        <f t="shared" si="0"/>
        <v>25</v>
      </c>
      <c r="B33" s="172" t="s">
        <v>850</v>
      </c>
      <c r="C33" s="169" t="s">
        <v>2</v>
      </c>
      <c r="D33" s="173">
        <v>420.1</v>
      </c>
      <c r="G33" s="147">
        <v>40.661099561099554</v>
      </c>
    </row>
    <row r="34" spans="1:7" s="50" customFormat="1" ht="27.6" x14ac:dyDescent="0.3">
      <c r="A34" s="167">
        <f t="shared" si="0"/>
        <v>26</v>
      </c>
      <c r="B34" s="172" t="s">
        <v>851</v>
      </c>
      <c r="C34" s="169" t="s">
        <v>852</v>
      </c>
      <c r="D34" s="167">
        <v>7</v>
      </c>
      <c r="G34" s="147">
        <v>1</v>
      </c>
    </row>
    <row r="35" spans="1:7" s="50" customFormat="1" x14ac:dyDescent="0.3">
      <c r="A35" s="167">
        <f t="shared" si="0"/>
        <v>27</v>
      </c>
      <c r="B35" s="172" t="s">
        <v>853</v>
      </c>
      <c r="C35" s="169" t="s">
        <v>3</v>
      </c>
      <c r="D35" s="167">
        <v>432</v>
      </c>
      <c r="G35" s="147">
        <v>41.8128898128898</v>
      </c>
    </row>
    <row r="36" spans="1:7" s="50" customFormat="1" x14ac:dyDescent="0.3">
      <c r="A36" s="167">
        <f t="shared" si="0"/>
        <v>28</v>
      </c>
      <c r="B36" s="172" t="s">
        <v>854</v>
      </c>
      <c r="C36" s="169" t="s">
        <v>3</v>
      </c>
      <c r="D36" s="167">
        <v>432</v>
      </c>
      <c r="G36" s="147">
        <v>41.8128898128898</v>
      </c>
    </row>
    <row r="37" spans="1:7" x14ac:dyDescent="0.3">
      <c r="A37" s="120"/>
      <c r="B37" s="127" t="s">
        <v>454</v>
      </c>
      <c r="C37" s="122"/>
      <c r="D37" s="120"/>
      <c r="G37" s="146"/>
    </row>
    <row r="38" spans="1:7" x14ac:dyDescent="0.3">
      <c r="A38" s="120">
        <f>A36+1</f>
        <v>29</v>
      </c>
      <c r="B38" s="119" t="s">
        <v>855</v>
      </c>
      <c r="C38" s="122" t="s">
        <v>20</v>
      </c>
      <c r="D38" s="124">
        <v>0.16</v>
      </c>
      <c r="G38" s="146"/>
    </row>
    <row r="39" spans="1:7" x14ac:dyDescent="0.3">
      <c r="A39" s="120">
        <f t="shared" si="0"/>
        <v>30</v>
      </c>
      <c r="B39" s="119" t="s">
        <v>865</v>
      </c>
      <c r="C39" s="122" t="s">
        <v>3</v>
      </c>
      <c r="D39" s="125">
        <v>312</v>
      </c>
      <c r="G39" s="146"/>
    </row>
    <row r="40" spans="1:7" x14ac:dyDescent="0.3">
      <c r="A40" s="120">
        <f t="shared" si="0"/>
        <v>31</v>
      </c>
      <c r="B40" s="119" t="s">
        <v>856</v>
      </c>
      <c r="C40" s="122" t="s">
        <v>20</v>
      </c>
      <c r="D40" s="124">
        <v>0.35</v>
      </c>
      <c r="G40" s="146"/>
    </row>
    <row r="41" spans="1:7" ht="27.6" x14ac:dyDescent="0.3">
      <c r="A41" s="120">
        <f t="shared" si="0"/>
        <v>32</v>
      </c>
      <c r="B41" s="119" t="s">
        <v>872</v>
      </c>
      <c r="C41" s="122" t="s">
        <v>20</v>
      </c>
      <c r="D41" s="124">
        <v>0.18</v>
      </c>
      <c r="E41" s="50"/>
      <c r="G41" s="146"/>
    </row>
    <row r="42" spans="1:7" s="1" customFormat="1" x14ac:dyDescent="0.3">
      <c r="A42" s="28"/>
      <c r="B42" s="230" t="s">
        <v>191</v>
      </c>
      <c r="C42" s="230"/>
      <c r="D42" s="230"/>
      <c r="G42" s="146"/>
    </row>
  </sheetData>
  <mergeCells count="9">
    <mergeCell ref="G1:G3"/>
    <mergeCell ref="B42:D42"/>
    <mergeCell ref="A4:D4"/>
    <mergeCell ref="A5:D5"/>
    <mergeCell ref="A22:D22"/>
    <mergeCell ref="A1:A2"/>
    <mergeCell ref="B1:B2"/>
    <mergeCell ref="C1:C2"/>
    <mergeCell ref="D1:D2"/>
  </mergeCells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H32"/>
  <sheetViews>
    <sheetView zoomScaleNormal="100" zoomScaleSheetLayoutView="90" workbookViewId="0">
      <pane ySplit="3" topLeftCell="A4" activePane="bottomLeft" state="frozen"/>
      <selection activeCell="F102" sqref="F102"/>
      <selection pane="bottomLeft" activeCell="H1" sqref="H1:H1048576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7" max="7" width="17" style="148" customWidth="1"/>
  </cols>
  <sheetData>
    <row r="1" spans="1:8" ht="14.4" customHeight="1" x14ac:dyDescent="0.3">
      <c r="A1" s="236" t="s">
        <v>8</v>
      </c>
      <c r="B1" s="218" t="s">
        <v>9</v>
      </c>
      <c r="C1" s="218" t="s">
        <v>10</v>
      </c>
      <c r="D1" s="218" t="s">
        <v>11</v>
      </c>
      <c r="G1" s="207" t="s">
        <v>873</v>
      </c>
    </row>
    <row r="2" spans="1:8" x14ac:dyDescent="0.3">
      <c r="A2" s="236"/>
      <c r="B2" s="218"/>
      <c r="C2" s="218"/>
      <c r="D2" s="218"/>
      <c r="G2" s="207"/>
      <c r="H2" s="116"/>
    </row>
    <row r="3" spans="1:8" ht="27.6" customHeight="1" x14ac:dyDescent="0.3">
      <c r="A3" s="236"/>
      <c r="B3" s="218"/>
      <c r="C3" s="218"/>
      <c r="D3" s="218"/>
      <c r="G3" s="207"/>
      <c r="H3" s="116"/>
    </row>
    <row r="4" spans="1:8" x14ac:dyDescent="0.3">
      <c r="A4" s="32">
        <v>1</v>
      </c>
      <c r="B4" s="33">
        <v>2</v>
      </c>
      <c r="C4" s="33">
        <v>3</v>
      </c>
      <c r="D4" s="33">
        <v>4</v>
      </c>
      <c r="G4" s="145"/>
      <c r="H4" s="116"/>
    </row>
    <row r="5" spans="1:8" ht="15" customHeight="1" x14ac:dyDescent="0.3">
      <c r="A5" s="231" t="s">
        <v>858</v>
      </c>
      <c r="B5" s="231"/>
      <c r="C5" s="231"/>
      <c r="D5" s="231"/>
      <c r="G5" s="146"/>
    </row>
    <row r="6" spans="1:8" x14ac:dyDescent="0.3">
      <c r="A6" s="85"/>
      <c r="B6" s="85" t="s">
        <v>807</v>
      </c>
      <c r="C6" s="85"/>
      <c r="D6" s="85"/>
      <c r="G6" s="146"/>
    </row>
    <row r="7" spans="1:8" x14ac:dyDescent="0.3">
      <c r="A7" s="28">
        <v>1</v>
      </c>
      <c r="B7" s="9" t="s">
        <v>806</v>
      </c>
      <c r="C7" s="29" t="s">
        <v>7</v>
      </c>
      <c r="D7" s="28">
        <v>1</v>
      </c>
      <c r="G7" s="146"/>
    </row>
    <row r="8" spans="1:8" x14ac:dyDescent="0.3">
      <c r="A8" s="96"/>
      <c r="B8" s="96" t="s">
        <v>808</v>
      </c>
      <c r="C8" s="96"/>
      <c r="D8" s="96"/>
      <c r="G8" s="146"/>
    </row>
    <row r="9" spans="1:8" s="50" customFormat="1" x14ac:dyDescent="0.3">
      <c r="A9" s="176">
        <f>A7+1</f>
        <v>2</v>
      </c>
      <c r="B9" s="49" t="s">
        <v>836</v>
      </c>
      <c r="C9" s="177" t="s">
        <v>3</v>
      </c>
      <c r="D9" s="176">
        <v>85</v>
      </c>
      <c r="G9" s="147">
        <f>'СМР ГСН'!G13</f>
        <v>28.36</v>
      </c>
    </row>
    <row r="10" spans="1:8" s="50" customFormat="1" x14ac:dyDescent="0.3">
      <c r="A10" s="176">
        <f>A9+1</f>
        <v>3</v>
      </c>
      <c r="B10" s="49" t="s">
        <v>837</v>
      </c>
      <c r="C10" s="177" t="s">
        <v>3</v>
      </c>
      <c r="D10" s="178">
        <v>432.9</v>
      </c>
      <c r="G10" s="147">
        <f>'СМР ГСН'!G6</f>
        <v>41.899999999999977</v>
      </c>
    </row>
    <row r="11" spans="1:8" x14ac:dyDescent="0.3">
      <c r="A11" s="28">
        <f>A10+1</f>
        <v>4</v>
      </c>
      <c r="B11" s="30" t="s">
        <v>809</v>
      </c>
      <c r="C11" s="29" t="s">
        <v>3</v>
      </c>
      <c r="D11" s="28">
        <v>3</v>
      </c>
      <c r="G11" s="146"/>
    </row>
    <row r="12" spans="1:8" x14ac:dyDescent="0.3">
      <c r="A12" s="28">
        <f>A11+1</f>
        <v>5</v>
      </c>
      <c r="B12" s="31" t="s">
        <v>838</v>
      </c>
      <c r="C12" s="29" t="s">
        <v>7</v>
      </c>
      <c r="D12" s="97">
        <v>1</v>
      </c>
      <c r="G12" s="146"/>
    </row>
    <row r="13" spans="1:8" x14ac:dyDescent="0.3">
      <c r="A13" s="28">
        <f t="shared" ref="A13:A15" si="0">A12+1</f>
        <v>6</v>
      </c>
      <c r="B13" s="31" t="s">
        <v>810</v>
      </c>
      <c r="C13" s="29" t="s">
        <v>7</v>
      </c>
      <c r="D13" s="97">
        <v>1</v>
      </c>
      <c r="G13" s="146"/>
    </row>
    <row r="14" spans="1:8" x14ac:dyDescent="0.3">
      <c r="A14" s="28">
        <f t="shared" si="0"/>
        <v>7</v>
      </c>
      <c r="B14" s="30" t="s">
        <v>839</v>
      </c>
      <c r="C14" s="29" t="s">
        <v>7</v>
      </c>
      <c r="D14" s="28">
        <v>2</v>
      </c>
      <c r="G14" s="146"/>
    </row>
    <row r="15" spans="1:8" x14ac:dyDescent="0.3">
      <c r="A15" s="28">
        <f t="shared" si="0"/>
        <v>8</v>
      </c>
      <c r="B15" s="30" t="s">
        <v>840</v>
      </c>
      <c r="C15" s="29" t="s">
        <v>7</v>
      </c>
      <c r="D15" s="28">
        <v>2</v>
      </c>
      <c r="G15" s="146"/>
    </row>
    <row r="16" spans="1:8" s="50" customFormat="1" x14ac:dyDescent="0.3">
      <c r="A16" s="176">
        <f t="shared" ref="A16" si="1">A14+1</f>
        <v>8</v>
      </c>
      <c r="B16" s="179" t="s">
        <v>841</v>
      </c>
      <c r="C16" s="177" t="s">
        <v>7</v>
      </c>
      <c r="D16" s="176">
        <v>72</v>
      </c>
      <c r="G16" s="147">
        <f>'СМР ГСН'!G17</f>
        <v>7</v>
      </c>
    </row>
    <row r="17" spans="1:7" s="50" customFormat="1" x14ac:dyDescent="0.3">
      <c r="A17" s="176">
        <f t="shared" ref="A17:A31" si="2">A16+1</f>
        <v>9</v>
      </c>
      <c r="B17" s="179" t="s">
        <v>842</v>
      </c>
      <c r="C17" s="177" t="s">
        <v>7</v>
      </c>
      <c r="D17" s="176">
        <v>15</v>
      </c>
      <c r="G17" s="147">
        <f>'СМР ГСН'!G18</f>
        <v>10</v>
      </c>
    </row>
    <row r="18" spans="1:7" x14ac:dyDescent="0.3">
      <c r="A18" s="28">
        <f t="shared" si="2"/>
        <v>10</v>
      </c>
      <c r="B18" s="98" t="s">
        <v>811</v>
      </c>
      <c r="C18" s="29" t="s">
        <v>7</v>
      </c>
      <c r="D18" s="28">
        <v>32</v>
      </c>
      <c r="G18" s="146"/>
    </row>
    <row r="19" spans="1:7" s="50" customFormat="1" x14ac:dyDescent="0.3">
      <c r="A19" s="176">
        <f t="shared" si="2"/>
        <v>11</v>
      </c>
      <c r="B19" s="179" t="s">
        <v>812</v>
      </c>
      <c r="C19" s="177" t="s">
        <v>3</v>
      </c>
      <c r="D19" s="176">
        <v>427.9</v>
      </c>
      <c r="G19" s="147">
        <f>'СМР ГСН'!G16</f>
        <v>41.899999999999977</v>
      </c>
    </row>
    <row r="20" spans="1:7" s="50" customFormat="1" x14ac:dyDescent="0.3">
      <c r="A20" s="176">
        <f t="shared" si="2"/>
        <v>12</v>
      </c>
      <c r="B20" s="179" t="s">
        <v>813</v>
      </c>
      <c r="C20" s="177" t="s">
        <v>3</v>
      </c>
      <c r="D20" s="176">
        <v>560</v>
      </c>
      <c r="G20" s="147">
        <f>'СМР ГСН'!G20</f>
        <v>54.20189420189417</v>
      </c>
    </row>
    <row r="21" spans="1:7" x14ac:dyDescent="0.3">
      <c r="A21" s="28">
        <f t="shared" si="2"/>
        <v>13</v>
      </c>
      <c r="B21" s="98" t="s">
        <v>817</v>
      </c>
      <c r="C21" s="29" t="s">
        <v>7</v>
      </c>
      <c r="D21" s="28">
        <v>6</v>
      </c>
      <c r="G21" s="146"/>
    </row>
    <row r="22" spans="1:7" x14ac:dyDescent="0.3">
      <c r="A22" s="28">
        <f t="shared" si="2"/>
        <v>14</v>
      </c>
      <c r="B22" s="98" t="s">
        <v>818</v>
      </c>
      <c r="C22" s="29" t="s">
        <v>822</v>
      </c>
      <c r="D22" s="28">
        <v>327</v>
      </c>
      <c r="G22" s="146"/>
    </row>
    <row r="23" spans="1:7" x14ac:dyDescent="0.3">
      <c r="A23" s="96"/>
      <c r="B23" s="96" t="s">
        <v>867</v>
      </c>
      <c r="C23" s="96"/>
      <c r="D23" s="96"/>
      <c r="G23" s="146"/>
    </row>
    <row r="24" spans="1:7" s="50" customFormat="1" x14ac:dyDescent="0.3">
      <c r="A24" s="176">
        <f>A22+1</f>
        <v>15</v>
      </c>
      <c r="B24" s="179" t="s">
        <v>843</v>
      </c>
      <c r="C24" s="177" t="s">
        <v>3</v>
      </c>
      <c r="D24" s="176">
        <v>8</v>
      </c>
      <c r="G24" s="147">
        <v>2.5</v>
      </c>
    </row>
    <row r="25" spans="1:7" s="50" customFormat="1" x14ac:dyDescent="0.3">
      <c r="A25" s="176">
        <f t="shared" si="2"/>
        <v>16</v>
      </c>
      <c r="B25" s="179" t="s">
        <v>866</v>
      </c>
      <c r="C25" s="177" t="s">
        <v>7</v>
      </c>
      <c r="D25" s="176">
        <v>3</v>
      </c>
      <c r="G25" s="147">
        <v>1</v>
      </c>
    </row>
    <row r="26" spans="1:7" s="50" customFormat="1" x14ac:dyDescent="0.3">
      <c r="A26" s="176">
        <f t="shared" si="2"/>
        <v>17</v>
      </c>
      <c r="B26" s="179" t="s">
        <v>814</v>
      </c>
      <c r="C26" s="177" t="s">
        <v>7</v>
      </c>
      <c r="D26" s="176">
        <v>3</v>
      </c>
      <c r="G26" s="147">
        <v>1</v>
      </c>
    </row>
    <row r="27" spans="1:7" s="50" customFormat="1" x14ac:dyDescent="0.3">
      <c r="A27" s="176">
        <f t="shared" si="2"/>
        <v>18</v>
      </c>
      <c r="B27" s="179" t="s">
        <v>821</v>
      </c>
      <c r="C27" s="177" t="s">
        <v>7</v>
      </c>
      <c r="D27" s="176">
        <v>6</v>
      </c>
      <c r="G27" s="147">
        <v>2</v>
      </c>
    </row>
    <row r="28" spans="1:7" s="50" customFormat="1" x14ac:dyDescent="0.3">
      <c r="A28" s="176">
        <f t="shared" si="2"/>
        <v>19</v>
      </c>
      <c r="B28" s="179" t="s">
        <v>820</v>
      </c>
      <c r="C28" s="177" t="s">
        <v>7</v>
      </c>
      <c r="D28" s="176">
        <v>3</v>
      </c>
      <c r="G28" s="147">
        <v>1</v>
      </c>
    </row>
    <row r="29" spans="1:7" s="50" customFormat="1" x14ac:dyDescent="0.3">
      <c r="A29" s="176">
        <f t="shared" si="2"/>
        <v>20</v>
      </c>
      <c r="B29" s="179" t="s">
        <v>819</v>
      </c>
      <c r="C29" s="177" t="s">
        <v>7</v>
      </c>
      <c r="D29" s="176">
        <v>3</v>
      </c>
      <c r="G29" s="147">
        <v>1</v>
      </c>
    </row>
    <row r="30" spans="1:7" s="50" customFormat="1" x14ac:dyDescent="0.3">
      <c r="A30" s="176">
        <f t="shared" si="2"/>
        <v>21</v>
      </c>
      <c r="B30" s="179" t="s">
        <v>815</v>
      </c>
      <c r="C30" s="177" t="s">
        <v>7</v>
      </c>
      <c r="D30" s="176">
        <v>3</v>
      </c>
      <c r="G30" s="147">
        <v>1</v>
      </c>
    </row>
    <row r="31" spans="1:7" s="50" customFormat="1" x14ac:dyDescent="0.3">
      <c r="A31" s="176">
        <f t="shared" si="2"/>
        <v>22</v>
      </c>
      <c r="B31" s="179" t="s">
        <v>816</v>
      </c>
      <c r="C31" s="177" t="s">
        <v>7</v>
      </c>
      <c r="D31" s="176">
        <v>3</v>
      </c>
      <c r="G31" s="147">
        <v>1</v>
      </c>
    </row>
    <row r="32" spans="1:7" s="1" customFormat="1" ht="18.75" customHeight="1" x14ac:dyDescent="0.3">
      <c r="A32" s="25"/>
      <c r="B32" s="237" t="s">
        <v>456</v>
      </c>
      <c r="C32" s="238"/>
      <c r="D32" s="238"/>
      <c r="G32" s="146"/>
    </row>
  </sheetData>
  <mergeCells count="7">
    <mergeCell ref="G1:G3"/>
    <mergeCell ref="B32:D32"/>
    <mergeCell ref="A1:A3"/>
    <mergeCell ref="B1:B3"/>
    <mergeCell ref="C1:C3"/>
    <mergeCell ref="D1:D3"/>
    <mergeCell ref="A5:D5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искл-свод</vt:lpstr>
      <vt:lpstr>СМР трнсбрдр (2)</vt:lpstr>
      <vt:lpstr>мат трнсбрдр (2)</vt:lpstr>
      <vt:lpstr>СМР комм-ции 417</vt:lpstr>
      <vt:lpstr>мат комм-ции 417</vt:lpstr>
      <vt:lpstr>СМР ГСН</vt:lpstr>
      <vt:lpstr>мат ГСН</vt:lpstr>
      <vt:lpstr>'мат комм-ции 417'!Область_печати</vt:lpstr>
      <vt:lpstr>'мат трнсбрдр (2)'!Область_печати</vt:lpstr>
      <vt:lpstr>'СМР ГСН'!Область_печати</vt:lpstr>
      <vt:lpstr>'СМР комм-ции 417'!Область_печати</vt:lpstr>
      <vt:lpstr>'СМР трнсбрдр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2023-10-05T14:03:48Z</dcterms:modified>
</cp:coreProperties>
</file>